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0EF1892F-3695-4846-A5FA-5CB6B26CB76F}"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210" i="12" l="1"/>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A534" i="12" l="1"/>
  <c r="O534" i="12" s="1"/>
  <c r="L541" i="12"/>
  <c r="A535" i="12"/>
  <c r="O535" i="12" s="1"/>
  <c r="A536" i="12"/>
  <c r="O536" i="12" s="1"/>
  <c r="A537" i="12"/>
  <c r="O537" i="12" s="1"/>
  <c r="A538" i="12"/>
  <c r="O538" i="12" s="1"/>
  <c r="N1" i="13"/>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A134" i="12"/>
  <c r="L23" i="20"/>
  <c r="K23" i="20"/>
  <c r="L5" i="12"/>
  <c r="I23" i="20"/>
  <c r="EL483" i="13"/>
  <c r="EL484" i="13"/>
  <c r="EM484" i="13" s="1"/>
  <c r="EM489" i="13"/>
  <c r="A499" i="12"/>
  <c r="O499" i="12" s="1"/>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18" i="13" a="1"/>
  <c r="Z536" i="13" a="1"/>
  <c r="Z533" i="13" a="1"/>
  <c r="Z535" i="13" a="1"/>
  <c r="Z578" i="13" a="1"/>
  <c r="Z581" i="13" a="1"/>
  <c r="Z563" i="13" a="1"/>
  <c r="Z523" i="13" a="1"/>
  <c r="Z570" i="13" a="1"/>
  <c r="Z579" i="13" a="1"/>
  <c r="Z522" i="13" a="1"/>
  <c r="Z590" i="13" a="1"/>
  <c r="Z555" i="13" a="1"/>
  <c r="Z577" i="13" a="1"/>
  <c r="Z562" i="13" a="1"/>
  <c r="Z520" i="13" a="1"/>
  <c r="Z548" i="13" a="1"/>
  <c r="Z595" i="13" a="1"/>
  <c r="Z560" i="13" a="1"/>
  <c r="Z571" i="13" a="1"/>
  <c r="Z585" i="13" a="1"/>
  <c r="Z592" i="13" a="1"/>
  <c r="Z599" i="13" a="1"/>
  <c r="Z597" i="13" a="1"/>
  <c r="Z564" i="13" a="1"/>
  <c r="Z576" i="13" a="1"/>
  <c r="Z541" i="13" a="1"/>
  <c r="Z594" i="13" a="1"/>
  <c r="Z545" i="13" a="1"/>
  <c r="Z544" i="13" a="1"/>
  <c r="Z527" i="13" a="1"/>
  <c r="Z532" i="13" a="1"/>
  <c r="Z567" i="13" a="1"/>
  <c r="Z593" i="13" a="1"/>
  <c r="Z534" i="13" a="1"/>
  <c r="Z601" i="13" a="1"/>
  <c r="Z547" i="13" a="1"/>
  <c r="Z542" i="13" a="1"/>
  <c r="Z568" i="13" a="1"/>
  <c r="Z584" i="13" a="1"/>
  <c r="Z559" i="13" a="1"/>
  <c r="Z529" i="13" a="1"/>
  <c r="Z580" i="13" a="1"/>
  <c r="Z525" i="13" a="1"/>
  <c r="Z566" i="13" a="1"/>
  <c r="Z528" i="13" a="1"/>
  <c r="Z530" i="13" a="1"/>
  <c r="Z539" i="13" a="1"/>
  <c r="Z588" i="13" a="1"/>
  <c r="Z519" i="13" a="1"/>
  <c r="Z524" i="13" a="1"/>
  <c r="Z557" i="13" a="1"/>
  <c r="Z600" i="13" a="1"/>
  <c r="Z574" i="13" a="1"/>
  <c r="Z537" i="13" a="1"/>
  <c r="Z546" i="13" a="1"/>
  <c r="Z586" i="13" a="1"/>
  <c r="Z575" i="13" a="1"/>
  <c r="Z540" i="13" a="1"/>
  <c r="Z587" i="13" a="1"/>
  <c r="Z517" i="13" a="1"/>
  <c r="Z573" i="13" a="1"/>
  <c r="Z549" i="13" a="1"/>
  <c r="Z569" i="13" a="1"/>
  <c r="Z591" i="13" a="1"/>
  <c r="Z582" i="13" a="1"/>
  <c r="Z589" i="13" a="1"/>
  <c r="Z521" i="13" a="1"/>
  <c r="Z572" i="13" a="1"/>
  <c r="Z596" i="13" a="1"/>
  <c r="Z561" i="13" a="1"/>
  <c r="Z556" i="13" a="1"/>
  <c r="Z538" i="13" a="1"/>
  <c r="Z558" i="13" a="1"/>
  <c r="Z553" i="13" a="1"/>
  <c r="Z598" i="13" a="1"/>
  <c r="Z552" i="13" a="1"/>
  <c r="Z551" i="13" a="1"/>
  <c r="Z565" i="13" a="1"/>
  <c r="Z583" i="13" a="1"/>
  <c r="Z526" i="13" a="1"/>
  <c r="Z543" i="13" a="1"/>
  <c r="Z554" i="13" a="1"/>
  <c r="Z550" i="13" a="1"/>
  <c r="Z531"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L400" i="12"/>
  <c r="J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J23" i="20"/>
  <c r="D23" i="20"/>
  <c r="D39" i="20"/>
  <c r="D41" i="20"/>
  <c r="J27" i="20" l="1"/>
  <c r="A471" i="12" s="1"/>
  <c r="O471" i="12" s="1"/>
  <c r="J51" i="20"/>
  <c r="A152" i="12"/>
  <c r="A151" i="12"/>
  <c r="A145" i="12"/>
  <c r="A150" i="12"/>
  <c r="A149" i="12"/>
  <c r="A148" i="12"/>
  <c r="A147" i="12"/>
  <c r="A146" i="12"/>
  <c r="A144" i="12"/>
  <c r="A143" i="12"/>
  <c r="A492" i="12"/>
  <c r="O492" i="12" s="1"/>
  <c r="A472" i="12"/>
  <c r="O472" i="12" s="1"/>
  <c r="A468" i="12"/>
  <c r="O468" i="12" s="1"/>
  <c r="A491" i="12"/>
  <c r="O491" i="12" s="1"/>
  <c r="A490" i="12"/>
  <c r="O490" i="12" s="1"/>
  <c r="A470" i="12"/>
  <c r="O470" i="12" s="1"/>
  <c r="A469" i="12"/>
  <c r="O469" i="12" s="1"/>
  <c r="A489" i="12"/>
  <c r="O489" i="12" s="1"/>
  <c r="A488" i="12"/>
  <c r="O488" i="12" s="1"/>
  <c r="A484" i="12"/>
  <c r="O484" i="12" s="1"/>
  <c r="A467" i="12"/>
  <c r="O467" i="12" s="1"/>
  <c r="A483" i="12"/>
  <c r="O483" i="12" s="1"/>
  <c r="A466" i="12"/>
  <c r="O466" i="12" s="1"/>
  <c r="A482" i="12"/>
  <c r="O482" i="12" s="1"/>
  <c r="A481" i="12"/>
  <c r="O481" i="12" s="1"/>
  <c r="A480" i="12"/>
  <c r="O480" i="12" s="1"/>
  <c r="A479" i="12"/>
  <c r="O479" i="12" s="1"/>
  <c r="A478" i="12"/>
  <c r="O478" i="12" s="1"/>
  <c r="A477" i="12"/>
  <c r="O477" i="12" s="1"/>
  <c r="A475" i="12"/>
  <c r="O475" i="12" s="1"/>
  <c r="A474" i="12"/>
  <c r="O474" i="12" s="1"/>
  <c r="A473" i="12"/>
  <c r="O473" i="12" s="1"/>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J554" i="12" s="1"/>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L510" i="12" s="1"/>
  <c r="F551" i="12"/>
  <c r="I544" i="12" l="1"/>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Y504" i="13"/>
  <c r="Y502" i="13"/>
  <c r="Y511" i="13"/>
  <c r="Y513" i="13"/>
  <c r="Y516" i="13"/>
  <c r="Y515" i="13"/>
  <c r="Y514" i="13"/>
  <c r="Y505" i="13"/>
  <c r="Y503" i="13"/>
  <c r="Y512" i="13"/>
  <c r="Y510" i="13"/>
  <c r="Y508" i="13"/>
  <c r="Y506" i="13"/>
  <c r="Y507" i="13"/>
  <c r="Y509" i="13"/>
  <c r="A403" i="12"/>
  <c r="O403" i="12" s="1"/>
  <c r="A402" i="12"/>
  <c r="O402" i="12" s="1"/>
  <c r="A179" i="12"/>
  <c r="O179" i="12" s="1"/>
  <c r="D553" i="12"/>
  <c r="G553" i="12"/>
  <c r="I553" i="12"/>
  <c r="E553" i="12"/>
  <c r="Z514" i="13" a="1"/>
  <c r="Z511" i="13" a="1"/>
  <c r="Z509" i="13" a="1"/>
  <c r="Z512" i="13" a="1"/>
  <c r="Z508" i="13" a="1"/>
  <c r="Z513" i="13" a="1"/>
  <c r="Z506" i="13" a="1"/>
  <c r="Z502" i="13" a="1"/>
  <c r="Z505" i="13" a="1"/>
  <c r="Z515" i="13" a="1"/>
  <c r="Z516" i="13" a="1"/>
  <c r="Z510" i="13" a="1"/>
  <c r="Z503" i="13" a="1"/>
  <c r="Z504" i="13" a="1"/>
  <c r="Z507"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GI483" i="13"/>
  <c r="HC489" i="13"/>
  <c r="HT489" i="13"/>
  <c r="HZ490" i="13"/>
  <c r="GW489" i="13"/>
  <c r="HX477" i="13"/>
  <c r="HF477" i="13"/>
  <c r="HU477" i="13"/>
  <c r="HE477" i="13"/>
  <c r="HN479" i="13"/>
  <c r="GU478" i="13"/>
  <c r="IF477"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HF484" i="13" l="1"/>
  <c r="HV484" i="13"/>
  <c r="GY483" i="13"/>
  <c r="GH483" i="13"/>
  <c r="HZ485" i="13"/>
  <c r="GV483" i="13"/>
  <c r="HB485" i="13"/>
  <c r="GV484" i="13"/>
  <c r="GI477" i="13"/>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D557" i="12"/>
  <c r="J557" i="12" s="1"/>
  <c r="AO396" i="12" l="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O540" i="12"/>
  <c r="H540" i="12"/>
  <c r="AO540" i="12"/>
  <c r="F540" i="12"/>
  <c r="I540" i="12"/>
  <c r="A556" i="12" l="1"/>
  <c r="A550" i="12"/>
  <c r="A555" i="12" s="1"/>
  <c r="L540" i="12"/>
  <c r="G540" i="12"/>
  <c r="E540" i="12"/>
  <c r="B45" i="2" l="1" a="1"/>
  <c r="B45" i="2" s="1"/>
  <c r="B42" i="2" a="1"/>
  <c r="B42" i="2" s="1"/>
  <c r="B41" i="2" a="1"/>
  <c r="B41" i="2" s="1"/>
  <c r="B19" i="2" a="1"/>
  <c r="B19" i="2" s="1"/>
  <c r="B31" i="2" a="1"/>
  <c r="B31" i="2" s="1"/>
  <c r="B52" i="2" a="1"/>
  <c r="B52" i="2" s="1"/>
  <c r="B56" i="2" a="1"/>
  <c r="B56" i="2" s="1"/>
  <c r="B36" i="2" a="1"/>
  <c r="B36" i="2" s="1"/>
  <c r="B18" i="2" a="1"/>
  <c r="B18" i="2" s="1"/>
  <c r="B51" i="2" a="1"/>
  <c r="B51" i="2" s="1"/>
  <c r="B30" i="2" a="1"/>
  <c r="B30" i="2" s="1"/>
  <c r="B23" i="2" a="1"/>
  <c r="B23" i="2" s="1"/>
  <c r="B54" i="2" a="1"/>
  <c r="B54" i="2" s="1"/>
  <c r="B33" i="2" a="1"/>
  <c r="B33" i="2" s="1"/>
  <c r="B49" i="2" a="1"/>
  <c r="B49" i="2" s="1"/>
  <c r="F555" i="12"/>
  <c r="B43" i="2" a="1"/>
  <c r="B43" i="2" s="1"/>
  <c r="B27" i="2" a="1"/>
  <c r="B27" i="2" s="1"/>
  <c r="B26" i="2" a="1"/>
  <c r="B26" i="2" s="1"/>
  <c r="B28" i="2" a="1"/>
  <c r="B28" i="2" s="1"/>
  <c r="B44" i="2" a="1"/>
  <c r="B44" i="2" s="1"/>
  <c r="H555" i="12"/>
  <c r="B37" i="2" a="1"/>
  <c r="B37" i="2" s="1"/>
  <c r="B35" i="2" a="1"/>
  <c r="B35" i="2" s="1"/>
  <c r="B38" i="2" a="1"/>
  <c r="B38" i="2" s="1"/>
  <c r="I555" i="12"/>
  <c r="B20" i="2" a="1"/>
  <c r="B20" i="2" s="1"/>
  <c r="B48" i="2" a="1"/>
  <c r="B48" i="2" s="1"/>
  <c r="B39" i="2" a="1"/>
  <c r="B39" i="2" s="1"/>
  <c r="B53" i="2" a="1"/>
  <c r="B53" i="2" s="1"/>
  <c r="B32" i="2" a="1"/>
  <c r="B32" i="2" s="1"/>
  <c r="AO555" i="12"/>
  <c r="B25" i="2" a="1"/>
  <c r="B25" i="2" s="1"/>
  <c r="B40" i="2" a="1"/>
  <c r="B40" i="2" s="1"/>
  <c r="B47" i="2" a="1"/>
  <c r="B47" i="2" s="1"/>
  <c r="B50" i="2" a="1"/>
  <c r="B50" i="2" s="1"/>
  <c r="B21" i="2" a="1"/>
  <c r="B21" i="2" s="1"/>
  <c r="B29" i="2" a="1"/>
  <c r="B29" i="2" s="1"/>
  <c r="B24" i="2" a="1"/>
  <c r="B24" i="2" s="1"/>
  <c r="B22" i="2" a="1"/>
  <c r="B22" i="2" s="1"/>
  <c r="B34" i="2" a="1"/>
  <c r="B34" i="2" s="1"/>
  <c r="B46" i="2" a="1"/>
  <c r="B46" i="2" s="1"/>
  <c r="O555" i="12"/>
  <c r="B55" i="2" a="1"/>
  <c r="B55" i="2" s="1"/>
  <c r="G555" i="12"/>
  <c r="O550" i="12"/>
  <c r="C56" i="2" s="1" a="1"/>
  <c r="C56" i="2" s="1"/>
  <c r="J56" i="2" s="1"/>
  <c r="K56" i="2" s="1"/>
  <c r="AO550" i="12"/>
  <c r="I556" i="12"/>
  <c r="O556" i="12"/>
  <c r="H556" i="12"/>
  <c r="AO556" i="12"/>
  <c r="F556" i="12"/>
  <c r="G556" i="12"/>
  <c r="D540" i="12"/>
  <c r="J540" i="12" s="1"/>
  <c r="E555" i="12" l="1"/>
  <c r="L555" i="12"/>
  <c r="C43" i="2" a="1"/>
  <c r="C43" i="2" s="1"/>
  <c r="J43" i="2" s="1"/>
  <c r="K43" i="2" s="1"/>
  <c r="C28" i="2" a="1"/>
  <c r="C28" i="2" s="1"/>
  <c r="J28" i="2" s="1"/>
  <c r="K28" i="2" s="1"/>
  <c r="C31" i="2" a="1"/>
  <c r="C31" i="2" s="1"/>
  <c r="J31" i="2" s="1"/>
  <c r="K31" i="2" s="1"/>
  <c r="C53" i="2" a="1"/>
  <c r="C53" i="2" s="1"/>
  <c r="J53" i="2" s="1"/>
  <c r="K53" i="2" s="1"/>
  <c r="C34" i="2" a="1"/>
  <c r="C34" i="2" s="1"/>
  <c r="J34" i="2" s="1"/>
  <c r="K34" i="2" s="1"/>
  <c r="C49" i="2" a="1"/>
  <c r="C49" i="2" s="1"/>
  <c r="J49" i="2" s="1"/>
  <c r="K49" i="2" s="1"/>
  <c r="C35" i="2" a="1"/>
  <c r="C35" i="2" s="1"/>
  <c r="J35" i="2" s="1"/>
  <c r="K35" i="2" s="1"/>
  <c r="C44" i="2" a="1"/>
  <c r="C44" i="2" s="1"/>
  <c r="J44" i="2" s="1"/>
  <c r="K44" i="2" s="1"/>
  <c r="C46" i="2" a="1"/>
  <c r="C46" i="2" s="1"/>
  <c r="J46" i="2" s="1"/>
  <c r="K46" i="2" s="1"/>
  <c r="C52" i="2" a="1"/>
  <c r="C52" i="2" s="1"/>
  <c r="J52" i="2" s="1"/>
  <c r="K52" i="2" s="1"/>
  <c r="C55" i="2" a="1"/>
  <c r="C55" i="2" s="1"/>
  <c r="J55" i="2" s="1"/>
  <c r="K55" i="2" s="1"/>
  <c r="C37" i="2" a="1"/>
  <c r="C37" i="2" s="1"/>
  <c r="J37" i="2" s="1"/>
  <c r="K37" i="2" s="1"/>
  <c r="C27" i="2" a="1"/>
  <c r="C27" i="2" s="1"/>
  <c r="J27" i="2" s="1"/>
  <c r="K27" i="2" s="1"/>
  <c r="D555" i="12"/>
  <c r="J555" i="12" s="1"/>
  <c r="C45" i="2" a="1"/>
  <c r="C45" i="2" s="1"/>
  <c r="C38" i="2" a="1"/>
  <c r="C38" i="2" s="1"/>
  <c r="J38" i="2" s="1"/>
  <c r="K38" i="2" s="1"/>
  <c r="C24" i="2" a="1"/>
  <c r="C24" i="2" s="1"/>
  <c r="J24" i="2" s="1"/>
  <c r="K24" i="2" s="1"/>
  <c r="C32" i="2" a="1"/>
  <c r="C32" i="2" s="1"/>
  <c r="J32" i="2" s="1"/>
  <c r="K32" i="2" s="1"/>
  <c r="C23" i="2" a="1"/>
  <c r="C23" i="2" s="1"/>
  <c r="J23" i="2" s="1"/>
  <c r="K23" i="2" s="1"/>
  <c r="C26" i="2" a="1"/>
  <c r="C26" i="2" s="1"/>
  <c r="J26" i="2" s="1"/>
  <c r="K26" i="2" s="1"/>
  <c r="C42" i="2" a="1"/>
  <c r="C42" i="2" s="1"/>
  <c r="J42" i="2" s="1"/>
  <c r="K42" i="2" s="1"/>
  <c r="C22" i="2" a="1"/>
  <c r="C22" i="2" s="1"/>
  <c r="J22" i="2" s="1"/>
  <c r="K22" i="2" s="1"/>
  <c r="C48" i="2" a="1"/>
  <c r="C48" i="2" s="1"/>
  <c r="J48" i="2" s="1"/>
  <c r="K48" i="2" s="1"/>
  <c r="C36" i="2" a="1"/>
  <c r="C36" i="2" s="1"/>
  <c r="J36" i="2" s="1"/>
  <c r="K36" i="2" s="1"/>
  <c r="C20" i="2" a="1"/>
  <c r="C20" i="2" s="1"/>
  <c r="J20" i="2" s="1"/>
  <c r="K20" i="2" s="1"/>
  <c r="C41" i="2" a="1"/>
  <c r="C41" i="2" s="1"/>
  <c r="J41" i="2" s="1"/>
  <c r="K41" i="2" s="1"/>
  <c r="C39" i="2" a="1"/>
  <c r="C39" i="2" s="1"/>
  <c r="J39" i="2" s="1"/>
  <c r="K39" i="2" s="1"/>
  <c r="C30" i="2" a="1"/>
  <c r="C30" i="2" s="1"/>
  <c r="J30" i="2" s="1"/>
  <c r="K30" i="2" s="1"/>
  <c r="C50" i="2" a="1"/>
  <c r="C50" i="2" s="1"/>
  <c r="J50" i="2" s="1"/>
  <c r="K50" i="2" s="1"/>
  <c r="C25" i="2" a="1"/>
  <c r="C25" i="2" s="1"/>
  <c r="J25" i="2" s="1"/>
  <c r="K25" i="2" s="1"/>
  <c r="C47" i="2" a="1"/>
  <c r="C47" i="2" s="1"/>
  <c r="J47" i="2" s="1"/>
  <c r="K47" i="2" s="1"/>
  <c r="C40" i="2" a="1"/>
  <c r="C40" i="2" s="1"/>
  <c r="J40" i="2" s="1"/>
  <c r="K40" i="2" s="1"/>
  <c r="C51" i="2" a="1"/>
  <c r="C51" i="2" s="1"/>
  <c r="J51" i="2" s="1"/>
  <c r="K51" i="2" s="1"/>
  <c r="C29" i="2" a="1"/>
  <c r="C29" i="2" s="1"/>
  <c r="J29" i="2" s="1"/>
  <c r="K29" i="2" s="1"/>
  <c r="C19" i="2" a="1"/>
  <c r="C19" i="2" s="1"/>
  <c r="J19" i="2" s="1"/>
  <c r="K19" i="2" s="1"/>
  <c r="C18" i="2" a="1"/>
  <c r="C18" i="2" s="1"/>
  <c r="J18" i="2" s="1"/>
  <c r="K18" i="2" s="1"/>
  <c r="C33" i="2" a="1"/>
  <c r="C33" i="2" s="1"/>
  <c r="J33" i="2" s="1"/>
  <c r="K33" i="2" s="1"/>
  <c r="L556" i="12"/>
  <c r="D556" i="12"/>
  <c r="E556" i="12"/>
  <c r="C21" i="2" a="1"/>
  <c r="C21" i="2" s="1"/>
  <c r="J21" i="2" s="1"/>
  <c r="K21" i="2" s="1"/>
  <c r="C54" i="2" a="1"/>
  <c r="C54" i="2" s="1"/>
  <c r="J54" i="2" s="1"/>
  <c r="K54" i="2" s="1"/>
  <c r="J45" i="2" l="1"/>
  <c r="K45" i="2" s="1"/>
  <c r="K66" i="2" s="1"/>
  <c r="K67" i="2" s="1"/>
  <c r="K68" i="2" s="1"/>
  <c r="K69" i="2" s="1"/>
  <c r="J4" i="6" s="1"/>
  <c r="J556" i="12"/>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<sst xmlns="http://schemas.openxmlformats.org/spreadsheetml/2006/main" count="5348" uniqueCount="2837">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</sst>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503">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502" dataDxfId="501">
  <autoFilter ref="B32:J50" xr:uid="{00000000-0009-0000-0100-000001000000}"/>
  <tableColumns count="9">
    <tableColumn id="1" xr3:uid="{A5A6DDE8-644E-B645-9B31-774C6797337A}" name="Ref A      1-Phase" dataDxfId="500"/>
    <tableColumn id="2" xr3:uid="{5D2C410F-BD87-9E49-95F1-4416B31F01CA}" name="Ref A      3-Phase" dataDxfId="499"/>
    <tableColumn id="3" xr3:uid="{DDA67CFB-0BF8-0D47-8177-27F0A393C879}" name="Ref B      1-Phase" dataDxfId="498"/>
    <tableColumn id="4" xr3:uid="{22F4E3A3-299A-B64D-8636-11BDF77B5419}" name="Ref B      3-Phase" dataDxfId="497"/>
    <tableColumn id="5" xr3:uid="{3E00CFF8-2195-5742-B8E3-25463BAD433E}" name="Ref C      1-Phase" dataDxfId="496"/>
    <tableColumn id="6" xr3:uid="{65AB633F-BECC-4E4A-9B00-006F478AFF70}" name="Ref C       3-Phase" dataDxfId="495"/>
    <tableColumn id="7" xr3:uid="{DBA997D8-96A1-1B47-A8CC-A9140FD62C59}" name="Ref E      1-Phase" dataDxfId="494"/>
    <tableColumn id="8" xr3:uid="{BC868A03-2C0B-7B4C-B087-A5E1350A5099}" name="Ref E       3-Phase" dataDxfId="493"/>
    <tableColumn id="9" xr3:uid="{56A9FE2A-81EE-7443-898C-C4DF0C51E914}" name="Cable Size" dataDxfId="49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91" dataDxfId="490">
  <autoFilter ref="B5:M27" xr:uid="{00000000-0009-0000-0100-000002000000}"/>
  <tableColumns count="12">
    <tableColumn id="1" xr3:uid="{5C06527D-77C9-B546-9AB2-6EC17F04B200}" name="Ref A      1-Phase" dataDxfId="489"/>
    <tableColumn id="2" xr3:uid="{9DB9C4F4-B5BE-3D42-9FA6-E719EA89B54D}" name="Ref A      3-Phase" dataDxfId="488"/>
    <tableColumn id="3" xr3:uid="{4F7686AF-D48B-C444-B41F-B9CE078C91ED}" name="Ref B      1-Phase" dataDxfId="487"/>
    <tableColumn id="4" xr3:uid="{C80BCB45-48A2-6649-91B7-EC4C30168FE6}" name="Ref B      3-Phase" dataDxfId="486"/>
    <tableColumn id="5" xr3:uid="{29B05CD9-1DBC-3649-BC36-854EE621D2B3}" name="Ref C      Touching 1-Phase Flat" dataDxfId="485"/>
    <tableColumn id="6" xr3:uid="{CEAECAB6-F10C-D144-89F6-D38D78A30974}" name="Ref C      Touching 3-Phase" dataDxfId="484"/>
    <tableColumn id="7" xr3:uid="{23A9B015-F0F1-A247-BB37-68A552781076}" name="Ref F      Touching 1-Phase Flat" dataDxfId="483"/>
    <tableColumn id="8" xr3:uid="{B1BF9084-22A0-2744-8735-C1271BF97214}" name="Ref F      Touching 3-Phase Flat" dataDxfId="482"/>
    <tableColumn id="9" xr3:uid="{C3645EAC-3AD3-1549-A27E-7BE1E6BE5E86}" name="Ref F      Touching 3-Phase Trefoil" dataDxfId="481"/>
    <tableColumn id="10" xr3:uid="{28F7DF2A-F36C-8B41-A5C4-947BA6644CCF}" name="Ref F      Spaced    Flat Horizontal" dataDxfId="480"/>
    <tableColumn id="11" xr3:uid="{314CF27A-AD57-7540-BE25-AA8988EA02CA}" name="Ref F      Spaced   Flat Vertical" dataDxfId="479"/>
    <tableColumn id="12" xr3:uid="{A2F6A710-73AF-6A4B-AD64-576FB8D4D121}" name="Cable Size" dataDxfId="47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77" dataDxfId="476">
  <autoFilter ref="B55:M68" xr:uid="{00000000-0009-0000-0100-000003000000}"/>
  <tableColumns count="12">
    <tableColumn id="1" xr3:uid="{8F56D565-4DBE-134B-A783-9E3202E43BD6}" name="Ref C      Touching 1-Phase Flat" dataDxfId="475"/>
    <tableColumn id="2" xr3:uid="{B4E810FA-0946-CE43-BAAC-9FFF8C869AB4}" name="Ref C      Touching 3-Phase Flat" dataDxfId="474"/>
    <tableColumn id="3" xr3:uid="{9505943B-4DB3-3249-B909-488D6AFB3261}" name="Ref F      Touching 1-Phase Flat" dataDxfId="473"/>
    <tableColumn id="4" xr3:uid="{9B4F775E-F876-AD47-B8B2-762C1787D834}" name="Ref F      Touching 3-Phase Flat" dataDxfId="472"/>
    <tableColumn id="5" xr3:uid="{70FD5798-BEAA-644A-ADA7-B483122AA72A}" name="Ref F      Touching 3-Phase Trefoil" dataDxfId="471"/>
    <tableColumn id="6" xr3:uid="{1D79B934-9CD2-C543-919C-9637F4CC509C}" name="Ref F      Spaced   D.C.   Horizontal" dataDxfId="470"/>
    <tableColumn id="7" xr3:uid="{AC056145-8E01-ED4F-91CC-4803354D17C8}" name="Ref F      Spaced   D.C.   Vertical" dataDxfId="469"/>
    <tableColumn id="8" xr3:uid="{4937B457-2102-FC42-B281-C6729DBFD3FD}" name="Ref F      Spaced     1-Phase   Horizontal" dataDxfId="468"/>
    <tableColumn id="9" xr3:uid="{D64FB8E3-0445-ED4C-B5F1-6B179D9D0B49}" name="Ref F      Spaced   1-Phase   Vertical" dataDxfId="467"/>
    <tableColumn id="10" xr3:uid="{61797ED1-B72E-DF4C-B81D-DBD99AD81D9B}" name="Ref F      Spaced     3-Phase   Horizontal" dataDxfId="466"/>
    <tableColumn id="11" xr3:uid="{D60525F3-3629-7C4C-B5D3-ED38803EC137}" name="Ref F      Spaced     3-Phase   Vertical" dataDxfId="465"/>
    <tableColumn id="12" xr3:uid="{CB42BC2B-CC8D-F04F-B50E-9AE44768EC45}" name="Cable Size" dataDxfId="464"/>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63" dataDxfId="462">
  <autoFilter ref="B73:H90" xr:uid="{00000000-0009-0000-0100-000004000000}"/>
  <tableColumns count="7">
    <tableColumn id="1" xr3:uid="{4CBC3141-7EF2-E44F-B44A-CB40591B5906}" name="Ref C      1-Phase" dataDxfId="461"/>
    <tableColumn id="2" xr3:uid="{6F6E3EF0-8496-2E4B-9178-A9144373A78B}" name="Ref C     3-Phase" dataDxfId="460"/>
    <tableColumn id="3" xr3:uid="{F65744A9-E645-1343-B427-E350DC2DD900}" name="Ref E      1-Phase" dataDxfId="459"/>
    <tableColumn id="4" xr3:uid="{33F323D5-AB20-C44C-82F9-4236AC584AC0}" name="Ref E      3-Phase" dataDxfId="458"/>
    <tableColumn id="5" xr3:uid="{6E88914E-E8DE-6B47-888E-54BDED9D9CCC}" name="Ref D      1-Phase2" dataDxfId="457"/>
    <tableColumn id="6" xr3:uid="{CC09EA98-FD58-A14E-BCBC-BE1963B4E391}" name="Ref D       3-Phase" dataDxfId="456"/>
    <tableColumn id="9" xr3:uid="{610C94DD-7FD7-7545-85B6-A79F566866FD}" name="Cable Size" dataDxfId="455"/>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54" dataDxfId="453">
  <autoFilter ref="B95:I102" xr:uid="{00000000-0009-0000-0100-000005000000}"/>
  <tableColumns count="8">
    <tableColumn id="1" xr3:uid="{8FB351C3-C113-2946-A5C8-9C16DF222FA2}" name="Method 100" dataDxfId="452"/>
    <tableColumn id="2" xr3:uid="{5C732C79-2C0A-A745-895C-C450A0445D07}" name="Method 101" dataDxfId="451"/>
    <tableColumn id="3" xr3:uid="{28A94422-D28E-0A42-AEB1-81DA8253B205}" name="Method 102" dataDxfId="450"/>
    <tableColumn id="4" xr3:uid="{FA300742-14C1-C742-BAFA-0A05A3116FCC}" name="Method 103" dataDxfId="449"/>
    <tableColumn id="5" xr3:uid="{F42C8BC2-9646-D94F-9CFD-5F752EE81F6F}" name="Ref C      " dataDxfId="448"/>
    <tableColumn id="6" xr3:uid="{63CCA8E7-8F73-A74C-AC0D-1A595CF2066F}" name="Ref A" dataDxfId="447"/>
    <tableColumn id="11" xr3:uid="{19E2CE50-0627-2441-9B42-1CEBBAC201C0}" name="Voltage Drop" dataDxfId="446"/>
    <tableColumn id="12" xr3:uid="{DCFDE463-2F30-A745-83D6-50242C7B5E2E}" name="Cable Size" dataDxfId="445"/>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44" dataDxfId="443">
  <autoFilter ref="B107:M129" xr:uid="{00000000-0009-0000-0100-000006000000}"/>
  <tableColumns count="12">
    <tableColumn id="1" xr3:uid="{69876B71-738A-4843-B22F-4678EA2DFFBD}" name="Ref A      1-Phase" dataDxfId="442"/>
    <tableColumn id="2" xr3:uid="{0584E925-BABB-154B-909C-59D606F02965}" name="Ref A      3-Phase" dataDxfId="441"/>
    <tableColumn id="3" xr3:uid="{A3C314AC-AC7C-DE46-AD29-4C881941345E}" name="Ref B      1-Phase" dataDxfId="440"/>
    <tableColumn id="4" xr3:uid="{2027E9C0-B081-764A-92B9-3425DAB598FA}" name="Ref B      3-Phase" dataDxfId="439"/>
    <tableColumn id="5" xr3:uid="{881EC58B-27EC-C740-8104-21DB488464FA}" name="Ref C      Touching 1-Phase Flat" dataDxfId="438"/>
    <tableColumn id="6" xr3:uid="{1122F6BB-146A-4E42-B356-AE6DF575EADA}" name="Ref C      Touching 3-Phase" dataDxfId="437"/>
    <tableColumn id="7" xr3:uid="{F78FB527-5C4C-D849-B4C0-892CF0DBFFDF}" name="Ref F      Touching 1-Phase Flat" dataDxfId="436"/>
    <tableColumn id="8" xr3:uid="{BC97B3AE-77A7-C847-A15E-FD131691FD4A}" name="Ref F      Touching 3-Phase Flat" dataDxfId="435"/>
    <tableColumn id="9" xr3:uid="{FB8F73BA-6EF6-5147-BEF9-6B6069576E11}" name="Ref F      Touching 3-Phase Trefoil" dataDxfId="434"/>
    <tableColumn id="10" xr3:uid="{4A8C5A2F-1E67-2E43-9627-F1FF6A758159}" name="Ref F      Spaced   Flat Horizontal" dataDxfId="433"/>
    <tableColumn id="11" xr3:uid="{F7E9141A-6CDC-0147-9BB9-AA2C96EE1BFB}" name="Ref F      Spaced   Flat Vertical" dataDxfId="432"/>
    <tableColumn id="12" xr3:uid="{098BEAAB-704A-3047-896C-FCC18998BF4B}" name="Cable Size" dataDxfId="431"/>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430" dataDxfId="429">
  <autoFilter ref="B134:J152" xr:uid="{00000000-0009-0000-0100-000007000000}"/>
  <tableColumns count="9">
    <tableColumn id="1" xr3:uid="{F2AC4F0A-8F37-E640-BFDA-3E7ADBB12ABA}" name="Ref A      1-Phase" dataDxfId="428"/>
    <tableColumn id="2" xr3:uid="{7BC4515A-B88B-8947-99FB-F0D78629F4D7}" name="Ref A      3-Phase" dataDxfId="427"/>
    <tableColumn id="3" xr3:uid="{706E4CE4-FBDB-2443-839E-56841473F7EA}" name="Ref B      1-Phase" dataDxfId="426"/>
    <tableColumn id="4" xr3:uid="{F89297AC-B01A-C443-A753-0312BC5644F7}" name="Ref B      3-Phase" dataDxfId="425"/>
    <tableColumn id="5" xr3:uid="{2F640B1A-FC15-E541-8B29-98C16486B789}" name="Ref C      1-Phase" dataDxfId="424"/>
    <tableColumn id="6" xr3:uid="{2819E63D-1391-6346-8FD7-E6CDA6F3D277}" name="Ref C      3-Phase" dataDxfId="423"/>
    <tableColumn id="7" xr3:uid="{39EFFEAC-971D-124B-BE7D-1891681D8B09}" name="Ref E      1-Phase" dataDxfId="422"/>
    <tableColumn id="8" xr3:uid="{6BFA4C82-5B3E-F345-ACD2-80292358D991}" name="Ref E     3-Phase" dataDxfId="421"/>
    <tableColumn id="9" xr3:uid="{BFF7D58E-270E-6745-8DC1-E314C93EB662}" name="Cable Size" dataDxfId="420"/>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419" dataDxfId="418">
  <autoFilter ref="B157:M170" xr:uid="{00000000-0009-0000-0100-000008000000}"/>
  <tableColumns count="12">
    <tableColumn id="1" xr3:uid="{82CEC370-C125-F940-A4D7-6254549BDD3D}" name="Ref C      Touching 1-Phase Flat" dataDxfId="417"/>
    <tableColumn id="2" xr3:uid="{068FCE23-09BF-514D-B68F-74CE7E133243}" name="Ref C      Touching 3-Phase Flat" dataDxfId="416"/>
    <tableColumn id="3" xr3:uid="{E8CCC19E-5185-DB4A-9357-6438BEA9BC0A}" name="Ref F      Touching 1-Phase Flat" dataDxfId="415"/>
    <tableColumn id="4" xr3:uid="{9A690EFF-14BB-104E-B006-BCD1FFD99761}" name="Ref F      Touching 3-Phase Flat" dataDxfId="414"/>
    <tableColumn id="5" xr3:uid="{0BAF8325-0E0C-2B4E-9EC5-31845BF42D8D}" name="Ref F      Touching 3-Phase Trefoil" dataDxfId="413"/>
    <tableColumn id="6" xr3:uid="{BBF3BFF1-A03F-164C-ACEE-61D71FD9B26A}" name="Ref F      Spaced   D.C.   Horizontal" dataDxfId="412"/>
    <tableColumn id="7" xr3:uid="{7A2369B8-A87E-204B-B36D-A203DC118AAF}" name="Ref F      Spaced   D.C.   Vertical" dataDxfId="411"/>
    <tableColumn id="8" xr3:uid="{9C855780-7BFC-4648-9469-EFB84E90B69A}" name="Ref F      Spaced     1-Phase   Horizontal" dataDxfId="410"/>
    <tableColumn id="9" xr3:uid="{602498A4-0F4B-214D-B336-00FCADEE478B}" name="Ref F      Spaced   1-Phase   Vertical" dataDxfId="409"/>
    <tableColumn id="10" xr3:uid="{FD44C38F-72DA-A54C-A720-E7E458934B10}" name="Ref F      Spaced     3-Phase   Horizontal" dataDxfId="408"/>
    <tableColumn id="11" xr3:uid="{525CA405-9E96-154B-A391-06539FFAA2CF}" name="Ref F      Spaced     3-Phase   Vertical" dataDxfId="407"/>
    <tableColumn id="12" xr3:uid="{0B90640E-86E9-E342-AA6E-9FF42D688682}" name="Cable Size" dataDxfId="406"/>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405" dataDxfId="404">
  <autoFilter ref="B175:H192" xr:uid="{00000000-0009-0000-0100-000009000000}"/>
  <tableColumns count="7">
    <tableColumn id="1" xr3:uid="{D4F598C6-F774-A245-9243-2B4B03CD40D2}" name="Ref C      1-Phase" dataDxfId="403"/>
    <tableColumn id="2" xr3:uid="{04C29071-6D86-8440-878B-F7B1BB6E2E27}" name="Ref C     3-Phase" dataDxfId="402"/>
    <tableColumn id="3" xr3:uid="{F21D7E28-3152-9A43-95F2-2B869937953F}" name="Ref E      1-Phase" dataDxfId="401"/>
    <tableColumn id="4" xr3:uid="{F98FC7C4-C27D-7642-8297-8E5EE5E4F817}" name="Ref E      3-Phase" dataDxfId="400"/>
    <tableColumn id="5" xr3:uid="{50D5D0E9-4216-D74E-83B0-7484886EB992}" name="Ref D      1-Phase2" dataDxfId="399"/>
    <tableColumn id="6" xr3:uid="{6FE7DD63-352B-6745-860B-1A07CF74C71A}" name="Ref D       3-Phase" dataDxfId="398"/>
    <tableColumn id="9" xr3:uid="{9E0DDEA8-CB86-3447-8CEA-A67A617129C6}" name="Cable Size" dataDxfId="397"/>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96" dataDxfId="395">
  <autoFilter ref="B197:E214" xr:uid="{00000000-0009-0000-0100-00000A000000}"/>
  <tableColumns count="4">
    <tableColumn id="1" xr3:uid="{DCCB7E08-04C2-4242-93A9-BDE92FB6A283}" name="1-Phase Two-core " dataDxfId="394"/>
    <tableColumn id="2" xr3:uid="{4B9FCF36-8D0C-4042-922A-9BC44C3D1F05}" name="3-Phase" dataDxfId="393"/>
    <tableColumn id="3" xr3:uid="{B6A3816F-CDE4-3943-9BB2-B35F4AD865DF}" name="1-Phase Single-core" dataDxfId="392"/>
    <tableColumn id="9" xr3:uid="{B03F009D-7194-2641-99E5-B903C8AEA279}" name="Cable Size" dataDxfId="391"/>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90" dataDxfId="389">
  <autoFilter ref="B219:E236" xr:uid="{00000000-0009-0000-0100-00000B000000}"/>
  <tableColumns count="4">
    <tableColumn id="1" xr3:uid="{C7BC598E-574E-8248-AAFC-405454E47A95}" name="1-Phase Two-core " dataDxfId="388"/>
    <tableColumn id="2" xr3:uid="{E54C70CA-6079-1642-B08E-0FA28F62AA58}" name="3-Phase" dataDxfId="387"/>
    <tableColumn id="3" xr3:uid="{0CA2C46F-6469-6545-B702-1AD0F47F273D}" name="1-Phase Single-core" dataDxfId="386"/>
    <tableColumn id="9" xr3:uid="{65D163C7-B8F0-DD41-B720-C2BF90BBA2E9}" name="Cable Size" dataDxfId="385"/>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84" dataDxfId="383">
  <autoFilter ref="B253:J275" xr:uid="{00000000-0009-0000-0100-00000C000000}"/>
  <tableColumns count="9">
    <tableColumn id="1" xr3:uid="{DFBC639F-9667-8047-9149-8C7396024340}" name="Ref C      1-Phase" dataDxfId="382"/>
    <tableColumn id="2" xr3:uid="{194A8F82-8175-EA44-93C8-507354B7CCAB}" name="Ref C      3-Phase Trefoil" dataDxfId="381"/>
    <tableColumn id="3" xr3:uid="{4650777B-B819-5B47-B466-615965EF1FD0}" name="Ref C     3-Phase Flat" dataDxfId="380"/>
    <tableColumn id="4" xr3:uid="{F63D3B77-F6F3-B846-A8C5-F04AC142A537}" name="Ref E,F,G      1-Phase" dataDxfId="379"/>
    <tableColumn id="5" xr3:uid="{550849B2-8B8F-2447-B8DC-08D6C058F9E8}" name="Ref E,F,G      3-Phase Trefoil" dataDxfId="378"/>
    <tableColumn id="6" xr3:uid="{3427F223-0BD0-F344-8635-674EB8F0A51A}" name="Ref E,F,G      Touching 3-Phase Flat" dataDxfId="377"/>
    <tableColumn id="7" xr3:uid="{BF267E42-7B42-BA47-A4AB-443B140DE1AD}" name="Ref E,F,G      Spaced     3-Phase Flat Vertical" dataDxfId="376"/>
    <tableColumn id="8" xr3:uid="{86425269-6F9D-9144-8FDC-2499835A6159}" name="Ref E,F,G      Spaced     3-Phase Flat Horizontal" dataDxfId="375"/>
    <tableColumn id="12" xr3:uid="{7DADAD61-FABB-5C49-B275-CD128F2D207E}" name="Cable Size" dataDxfId="374"/>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73" dataDxfId="372">
  <autoFilter ref="B280:J302" xr:uid="{00000000-0009-0000-0100-00000D000000}"/>
  <tableColumns count="9">
    <tableColumn id="1" xr3:uid="{E255A2DA-B172-854A-9A27-23E502BCFD7E}" name="Ref C      1-Phase" dataDxfId="371"/>
    <tableColumn id="2" xr3:uid="{0EC491FE-F50F-2B42-96AA-32AA7FECF1DA}" name="Ref C      3-Phase Trefoil" dataDxfId="370"/>
    <tableColumn id="3" xr3:uid="{677087E4-9AEE-F14B-B8B6-6C8E43F0402B}" name="Ref C     3-Phase Flat" dataDxfId="369"/>
    <tableColumn id="4" xr3:uid="{DD93A0DD-B99F-064A-B4D1-509740BE6D31}" name="Ref E,F,G      1-Phase" dataDxfId="368"/>
    <tableColumn id="5" xr3:uid="{01F60A36-D73C-6B48-99DF-6CD3E42EF749}" name="Ref E,F,G      3-Phase Trefoil" dataDxfId="367"/>
    <tableColumn id="6" xr3:uid="{B1C34053-0880-DB41-8E11-052187B999EA}" name="Ref E,F,G      Touching 3-Phase Flat" dataDxfId="366"/>
    <tableColumn id="7" xr3:uid="{33D99F2B-A68F-B241-A635-485EF462D77E}" name="Ref E,F,G      Spaced     3-Phase Flat Vertical" dataDxfId="365"/>
    <tableColumn id="8" xr3:uid="{E073D6ED-43BC-6B4F-A6D3-0DD3EF8FE162}" name="Ref E,F,G      Spaced     3-Phase Flat Horizontal" dataDxfId="364"/>
    <tableColumn id="12" xr3:uid="{8354A0F5-78CC-884C-9283-BEF837D5CB48}" name="Cable Size" dataDxfId="363"/>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62" dataDxfId="361">
  <autoFilter ref="B326:J337" xr:uid="{00000000-0009-0000-0100-00000E000000}"/>
  <tableColumns count="9">
    <tableColumn id="1" xr3:uid="{0DC71F84-F504-1749-8CE0-0482348332AF}" name="Ref A      1-Phase" dataDxfId="360"/>
    <tableColumn id="2" xr3:uid="{DFD03A18-96FC-6247-A14E-455FA79576B9}" name="Ref A      3-Phase" dataDxfId="359"/>
    <tableColumn id="3" xr3:uid="{65DFBBAE-B2B0-6744-BD4E-A4430419F917}" name="Ref B      1-Phase" dataDxfId="358"/>
    <tableColumn id="4" xr3:uid="{22453F02-142C-454D-A722-726F3356B39C}" name="Ref B      3-Phase" dataDxfId="357"/>
    <tableColumn id="5" xr3:uid="{A45D7D5E-CD53-9F46-94A8-64C638B3FB7C}" name="Ref C      1-Phase" dataDxfId="356"/>
    <tableColumn id="6" xr3:uid="{67A89AF4-9C52-F349-9D5A-BE8DC7835430}" name="Ref C       3-Phase" dataDxfId="355"/>
    <tableColumn id="7" xr3:uid="{024429F7-115E-9849-8319-157FDA92113D}" name="Ref E      1-Phase" dataDxfId="354"/>
    <tableColumn id="8" xr3:uid="{560F5836-21A1-FD4C-9910-4E8372E5215F}" name="Ref E       3-Phase" dataDxfId="353"/>
    <tableColumn id="9" xr3:uid="{0D0CA484-DB56-0347-A90E-CC2896A77496}" name="Cable Size" dataDxfId="352"/>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51" dataDxfId="350">
  <autoFilter ref="B307:M321" xr:uid="{00000000-0009-0000-0100-00000F000000}"/>
  <tableColumns count="12">
    <tableColumn id="1" xr3:uid="{4C5FE5CC-34BA-2C49-8C1E-D642993EFE8E}" name="Ref A      1-Phase" dataDxfId="349"/>
    <tableColumn id="2" xr3:uid="{A90C4450-FF7E-9747-A032-6B50AB0D544D}" name="Ref A      3-Phase" dataDxfId="348"/>
    <tableColumn id="3" xr3:uid="{2357887B-4CAF-6D42-A089-0D6F958336A7}" name="Ref B      1-Phase" dataDxfId="347"/>
    <tableColumn id="4" xr3:uid="{89B25D8F-D806-C147-A1C1-12D6C6BA7659}" name="Ref B      3-Phase" dataDxfId="346"/>
    <tableColumn id="5" xr3:uid="{2BA067DB-13C5-1F43-8164-C2A02D2DFEAF}" name="Ref C      Touching 1-Phase Flat" dataDxfId="345"/>
    <tableColumn id="6" xr3:uid="{316AF11A-58DC-5143-8ADD-874FAF0F0C50}" name="Ref C      Touching 3-Phase" dataDxfId="344"/>
    <tableColumn id="7" xr3:uid="{930FEBC5-AB03-BA42-AA01-0E7C1ED6DE3B}" name="Ref F      Touching 1-Phase Flat" dataDxfId="343"/>
    <tableColumn id="8" xr3:uid="{0360649E-E3E1-AA4A-8E31-C63245CA0DD0}" name="Ref F      Touching 3-Phase Flat" dataDxfId="342"/>
    <tableColumn id="9" xr3:uid="{68799CA0-DA49-2A41-A3CA-6FA2BFB21CC6}" name="Ref F      Touching 3-Phase Trefoil" dataDxfId="341"/>
    <tableColumn id="10" xr3:uid="{2D8E902C-8D09-4E4E-9116-7DDC88C8A2B9}" name="Ref F      Spaced    Flat Horizontal" dataDxfId="340"/>
    <tableColumn id="11" xr3:uid="{3DA555C5-AA5A-864B-87A8-717BC26C010A}" name="Ref F      Spaced   Flat Vertical" dataDxfId="339"/>
    <tableColumn id="12" xr3:uid="{D1875A26-631E-7745-99AA-272BF8B513D0}" name="Cable Size" dataDxfId="338"/>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37" dataDxfId="336">
  <autoFilter ref="B342:M356" xr:uid="{00000000-0009-0000-0100-000010000000}"/>
  <tableColumns count="12">
    <tableColumn id="1" xr3:uid="{6543A18A-EA9F-5A4F-AADF-FB5E22E3B550}" name="Ref C      Touching 1-Phase Flat" dataDxfId="335"/>
    <tableColumn id="2" xr3:uid="{93F1E9A1-708F-314E-82A2-75464D79932A}" name="Ref C      Touching 3-Phase Flat" dataDxfId="334"/>
    <tableColumn id="3" xr3:uid="{049EBDDD-C52C-D24B-A591-7BF99301F7D1}" name="Ref F      Touching 1-Phase Flat" dataDxfId="333"/>
    <tableColumn id="4" xr3:uid="{B9D30280-A4A1-F946-9ED2-3CCAEC73868C}" name="Ref F      Touching 3-Phase Flat" dataDxfId="332"/>
    <tableColumn id="5" xr3:uid="{FE9C2CD6-FC4D-1042-8F85-86062E74E777}" name="Ref F      Touching 3-Phase Trefoil" dataDxfId="331"/>
    <tableColumn id="6" xr3:uid="{58BFF602-0AA0-334A-A509-07D843A9BC48}" name="Ref F      Spaced   D.C.   Horizontal" dataDxfId="330"/>
    <tableColumn id="7" xr3:uid="{8A5FC9D8-C52F-614E-BBAF-7038D85E6ABB}" name="Ref F      Spaced   D.C.   Vertical" dataDxfId="329"/>
    <tableColumn id="8" xr3:uid="{FC6663CB-16C0-B74A-9436-0125CEE3DA87}" name="Ref F      Spaced     1-Phase   Horizontal" dataDxfId="328"/>
    <tableColumn id="9" xr3:uid="{64329233-5E20-4247-B033-66B6AD207F3F}" name="Ref F      Spaced   1-Phase   Vertical" dataDxfId="327"/>
    <tableColumn id="10" xr3:uid="{7A1FA81B-2C30-D54C-8C4D-EFF994106290}" name="Ref F      Spaced     3-Phase   Horizontal" dataDxfId="326"/>
    <tableColumn id="11" xr3:uid="{D4F555BE-2EF4-DA48-BB4F-75BCC1C5BDE8}" name="Ref F      Spaced     3-Phase   Vertical" dataDxfId="325"/>
    <tableColumn id="12" xr3:uid="{26F5D117-9E9A-FA4F-A477-D35214877032}" name="Cable Size" dataDxfId="324"/>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323" dataDxfId="322">
  <autoFilter ref="B361:H372" xr:uid="{00000000-0009-0000-0100-000011000000}"/>
  <tableColumns count="7">
    <tableColumn id="1" xr3:uid="{F63729E2-B0B4-E448-B0F1-A334443D0596}" name="Ref C      1-Phase" dataDxfId="321"/>
    <tableColumn id="2" xr3:uid="{3845F0FD-1350-7445-9D37-DED49DD677CA}" name="Ref C     3-Phase" dataDxfId="320"/>
    <tableColumn id="3" xr3:uid="{EFF6438D-2BD3-BE49-B084-048204EF5ACF}" name="Ref E      1-Phase" dataDxfId="319"/>
    <tableColumn id="4" xr3:uid="{E9D00104-FE6B-4C43-B329-6953BAAC7C99}" name="Ref E      3-Phase" dataDxfId="318"/>
    <tableColumn id="5" xr3:uid="{6BF0A041-CB9C-704F-B2F1-74E4C0F8833C}" name="Ref D      1-Phase2" dataDxfId="317"/>
    <tableColumn id="6" xr3:uid="{D94928BE-1DEA-A94C-8758-DEB254EDB949}" name="Ref D       3-Phase" dataDxfId="316"/>
    <tableColumn id="9" xr3:uid="{67D46232-A09C-1D49-9F11-7A5D91F621C4}" name="Cable Size" dataDxfId="315"/>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314" dataDxfId="313">
  <autoFilter ref="B377:M391" xr:uid="{00000000-0009-0000-0100-000012000000}"/>
  <tableColumns count="12">
    <tableColumn id="1" xr3:uid="{977DC0F5-D51C-9E4D-9DDB-3165F08F489F}" name="Ref A      1-Phase" dataDxfId="312"/>
    <tableColumn id="2" xr3:uid="{48A7A9DE-A71C-9349-9B53-588A2D60991C}" name="Ref A      3-Phase" dataDxfId="311"/>
    <tableColumn id="3" xr3:uid="{31AB2D17-2A5A-7644-856B-C1F0A7C503D2}" name="Ref B      1-Phase" dataDxfId="310"/>
    <tableColumn id="4" xr3:uid="{1951BC6E-C885-C740-BEF5-093198D02098}" name="Ref B      3-Phase" dataDxfId="309"/>
    <tableColumn id="5" xr3:uid="{B22405E2-BB86-8C4C-8ECC-4D36F6E28444}" name="Ref C      Touching 1-Phase Flat" dataDxfId="308"/>
    <tableColumn id="6" xr3:uid="{A01DCA7F-4B23-8540-A0E1-E6F2F02840EB}" name="Ref C      Touching 3-Phase" dataDxfId="307"/>
    <tableColumn id="7" xr3:uid="{419C3070-4E0C-8A48-A33A-18211FEF0775}" name="Ref F      Touching 1-Phase Flat" dataDxfId="306"/>
    <tableColumn id="8" xr3:uid="{8262FCCD-78C0-6543-BF6D-8502E999731D}" name="Ref F      Touching 3-Phase Flat" dataDxfId="305"/>
    <tableColumn id="9" xr3:uid="{6AF71A5C-520D-9B41-B0AB-39A2950036E1}" name="Ref F      Touching 3-Phase Trefoil" dataDxfId="304"/>
    <tableColumn id="10" xr3:uid="{CD9ADE49-922A-6442-AC3C-B251F8E1947D}" name="Ref F      Spaced   Flat Horizontal" dataDxfId="303"/>
    <tableColumn id="11" xr3:uid="{1B609165-20D2-D440-B290-AC0904B15A47}" name="Ref F      Spaced   Flat Vertical" dataDxfId="302"/>
    <tableColumn id="12" xr3:uid="{D3B76686-9B4F-8A4F-8DA3-B4FF02DC9EEE}" name="Cable Size" dataDxfId="301"/>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300" dataDxfId="299">
  <autoFilter ref="B396:J407" xr:uid="{00000000-0009-0000-0100-000013000000}"/>
  <tableColumns count="9">
    <tableColumn id="1" xr3:uid="{1673942B-2C50-B841-A02B-1E16D7260D01}" name="Ref A      1-Phase" dataDxfId="298"/>
    <tableColumn id="2" xr3:uid="{A2F33BA8-22C0-914E-B0A3-96186C89D34A}" name="Ref A      3-Phase" dataDxfId="297"/>
    <tableColumn id="3" xr3:uid="{EA4577CB-C163-384C-9074-9D185EB16D59}" name="Ref B      1-Phase" dataDxfId="296"/>
    <tableColumn id="4" xr3:uid="{FE33DECC-9DAA-1744-8511-DE65626F4B88}" name="Ref B      3-Phase" dataDxfId="295"/>
    <tableColumn id="5" xr3:uid="{8EB2439F-2A5B-6C49-B76F-5385ECEE2CFA}" name="Ref C      1-Phase" dataDxfId="294"/>
    <tableColumn id="6" xr3:uid="{E8B87F04-0AA3-7743-A532-3B980DD91F53}" name="Ref C      3-Phase" dataDxfId="293"/>
    <tableColumn id="7" xr3:uid="{5AC1E31C-C239-BF43-8F8C-078304BAFD38}" name="Ref E      1-Phase" dataDxfId="292"/>
    <tableColumn id="8" xr3:uid="{1E22B2D1-E135-0940-ADB4-DEF469D1733C}" name="Ref E     3-Phase" dataDxfId="291"/>
    <tableColumn id="9" xr3:uid="{730135D8-55EB-4D4D-80DF-8C04C7521219}" name="Cable Size" dataDxfId="290"/>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89" dataDxfId="288">
  <autoFilter ref="B412:M426" xr:uid="{00000000-0009-0000-0100-000014000000}"/>
  <tableColumns count="12">
    <tableColumn id="1" xr3:uid="{1A9B1545-1974-D54C-98B4-F6FE3DF44029}" name="Ref C      Touching 1-Phase Flat" dataDxfId="287"/>
    <tableColumn id="2" xr3:uid="{FB3E3318-AFF2-564D-868D-7F3B643F0C13}" name="Ref C      Touching 3-Phase Flat" dataDxfId="286"/>
    <tableColumn id="3" xr3:uid="{5512CC60-89A0-6B47-9E6B-C459F2D3DF97}" name="Ref F      Touching 1-Phase Flat" dataDxfId="285"/>
    <tableColumn id="4" xr3:uid="{40A93E0F-E7DF-1F4B-BBC0-2F2290CCDEA1}" name="Ref F      Touching 3-Phase Flat" dataDxfId="284"/>
    <tableColumn id="5" xr3:uid="{CEAEA337-6735-3F40-8DB2-BD6F8E306460}" name="Ref F      Touching 3-Phase Trefoil" dataDxfId="283"/>
    <tableColumn id="6" xr3:uid="{32C0E437-860B-0B44-9E5A-C66261751BE3}" name="Ref F      Spaced   D.C.   Horizontal" dataDxfId="282"/>
    <tableColumn id="7" xr3:uid="{8FFCE900-B1AD-824F-91E1-4954148831BD}" name="Ref F      Spaced   D.C.   Vertical" dataDxfId="281"/>
    <tableColumn id="8" xr3:uid="{06CDE74A-BCE0-6C45-ACD4-6E3ACBE20753}" name="Ref F      Spaced     1-Phase   Horizontal" dataDxfId="280"/>
    <tableColumn id="9" xr3:uid="{46361111-7236-5F49-A66F-51C76D045135}" name="Ref F      Spaced   1-Phase   Vertical" dataDxfId="279"/>
    <tableColumn id="10" xr3:uid="{7A194A52-8EC6-ED4F-919D-420900969308}" name="Ref F      Spaced     3-Phase   Horizontal" dataDxfId="278"/>
    <tableColumn id="11" xr3:uid="{C56EA2DC-DCB1-6044-A111-5BCCB5D5133F}" name="Ref F      Spaced     3-Phase   Vertical" dataDxfId="277"/>
    <tableColumn id="12" xr3:uid="{57BD4B49-E112-8249-8596-53B8209ADEFE}" name="Cable Size" dataDxfId="276"/>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75" dataDxfId="274">
  <autoFilter ref="B431:H442" xr:uid="{00000000-0009-0000-0100-000015000000}"/>
  <tableColumns count="7">
    <tableColumn id="1" xr3:uid="{E437BF8C-5DA4-AB4F-8B17-0935A2B563FE}" name="Ref C      1-Phase" dataDxfId="273"/>
    <tableColumn id="2" xr3:uid="{E4550746-79B7-874F-890C-8BBA74D60D32}" name="Ref C     3-Phase" dataDxfId="272"/>
    <tableColumn id="3" xr3:uid="{80E819D3-282A-5F46-A290-834A000C7115}" name="Ref E      1-Phase" dataDxfId="271"/>
    <tableColumn id="4" xr3:uid="{FFC03573-1388-E64A-8E2D-B76A27A1F819}" name="Ref E      3-Phase" dataDxfId="270"/>
    <tableColumn id="5" xr3:uid="{D3E8E9A2-AEAA-014A-A600-0B7DE7E73584}" name="Ref D      1-Phase2" dataDxfId="269"/>
    <tableColumn id="6" xr3:uid="{FD8CBCC2-C2EE-524C-99B9-3D7D615E1CBA}" name="Ref D       3-Phase" dataDxfId="268"/>
    <tableColumn id="9" xr3:uid="{420EBFD7-5E6E-FD46-B24A-98EF9736E88D}" name="Cable Size" dataDxfId="267"/>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66" dataDxfId="265">
  <autoFilter ref="B241:E248" xr:uid="{00000000-0009-0000-0100-000016000000}"/>
  <tableColumns count="4">
    <tableColumn id="1" xr3:uid="{1BBE7E2E-5F58-9F4E-A904-8BACFEB0D12C}" name="1-Phase " dataDxfId="264"/>
    <tableColumn id="2" xr3:uid="{37354591-3C7E-464C-BA14-D775C105E3A3}" name="3-Phase" dataDxfId="263"/>
    <tableColumn id="3" xr3:uid="{CC938B2D-3DF8-4443-81BD-F548FEC5A192}" name="Mass Support" dataDxfId="262"/>
    <tableColumn id="9" xr3:uid="{E33CAB35-2C00-D448-924A-38978C9E6657}" name="Cable Size" dataDxfId="261"/>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60" dataDxfId="259">
  <autoFilter ref="U5:AC27" xr:uid="{00000000-0009-0000-0100-000017000000}"/>
  <tableColumns count="9">
    <tableColumn id="1" xr3:uid="{442775B6-B70A-364D-AFA6-5852AD544214}" name="Ref A      1-Phase" dataDxfId="258"/>
    <tableColumn id="2" xr3:uid="{701A09C9-7476-6046-B633-66291D7BF8C1}" name="Ref A      3-Phase" dataDxfId="257"/>
    <tableColumn id="3" xr3:uid="{483EDBDD-EDC7-F245-827A-1FE7919942C9}" name="Ref B      1-Phase" dataDxfId="256"/>
    <tableColumn id="4" xr3:uid="{6778384E-C5AA-E34A-8630-F1937A0E03A3}" name="Ref B      3-Phase" dataDxfId="255"/>
    <tableColumn id="5" xr3:uid="{6D3945F5-5A70-9C4F-8F75-EF734A292399}" name="Ref C      1-Phase" dataDxfId="254"/>
    <tableColumn id="6" xr3:uid="{6D09A362-74DC-0A45-8307-1D3A71F176C2}" name="Ref C       3-Phase" dataDxfId="253"/>
    <tableColumn id="7" xr3:uid="{1C66AF4D-BD57-7C40-BC70-74F2A490E70C}" name="Ref E      1-Phase" dataDxfId="252"/>
    <tableColumn id="8" xr3:uid="{AFDE039E-5C83-0B44-9039-846561275FE6}" name="Ref E       3-Phase" dataDxfId="251"/>
    <tableColumn id="9" xr3:uid="{43DA4CB7-3BAD-684F-9A1B-10462DF4256F}" name="Cable Size" dataDxfId="250"/>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49" dataDxfId="248">
  <autoFilter ref="U32:X50" xr:uid="{00000000-0009-0000-0100-000018000000}"/>
  <tableColumns count="4">
    <tableColumn id="1" xr3:uid="{71D2A83C-2BCB-B243-BD55-2ECFCF6ABE49}" name="1-Phase Two-core " dataDxfId="247"/>
    <tableColumn id="2" xr3:uid="{CB1B4D2C-17D8-D74F-90A3-B7EE84A5EA46}" name="3-Phase" dataDxfId="246"/>
    <tableColumn id="3" xr3:uid="{3161F2E9-016F-3449-A627-1F9AE60307C8}" name="1-Phase Single-core" dataDxfId="245"/>
    <tableColumn id="9" xr3:uid="{4D814E3F-CD96-7348-A939-FAA2AABFB37F}" name="Cable Size" dataDxfId="244"/>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43" dataDxfId="242">
  <autoFilter ref="U55:AA68" xr:uid="{00000000-0009-0000-0100-000019000000}"/>
  <tableColumns count="7">
    <tableColumn id="1" xr3:uid="{2CA16CE5-2329-E544-9B65-03DE2A0D06FC}" name="Ref A      1-Phase" dataDxfId="241"/>
    <tableColumn id="2" xr3:uid="{5D0F6663-5F90-6D43-A6FD-C2805030777A}" name="Ref A      3-Phase" dataDxfId="240"/>
    <tableColumn id="3" xr3:uid="{7898948B-8B28-474B-9F22-BD129275EDE4}" name="Ref B      1-Phase" dataDxfId="239"/>
    <tableColumn id="4" xr3:uid="{5C6F239B-6334-8048-B711-D02F5043A392}" name="Ref B      3-Phase" dataDxfId="238"/>
    <tableColumn id="5" xr3:uid="{4D7C5C12-A3B5-8A41-9B38-C147F9C58CDC}" name="Ref C      1-Phase" dataDxfId="237"/>
    <tableColumn id="6" xr3:uid="{412E0794-DFBE-3C4A-9CE8-ED3186893C96}" name="Ref C       3-Phase" dataDxfId="236"/>
    <tableColumn id="9" xr3:uid="{2862A2A8-8FC9-0841-918D-B758A69C5279}" name="Cable Size" dataDxfId="235"/>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34" dataDxfId="233">
  <autoFilter ref="U73:X90" xr:uid="{00000000-0009-0000-0100-00001A000000}"/>
  <tableColumns count="4">
    <tableColumn id="1" xr3:uid="{805BC523-2031-A747-B3C5-0CEF394607B7}" name="1-Phase Two-core " dataDxfId="232"/>
    <tableColumn id="2" xr3:uid="{C3C6DD1A-A36E-1D4B-BDAA-EB8E3466F724}" name="3-Phase" dataDxfId="231"/>
    <tableColumn id="3" xr3:uid="{76681962-D54C-E848-AA60-8150FED3638B}" name="1-Phase Single-core" dataDxfId="230"/>
    <tableColumn id="9" xr3:uid="{F0DAB1C6-85DF-8E4F-B416-F04412A55E1A}" name="Cable Size" dataDxfId="229"/>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228" dataDxfId="227">
  <autoFilter ref="U107:AC129" xr:uid="{00000000-0009-0000-0100-00001B000000}"/>
  <tableColumns count="9">
    <tableColumn id="1" xr3:uid="{CD264298-C41B-B94F-9D9A-C30E55A7F082}" name="Ref A      1-Phase" dataDxfId="226"/>
    <tableColumn id="2" xr3:uid="{7AB0986D-E76A-EB4A-90E7-EDFCD2575D10}" name="Ref A      3-Phase" dataDxfId="225"/>
    <tableColumn id="3" xr3:uid="{33E2B133-0463-8B48-9331-E62065EAFCB1}" name="Ref B      1-Phase" dataDxfId="224"/>
    <tableColumn id="4" xr3:uid="{1B68A3F2-A410-E147-8EA6-2722B0531A6A}" name="Ref B      3-Phase" dataDxfId="223"/>
    <tableColumn id="5" xr3:uid="{64FA6EEE-31D9-4043-B880-8EF1B001AA37}" name="Ref C      1-Phase" dataDxfId="222"/>
    <tableColumn id="6" xr3:uid="{7DC397DD-466B-0443-825A-EBDD19096741}" name="Ref C       3-Phase" dataDxfId="221"/>
    <tableColumn id="7" xr3:uid="{F9C00A81-A0BA-D44C-820C-ADD707FB27D7}" name="Ref E      1-Phase" dataDxfId="220"/>
    <tableColumn id="8" xr3:uid="{19A4B9BD-22AC-5B4B-BC98-65EAA8BD95B1}" name="Ref E       3-Phase" dataDxfId="219"/>
    <tableColumn id="9" xr3:uid="{EFE6A836-769B-3E46-849B-7878C4D3C557}" name="Cable Size" dataDxfId="218"/>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217" dataDxfId="216">
  <autoFilter ref="U134:X152" xr:uid="{00000000-0009-0000-0100-00001C000000}"/>
  <tableColumns count="4">
    <tableColumn id="1" xr3:uid="{286CC2F4-10EB-714E-A1C7-C9126272023A}" name="1-Phase Two-core " dataDxfId="215"/>
    <tableColumn id="2" xr3:uid="{41A3CAFC-1BF6-9841-8427-46F42DA43E05}" name="3-Phase" dataDxfId="214"/>
    <tableColumn id="3" xr3:uid="{96190F94-65C1-404B-9A44-DB5DB4C5D48C}" name="1-Phase Single-core" dataDxfId="213"/>
    <tableColumn id="9" xr3:uid="{FF89EF52-3E74-8C47-B0DE-07DD29D8C413}" name="Cable Size" dataDxfId="212"/>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211" dataDxfId="210">
  <autoFilter ref="U157:AA170" xr:uid="{00000000-0009-0000-0100-00001D000000}"/>
  <tableColumns count="7">
    <tableColumn id="1" xr3:uid="{88244552-406E-0D41-8343-5F2F21AD93E3}" name="Ref A      1-Phase" dataDxfId="209"/>
    <tableColumn id="2" xr3:uid="{23B0923A-6016-6B4B-8EF4-0196414F8202}" name="Ref A      3-Phase" dataDxfId="208"/>
    <tableColumn id="3" xr3:uid="{26C803A5-56E0-FA4B-9105-93FD1117ABFC}" name="Ref B      1-Phase" dataDxfId="207"/>
    <tableColumn id="4" xr3:uid="{7C85C8DB-1FA5-C541-872D-112E685550A4}" name="Ref B      3-Phase" dataDxfId="206"/>
    <tableColumn id="5" xr3:uid="{E48B910A-D3E8-0340-94D6-F72A13DAD772}" name="Ref C      1-Phase" dataDxfId="205"/>
    <tableColumn id="6" xr3:uid="{6A92A41D-B5D0-9E46-ABD8-FDBE4C5BBB93}" name="Ref C       3-Phase" dataDxfId="204"/>
    <tableColumn id="9" xr3:uid="{ED47B4E4-8201-6B47-9CC9-40F8AB70EBC4}" name="Cable Size" dataDxfId="203"/>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202" dataDxfId="201">
  <autoFilter ref="U175:X192" xr:uid="{00000000-0009-0000-0100-00001E000000}"/>
  <tableColumns count="4">
    <tableColumn id="1" xr3:uid="{6C1DD6A4-51AB-B047-B3B6-EBDC7DB8CC3D}" name="1-Phase Two-core " dataDxfId="200"/>
    <tableColumn id="2" xr3:uid="{67A9DE25-6DDA-AA47-A614-908C221007A4}" name="3-Phase" dataDxfId="199"/>
    <tableColumn id="3" xr3:uid="{1E46A9AA-1975-2C43-B5F3-BE552E58B13C}" name="1-Phase Single-core" dataDxfId="198"/>
    <tableColumn id="9" xr3:uid="{6CC414B1-E2DE-4B48-9A1B-0A9143B4346A}" name="Cable Size" dataDxfId="197"/>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96" dataDxfId="195">
  <autoFilter ref="U197:Z214" xr:uid="{00000000-0009-0000-0100-00001F000000}"/>
  <tableColumns count="6">
    <tableColumn id="1" xr3:uid="{6839D94C-0751-3049-8347-BFADF4A131C3}" name="Ref A      1-Phase" dataDxfId="194"/>
    <tableColumn id="2" xr3:uid="{851784FD-ED3E-0D40-959D-506271E178BF}" name="Ref A      3-Phase" dataDxfId="193"/>
    <tableColumn id="3" xr3:uid="{06CFB962-A74E-5343-8FCF-7168A62B582F}" name="Ref B      1-Phase" dataDxfId="192"/>
    <tableColumn id="4" xr3:uid="{E376AF64-DEF9-4D4D-A57E-CCA00E5B4F87}" name="Ref B      3-Phase" dataDxfId="191"/>
    <tableColumn id="5" xr3:uid="{24622E45-356F-EC4C-B4FF-E916E424FDA4}" name="Ref C      1-Phase" dataDxfId="190"/>
    <tableColumn id="9" xr3:uid="{1320BF40-CA67-FC4A-B637-B9701CE70F37}" name="Cable Size" dataDxfId="189"/>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88" dataDxfId="187">
  <autoFilter ref="U219:Y236" xr:uid="{00000000-0009-0000-0100-000020000000}"/>
  <tableColumns count="5">
    <tableColumn id="1" xr3:uid="{D0AE4E37-EC70-2843-AFBC-461F77FB177A}" name="Ref A      1-Phase" dataDxfId="186"/>
    <tableColumn id="2" xr3:uid="{92008B8B-D102-D043-806A-8E05AA4E29CF}" name="Ref A      3-Phase" dataDxfId="185"/>
    <tableColumn id="3" xr3:uid="{B95C18D8-8E65-844A-9B77-CEACE0DBCAB2}" name="Ref B      1-Phase" dataDxfId="184"/>
    <tableColumn id="4" xr3:uid="{5F744D7F-AF21-2445-89DA-590DA395B762}" name="Ref B      3-Phase" dataDxfId="183"/>
    <tableColumn id="9" xr3:uid="{EB48D9DA-6EC7-594A-84F5-3AEC7125AC1B}" name="Cable Size" dataDxfId="182"/>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81" dataDxfId="180">
  <autoFilter ref="U241:W248" xr:uid="{00000000-0009-0000-0100-000021000000}"/>
  <tableColumns count="3">
    <tableColumn id="1" xr3:uid="{3F6A6880-AC94-3647-8A85-D5A203894DA8}" name="Ref A      1-Phase" dataDxfId="179"/>
    <tableColumn id="2" xr3:uid="{146399FF-4C07-544F-99B6-777CA87E38BD}" name="Ref A      3-Phase" dataDxfId="178"/>
    <tableColumn id="9" xr3:uid="{CA97158B-BD6D-2948-9C8C-E2D3606858B2}" name="Cable Size" dataDxfId="177"/>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76" dataDxfId="175">
  <autoFilter ref="U253:AA269" xr:uid="{00000000-0009-0000-0100-000022000000}"/>
  <tableColumns count="7">
    <tableColumn id="1" xr3:uid="{0DD43760-916D-E045-9276-784738D9CF46}" name="Ref A      1-Phase" dataDxfId="174"/>
    <tableColumn id="2" xr3:uid="{AE646303-8EDF-1C45-87A9-98BDCD8E4AD4}" name="Ref A      3-Phase" dataDxfId="173"/>
    <tableColumn id="3" xr3:uid="{8FC7715F-F33C-5C42-8CD2-408760852A4D}" name="Ref B      1-Phase" dataDxfId="172"/>
    <tableColumn id="4" xr3:uid="{E7500A6C-3A01-AF49-AECC-43CB9F4B3306}" name="Ref B      3-Phase" dataDxfId="171"/>
    <tableColumn id="5" xr3:uid="{8BF20898-863A-E043-87DE-A37F45BEFEF8}" name="Ref C      1-Phase" dataDxfId="170"/>
    <tableColumn id="6" xr3:uid="{978C7074-349D-DF4C-9AC8-BB23EFFEDCDF}" name="Ref C       3-Phase" dataDxfId="169"/>
    <tableColumn id="9" xr3:uid="{69D26A98-D975-F244-996F-40C60BBBC181}" name="Cable Size" dataDxfId="168"/>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67" dataDxfId="166">
  <autoFilter ref="U280:AA296" xr:uid="{00000000-0009-0000-0100-000023000000}"/>
  <tableColumns count="7">
    <tableColumn id="1" xr3:uid="{2A69F06F-33D6-C94F-AC05-47AF903FEF18}" name="Ref A      1-Phase" dataDxfId="165"/>
    <tableColumn id="2" xr3:uid="{781D8D34-40A6-734F-B968-7E38FCE5B2F1}" name="Ref A      3-Phase" dataDxfId="164"/>
    <tableColumn id="3" xr3:uid="{9594DB4F-A46C-5E42-A34A-64E30FF3A786}" name="Ref B      1-Phase" dataDxfId="163"/>
    <tableColumn id="4" xr3:uid="{EF91A6F7-9752-F546-9D4A-6C9B8280B50A}" name="Ref B      3-Phase" dataDxfId="162"/>
    <tableColumn id="5" xr3:uid="{41B000A5-F5F8-524B-B496-0ABF56257F4A}" name="Ref C      1-Phase" dataDxfId="161"/>
    <tableColumn id="6" xr3:uid="{97F2885B-DC71-DD4D-B680-FB44F6ADB184}" name="Ref C       3-Phase" dataDxfId="160"/>
    <tableColumn id="9" xr3:uid="{2167D0D9-A80C-1244-9C54-F05DC247BECF}" name="Cable Size" dataDxfId="159"/>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58" dataDxfId="157">
  <autoFilter ref="U307:AC321" xr:uid="{00000000-0009-0000-0100-000024000000}"/>
  <tableColumns count="9">
    <tableColumn id="1" xr3:uid="{6D1FC2C1-E26F-7240-88CA-54880799F5E6}" name="Ref A      1-Phase" dataDxfId="156"/>
    <tableColumn id="2" xr3:uid="{C5E743AF-51A2-CF46-AB33-5D297AA0ABB7}" name="Ref A      3-Phase" dataDxfId="155"/>
    <tableColumn id="3" xr3:uid="{DA0F157C-C0DA-594A-B7D6-7043EB9BABBC}" name="Ref B      1-Phase" dataDxfId="154"/>
    <tableColumn id="4" xr3:uid="{DD814B35-0B80-D942-A5FB-30C8EA7B039F}" name="Ref B      3-Phase" dataDxfId="153"/>
    <tableColumn id="5" xr3:uid="{907F9B0D-05CC-9145-8121-8066E2A7B815}" name="Ref C      1-Phase" dataDxfId="152"/>
    <tableColumn id="6" xr3:uid="{2FC8BD82-2CE4-D847-A84D-C6C89C98B5EE}" name="Ref C       3-Phase" dataDxfId="151"/>
    <tableColumn id="8" xr3:uid="{EE7E0B79-3899-8B46-BDFF-55EEB0C89132}" name="Column2" dataDxfId="150"/>
    <tableColumn id="7" xr3:uid="{86FC327A-BFB8-BE45-9FCA-18D5C2E1C8D3}" name="Column1" dataDxfId="149"/>
    <tableColumn id="9" xr3:uid="{55BA9153-8617-084D-8072-2BDEA873C11D}" name="Cable Size" dataDxfId="148"/>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47" dataDxfId="146">
  <autoFilter ref="U326:X337" xr:uid="{00000000-0009-0000-0100-000025000000}"/>
  <tableColumns count="4">
    <tableColumn id="1" xr3:uid="{92AF1925-C073-CF43-BAFA-02B96BBF0E3B}" name="Ref A      1-Phase" dataDxfId="145"/>
    <tableColumn id="2" xr3:uid="{33F3EC0F-2239-AF49-8C0E-53D9E74F05E7}" name="Ref A      3-Phase" dataDxfId="144"/>
    <tableColumn id="3" xr3:uid="{A270D948-A4B7-544E-9B39-338285BA4DEA}" name="Ref B      1-Phase" dataDxfId="143"/>
    <tableColumn id="9" xr3:uid="{5682BCA9-139B-C041-B901-A3A1F27871C3}" name="Cable Size" dataDxfId="142"/>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41" dataDxfId="140">
  <autoFilter ref="U342:AA356" xr:uid="{00000000-0009-0000-0100-000026000000}"/>
  <tableColumns count="7">
    <tableColumn id="1" xr3:uid="{6D7FCA58-8E88-7942-8439-0654AFC22F9D}" name="Ref A      1-Phase" dataDxfId="139"/>
    <tableColumn id="2" xr3:uid="{E633F24B-7E9D-CE46-8396-913DD0FA6B18}" name="Ref A      3-Phase" dataDxfId="138"/>
    <tableColumn id="3" xr3:uid="{0DF420AE-F8D0-804B-BBC4-BC57A86FC9F0}" name="Ref B      1-Phase" dataDxfId="137"/>
    <tableColumn id="4" xr3:uid="{08F2BE3C-B823-3441-BFEB-299C43E9BA5A}" name="Ref B      3-Phase" dataDxfId="136"/>
    <tableColumn id="5" xr3:uid="{62B98567-7764-BD4D-BBF3-B2E3EBF0BEF3}" name="Ref C      1-Phase" dataDxfId="135"/>
    <tableColumn id="6" xr3:uid="{AC653322-D67A-9E4A-810D-839C5DB1E19B}" name="Ref C       3-Phase" dataDxfId="134"/>
    <tableColumn id="9" xr3:uid="{0B7A9BE7-15CB-1B47-9F8D-2F1E7AB64222}" name="Cable Size" dataDxfId="133"/>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32" dataDxfId="131">
  <autoFilter ref="U361:X372" xr:uid="{00000000-0009-0000-0100-000027000000}"/>
  <tableColumns count="4">
    <tableColumn id="1" xr3:uid="{E5ACE972-8DD3-E94A-B3B8-0F5A5EBF1267}" name="Ref A      1-Phase" dataDxfId="130"/>
    <tableColumn id="2" xr3:uid="{58126E42-F2E2-3848-A3A7-CBA45806B710}" name="Ref A      3-Phase" dataDxfId="129"/>
    <tableColumn id="3" xr3:uid="{691C67C6-7643-BE47-91A0-834EE1BA4FE0}" name="Ref B      1-Phase" dataDxfId="128"/>
    <tableColumn id="9" xr3:uid="{56D2D4EA-A80B-C242-AC7E-941FBB3018BA}" name="Cable Size" dataDxfId="127"/>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126" dataDxfId="125">
  <autoFilter ref="U377:AC391" xr:uid="{00000000-0009-0000-0100-000028000000}"/>
  <tableColumns count="9">
    <tableColumn id="1" xr3:uid="{B5684DD1-E7C0-EF44-82A1-E465985F4FBB}" name="Ref A      1-Phase" dataDxfId="124"/>
    <tableColumn id="2" xr3:uid="{121E355F-1833-6949-BE2E-A5AD75C4B758}" name="Ref A      3-Phase" dataDxfId="123"/>
    <tableColumn id="3" xr3:uid="{D56FA428-1D69-C341-803C-CE89E33068A3}" name="Ref B      1-Phase" dataDxfId="122"/>
    <tableColumn id="4" xr3:uid="{B8345CFE-8E8E-E048-9449-D169E9085655}" name="Ref B      3-Phase" dataDxfId="121"/>
    <tableColumn id="5" xr3:uid="{B82156BC-3301-AD46-AB3F-8E3CAD3853FC}" name="Ref C      1-Phase" dataDxfId="120"/>
    <tableColumn id="6" xr3:uid="{0D7E55C6-D73A-984C-A04B-79203A61716C}" name="Ref C       3-Phase" dataDxfId="119"/>
    <tableColumn id="8" xr3:uid="{593D1752-5218-814D-A3C3-73E984C4628D}" name="Column2" dataDxfId="118"/>
    <tableColumn id="7" xr3:uid="{0CE8ED9D-7D87-A44D-AB57-B8CD537D7961}" name="Column1" dataDxfId="117"/>
    <tableColumn id="9" xr3:uid="{93AE7876-D85B-6540-AD96-ADC7B2638190}" name="Cable Size" dataDxfId="116"/>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115" dataDxfId="114">
  <autoFilter ref="U396:X407" xr:uid="{00000000-0009-0000-0100-000029000000}"/>
  <tableColumns count="4">
    <tableColumn id="1" xr3:uid="{629A9060-7BF6-E649-A85B-7879D8CC91EF}" name="Ref A      1-Phase" dataDxfId="113"/>
    <tableColumn id="2" xr3:uid="{22EA7403-AE82-084D-AE1B-7030BC0C63A0}" name="Ref A      3-Phase" dataDxfId="112"/>
    <tableColumn id="3" xr3:uid="{9F692CC1-4F91-EB4F-B3AC-671C23BE0C57}" name="Ref B      1-Phase" dataDxfId="111"/>
    <tableColumn id="9" xr3:uid="{56DD2169-D436-F848-9B14-895D34C09720}" name="Cable Size" dataDxfId="110"/>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109" dataDxfId="108">
  <autoFilter ref="U412:AA426" xr:uid="{00000000-0009-0000-0100-00002A000000}"/>
  <tableColumns count="7">
    <tableColumn id="1" xr3:uid="{B18BCCC7-99E1-B14A-BFAC-0B4E30E2DF09}" name="Ref A      1-Phase" dataDxfId="107"/>
    <tableColumn id="2" xr3:uid="{8DB24597-5557-2747-80A8-266E72BD06DC}" name="Ref A      3-Phase" dataDxfId="106"/>
    <tableColumn id="3" xr3:uid="{C4201E8C-64F7-9241-98F6-44242F9B5E75}" name="Ref B      1-Phase" dataDxfId="105"/>
    <tableColumn id="4" xr3:uid="{8D7D6662-BAB7-9A4C-87D8-B0BB6DED5601}" name="Ref B      3-Phase" dataDxfId="104"/>
    <tableColumn id="5" xr3:uid="{D9609F69-F8BE-814C-B86F-088619CF25DB}" name="Ref C      1-Phase" dataDxfId="103"/>
    <tableColumn id="6" xr3:uid="{0497F70E-F0E0-A242-BBE5-68723EDE715E}" name="Ref C       3-Phase" dataDxfId="102"/>
    <tableColumn id="9" xr3:uid="{32A5BEA2-DBCE-224B-8633-140795601F1B}" name="Cable Size" dataDxfId="101"/>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100" dataDxfId="99">
  <autoFilter ref="U431:X442" xr:uid="{00000000-0009-0000-0100-00002B000000}"/>
  <tableColumns count="4">
    <tableColumn id="1" xr3:uid="{3AC68602-9E1A-E345-85E3-B2412AD8C2B5}" name="Ref A      1-Phase" dataDxfId="98"/>
    <tableColumn id="2" xr3:uid="{6232D800-8E9A-2546-A8B1-A43611DF838E}" name="Ref A      3-Phase" dataDxfId="97"/>
    <tableColumn id="3" xr3:uid="{0F63577F-820A-454F-ADF6-5842A002AA70}" name="Ref B      1-Phase" dataDxfId="96"/>
    <tableColumn id="9" xr3:uid="{C4EE797C-3F84-9042-A0A4-DBDA345D0F8D}" name="Cable Size" dataDxfId="95"/>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99" activePane="bottomRight" state="frozen"/>
      <selection activeCell="O51" sqref="O51"/>
      <selection pane="topRight" activeCell="O51" sqref="O51"/>
      <selection pane="bottomLeft" activeCell="O51" sqref="O51"/>
      <selection pane="bottomRight" activeCell="A111" sqref="A111"/>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13</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2</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f>IF(AND('Customer Base'!D$9=3,'Customer Base'!D$13="Fronius",'Customer Base'!D$14&gt;10,'Customer Base'!D$14&lt;=15),'Customer Base'!D$15,IF(AND('Customer Base'!D$7="Mini-Grid",'Customer Base'!D$9=3,'Customer Base'!F$13="Fronius",'Customer Base'!F$14&gt;10,'Customer Base'!F$14&lt;=15),'Customer Base'!F$15,""))</f>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Fronius Symo Advanced 15.0-3-M 15kw light</v>
      </c>
      <c r="AM111" s="103">
        <v>15</v>
      </c>
      <c r="AN111" s="103" t="s">
        <v>2282</v>
      </c>
      <c r="AO111" s="103">
        <f>IF('Customer Base'!$I$15="MANUAL",IFERROR(AM111*B111,""),IF('Customer Base'!$I$15="AUTOMATE",IFERROR(AM111*A111,""),""))</f>
        <v>15</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t="str">
        <f>IF(AND('Customer Base'!D$34="Yes",A298=1),1,"")</f>
        <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
      </c>
    </row>
    <row r="302" spans="1:48">
      <c r="A302" s="103" t="str">
        <f>IF(AND('Customer Base'!D$34="Yes",A298=1),1,"")</f>
        <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
      </c>
      <c r="AO302" s="103" t="str">
        <f>IF('Customer Base'!$I$15="MANUAL",IFERROR(AM302*B302,""),IF('Customer Base'!$I$15="AUTOMATE",IFERROR(AM302*A302,""),""))</f>
        <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Citel DC Surge Protection Device DPVN40CVGS-21Y-1200</v>
      </c>
      <c r="AO360" s="103">
        <f>IF('Customer Base'!$I$15="MANUAL",IFERROR(AM360*B360,""),IF('Customer Base'!$I$15="AUTOMATE",IFERROR(AM360*A360,""),""))</f>
        <v>0</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202</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5</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Top Cable AC solar cable 5x6mm2 RV-K 0.6/1KV</v>
      </c>
      <c r="AO377" s="103">
        <f>IF('Customer Base'!$I$15="MANUAL",IFERROR(AM377*B377,""),IF('Customer Base'!$I$15="AUTOMATE",IFERROR(AM377*A377,""),""))</f>
        <v>0</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t="str">
        <f>IF(OR(AND('Customer Base'!D$34="Yes",'Customer Base'!D$13="Victron",'Customer Base'!D$7&lt;&gt;"Mini-Grid"),'Customer Base'!D$7="Grid-Tied"),'Customer Base'!D$15,IF(AND('Customer Base'!D$34="Yes",'Customer Base'!D$13="Victron",'Customer Base'!D$7="Mini-Grid"),'Customer Base'!D$15+'Customer Base'!F$15,""))</f>
        <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
      </c>
      <c r="AO406" s="103" t="str">
        <f>IF('Customer Base'!$I$15="MANUAL",IFERROR(AM406*B406,""),IF('Customer Base'!$I$15="AUTOMATE",IFERROR(AM406*A406,""),""))</f>
        <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t="str">
        <f>IF(AND('Customer Base'!D$34="Yes",'Customer Base'!D$13="Victron",'Customer Base'!D14&lt;&gt;6,'Customer Base'!D$7&lt;&gt;"Backup"),SUM(A257:A289),"")</f>
        <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IF('Customer Base'!$I$15="MANUAL",IF(B411&lt;&gt;"",C411,""),IF('Customer Base'!$I$15="AUTOMATE",IF(A411&lt;&gt;"",C411,""),""))</f>
        <v/>
      </c>
      <c r="AO411" s="103" t="str">
        <f>IF('Customer Base'!$I$15="MANUAL",IFERROR(AM411*B411,""),IF('Customer Base'!$I$15="AUTOMATE",IFERROR(AM411*A411,""),""))</f>
        <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f>IFERROR(IF(AND(OR('Customer Base'!D$7="BACKUP",'Customer Base'!D$7="HYBRID",'Customer Base'!D$7="MINI-GRID"),'CABLE SIZING TOOL'!J$31&gt;32,'CABLE SIZING TOOL'!J$31&lt;=63),1,""),"")</f>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63A Manual Transfer Switch</v>
      </c>
      <c r="AO457" s="103">
        <f>IF('Customer Base'!$I$15="MANUAL",IFERROR(AM457*B457,""),IF('Customer Base'!$I$15="AUTOMATE",IFERROR(AM457*A457,""),""))</f>
        <v>0</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f>IF(AND(OR(AND('Customer Base'!E13="Phoenix",'Customer Base'!D13="Victron"),'Customer Base'!D$7="Grid-Tied"),'Customer Base'!D$9=3,'CABLE SIZING TOOL'!J$27&gt;32,'CABLE SIZING TOOL'!J$27&lt;=40),1,IF(AND('Customer Base'!D$9=3,'CABLE SIZING TOOL'!J$27&gt;32,'CABLE SIZING TOOL'!J$27&lt;=40),2,""))</f>
        <v>2</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40A 4-Pole AC Circuit Breaker</v>
      </c>
      <c r="AO478" s="103">
        <f>IF('Customer Base'!$I$15="MANUAL",IFERROR(AM478*B478,""),IF('Customer Base'!$I$15="AUTOMATE",IFERROR(AM478*A478,""),""))</f>
        <v>0</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20</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175.2</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2400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587.70000000000005</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8050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94" priority="8" stopIfTrue="1" operator="equal">
      <formula>0</formula>
    </cfRule>
    <cfRule type="cellIs" dxfId="93" priority="12" operator="greaterThan">
      <formula>0</formula>
    </cfRule>
  </conditionalFormatting>
  <conditionalFormatting sqref="G1 N1:O4 Q15:AL20 H561:J1048576">
    <cfRule type="cellIs" dxfId="92" priority="21" operator="equal">
      <formula>0</formula>
    </cfRule>
  </conditionalFormatting>
  <conditionalFormatting sqref="H555:I560">
    <cfRule type="cellIs" dxfId="91" priority="3" operator="equal">
      <formula>0</formula>
    </cfRule>
  </conditionalFormatting>
  <conditionalFormatting sqref="P6:V7 AC6:AL14 N6:N686 Q8:V14 P8:P22 Q15:AK23 P24:AK35 AC26:AL34 P28:P42 Q35:AL43">
    <cfRule type="cellIs" dxfId="90"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89" priority="11" operator="equal">
      <formula>0</formula>
    </cfRule>
  </conditionalFormatting>
  <conditionalFormatting sqref="BA6:BC53">
    <cfRule type="cellIs" dxfId="88"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87" priority="9" operator="equal">
      <formula>0</formula>
    </cfRule>
  </conditionalFormatting>
  <conditionalFormatting sqref="A437:E520">
    <cfRule type="cellIs" dxfId="86" priority="3" operator="equal">
      <formula>0</formula>
    </cfRule>
  </conditionalFormatting>
  <conditionalFormatting sqref="A524:E567 A568 A569:E658 A659:D659">
    <cfRule type="cellIs" dxfId="85" priority="11" operator="equal">
      <formula>0</formula>
    </cfRule>
  </conditionalFormatting>
  <conditionalFormatting sqref="A660:E1522">
    <cfRule type="cellIs" dxfId="84"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83" priority="12" operator="equal">
      <formula>0</formula>
    </cfRule>
  </conditionalFormatting>
  <conditionalFormatting sqref="B422:E422">
    <cfRule type="cellIs" dxfId="82" priority="10" operator="equal">
      <formula>0</formula>
    </cfRule>
  </conditionalFormatting>
  <conditionalFormatting sqref="B436:E437">
    <cfRule type="cellIs" dxfId="81" priority="8" operator="equal">
      <formula>0</formula>
    </cfRule>
  </conditionalFormatting>
  <conditionalFormatting sqref="T1:V1 U2:XFD101">
    <cfRule type="cellIs" dxfId="80"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F24" sqref="F24"/>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2835</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45620.633193865739</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f ca="1">IFERROR("TSL-" &amp; LEFT(C11,1) &amp; IF(ISNUMBER(FIND(" ",C11)), MID(C11,FIND(" ",C11)+1,1), "") &amp; IF(ISNUMBER(FIND(" ",C11,FIND(" ",C11)+1)), MID(C11,FIND(" ",C11,FIND(" ",C11)+1)+1,1), "") &amp; "-" &amp; TEXT(TODAY(),"ddmmyy"), "")</f>
        <v>TSL-A-241124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15653.076999999999</v>
      </c>
      <c r="K18" s="282">
        <f t="shared" ref="K18:K56" ca="1" si="0">IFERROR(SUM(B18*J18),"")</f>
        <v>46959.231</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v>
      </c>
      <c r="C19" s="279" t="str">
        <f t="array" aca="1" ref="C19" ca="1">IFERROR(INDEX(Items!O:O,SMALL(IF(Items!$O$6:$O$676&lt;&gt;"",ROW(Items!$O$6:$O$676)),Items!N7)),"")</f>
        <v>Fronius Symo Advanced 15.0-3-M 15kw light</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50178.817319999995</v>
      </c>
      <c r="K19" s="282">
        <f t="shared" ca="1" si="0"/>
        <v>50178.817319999995</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12</v>
      </c>
      <c r="C20" s="279" t="str">
        <f t="array" aca="1" ref="C20" ca="1">IFERROR(INDEX(Items!O:O,SMALL(IF(Items!$O$6:$O$676&lt;&gt;"",ROW(Items!$O$6:$O$676)),Items!N8)),"")</f>
        <v>BYD LV 5.0KWH Lithium Battery</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18996.25</v>
      </c>
      <c r="K20" s="282">
        <f t="shared" ca="1" si="0"/>
        <v>227955</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1946.3849999999998</v>
      </c>
      <c r="K21" s="282">
        <f t="shared" ca="1" si="0"/>
        <v>77855.399999999994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3121.7309999999998</v>
      </c>
      <c r="K22" s="282">
        <f t="shared" ca="1" si="0"/>
        <v>3121.7309999999998</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10344.982</v>
      </c>
      <c r="K23" s="282">
        <f t="shared" ca="1" si="0"/>
        <v>31034.946</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4644.6040000000003</v>
      </c>
      <c r="K24" s="282">
        <f t="shared" ca="1" si="0"/>
        <v>4644.6040000000003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2</v>
      </c>
      <c r="C25" s="279" t="str">
        <f t="array" aca="1" ref="C25" ca="1">IFERROR(INDEX(Items!O:O,SMALL(IF(Items!$O$6:$O$676&lt;&gt;"",ROW(Items!$O$6:$O$676)),Items!N13)),"")</f>
        <v>Victron Solar Busbar 250A 2P with 6 screws +cover</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738.80799999999999</v>
      </c>
      <c r="K25" s="282">
        <f t="shared" ca="1" si="0"/>
        <v>1477.616</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Solar DC Combiner BHS 2/1</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2010.68</v>
      </c>
      <c r="K26" s="282">
        <f t="shared" ca="1" si="0"/>
        <v>2010.68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3</v>
      </c>
      <c r="C27" s="279" t="str">
        <f t="array" aca="1" ref="C27" ca="1">IFERROR(INDEX(Items!O:O,SMALL(IF(Items!$O$6:$O$676&lt;&gt;"",ROW(Items!$O$6:$O$676)),Items!N15)),"")</f>
        <v>Solar DC Combiner BHS 3/1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2111.2139999999999</v>
      </c>
      <c r="K27" s="282">
        <f t="shared" ca="1" si="0"/>
        <v>6333.6419999999998</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Citel AC Surge Protection Device DAC50VGS-31-275/G VAC 3-Phase</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1536.9009999999998</v>
      </c>
      <c r="K28" s="282">
        <f t="shared" ca="1" si="0"/>
        <v>1536.9009999999998</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v>
      </c>
      <c r="C29" s="279" t="str">
        <f t="array" aca="1" ref="C29" ca="1">IFERROR(INDEX(Items!O:O,SMALL(IF(Items!$O$6:$O$676&lt;&gt;"",ROW(Items!$O$6:$O$676)),Items!N17)),"")</f>
        <v>Citel DC Surge Protection Device DPVN40CVGS-21Y-1200</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1066.462</v>
      </c>
      <c r="K29" s="282">
        <f t="shared" ca="1" si="0"/>
        <v>1066.462</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202</v>
      </c>
      <c r="C30" s="279" t="str">
        <f t="array" aca="1" ref="C30" ca="1">IFERROR(INDEX(Items!O:O,SMALL(IF(Items!$O$6:$O$676&lt;&gt;"",ROW(Items!$O$6:$O$676)),Items!N18)),"")</f>
        <v>Hikra Sol DC Solar cable 1x4mm2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17.033999999999999</v>
      </c>
      <c r="K30" s="282">
        <f t="shared" ca="1" si="0"/>
        <v>3440.8679999999999</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144</v>
      </c>
      <c r="C31" s="279" t="str">
        <f t="array" aca="1" ref="C31" ca="1">IFERROR(INDEX(Items!O:O,SMALL(IF(Items!$O$6:$O$676&lt;&gt;"",ROW(Items!$O$6:$O$676)),Items!N19)),"")</f>
        <v>Hikra Sol DC Solar cable 1x10mm2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39.244999999999997</v>
      </c>
      <c r="K31" s="282">
        <f t="shared" ca="1" si="0"/>
        <v>5651.28</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60</v>
      </c>
      <c r="C32" s="279" t="str">
        <f t="array" aca="1" ref="C32" ca="1">IFERROR(INDEX(Items!O:O,SMALL(IF(Items!$O$6:$O$676&lt;&gt;"",ROW(Items!$O$6:$O$676)),Items!N20)),"")</f>
        <v>Hikra Sol DC Solar cable 1x16mm2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75.650999999999996</v>
      </c>
      <c r="K32" s="282">
        <f t="shared" ca="1" si="0"/>
        <v>4539.0599999999995</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35</v>
      </c>
      <c r="C33" s="279" t="str">
        <f t="array" aca="1" ref="C33" ca="1">IFERROR(INDEX(Items!O:O,SMALL(IF(Items!$O$6:$O$676&lt;&gt;"",ROW(Items!$O$6:$O$676)),Items!N21)),"")</f>
        <v>Hikra Sol DC Solar cable 1x25mm2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137.77500000000001</v>
      </c>
      <c r="K33" s="282">
        <f t="shared" ca="1" si="0"/>
        <v>4822.125</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30</v>
      </c>
      <c r="C34" s="279" t="str">
        <f t="array" aca="1" ref="C34" ca="1">IFERROR(INDEX(Items!O:O,SMALL(IF(Items!$O$6:$O$676&lt;&gt;"",ROW(Items!$O$6:$O$676)),Items!N22)),"")</f>
        <v>Top Cable AC solar cable 5x4mm2 RV-K 0.6/1KV</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175.517</v>
      </c>
      <c r="K34" s="282">
        <f t="shared" ca="1" si="0"/>
        <v>5265.51</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5</v>
      </c>
      <c r="C35" s="279" t="str">
        <f t="array" aca="1" ref="C35" ca="1">IFERROR(INDEX(Items!O:O,SMALL(IF(Items!$O$6:$O$676&lt;&gt;"",ROW(Items!$O$6:$O$676)),Items!N23)),"")</f>
        <v>Top Cable AC solar cable 5x6mm2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262.69099999999997</v>
      </c>
      <c r="K35" s="282">
        <f t="shared" ca="1" si="0"/>
        <v>1313.4549999999999</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60</v>
      </c>
      <c r="C36" s="279" t="str">
        <f t="array" aca="1" ref="C36" ca="1">IFERROR(INDEX(Items!O:O,SMALL(IF(Items!$O$6:$O$676&lt;&gt;"",ROW(Items!$O$6:$O$676)),Items!N24)),"")</f>
        <v>1x6mm2 RV-K 0.6/1KV Yellow/Green Earth Cable</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36.74</v>
      </c>
      <c r="K36" s="282">
        <f t="shared" ca="1" si="0"/>
        <v>2204.4</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1</v>
      </c>
      <c r="C37" s="279" t="str">
        <f t="array" aca="1" ref="C37" ca="1">IFERROR(INDEX(Items!O:O,SMALL(IF(Items!$O$6:$O$676&lt;&gt;"",ROW(Items!$O$6:$O$676)),Items!N25)),"")</f>
        <v>Victron VE.Can to CAN-bus BMS type B Cable 1.8m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291.916</v>
      </c>
      <c r="K37" s="282">
        <f t="shared" ca="1" si="0"/>
        <v>291.916</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v>
      </c>
      <c r="C38" s="279" t="str">
        <f t="array" aca="1" ref="C38" ca="1">IFERROR(INDEX(Items!O:O,SMALL(IF(Items!$O$6:$O$676&lt;&gt;"",ROW(Items!$O$6:$O$676)),Items!N26)),"")</f>
        <v>63A Manual Transfer Switch</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1177.684</v>
      </c>
      <c r="K38" s="282">
        <f t="shared" ca="1" si="0"/>
        <v>1177.684</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2</v>
      </c>
      <c r="C39" s="279" t="str">
        <f t="array" aca="1" ref="C39" ca="1">IFERROR(INDEX(Items!O:O,SMALL(IF(Items!$O$6:$O$676&lt;&gt;"",ROW(Items!$O$6:$O$676)),Items!N27)),"")</f>
        <v>40A 4-Pole AC Circuit Breaker</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835</v>
      </c>
      <c r="K39" s="282">
        <f t="shared" ca="1" si="0"/>
        <v>1670</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20</v>
      </c>
      <c r="C40" s="279" t="str">
        <f t="array" aca="1" ref="C40" ca="1">IFERROR(INDEX(Items!O:O,SMALL(IF(Items!$O$6:$O$676&lt;&gt;"",ROW(Items!$O$6:$O$676)),Items!N28)),"")</f>
        <v>Victron MC4 Solar connector pair MC4, 1x Male/1x Female</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150.80099999999999</v>
      </c>
      <c r="K40" s="282">
        <f t="shared" ca="1" si="0"/>
        <v>3016.0199999999995</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50x200mm Enclosure with Dinrail</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283.05084745757898</v>
      </c>
      <c r="K41" s="282">
        <f t="shared" ca="1" si="0"/>
        <v>283.05084745757898</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v>
      </c>
      <c r="C42" s="279" t="str">
        <f t="array" aca="1" ref="C42" ca="1">IFERROR(INDEX(Items!O:O,SMALL(IF(Items!$O$6:$O$676&lt;&gt;"",ROW(Items!$O$6:$O$676)),Items!N30)),"")</f>
        <v>Network Router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2004</v>
      </c>
      <c r="K42" s="282">
        <f t="shared" ca="1" si="0"/>
        <v>2004</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10</v>
      </c>
      <c r="C43" s="279" t="str">
        <f t="array" aca="1" ref="C43" ca="1">IFERROR(INDEX(Items!O:O,SMALL(IF(Items!$O$6:$O$676&lt;&gt;"",ROW(Items!$O$6:$O$676)),Items!N31)),"")</f>
        <v>Mounting Structure for Metal/ Tile Roof (per set of 4 panels) - 4.64 meter</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1436.2</v>
      </c>
      <c r="K43" s="282">
        <f t="shared" ca="1" si="0"/>
        <v>14362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PVC Pipes, Trunking, Cable Lugs and Assessories</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2925.8399999999997</v>
      </c>
      <c r="K44" s="282">
        <f t="shared" ca="1" si="0"/>
        <v>2925.8399999999997</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Engineering, Transportation and Installation Services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9814.59</v>
      </c>
      <c r="K45" s="282">
        <f t="shared" ca="1" si="0"/>
        <v>9814.59</v>
      </c>
      <c r="L45" s="49"/>
      <c r="M45" s="48"/>
      <c r="N45" s="48"/>
      <c r="O45" s="48"/>
      <c r="P45" s="48"/>
      <c r="Q45" s="48"/>
      <c r="R45" s="48"/>
    </row>
    <row r="46" spans="1:18" ht="16" customHeight="1">
      <c r="A46" s="1"/>
      <c r="B46" s="294" t="str">
        <f t="array" aca="1" ref="B46" ca="1">IF('Customer Base'!$I$15="MANUAL",IFERROR(INDEX(Items!B$6:B$679,SMALL(IF(Items!B$6:B$679&lt;&gt;"",ROW(Items!B$6:B$679)-MIN(ROW(Items!B$6:B$679))+1),Items!N34)),""),IF('Customer Base'!$I$15="AUTOMATE",IFERROR(INDEX(Items!A$6:A$679,SMALL(IF(Items!A$6:A$679&lt;&gt;"",ROW(Items!A$6:A$679)-MIN(ROW(Items!A$6:A$679))+1),Items!N34)),""),""))</f>
        <v/>
      </c>
      <c r="C46" s="279" t="str">
        <f t="array" aca="1" ref="C46" ca="1">IFERROR(INDEX(Items!O:O,SMALL(IF(Items!$O$6:$O$676&lt;&gt;"",ROW(Items!$O$6:$O$676)),Items!N34)),"")</f>
        <v/>
      </c>
      <c r="D46" s="280"/>
      <c r="E46" s="280"/>
      <c r="F46" s="280"/>
      <c r="G46" s="280"/>
      <c r="H46" s="280"/>
      <c r="I46" s="280"/>
      <c r="J46" s="285" t="str">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
      </c>
      <c r="K46" s="282" t="str">
        <f t="shared" ca="1" si="0"/>
        <v/>
      </c>
      <c r="L46" s="49"/>
      <c r="M46" s="48"/>
      <c r="N46" s="48"/>
      <c r="O46" s="48"/>
      <c r="P46" s="48"/>
      <c r="Q46" s="48"/>
      <c r="R46" s="48"/>
    </row>
    <row r="47" spans="1:18" ht="16" customHeight="1">
      <c r="A47" s="1"/>
      <c r="B47" s="294" t="str">
        <f t="array" aca="1" ref="B47" ca="1">IF('Customer Base'!$I$15="MANUAL",IFERROR(INDEX(Items!B$6:B$679,SMALL(IF(Items!B$6:B$679&lt;&gt;"",ROW(Items!B$6:B$679)-MIN(ROW(Items!B$6:B$679))+1),Items!N35)),""),IF('Customer Base'!$I$15="AUTOMATE",IFERROR(INDEX(Items!A$6:A$679,SMALL(IF(Items!A$6:A$679&lt;&gt;"",ROW(Items!A$6:A$679)-MIN(ROW(Items!A$6:A$679))+1),Items!N35)),""),""))</f>
        <v/>
      </c>
      <c r="C47" s="279" t="str">
        <f t="array" aca="1" ref="C47" ca="1">IFERROR(INDEX(Items!O:O,SMALL(IF(Items!$O$6:$O$676&lt;&gt;"",ROW(Items!$O$6:$O$676)),Items!N35)),"")</f>
        <v/>
      </c>
      <c r="D47" s="280"/>
      <c r="E47" s="280"/>
      <c r="F47" s="280"/>
      <c r="G47" s="280"/>
      <c r="H47" s="280"/>
      <c r="I47" s="280"/>
      <c r="J47" s="285" t="str">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ca="1" si="0"/>
        <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2833</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516956.83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516,956.83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79" priority="2" operator="equal">
      <formula>0</formula>
    </cfRule>
  </conditionalFormatting>
  <conditionalFormatting sqref="K1:K1048576 C78:J78">
    <cfRule type="cellIs" dxfId="78"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opLeftCell="A4" zoomScaleNormal="100" workbookViewId="0">
      <selection activeCell="F8" sqref="F8"/>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hidden="1" customWidth="1"/>
    <col min="14" max="14" width="10.6640625" style="50" hidden="1" customWidth="1"/>
    <col min="15" max="15" width="13" style="50" hidden="1" customWidth="1"/>
    <col min="16" max="16" width="14.83203125" style="50" hidden="1" customWidth="1"/>
    <col min="17" max="17" width="12.33203125" style="50" hidden="1" customWidth="1"/>
    <col min="18" max="18" width="16.83203125" style="50" hidden="1" customWidth="1"/>
    <col min="19" max="19" width="17.5" style="50" hidden="1" customWidth="1"/>
    <col min="20" max="21" width="11.83203125" style="50" hidden="1" customWidth="1"/>
    <col min="22" max="22" width="15.1640625" style="50" hidden="1" customWidth="1"/>
    <col min="23" max="24" width="16.33203125" style="50" hidden="1" customWidth="1"/>
    <col min="25" max="25" width="16.6640625" style="50" hidden="1" customWidth="1"/>
    <col min="26" max="27" width="17.1640625" style="50" hidden="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22,874.20</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3</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2494</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516,956.83</v>
      </c>
      <c r="G39" s="61"/>
    </row>
    <row r="40" spans="2:7">
      <c r="B40" s="62"/>
      <c r="C40" s="63"/>
      <c r="D40" s="63"/>
      <c r="E40" s="64"/>
      <c r="F40" s="64"/>
      <c r="G40" s="65"/>
    </row>
  </sheetData>
  <mergeCells count="3">
    <mergeCell ref="C3:F3"/>
    <mergeCell ref="C5:F5"/>
    <mergeCell ref="C6:F6"/>
  </mergeCells>
  <conditionalFormatting sqref="C31">
    <cfRule type="expression" dxfId="67" priority="15">
      <formula>ISERROR(MATCH($D$7,$N$8:$N$10,0))</formula>
    </cfRule>
  </conditionalFormatting>
  <conditionalFormatting sqref="D8">
    <cfRule type="expression" dxfId="65" priority="24">
      <formula>ISERROR(MATCH($D$8,$O$8:$O$11,0))</formula>
    </cfRule>
  </conditionalFormatting>
  <conditionalFormatting sqref="D13">
    <cfRule type="expression" dxfId="64" priority="9">
      <formula>ISERROR(MATCH($D$13,$Q$8:$Q$12,0))</formula>
    </cfRule>
  </conditionalFormatting>
  <conditionalFormatting sqref="D14">
    <cfRule type="expression" dxfId="63" priority="8">
      <formula>ISERROR(MATCH($D$14,$R$8:$R$31,0))</formula>
    </cfRule>
  </conditionalFormatting>
  <conditionalFormatting sqref="D19">
    <cfRule type="expression" dxfId="62" priority="28">
      <formula>ISERROR(MATCH($D$19,$T$8:$T$11,0))</formula>
    </cfRule>
  </conditionalFormatting>
  <conditionalFormatting sqref="D19:D20">
    <cfRule type="expression" dxfId="61" priority="12">
      <formula>ISERROR(MATCH($D$7,$N$9:$N$11,0))</formula>
    </cfRule>
  </conditionalFormatting>
  <conditionalFormatting sqref="D20">
    <cfRule type="expression" dxfId="60" priority="29">
      <formula>ISERROR(MATCH($D$20,$U$8:$U$12,0))</formula>
    </cfRule>
  </conditionalFormatting>
  <conditionalFormatting sqref="D21">
    <cfRule type="expression" dxfId="59" priority="20">
      <formula>ISERROR(MATCH($D$19,$T$8:$T$11,0))</formula>
    </cfRule>
    <cfRule type="expression" dxfId="58" priority="27">
      <formula>ISERROR(MATCH($D$7,$N$9:$N$11,0))</formula>
    </cfRule>
  </conditionalFormatting>
  <conditionalFormatting sqref="D25">
    <cfRule type="expression" dxfId="56" priority="4">
      <formula>ISERROR(MATCH($D$7,$N$8:$N$10,0))</formula>
    </cfRule>
  </conditionalFormatting>
  <conditionalFormatting sqref="D26">
    <cfRule type="expression" dxfId="55" priority="31" stopIfTrue="1">
      <formula>ISERROR(MATCH($D$26,$X$8:$X$18,0))</formula>
    </cfRule>
    <cfRule type="expression" dxfId="54" priority="34">
      <formula>ISERROR(MATCH($D$7,$N$8:$N$10,0))</formula>
    </cfRule>
  </conditionalFormatting>
  <conditionalFormatting sqref="D27">
    <cfRule type="expression" dxfId="53" priority="32">
      <formula>ISERROR(MATCH($D$7,$N$8:$N$10,0))</formula>
    </cfRule>
  </conditionalFormatting>
  <conditionalFormatting sqref="D31">
    <cfRule type="expression" dxfId="51" priority="14">
      <formula>ISERROR(MATCH($D$7,$N$8:$N$10,0))</formula>
    </cfRule>
  </conditionalFormatting>
  <conditionalFormatting sqref="E13">
    <cfRule type="expression" dxfId="49" priority="3">
      <formula>$D$13&lt;&gt;"Victron"</formula>
    </cfRule>
  </conditionalFormatting>
  <conditionalFormatting sqref="E20">
    <cfRule type="expression" dxfId="48" priority="30">
      <formula>ISERROR(MATCH($E$20,$V$8:$V$25,0))</formula>
    </cfRule>
  </conditionalFormatting>
  <conditionalFormatting sqref="E27">
    <cfRule type="expression" dxfId="45" priority="19">
      <formula>ISERROR(MATCH($D$7,$N$8:$N$10,0))</formula>
    </cfRule>
  </conditionalFormatting>
  <conditionalFormatting sqref="E34">
    <cfRule type="expression" dxfId="44" priority="11">
      <formula>OR($C$34="Remote Monitoring:",AND($D$34="No",$C$34="Hybrid Controller:"))</formula>
    </cfRule>
  </conditionalFormatting>
  <conditionalFormatting sqref="E20:F20">
    <cfRule type="expression" dxfId="43" priority="25">
      <formula>$D$7="Grid-Tied"</formula>
    </cfRule>
  </conditionalFormatting>
  <conditionalFormatting sqref="E25:F25">
    <cfRule type="expression" dxfId="42" priority="16">
      <formula>ISERROR(MATCH($D$7,$N$8:$N$10,0))</formula>
    </cfRule>
  </conditionalFormatting>
  <conditionalFormatting sqref="F13">
    <cfRule type="expression" dxfId="41" priority="7" stopIfTrue="1">
      <formula>OR($D$7="Hybrid",$D$7="Grid-Tied",$D$7="Backup")</formula>
    </cfRule>
    <cfRule type="expression" dxfId="40" priority="22">
      <formula>ISERROR(MATCH($F$13,$Q$8:$Q$12,0))</formula>
    </cfRule>
  </conditionalFormatting>
  <conditionalFormatting sqref="F14">
    <cfRule type="expression" dxfId="39" priority="23" stopIfTrue="1">
      <formula>ISERROR(MATCH($F$14,$S$8:$S$30,0))</formula>
    </cfRule>
    <cfRule type="expression" dxfId="38" priority="6">
      <formula>OR($D$7="Hybrid",$D$7="Grid-Tied",$D$7="Backup")</formula>
    </cfRule>
  </conditionalFormatting>
  <conditionalFormatting sqref="F15">
    <cfRule type="expression" dxfId="37" priority="5" stopIfTrue="1">
      <formula>OR($D$7="Hybrid",$D$7="Grid-Tied",$D$7="Backup")</formula>
    </cfRule>
  </conditionalFormatting>
  <conditionalFormatting sqref="F27">
    <cfRule type="expression" dxfId="36" priority="18">
      <formula>ISERROR(MATCH($D$7,$N$8:$N$10,0))</formula>
    </cfRule>
  </conditionalFormatting>
  <conditionalFormatting sqref="F34">
    <cfRule type="expression" dxfId="35"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45620.633193981485</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IF(SUMPRODUCT(Items!A$6:A$120,Items!AP$6:AP$120)&gt;0,('Customer Base'!J$7/'Customer Base'!D$15),IF(SUMPRODUCT(Items!A$257:A$289,Items!AP$257:AP$289)&gt;0,('Customer Base'!J$7/'Customer Base'!D$15),""))</f>
        <v>5</v>
      </c>
      <c r="F9" s="150">
        <f>E9</f>
        <v>5</v>
      </c>
      <c r="G9" s="150">
        <f>E9</f>
        <v>5</v>
      </c>
      <c r="H9" s="150">
        <f>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IFERROR(E9*100%,0)</f>
        <v>5</v>
      </c>
      <c r="F11" s="154">
        <f t="shared" ref="F11:H11" si="0">IFERROR(F9*100%,0)</f>
        <v>5</v>
      </c>
      <c r="G11" s="154">
        <f t="shared" si="0"/>
        <v>5</v>
      </c>
      <c r="H11" s="154">
        <f t="shared"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E11/1</f>
        <v>5</v>
      </c>
      <c r="F13" s="152">
        <f t="shared" ref="F13:H13" si="2">F11/1</f>
        <v>5</v>
      </c>
      <c r="G13" s="152">
        <f t="shared" si="2"/>
        <v>5</v>
      </c>
      <c r="H13" s="152">
        <f t="shared"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SUM(E13,E15)</f>
        <v>5</v>
      </c>
      <c r="F17" s="146">
        <f t="shared" ref="F17:L17" si="5">SUM(F13,F15)</f>
        <v>5</v>
      </c>
      <c r="G17" s="146">
        <f t="shared" si="5"/>
        <v>5</v>
      </c>
      <c r="H17" s="146">
        <f>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27.06329386826371</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40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40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41</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41</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si="13"/>
        <v>8</v>
      </c>
      <c r="H41" s="152">
        <f t="shared"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6</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Ref_C,   3 or 4 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7</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2098</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2080</v>
      </c>
      <c r="B75" s="394"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41</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6</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6</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6</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6</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6</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3.08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3.08</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308</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0.37002000000000002</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4" t="s">
        <v>2487</v>
      </c>
      <c r="C94" s="391"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8.6602540378443891</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8.6602540378443891</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8.6602540378443891</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8.6602540378443891</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5"/>
      <c r="C102" s="391"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8.6602540378443891</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2096</v>
      </c>
      <c r="C220" s="152"/>
      <c r="D220" s="152"/>
      <c r="E220" s="152"/>
      <c r="F220" s="152"/>
      <c r="G220" s="152"/>
      <c r="H220" s="152"/>
      <c r="I220" s="152"/>
      <c r="J220" s="152"/>
      <c r="K220" s="152"/>
      <c r="L220" s="152"/>
      <c r="M220" s="152"/>
      <c r="O220" s="125"/>
    </row>
    <row r="221" spans="1:58" s="124" customFormat="1" ht="16">
      <c r="A221" s="387"/>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8"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9"/>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9"/>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9"/>
      <c r="B226" s="151" t="s">
        <v>2138</v>
      </c>
      <c r="C226" s="152"/>
      <c r="D226" s="152"/>
      <c r="E226" s="152"/>
      <c r="F226" s="152"/>
      <c r="G226" s="152" t="s">
        <v>2139</v>
      </c>
      <c r="H226" s="152"/>
      <c r="I226" s="152" t="s">
        <v>2139</v>
      </c>
      <c r="J226" s="152" t="s">
        <v>2139</v>
      </c>
      <c r="K226" s="152"/>
      <c r="L226" s="152" t="s">
        <v>2140</v>
      </c>
    </row>
    <row r="227" spans="1:12" s="124" customFormat="1" ht="16">
      <c r="A227" s="389"/>
      <c r="B227" s="151" t="s">
        <v>2141</v>
      </c>
      <c r="C227" s="152"/>
      <c r="D227" s="152"/>
      <c r="E227" s="152"/>
      <c r="F227" s="152"/>
      <c r="G227" s="152" t="s">
        <v>2142</v>
      </c>
      <c r="H227" s="152"/>
      <c r="I227" s="152"/>
      <c r="J227" s="152" t="s">
        <v>2142</v>
      </c>
      <c r="K227" s="152"/>
      <c r="L227" s="152" t="s">
        <v>2142</v>
      </c>
    </row>
    <row r="228" spans="1:12" s="124" customFormat="1" ht="16">
      <c r="A228" s="389"/>
      <c r="B228" s="151" t="s">
        <v>2143</v>
      </c>
      <c r="C228" s="152"/>
      <c r="D228" s="152"/>
      <c r="E228" s="152"/>
      <c r="F228" s="152"/>
      <c r="G228" s="152"/>
      <c r="H228" s="152"/>
      <c r="I228" s="152"/>
      <c r="J228" s="152"/>
      <c r="K228" s="152"/>
      <c r="L228" s="152" t="s">
        <v>2144</v>
      </c>
    </row>
    <row r="229" spans="1:12" s="124" customFormat="1" ht="16">
      <c r="A229" s="390"/>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2180</v>
      </c>
      <c r="B231" s="195" t="s">
        <v>2181</v>
      </c>
      <c r="C231" s="184">
        <v>2</v>
      </c>
      <c r="D231" s="184">
        <v>3</v>
      </c>
      <c r="E231" s="184">
        <v>4</v>
      </c>
      <c r="F231" s="184">
        <v>5</v>
      </c>
      <c r="G231" s="184">
        <v>6</v>
      </c>
      <c r="H231" s="184"/>
      <c r="I231" s="184">
        <v>7</v>
      </c>
      <c r="J231" s="184">
        <v>9</v>
      </c>
      <c r="K231" s="184"/>
      <c r="L231" s="184"/>
    </row>
    <row r="232" spans="1:12" s="124" customFormat="1" ht="16">
      <c r="A232" s="389"/>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9"/>
      <c r="B233" s="151" t="s">
        <v>2135</v>
      </c>
      <c r="C233" s="152">
        <v>2</v>
      </c>
      <c r="D233" s="152" t="s">
        <v>2136</v>
      </c>
      <c r="E233" s="152">
        <v>2</v>
      </c>
      <c r="F233" s="152" t="s">
        <v>2136</v>
      </c>
      <c r="G233" s="152">
        <v>2</v>
      </c>
      <c r="H233" s="152"/>
      <c r="I233" s="152" t="s">
        <v>2136</v>
      </c>
      <c r="J233" s="152" t="s">
        <v>2136</v>
      </c>
      <c r="K233" s="152"/>
      <c r="L233" s="152"/>
    </row>
    <row r="234" spans="1:12" s="124" customFormat="1" ht="16">
      <c r="A234" s="389"/>
      <c r="B234" s="151" t="s">
        <v>2138</v>
      </c>
      <c r="C234" s="152"/>
      <c r="D234" s="152"/>
      <c r="E234" s="152"/>
      <c r="F234" s="152"/>
      <c r="G234" s="152"/>
      <c r="H234" s="152"/>
      <c r="I234" s="152"/>
      <c r="J234" s="152"/>
      <c r="K234" s="152"/>
      <c r="L234" s="152"/>
    </row>
    <row r="235" spans="1:12" s="124" customFormat="1" ht="16">
      <c r="A235" s="389"/>
      <c r="B235" s="151" t="s">
        <v>2141</v>
      </c>
      <c r="C235" s="152"/>
      <c r="D235" s="152"/>
      <c r="E235" s="152"/>
      <c r="F235" s="152"/>
      <c r="G235" s="152"/>
      <c r="H235" s="152"/>
      <c r="I235" s="152"/>
      <c r="J235" s="152"/>
      <c r="K235" s="152"/>
      <c r="L235" s="152"/>
    </row>
    <row r="236" spans="1:12" s="124" customFormat="1" ht="16">
      <c r="A236" s="389"/>
      <c r="B236" s="151" t="s">
        <v>2143</v>
      </c>
      <c r="C236" s="152"/>
      <c r="D236" s="152"/>
      <c r="E236" s="152"/>
      <c r="F236" s="152"/>
      <c r="G236" s="152"/>
      <c r="H236" s="152"/>
      <c r="I236" s="152"/>
      <c r="J236" s="152"/>
      <c r="K236" s="152"/>
      <c r="L236" s="152"/>
    </row>
    <row r="237" spans="1:12" s="124" customFormat="1" ht="16">
      <c r="A237" s="390"/>
      <c r="B237" s="134" t="s">
        <v>2096</v>
      </c>
      <c r="C237" s="136"/>
      <c r="D237" s="136"/>
      <c r="E237" s="136"/>
      <c r="F237" s="136"/>
      <c r="G237" s="136"/>
      <c r="H237" s="136"/>
      <c r="I237" s="136"/>
      <c r="J237" s="136"/>
      <c r="K237" s="136"/>
      <c r="L237" s="136"/>
    </row>
    <row r="238" spans="1:12" s="124" customFormat="1" ht="16">
      <c r="L238" s="123"/>
    </row>
    <row r="239" spans="1:12" s="124" customFormat="1" ht="55">
      <c r="A239" s="388" t="s">
        <v>2182</v>
      </c>
      <c r="B239" s="195" t="s">
        <v>2183</v>
      </c>
      <c r="C239" s="184">
        <v>2</v>
      </c>
      <c r="D239" s="184">
        <v>3</v>
      </c>
      <c r="E239" s="184">
        <v>4</v>
      </c>
      <c r="F239" s="184">
        <v>5</v>
      </c>
      <c r="G239" s="184">
        <v>6</v>
      </c>
      <c r="H239" s="184"/>
      <c r="I239" s="184">
        <v>7</v>
      </c>
      <c r="J239" s="184">
        <v>9</v>
      </c>
      <c r="K239" s="184"/>
      <c r="L239" s="184">
        <v>12</v>
      </c>
    </row>
    <row r="240" spans="1:12" s="124" customFormat="1" ht="16">
      <c r="A240" s="389"/>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9"/>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9"/>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9"/>
      <c r="B243" s="151" t="s">
        <v>2141</v>
      </c>
      <c r="C243" s="152" t="s">
        <v>2142</v>
      </c>
      <c r="D243" s="152" t="s">
        <v>2142</v>
      </c>
      <c r="E243" s="152" t="s">
        <v>2142</v>
      </c>
      <c r="F243" s="152" t="s">
        <v>2142</v>
      </c>
      <c r="G243" s="152" t="s">
        <v>2148</v>
      </c>
      <c r="H243" s="152"/>
      <c r="I243" s="152"/>
      <c r="J243" s="152"/>
      <c r="K243" s="152"/>
      <c r="L243" s="152"/>
    </row>
    <row r="244" spans="1:15" s="124" customFormat="1" ht="16">
      <c r="A244" s="389"/>
      <c r="B244" s="151" t="s">
        <v>2143</v>
      </c>
      <c r="C244" s="152"/>
      <c r="D244" s="152"/>
      <c r="E244" s="152"/>
      <c r="F244" s="152"/>
      <c r="G244" s="152"/>
      <c r="H244" s="152"/>
      <c r="I244" s="152" t="s">
        <v>2149</v>
      </c>
      <c r="J244" s="152" t="s">
        <v>2149</v>
      </c>
      <c r="K244" s="152"/>
      <c r="L244" s="152" t="s">
        <v>2144</v>
      </c>
    </row>
    <row r="245" spans="1:15" s="124" customFormat="1" ht="16">
      <c r="A245" s="390"/>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8" t="s">
        <v>2184</v>
      </c>
      <c r="B247" s="195" t="s">
        <v>2152</v>
      </c>
      <c r="C247" s="184">
        <v>2</v>
      </c>
      <c r="D247" s="184">
        <v>3</v>
      </c>
      <c r="E247" s="184">
        <v>4</v>
      </c>
      <c r="F247" s="184">
        <v>5</v>
      </c>
      <c r="G247" s="184">
        <v>6</v>
      </c>
      <c r="H247" s="184"/>
      <c r="I247" s="184">
        <v>7</v>
      </c>
      <c r="J247" s="184"/>
      <c r="K247" s="184"/>
      <c r="L247" s="184"/>
    </row>
    <row r="248" spans="1:15" s="124" customFormat="1" ht="16">
      <c r="A248" s="389"/>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9"/>
      <c r="B249" s="151" t="s">
        <v>2135</v>
      </c>
      <c r="C249" s="152">
        <v>2</v>
      </c>
      <c r="D249" s="152" t="s">
        <v>2136</v>
      </c>
      <c r="E249" s="152">
        <v>2</v>
      </c>
      <c r="F249" s="152" t="s">
        <v>2136</v>
      </c>
      <c r="G249" s="152">
        <v>2</v>
      </c>
      <c r="H249" s="152"/>
      <c r="I249" s="152" t="s">
        <v>2136</v>
      </c>
      <c r="J249" s="152"/>
      <c r="K249" s="152"/>
      <c r="L249" s="152"/>
    </row>
    <row r="250" spans="1:15" s="124" customFormat="1" ht="16">
      <c r="A250" s="389"/>
      <c r="B250" s="151" t="s">
        <v>2138</v>
      </c>
      <c r="C250" s="152"/>
      <c r="D250" s="152"/>
      <c r="E250" s="152"/>
      <c r="F250" s="152"/>
      <c r="G250" s="152"/>
      <c r="H250" s="152"/>
      <c r="I250" s="152"/>
      <c r="J250" s="152"/>
      <c r="K250" s="152"/>
      <c r="L250" s="152"/>
    </row>
    <row r="251" spans="1:15" s="124" customFormat="1" ht="16">
      <c r="A251" s="389"/>
      <c r="B251" s="151" t="s">
        <v>2141</v>
      </c>
      <c r="C251" s="152"/>
      <c r="D251" s="152"/>
      <c r="E251" s="152"/>
      <c r="F251" s="152"/>
      <c r="G251" s="152"/>
      <c r="H251" s="152"/>
      <c r="I251" s="152"/>
      <c r="J251" s="152"/>
      <c r="K251" s="152"/>
      <c r="L251" s="152"/>
    </row>
    <row r="252" spans="1:15" s="124" customFormat="1" ht="16">
      <c r="A252" s="389"/>
      <c r="B252" s="151" t="s">
        <v>2143</v>
      </c>
      <c r="C252" s="152"/>
      <c r="D252" s="152"/>
      <c r="E252" s="152"/>
      <c r="F252" s="152"/>
      <c r="G252" s="152"/>
      <c r="H252" s="152"/>
      <c r="I252" s="152"/>
      <c r="J252" s="152"/>
      <c r="K252" s="152"/>
      <c r="L252" s="152"/>
    </row>
    <row r="253" spans="1:15" s="124" customFormat="1" ht="16">
      <c r="A253" s="390"/>
      <c r="B253" s="134" t="s">
        <v>2096</v>
      </c>
      <c r="C253" s="136"/>
      <c r="D253" s="136"/>
      <c r="E253" s="136"/>
      <c r="F253" s="136"/>
      <c r="G253" s="136"/>
      <c r="H253" s="136"/>
      <c r="I253" s="136"/>
      <c r="J253" s="136"/>
      <c r="K253" s="136"/>
      <c r="L253" s="136"/>
    </row>
    <row r="254" spans="1:15" s="124" customFormat="1" ht="16">
      <c r="O254" s="125"/>
    </row>
    <row r="255" spans="1:15" s="124" customFormat="1" ht="55">
      <c r="A255" s="385" t="s">
        <v>2185</v>
      </c>
      <c r="B255" s="195" t="s">
        <v>2156</v>
      </c>
      <c r="C255" s="184">
        <v>2</v>
      </c>
      <c r="D255" s="184">
        <v>3</v>
      </c>
      <c r="E255" s="184">
        <v>4</v>
      </c>
      <c r="F255" s="184">
        <v>5</v>
      </c>
      <c r="G255" s="184">
        <v>6</v>
      </c>
      <c r="H255" s="184"/>
      <c r="I255" s="184">
        <v>7</v>
      </c>
      <c r="J255" s="184">
        <v>9</v>
      </c>
      <c r="K255" s="184"/>
      <c r="L255" s="184">
        <v>12</v>
      </c>
    </row>
    <row r="256" spans="1:15" s="124" customFormat="1" ht="16">
      <c r="A256" s="386"/>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6"/>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6"/>
      <c r="B258" s="151" t="s">
        <v>2138</v>
      </c>
      <c r="C258" s="152"/>
      <c r="D258" s="152"/>
      <c r="E258" s="152"/>
      <c r="F258" s="152"/>
      <c r="G258" s="152" t="s">
        <v>2139</v>
      </c>
      <c r="H258" s="152"/>
      <c r="I258" s="152" t="s">
        <v>2139</v>
      </c>
      <c r="J258" s="152" t="s">
        <v>2139</v>
      </c>
      <c r="K258" s="152"/>
      <c r="L258" s="152" t="s">
        <v>2140</v>
      </c>
    </row>
    <row r="259" spans="1:12" s="124" customFormat="1" ht="16">
      <c r="A259" s="386"/>
      <c r="B259" s="151" t="s">
        <v>2141</v>
      </c>
      <c r="C259" s="152"/>
      <c r="D259" s="152"/>
      <c r="E259" s="152"/>
      <c r="F259" s="152"/>
      <c r="G259" s="152" t="s">
        <v>2142</v>
      </c>
      <c r="H259" s="152"/>
      <c r="I259" s="152"/>
      <c r="J259" s="152" t="s">
        <v>2142</v>
      </c>
      <c r="K259" s="152"/>
      <c r="L259" s="152" t="s">
        <v>2142</v>
      </c>
    </row>
    <row r="260" spans="1:12" s="124" customFormat="1" ht="16">
      <c r="A260" s="386"/>
      <c r="B260" s="151" t="s">
        <v>2143</v>
      </c>
      <c r="C260" s="152"/>
      <c r="D260" s="152"/>
      <c r="E260" s="152"/>
      <c r="F260" s="152"/>
      <c r="G260" s="152"/>
      <c r="H260" s="152"/>
      <c r="I260" s="152"/>
      <c r="J260" s="152"/>
      <c r="K260" s="152"/>
      <c r="L260" s="152" t="s">
        <v>2144</v>
      </c>
    </row>
    <row r="261" spans="1:12" s="124" customFormat="1" ht="16">
      <c r="A261" s="387"/>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2186</v>
      </c>
      <c r="B263" s="195" t="s">
        <v>2158</v>
      </c>
      <c r="C263" s="184">
        <v>2</v>
      </c>
      <c r="D263" s="184">
        <v>3</v>
      </c>
      <c r="E263" s="184">
        <v>4</v>
      </c>
      <c r="F263" s="184">
        <v>5</v>
      </c>
      <c r="G263" s="184">
        <v>6</v>
      </c>
      <c r="H263" s="184"/>
      <c r="I263" s="184">
        <v>7</v>
      </c>
      <c r="J263" s="184">
        <v>9</v>
      </c>
      <c r="K263" s="184"/>
      <c r="L263" s="184"/>
    </row>
    <row r="264" spans="1:12" s="124" customFormat="1" ht="16">
      <c r="A264" s="386"/>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6"/>
      <c r="B265" s="151" t="s">
        <v>2135</v>
      </c>
      <c r="C265" s="152">
        <v>2</v>
      </c>
      <c r="D265" s="152" t="s">
        <v>2136</v>
      </c>
      <c r="E265" s="152">
        <v>2</v>
      </c>
      <c r="F265" s="152" t="s">
        <v>2136</v>
      </c>
      <c r="G265" s="152">
        <v>2</v>
      </c>
      <c r="H265" s="152"/>
      <c r="I265" s="152" t="s">
        <v>2136</v>
      </c>
      <c r="J265" s="152" t="s">
        <v>2136</v>
      </c>
      <c r="K265" s="152"/>
      <c r="L265" s="152"/>
    </row>
    <row r="266" spans="1:12" s="124" customFormat="1" ht="16">
      <c r="A266" s="386"/>
      <c r="B266" s="151" t="s">
        <v>2138</v>
      </c>
      <c r="C266" s="152"/>
      <c r="D266" s="152"/>
      <c r="E266" s="152"/>
      <c r="F266" s="152"/>
      <c r="G266" s="152"/>
      <c r="H266" s="152"/>
      <c r="I266" s="152"/>
      <c r="J266" s="152"/>
      <c r="K266" s="152"/>
      <c r="L266" s="152"/>
    </row>
    <row r="267" spans="1:12" s="124" customFormat="1" ht="16">
      <c r="A267" s="386"/>
      <c r="B267" s="151" t="s">
        <v>2141</v>
      </c>
      <c r="C267" s="152"/>
      <c r="D267" s="152"/>
      <c r="E267" s="152"/>
      <c r="F267" s="152"/>
      <c r="G267" s="152"/>
      <c r="H267" s="152"/>
      <c r="I267" s="152"/>
      <c r="J267" s="152"/>
      <c r="K267" s="152"/>
      <c r="L267" s="152"/>
    </row>
    <row r="268" spans="1:12" s="124" customFormat="1" ht="16">
      <c r="A268" s="386"/>
      <c r="B268" s="151" t="s">
        <v>2143</v>
      </c>
      <c r="C268" s="152"/>
      <c r="D268" s="152"/>
      <c r="E268" s="152"/>
      <c r="F268" s="152"/>
      <c r="G268" s="152"/>
      <c r="H268" s="152"/>
      <c r="I268" s="152"/>
      <c r="J268" s="152"/>
      <c r="K268" s="152"/>
      <c r="L268" s="152"/>
    </row>
    <row r="269" spans="1:12" s="124" customFormat="1" ht="16">
      <c r="A269" s="387"/>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5" t="s">
        <v>2187</v>
      </c>
      <c r="B271" s="195" t="s">
        <v>2160</v>
      </c>
      <c r="C271" s="184">
        <v>2</v>
      </c>
      <c r="D271" s="184">
        <v>3</v>
      </c>
      <c r="E271" s="184">
        <v>4</v>
      </c>
      <c r="F271" s="184">
        <v>5</v>
      </c>
      <c r="G271" s="184">
        <v>6</v>
      </c>
      <c r="H271" s="184"/>
      <c r="I271" s="184">
        <v>7</v>
      </c>
      <c r="J271" s="184">
        <v>9</v>
      </c>
      <c r="K271" s="184"/>
      <c r="L271" s="184">
        <v>12</v>
      </c>
    </row>
    <row r="272" spans="1:12" s="124" customFormat="1" ht="16">
      <c r="A272" s="386"/>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6"/>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6"/>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6"/>
      <c r="B275" s="151" t="s">
        <v>2141</v>
      </c>
      <c r="C275" s="152" t="s">
        <v>2142</v>
      </c>
      <c r="D275" s="152" t="s">
        <v>2142</v>
      </c>
      <c r="E275" s="152" t="s">
        <v>2142</v>
      </c>
      <c r="F275" s="152" t="s">
        <v>2142</v>
      </c>
      <c r="G275" s="152" t="s">
        <v>2148</v>
      </c>
      <c r="H275" s="152"/>
      <c r="I275" s="152"/>
      <c r="J275" s="152"/>
      <c r="K275" s="152"/>
      <c r="L275" s="152"/>
    </row>
    <row r="276" spans="1:15" s="124" customFormat="1" ht="16">
      <c r="A276" s="386"/>
      <c r="B276" s="151" t="s">
        <v>2143</v>
      </c>
      <c r="C276" s="152"/>
      <c r="D276" s="152"/>
      <c r="E276" s="152"/>
      <c r="F276" s="152"/>
      <c r="G276" s="152"/>
      <c r="H276" s="152"/>
      <c r="I276" s="152" t="s">
        <v>2149</v>
      </c>
      <c r="J276" s="152" t="s">
        <v>2149</v>
      </c>
      <c r="K276" s="152"/>
      <c r="L276" s="152" t="s">
        <v>2144</v>
      </c>
    </row>
    <row r="277" spans="1:15" s="124" customFormat="1" ht="16">
      <c r="A277" s="387"/>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5" t="s">
        <v>2188</v>
      </c>
      <c r="B279" s="195" t="s">
        <v>2162</v>
      </c>
      <c r="C279" s="184">
        <v>2</v>
      </c>
      <c r="D279" s="184">
        <v>3</v>
      </c>
      <c r="E279" s="184">
        <v>4</v>
      </c>
      <c r="F279" s="184">
        <v>5</v>
      </c>
      <c r="G279" s="184">
        <v>6</v>
      </c>
      <c r="H279" s="184"/>
      <c r="I279" s="184">
        <v>7</v>
      </c>
      <c r="J279" s="184"/>
      <c r="K279" s="184"/>
      <c r="L279" s="184"/>
    </row>
    <row r="280" spans="1:15" s="124" customFormat="1" ht="16">
      <c r="A280" s="386"/>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6"/>
      <c r="B281" s="151" t="s">
        <v>2135</v>
      </c>
      <c r="C281" s="152">
        <v>2</v>
      </c>
      <c r="D281" s="152" t="s">
        <v>2136</v>
      </c>
      <c r="E281" s="152">
        <v>2</v>
      </c>
      <c r="F281" s="152" t="s">
        <v>2136</v>
      </c>
      <c r="G281" s="152">
        <v>2</v>
      </c>
      <c r="H281" s="152"/>
      <c r="I281" s="152" t="s">
        <v>2136</v>
      </c>
      <c r="J281" s="152"/>
      <c r="K281" s="152"/>
      <c r="L281" s="152"/>
    </row>
    <row r="282" spans="1:15" s="124" customFormat="1" ht="16">
      <c r="A282" s="386"/>
      <c r="B282" s="151" t="s">
        <v>2138</v>
      </c>
      <c r="C282" s="152"/>
      <c r="D282" s="152"/>
      <c r="E282" s="152"/>
      <c r="F282" s="152"/>
      <c r="G282" s="152"/>
      <c r="H282" s="152"/>
      <c r="I282" s="152"/>
      <c r="J282" s="152"/>
      <c r="K282" s="152"/>
      <c r="L282" s="152"/>
    </row>
    <row r="283" spans="1:15" s="124" customFormat="1" ht="16">
      <c r="A283" s="386"/>
      <c r="B283" s="151" t="s">
        <v>2141</v>
      </c>
      <c r="C283" s="152"/>
      <c r="D283" s="152"/>
      <c r="E283" s="152"/>
      <c r="F283" s="152"/>
      <c r="G283" s="152"/>
      <c r="H283" s="152"/>
      <c r="I283" s="152"/>
      <c r="J283" s="152"/>
      <c r="K283" s="152"/>
      <c r="L283" s="152"/>
    </row>
    <row r="284" spans="1:15" s="124" customFormat="1" ht="16">
      <c r="A284" s="386"/>
      <c r="B284" s="151" t="s">
        <v>2143</v>
      </c>
      <c r="C284" s="152"/>
      <c r="D284" s="152"/>
      <c r="E284" s="152"/>
      <c r="F284" s="152"/>
      <c r="G284" s="152"/>
      <c r="H284" s="152"/>
      <c r="I284" s="152"/>
      <c r="J284" s="152"/>
      <c r="K284" s="152"/>
      <c r="L284" s="152"/>
    </row>
    <row r="285" spans="1:15" s="124" customFormat="1" ht="16">
      <c r="A285" s="387"/>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77" priority="1" stopIfTrue="1" operator="equal">
      <formula>0</formula>
    </cfRule>
  </conditionalFormatting>
  <conditionalFormatting sqref="C4:C8 A4:A19 K7:L12 D9:G10 B9:C23 M9:N23 A30:G35">
    <cfRule type="cellIs" dxfId="76" priority="8" stopIfTrue="1" operator="equal">
      <formula>0</formula>
    </cfRule>
  </conditionalFormatting>
  <conditionalFormatting sqref="D36:G42 A36:A45 B36:C74 A47 P48:AD50">
    <cfRule type="cellIs" dxfId="75" priority="10" stopIfTrue="1" operator="equal">
      <formula>0</formula>
    </cfRule>
  </conditionalFormatting>
  <conditionalFormatting sqref="D44:J61">
    <cfRule type="cellIs" dxfId="74" priority="7" stopIfTrue="1" operator="equal">
      <formula>0</formula>
    </cfRule>
  </conditionalFormatting>
  <conditionalFormatting sqref="D59:O59">
    <cfRule type="expression" dxfId="73" priority="3">
      <formula>OR(D51="4G1",D51="4G2")</formula>
    </cfRule>
  </conditionalFormatting>
  <conditionalFormatting sqref="H44:H48">
    <cfRule type="cellIs" dxfId="72" priority="6" stopIfTrue="1" operator="equal">
      <formula>0</formula>
    </cfRule>
  </conditionalFormatting>
  <conditionalFormatting sqref="H7:J10 D11:J12">
    <cfRule type="cellIs" dxfId="71" priority="5" stopIfTrue="1" operator="equal">
      <formula>0</formula>
    </cfRule>
  </conditionalFormatting>
  <conditionalFormatting sqref="K51:L53">
    <cfRule type="cellIs" dxfId="70" priority="2" stopIfTrue="1" operator="equal">
      <formula>0</formula>
    </cfRule>
  </conditionalFormatting>
  <conditionalFormatting sqref="K54:L61 D13:L23 H30:N42 K44:N50 H63:K80 H84:N103 C102:G102">
    <cfRule type="cellIs" dxfId="69"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68"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2024-11-24T15:23:00Z</dcterms:modified>
</cp:coreProperties>
</file>