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F9EED8CE-5D92-DD4A-9C1E-055C10317954}" xr6:coauthVersionLast="47" xr6:coauthVersionMax="47" xr10:uidLastSave="{00000000-0000-0000-0000-000000000000}"/>
  <bookViews>
    <workbookView xWindow="0" yWindow="500" windowWidth="26880" windowHeight="16300" tabRatio="653" activeTab="3"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560" i="12" l="1"/>
  <c r="H560" i="12"/>
  <c r="G560" i="12"/>
  <c r="F560" i="12"/>
  <c r="E560" i="12"/>
  <c r="D560" i="12"/>
  <c r="A538" i="12"/>
  <c r="A537" i="12"/>
  <c r="O537" i="12" s="1"/>
  <c r="A536" i="12"/>
  <c r="A535" i="12"/>
  <c r="A534" i="12"/>
  <c r="A429" i="12"/>
  <c r="A427" i="12"/>
  <c r="A301"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1" i="12"/>
  <c r="L542" i="12"/>
  <c r="L543" i="12"/>
  <c r="L544" i="12"/>
  <c r="L545" i="12"/>
  <c r="L546" i="12"/>
  <c r="L547" i="12"/>
  <c r="L548" i="12"/>
  <c r="L549" i="12"/>
  <c r="L550" i="12"/>
  <c r="L551" i="12"/>
  <c r="L552" i="12"/>
  <c r="L553" i="12"/>
  <c r="L554"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1" i="12"/>
  <c r="J542" i="12"/>
  <c r="J543" i="12"/>
  <c r="J544" i="12"/>
  <c r="J545" i="12"/>
  <c r="J546" i="12"/>
  <c r="J547" i="12"/>
  <c r="J548" i="12"/>
  <c r="J549" i="12"/>
  <c r="J550" i="12"/>
  <c r="J551" i="12"/>
  <c r="J552" i="12"/>
  <c r="J553" i="12"/>
  <c r="J554" i="12"/>
  <c r="J558" i="12"/>
  <c r="J559" i="12"/>
  <c r="J301" i="12"/>
  <c r="J300" i="12"/>
  <c r="O302" i="12"/>
  <c r="O303" i="12"/>
  <c r="O304" i="12"/>
  <c r="O305" i="12"/>
  <c r="O306" i="12"/>
  <c r="O307" i="12"/>
  <c r="O308" i="12"/>
  <c r="O309" i="12"/>
  <c r="O310" i="12"/>
  <c r="O311" i="12"/>
  <c r="O312" i="12"/>
  <c r="O313" i="12"/>
  <c r="O314" i="12"/>
  <c r="O315" i="12"/>
  <c r="O316" i="12"/>
  <c r="O317" i="12"/>
  <c r="O318" i="12"/>
  <c r="O319" i="12"/>
  <c r="O320" i="12"/>
  <c r="O321" i="12"/>
  <c r="O322" i="12"/>
  <c r="O323" i="12"/>
  <c r="O324" i="12"/>
  <c r="O325" i="12"/>
  <c r="O326" i="12"/>
  <c r="O327" i="12"/>
  <c r="O328" i="12"/>
  <c r="O329" i="12"/>
  <c r="O330" i="12"/>
  <c r="O331" i="12"/>
  <c r="O332" i="12"/>
  <c r="O333" i="12"/>
  <c r="O334" i="12"/>
  <c r="O338" i="12"/>
  <c r="O339" i="12"/>
  <c r="O340" i="12"/>
  <c r="O341" i="12"/>
  <c r="O342" i="12"/>
  <c r="O343" i="12"/>
  <c r="O344" i="12"/>
  <c r="O345" i="12"/>
  <c r="O346" i="12"/>
  <c r="O347" i="12"/>
  <c r="O348" i="12"/>
  <c r="O349" i="12"/>
  <c r="O350" i="12"/>
  <c r="O351" i="12"/>
  <c r="O352" i="12"/>
  <c r="O353" i="12"/>
  <c r="O354" i="12"/>
  <c r="O355" i="12"/>
  <c r="O356" i="12"/>
  <c r="O357" i="12"/>
  <c r="O358" i="12"/>
  <c r="O359" i="12"/>
  <c r="O360" i="12"/>
  <c r="O361" i="12"/>
  <c r="O362" i="12"/>
  <c r="O363" i="12"/>
  <c r="O364" i="12"/>
  <c r="O365" i="12"/>
  <c r="O375" i="12"/>
  <c r="O383" i="12"/>
  <c r="O393" i="12"/>
  <c r="O394" i="12"/>
  <c r="O395" i="12"/>
  <c r="O397" i="12"/>
  <c r="O398" i="12"/>
  <c r="O399" i="12"/>
  <c r="O400" i="12"/>
  <c r="O401" i="12"/>
  <c r="O402" i="12"/>
  <c r="O403" i="12"/>
  <c r="O404" i="12"/>
  <c r="O405" i="12"/>
  <c r="O406" i="12"/>
  <c r="O407" i="12"/>
  <c r="O408" i="12"/>
  <c r="O409" i="12"/>
  <c r="O410" i="12"/>
  <c r="O412" i="12"/>
  <c r="O413" i="12"/>
  <c r="O414" i="12"/>
  <c r="O415" i="12"/>
  <c r="O416" i="12"/>
  <c r="O417" i="12"/>
  <c r="O418" i="12"/>
  <c r="O419" i="12"/>
  <c r="O420" i="12"/>
  <c r="O421" i="12"/>
  <c r="O422" i="12"/>
  <c r="O423" i="12"/>
  <c r="O424" i="12"/>
  <c r="O425" i="12"/>
  <c r="O426" i="12"/>
  <c r="O427" i="12"/>
  <c r="O428" i="12"/>
  <c r="O429"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66" i="12"/>
  <c r="O467" i="12"/>
  <c r="O468" i="12"/>
  <c r="O469" i="12"/>
  <c r="O470" i="12"/>
  <c r="O471" i="12"/>
  <c r="O472" i="12"/>
  <c r="O473" i="12"/>
  <c r="O474" i="12"/>
  <c r="O475" i="12"/>
  <c r="O476" i="12"/>
  <c r="O477" i="12"/>
  <c r="O478" i="12"/>
  <c r="O479" i="12"/>
  <c r="O480" i="12"/>
  <c r="O481" i="12"/>
  <c r="O482" i="12"/>
  <c r="O483" i="12"/>
  <c r="O484" i="12"/>
  <c r="O485" i="12"/>
  <c r="O486" i="12"/>
  <c r="O487" i="12"/>
  <c r="O488" i="12"/>
  <c r="O489" i="12"/>
  <c r="O490" i="12"/>
  <c r="O491" i="12"/>
  <c r="O492" i="12"/>
  <c r="O493" i="12"/>
  <c r="O495" i="12"/>
  <c r="O496" i="12"/>
  <c r="O497" i="12"/>
  <c r="O498" i="12"/>
  <c r="O499" i="12"/>
  <c r="O500" i="12"/>
  <c r="O501" i="12"/>
  <c r="O502" i="12"/>
  <c r="O503" i="12"/>
  <c r="O504" i="12"/>
  <c r="O505" i="12"/>
  <c r="O506" i="12"/>
  <c r="O507" i="12"/>
  <c r="O508" i="12"/>
  <c r="O509" i="12"/>
  <c r="O510" i="12"/>
  <c r="O511" i="12"/>
  <c r="O512" i="12"/>
  <c r="O513" i="12"/>
  <c r="O514" i="12"/>
  <c r="O515" i="12"/>
  <c r="O516" i="12"/>
  <c r="O517" i="12"/>
  <c r="O518" i="12"/>
  <c r="O519" i="12"/>
  <c r="O520" i="12"/>
  <c r="O521" i="12"/>
  <c r="O522" i="12"/>
  <c r="O523" i="12"/>
  <c r="O524" i="12"/>
  <c r="O525" i="12"/>
  <c r="O526" i="12"/>
  <c r="O527" i="12"/>
  <c r="O528" i="12"/>
  <c r="O529" i="12"/>
  <c r="O530" i="12"/>
  <c r="O531" i="12"/>
  <c r="O532" i="12"/>
  <c r="O533" i="12"/>
  <c r="O534" i="12"/>
  <c r="O535" i="12"/>
  <c r="O536" i="12"/>
  <c r="O538" i="12"/>
  <c r="O539" i="12"/>
  <c r="O541" i="12"/>
  <c r="O542" i="12"/>
  <c r="O543" i="12"/>
  <c r="O544" i="12"/>
  <c r="O545" i="12"/>
  <c r="O546" i="12"/>
  <c r="O547" i="12"/>
  <c r="O548" i="12"/>
  <c r="O549" i="12"/>
  <c r="O551" i="12"/>
  <c r="O552" i="12"/>
  <c r="O553" i="12"/>
  <c r="O554" i="12"/>
  <c r="O557" i="12"/>
  <c r="O558" i="12"/>
  <c r="O559" i="12"/>
  <c r="O560"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O301" i="12"/>
  <c r="J7" i="6"/>
  <c r="K12" i="2" a="1"/>
  <c r="K12" i="2" s="1"/>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Q13" i="2" l="1"/>
  <c r="A207" i="12"/>
  <c r="E27" i="6"/>
  <c r="P2" i="12"/>
  <c r="J36" i="12"/>
  <c r="L36" i="12" s="1"/>
  <c r="J37" i="12"/>
  <c r="L37" i="12" s="1"/>
  <c r="J57" i="2"/>
  <c r="J58" i="2"/>
  <c r="J59" i="2"/>
  <c r="E520" i="12"/>
  <c r="D520" i="12"/>
  <c r="H485" i="12" l="1"/>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29"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AO211" i="12" s="1"/>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Q4" i="2"/>
  <c r="H390" i="12"/>
  <c r="I390" i="12" s="1"/>
  <c r="H391" i="12"/>
  <c r="I391" i="12" s="1"/>
  <c r="F391" i="12"/>
  <c r="G391" i="12" s="1"/>
  <c r="F390" i="12"/>
  <c r="G390" i="12" s="1"/>
  <c r="H388" i="12"/>
  <c r="I388" i="12" s="1"/>
  <c r="F388" i="12"/>
  <c r="G388" i="12" s="1"/>
  <c r="J57" i="20"/>
  <c r="N1" i="13" l="1"/>
  <c r="A210" i="12"/>
  <c r="AO298" i="12"/>
  <c r="A302" i="12"/>
  <c r="A506" i="12"/>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A360" i="12"/>
  <c r="A361" i="12"/>
  <c r="EM490" i="13"/>
  <c r="A134" i="12"/>
  <c r="L23" i="20"/>
  <c r="K23" i="20"/>
  <c r="L5" i="12"/>
  <c r="I23" i="20"/>
  <c r="EL483" i="13"/>
  <c r="EL484" i="13"/>
  <c r="EM484" i="13" s="1"/>
  <c r="EM489" i="13"/>
  <c r="A499" i="12"/>
  <c r="O27" i="13" l="1"/>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A509" i="12"/>
  <c r="A358" i="12"/>
  <c r="A357" i="12"/>
  <c r="E69" i="20"/>
  <c r="D69" i="20"/>
  <c r="P4" i="13" l="1"/>
  <c r="P82" i="13"/>
  <c r="P37" i="13"/>
  <c r="P86" i="13"/>
  <c r="P47" i="13"/>
  <c r="P50" i="13"/>
  <c r="P10" i="13"/>
  <c r="P6" i="13"/>
  <c r="P20" i="13"/>
  <c r="P14" i="13"/>
  <c r="P33" i="13"/>
  <c r="P28" i="13"/>
  <c r="P1"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501" i="13" l="1"/>
  <c r="Q1" i="13"/>
  <c r="BC12" i="12" a="1"/>
  <c r="BC12" i="12" s="1"/>
  <c r="BC13" i="12" s="1" a="1"/>
  <c r="BC13" i="12" s="1"/>
  <c r="AZ11" i="12" a="1"/>
  <c r="AZ11" i="12" s="1"/>
  <c r="BA12" i="12" a="1"/>
  <c r="BA12" i="12" s="1"/>
  <c r="BD14" i="12" a="1"/>
  <c r="BD14" i="12" s="1"/>
  <c r="O5" i="12"/>
  <c r="Y593" i="13" l="1"/>
  <c r="Y562" i="13"/>
  <c r="Y517" i="13"/>
  <c r="Y524" i="13"/>
  <c r="Y523" i="13"/>
  <c r="Y551" i="13"/>
  <c r="Y584" i="13"/>
  <c r="Y600" i="13"/>
  <c r="Y580" i="13"/>
  <c r="Y558" i="13"/>
  <c r="Y592" i="13"/>
  <c r="Y578" i="13"/>
  <c r="Y533" i="13"/>
  <c r="Y540" i="13"/>
  <c r="Y520" i="13"/>
  <c r="Y590" i="13"/>
  <c r="Y535" i="13"/>
  <c r="Y534" i="13"/>
  <c r="Y528" i="13"/>
  <c r="Y544" i="13"/>
  <c r="Y560" i="13"/>
  <c r="Y538" i="13"/>
  <c r="Y576" i="13"/>
  <c r="Y574" i="13"/>
  <c r="Y594" i="13"/>
  <c r="Y549" i="13"/>
  <c r="Y556" i="13"/>
  <c r="Y518" i="13"/>
  <c r="Y575" i="13"/>
  <c r="Y557" i="13"/>
  <c r="Y571" i="13"/>
  <c r="Y539" i="13"/>
  <c r="Y522" i="13"/>
  <c r="Y550" i="13"/>
  <c r="Y519" i="13"/>
  <c r="Y531" i="13"/>
  <c r="Y570" i="13"/>
  <c r="Y547" i="13"/>
  <c r="Y599" i="13"/>
  <c r="Y521" i="13"/>
  <c r="Y559" i="13"/>
  <c r="Y553" i="13"/>
  <c r="Y548" i="13"/>
  <c r="Y529" i="13"/>
  <c r="Y564" i="13"/>
  <c r="Y566" i="13"/>
  <c r="Y579" i="13"/>
  <c r="Y582" i="13"/>
  <c r="Y591" i="13"/>
  <c r="Y552" i="13"/>
  <c r="Y587" i="13"/>
  <c r="Y563" i="13"/>
  <c r="Y536" i="13"/>
  <c r="Y554" i="13"/>
  <c r="Y532" i="13"/>
  <c r="Y583" i="13"/>
  <c r="Y589" i="13"/>
  <c r="Y530" i="13"/>
  <c r="Y546" i="13"/>
  <c r="Y565" i="13"/>
  <c r="Y526" i="13"/>
  <c r="Y585" i="13"/>
  <c r="Y567" i="13"/>
  <c r="Y595" i="13"/>
  <c r="Y568" i="13"/>
  <c r="Y586" i="13"/>
  <c r="Y543" i="13"/>
  <c r="Y588" i="13"/>
  <c r="Y525" i="13"/>
  <c r="Y541" i="13"/>
  <c r="Y573" i="13"/>
  <c r="Y561" i="13"/>
  <c r="Y527" i="13"/>
  <c r="Y596" i="13"/>
  <c r="Y537" i="13"/>
  <c r="Y598" i="13"/>
  <c r="Y545" i="13"/>
  <c r="Y542" i="13"/>
  <c r="Y572" i="13"/>
  <c r="Y597" i="13"/>
  <c r="Y577" i="13"/>
  <c r="Y581" i="13"/>
  <c r="Y555" i="13"/>
  <c r="Y601" i="13"/>
  <c r="Y569" i="13"/>
  <c r="BC14" i="12"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25" i="13" a="1"/>
  <c r="Z587" i="13" a="1"/>
  <c r="Z591" i="13" a="1"/>
  <c r="Z548" i="13" a="1"/>
  <c r="Z534" i="13" a="1"/>
  <c r="Z527" i="13" a="1"/>
  <c r="Z536" i="13" a="1"/>
  <c r="Z581" i="13" a="1"/>
  <c r="Z599" i="13" a="1"/>
  <c r="Z535" i="13" a="1"/>
  <c r="Z592" i="13" a="1"/>
  <c r="Z586" i="13" a="1"/>
  <c r="Z577" i="13" a="1"/>
  <c r="Z572" i="13" a="1"/>
  <c r="Z533" i="13" a="1"/>
  <c r="Z567" i="13" a="1"/>
  <c r="Z529" i="13" a="1"/>
  <c r="Z595" i="13" a="1"/>
  <c r="Z521" i="13" a="1"/>
  <c r="Z600" i="13" a="1"/>
  <c r="Z557" i="13" a="1"/>
  <c r="Z563" i="13" a="1"/>
  <c r="Z554" i="13" a="1"/>
  <c r="Z568" i="13" a="1"/>
  <c r="Z519" i="13" a="1"/>
  <c r="Z544" i="13" a="1"/>
  <c r="Z537" i="13" a="1"/>
  <c r="Z598" i="13" a="1"/>
  <c r="Z561" i="13" a="1"/>
  <c r="Z552" i="13" a="1"/>
  <c r="Z570" i="13" a="1"/>
  <c r="Z583" i="13" a="1"/>
  <c r="Z553" i="13" a="1"/>
  <c r="Z541" i="13" a="1"/>
  <c r="Z573" i="13" a="1"/>
  <c r="Z589" i="13" a="1"/>
  <c r="Z518" i="13" a="1"/>
  <c r="Z549" i="13" a="1"/>
  <c r="Z523" i="13" a="1"/>
  <c r="Z556" i="13" a="1"/>
  <c r="Z531" i="13" a="1"/>
  <c r="Z538" i="13" a="1"/>
  <c r="Z569" i="13" a="1"/>
  <c r="Z571" i="13" a="1"/>
  <c r="Z574" i="13" a="1"/>
  <c r="Z530" i="13" a="1"/>
  <c r="Z565" i="13" a="1"/>
  <c r="Z562" i="13" a="1"/>
  <c r="Z543" i="13" a="1"/>
  <c r="Z547" i="13" a="1"/>
  <c r="Z588" i="13" a="1"/>
  <c r="Z555" i="13" a="1"/>
  <c r="Z585" i="13" a="1"/>
  <c r="Z558" i="13" a="1"/>
  <c r="Z580" i="13" a="1"/>
  <c r="Z578" i="13" a="1"/>
  <c r="Z566" i="13" a="1"/>
  <c r="Z579" i="13" a="1"/>
  <c r="Z560" i="13" a="1"/>
  <c r="Z601" i="13" a="1"/>
  <c r="Z596" i="13" a="1"/>
  <c r="Z576" i="13" a="1"/>
  <c r="Z542" i="13" a="1"/>
  <c r="Z520" i="13" a="1"/>
  <c r="Z584" i="13" a="1"/>
  <c r="Z546" i="13" a="1"/>
  <c r="Z582" i="13" a="1"/>
  <c r="Z540" i="13" a="1"/>
  <c r="Z559" i="13" a="1"/>
  <c r="Z522" i="13" a="1"/>
  <c r="Z593" i="13" a="1"/>
  <c r="Z524" i="13" a="1"/>
  <c r="Z551" i="13" a="1"/>
  <c r="Z550" i="13" a="1"/>
  <c r="Z517" i="13" a="1"/>
  <c r="Z575" i="13" a="1"/>
  <c r="Z545" i="13" a="1"/>
  <c r="Z564" i="13" a="1"/>
  <c r="Z532" i="13" a="1"/>
  <c r="Z528" i="13" a="1"/>
  <c r="Z526" i="13" a="1"/>
  <c r="Z590" i="13" a="1"/>
  <c r="Z539" i="13" a="1"/>
  <c r="Z597" i="13" a="1"/>
  <c r="Z594"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A323" i="12"/>
  <c r="A530" i="12"/>
  <c r="A529" i="12"/>
  <c r="A531" i="12"/>
  <c r="A532" i="12"/>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77"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F494" i="12"/>
  <c r="H493" i="12"/>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F400" i="12" l="1"/>
  <c r="D400" i="12" s="1"/>
  <c r="H400" i="12"/>
  <c r="E400" i="12" s="1"/>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F73" i="12" l="1"/>
  <c r="L73" i="12" s="1"/>
  <c r="E541" i="12"/>
  <c r="G73" i="12" l="1"/>
  <c r="K59" i="2"/>
  <c r="K58" i="2"/>
  <c r="K57" i="2"/>
  <c r="D541" i="12" l="1"/>
  <c r="P29" i="12" l="1"/>
  <c r="D9" i="20"/>
  <c r="J9" i="20" l="1"/>
  <c r="J11" i="20" s="1"/>
  <c r="J13" i="20" s="1"/>
  <c r="J41" i="20" s="1"/>
  <c r="D11" i="20"/>
  <c r="D13" i="20" s="1"/>
  <c r="D15" i="20" s="1"/>
  <c r="D17" i="20" s="1"/>
  <c r="J15" i="20" l="1"/>
  <c r="J17" i="20" s="1"/>
  <c r="J39" i="20" s="1"/>
  <c r="J23" i="20"/>
  <c r="D23" i="20"/>
  <c r="D39" i="20"/>
  <c r="D41" i="20"/>
  <c r="J27" i="20" l="1"/>
  <c r="A471" i="12" s="1"/>
  <c r="J51" i="20"/>
  <c r="A152" i="12"/>
  <c r="A151" i="12"/>
  <c r="A145" i="12"/>
  <c r="A150" i="12"/>
  <c r="A149" i="12"/>
  <c r="A148" i="12"/>
  <c r="A147" i="12"/>
  <c r="A146" i="12"/>
  <c r="A144" i="12"/>
  <c r="A143" i="12"/>
  <c r="A492" i="12"/>
  <c r="A472" i="12"/>
  <c r="A468" i="12"/>
  <c r="A491" i="12"/>
  <c r="A490" i="12"/>
  <c r="A470" i="12"/>
  <c r="A469" i="12"/>
  <c r="A489" i="12"/>
  <c r="A488" i="12"/>
  <c r="A484" i="12"/>
  <c r="A467" i="12"/>
  <c r="A483" i="12"/>
  <c r="A466" i="12"/>
  <c r="A482" i="12"/>
  <c r="A481" i="12"/>
  <c r="A480" i="12"/>
  <c r="A479" i="12"/>
  <c r="A478" i="12"/>
  <c r="A477" i="12"/>
  <c r="A475" i="12"/>
  <c r="A474" i="12"/>
  <c r="A473" i="12"/>
  <c r="J53" i="20"/>
  <c r="D51" i="20"/>
  <c r="D53" i="20" s="1"/>
  <c r="D27" i="20"/>
  <c r="D62" i="20" s="1"/>
  <c r="A153" i="12" l="1"/>
  <c r="AO483" i="12"/>
  <c r="AO467" i="12"/>
  <c r="AO473" i="12"/>
  <c r="AO474" i="12"/>
  <c r="AO471" i="12"/>
  <c r="AO491" i="12"/>
  <c r="AO489" i="12"/>
  <c r="AO468" i="12"/>
  <c r="AO488" i="12"/>
  <c r="AO472" i="12"/>
  <c r="AO475" i="12"/>
  <c r="AO492" i="12"/>
  <c r="O151" i="12"/>
  <c r="AO151" i="12"/>
  <c r="AO484" i="12"/>
  <c r="AO469" i="12"/>
  <c r="AO490" i="12"/>
  <c r="AO478" i="12"/>
  <c r="AO480" i="12"/>
  <c r="AO482" i="12"/>
  <c r="AO150" i="12"/>
  <c r="O150" i="12"/>
  <c r="AO470" i="12"/>
  <c r="AO477" i="12"/>
  <c r="AO479" i="12"/>
  <c r="AO481" i="12"/>
  <c r="AO466" i="12"/>
  <c r="AO149" i="12"/>
  <c r="O149" i="12"/>
  <c r="J29" i="20"/>
  <c r="J100" i="20" s="1"/>
  <c r="J35" i="20"/>
  <c r="J76" i="20" a="1"/>
  <c r="J76" i="20" s="1"/>
  <c r="J77" i="20" a="1"/>
  <c r="J77" i="20" s="1"/>
  <c r="J80" i="20" a="1"/>
  <c r="J80" i="20" s="1"/>
  <c r="D76" i="20" a="1"/>
  <c r="D76" i="20" s="1"/>
  <c r="D35" i="20"/>
  <c r="D80" i="20" a="1"/>
  <c r="D80" i="20" s="1"/>
  <c r="D29" i="20"/>
  <c r="D100" i="20" s="1"/>
  <c r="D77" i="20" a="1"/>
  <c r="D77" i="20" s="1"/>
  <c r="O143" i="12" l="1"/>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C17" i="2"/>
  <c r="A507" i="12" l="1"/>
  <c r="E554" i="12"/>
  <c r="H554" i="12" s="1"/>
  <c r="D554" i="12"/>
  <c r="D544" i="12"/>
  <c r="E544" i="12"/>
  <c r="H544" i="12" s="1"/>
  <c r="I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E509" i="12" s="1"/>
  <c r="BL5" i="12"/>
  <c r="H551" i="12"/>
  <c r="H510" i="12"/>
  <c r="F551" i="12"/>
  <c r="AO507" i="12" l="1"/>
  <c r="E510" i="12"/>
  <c r="F554" i="12"/>
  <c r="G554" i="12" s="1"/>
  <c r="I554" i="12"/>
  <c r="AO164" i="12"/>
  <c r="AO166" i="12"/>
  <c r="AO165" i="12"/>
  <c r="AO169" i="12"/>
  <c r="AO167" i="12"/>
  <c r="AO168" i="12"/>
  <c r="AO170" i="12"/>
  <c r="AO163" i="12"/>
  <c r="BM12" i="12"/>
  <c r="BO14" i="12" s="1"/>
  <c r="BL12" i="12"/>
  <c r="BN14" i="12" s="1"/>
  <c r="G510" i="12"/>
  <c r="A408" i="12"/>
  <c r="A178" i="12"/>
  <c r="O178" i="12" s="1"/>
  <c r="A177" i="12"/>
  <c r="O177" i="12" s="1"/>
  <c r="A176" i="12"/>
  <c r="O176" i="12" s="1"/>
  <c r="G550" i="12"/>
  <c r="F553" i="12"/>
  <c r="D550" i="12"/>
  <c r="I509" i="12"/>
  <c r="D551" i="12"/>
  <c r="G551" i="12"/>
  <c r="H553" i="12"/>
  <c r="E550" i="12"/>
  <c r="I550" i="12"/>
  <c r="I510" i="12"/>
  <c r="G509" i="12"/>
  <c r="E551" i="12"/>
  <c r="I551" i="12"/>
  <c r="Z501" i="13" a="1"/>
  <c r="AO408" i="12" l="1"/>
  <c r="AO177" i="12"/>
  <c r="AO176" i="12"/>
  <c r="AO178" i="12"/>
  <c r="BM18" i="12"/>
  <c r="Z501" i="13"/>
  <c r="Y504" i="13"/>
  <c r="Y502" i="13"/>
  <c r="Y511" i="13"/>
  <c r="Y513" i="13"/>
  <c r="Y516" i="13"/>
  <c r="Y515" i="13"/>
  <c r="Y514" i="13"/>
  <c r="Y505" i="13"/>
  <c r="Y503" i="13"/>
  <c r="Y512" i="13"/>
  <c r="Y510" i="13"/>
  <c r="Y508" i="13"/>
  <c r="Y506" i="13"/>
  <c r="Y507" i="13"/>
  <c r="Y509" i="13"/>
  <c r="A403" i="12"/>
  <c r="A402" i="12"/>
  <c r="A179" i="12"/>
  <c r="O179" i="12" s="1"/>
  <c r="D553" i="12"/>
  <c r="G553" i="12"/>
  <c r="I553" i="12"/>
  <c r="E553" i="12"/>
  <c r="Z514" i="13" a="1"/>
  <c r="Z509" i="13" a="1"/>
  <c r="Z506" i="13" a="1"/>
  <c r="Z507" i="13" a="1"/>
  <c r="Z504" i="13" a="1"/>
  <c r="Z510" i="13" a="1"/>
  <c r="Z511" i="13" a="1"/>
  <c r="Z512" i="13" a="1"/>
  <c r="Z513" i="13" a="1"/>
  <c r="Z503" i="13" a="1"/>
  <c r="Z505" i="13" a="1"/>
  <c r="Z502" i="13" a="1"/>
  <c r="Z508" i="13" a="1"/>
  <c r="Z516" i="13" a="1"/>
  <c r="Z515" i="13" a="1"/>
  <c r="AO403" i="12" l="1"/>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W502" i="13" s="1"/>
  <c r="AB501" i="13"/>
  <c r="W517" i="13" s="1"/>
  <c r="W509" i="13" l="1"/>
  <c r="W512" i="13"/>
  <c r="W506" i="13"/>
  <c r="W510" i="13"/>
  <c r="W503" i="13"/>
  <c r="W505" i="13"/>
  <c r="W511" i="13"/>
  <c r="W514" i="13"/>
  <c r="W516" i="13"/>
  <c r="W513" i="13"/>
  <c r="W515" i="13"/>
  <c r="W507" i="13"/>
  <c r="AE495" i="13"/>
  <c r="AE498" i="13"/>
  <c r="AE496" i="13"/>
  <c r="AE499" i="13"/>
  <c r="AE497" i="13"/>
  <c r="W501" i="13"/>
  <c r="W508" i="13"/>
  <c r="W504" i="13"/>
  <c r="CB489" i="13" l="1"/>
  <c r="CR489" i="13"/>
  <c r="DH489" i="13"/>
  <c r="DX489" i="13"/>
  <c r="CF490" i="13"/>
  <c r="CV490" i="13"/>
  <c r="DL490" i="13"/>
  <c r="BT491" i="13"/>
  <c r="CJ491" i="13"/>
  <c r="CZ491" i="13"/>
  <c r="DP491" i="13"/>
  <c r="CO490" i="13"/>
  <c r="CT491" i="13"/>
  <c r="CU491" i="13"/>
  <c r="BX489" i="13"/>
  <c r="BY489" i="13"/>
  <c r="CC489" i="13"/>
  <c r="CS489" i="13"/>
  <c r="DI489" i="13"/>
  <c r="DY489" i="13"/>
  <c r="CG490" i="13"/>
  <c r="CW490" i="13"/>
  <c r="DM490" i="13"/>
  <c r="BU491" i="13"/>
  <c r="CK491" i="13"/>
  <c r="DA491" i="13"/>
  <c r="DQ491" i="13"/>
  <c r="DU490" i="13"/>
  <c r="CL489" i="13"/>
  <c r="CM489" i="13"/>
  <c r="DD489" i="13"/>
  <c r="CO489" i="13"/>
  <c r="CD489" i="13"/>
  <c r="CT489" i="13"/>
  <c r="DJ489" i="13"/>
  <c r="DZ489" i="13"/>
  <c r="CH490" i="13"/>
  <c r="CX490" i="13"/>
  <c r="DN490" i="13"/>
  <c r="BV491" i="13"/>
  <c r="CL491" i="13"/>
  <c r="DB491" i="13"/>
  <c r="DR491" i="13"/>
  <c r="DA489" i="13"/>
  <c r="BY490" i="13"/>
  <c r="DI491" i="13"/>
  <c r="DR489" i="13"/>
  <c r="CD491" i="13"/>
  <c r="BW489" i="13"/>
  <c r="CA490" i="13"/>
  <c r="DW490" i="13"/>
  <c r="DT489" i="13"/>
  <c r="DH490" i="13"/>
  <c r="CF491" i="13"/>
  <c r="DE489" i="13"/>
  <c r="CC490" i="13"/>
  <c r="CG491" i="13"/>
  <c r="CE489" i="13"/>
  <c r="CU489" i="13"/>
  <c r="DK489" i="13"/>
  <c r="EA489" i="13"/>
  <c r="CI490" i="13"/>
  <c r="CY490" i="13"/>
  <c r="DO490" i="13"/>
  <c r="BW491" i="13"/>
  <c r="CM491" i="13"/>
  <c r="DC491" i="13"/>
  <c r="DS491" i="13"/>
  <c r="CS491" i="13"/>
  <c r="BZ490" i="13"/>
  <c r="EA491" i="13"/>
  <c r="DM491" i="13"/>
  <c r="CF489" i="13"/>
  <c r="CV489" i="13"/>
  <c r="DL489" i="13"/>
  <c r="BT490" i="13"/>
  <c r="CJ490" i="13"/>
  <c r="CZ490" i="13"/>
  <c r="DP490" i="13"/>
  <c r="BX491" i="13"/>
  <c r="CN491" i="13"/>
  <c r="DD491" i="13"/>
  <c r="DT491" i="13"/>
  <c r="CK489" i="13"/>
  <c r="DF490" i="13"/>
  <c r="CW491" i="13"/>
  <c r="CG489" i="13"/>
  <c r="CW489" i="13"/>
  <c r="DM489" i="13"/>
  <c r="BU490" i="13"/>
  <c r="CK490" i="13"/>
  <c r="DA490" i="13"/>
  <c r="DQ490" i="13"/>
  <c r="BY491" i="13"/>
  <c r="CO491" i="13"/>
  <c r="DE491" i="13"/>
  <c r="DU491" i="13"/>
  <c r="DY491" i="13"/>
  <c r="DV490" i="13"/>
  <c r="DC489" i="13"/>
  <c r="CQ490" i="13"/>
  <c r="DG490" i="13"/>
  <c r="CN489" i="13"/>
  <c r="CR490" i="13"/>
  <c r="CV491" i="13"/>
  <c r="CS490" i="13"/>
  <c r="CH489" i="13"/>
  <c r="CX489" i="13"/>
  <c r="DN489" i="13"/>
  <c r="BV490" i="13"/>
  <c r="CL490" i="13"/>
  <c r="DB490" i="13"/>
  <c r="DR490" i="13"/>
  <c r="BZ491" i="13"/>
  <c r="CP491" i="13"/>
  <c r="DF491" i="13"/>
  <c r="DV491" i="13"/>
  <c r="DY490" i="13"/>
  <c r="CI489" i="13"/>
  <c r="CY489" i="13"/>
  <c r="DO489" i="13"/>
  <c r="BW490" i="13"/>
  <c r="CM490" i="13"/>
  <c r="DC490" i="13"/>
  <c r="DS490" i="13"/>
  <c r="CA491" i="13"/>
  <c r="CQ491" i="13"/>
  <c r="DG491" i="13"/>
  <c r="DW491" i="13"/>
  <c r="CC491" i="13"/>
  <c r="BV489" i="13"/>
  <c r="DJ491" i="13"/>
  <c r="DS489" i="13"/>
  <c r="DK491" i="13"/>
  <c r="CB490" i="13"/>
  <c r="DL491" i="13"/>
  <c r="DU489" i="13"/>
  <c r="BT489" i="13"/>
  <c r="CJ489" i="13"/>
  <c r="CZ489" i="13"/>
  <c r="DP489" i="13"/>
  <c r="BX490" i="13"/>
  <c r="CN490" i="13"/>
  <c r="DD490" i="13"/>
  <c r="DT490" i="13"/>
  <c r="CB491" i="13"/>
  <c r="CR491" i="13"/>
  <c r="DH491" i="13"/>
  <c r="DX491" i="13"/>
  <c r="BU489" i="13"/>
  <c r="DQ489" i="13"/>
  <c r="DE490" i="13"/>
  <c r="DB489" i="13"/>
  <c r="CP490" i="13"/>
  <c r="DZ491" i="13"/>
  <c r="CE491" i="13"/>
  <c r="DX490" i="13"/>
  <c r="DI490" i="13"/>
  <c r="BZ489" i="13"/>
  <c r="DW489" i="13"/>
  <c r="CE490" i="13"/>
  <c r="CU490" i="13"/>
  <c r="CX491" i="13"/>
  <c r="CQ489" i="13"/>
  <c r="DN491" i="13"/>
  <c r="CD490" i="13"/>
  <c r="DZ490" i="13"/>
  <c r="CP489" i="13"/>
  <c r="CY491" i="13"/>
  <c r="DO491" i="13"/>
  <c r="DK490" i="13"/>
  <c r="CT490" i="13"/>
  <c r="DJ490" i="13"/>
  <c r="EA490" i="13"/>
  <c r="CH491" i="13"/>
  <c r="CA489" i="13"/>
  <c r="CI491" i="13"/>
  <c r="DF489" i="13"/>
  <c r="DG489" i="13"/>
  <c r="DV489" i="13"/>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91" i="13"/>
  <c r="BS491" i="13"/>
  <c r="BR489" i="13"/>
  <c r="BS489" i="13"/>
  <c r="BR490" i="13"/>
  <c r="BS490"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G489" i="13"/>
  <c r="BJ490" i="13"/>
  <c r="BM491" i="13"/>
  <c r="BH489" i="13"/>
  <c r="BK490" i="13"/>
  <c r="BN491" i="13"/>
  <c r="BF489" i="13"/>
  <c r="BI489" i="13"/>
  <c r="BL490" i="13"/>
  <c r="BO491" i="13"/>
  <c r="BJ489" i="13"/>
  <c r="BM490" i="13"/>
  <c r="BP491" i="13"/>
  <c r="BQ489" i="13"/>
  <c r="BK489" i="13"/>
  <c r="BN490" i="13"/>
  <c r="BQ491" i="13"/>
  <c r="BG491" i="13"/>
  <c r="BH491" i="13"/>
  <c r="BI491" i="13"/>
  <c r="BK491" i="13"/>
  <c r="BL489" i="13"/>
  <c r="BO490" i="13"/>
  <c r="BM489" i="13"/>
  <c r="BP490" i="13"/>
  <c r="BH490" i="13"/>
  <c r="BN489" i="13"/>
  <c r="BQ490" i="13"/>
  <c r="BO489" i="13"/>
  <c r="BE491" i="13"/>
  <c r="BF490" i="13"/>
  <c r="BJ491" i="13"/>
  <c r="BE489" i="13"/>
  <c r="BL491" i="13"/>
  <c r="BP489" i="13"/>
  <c r="BF491" i="13"/>
  <c r="BE490" i="13"/>
  <c r="BG490" i="13"/>
  <c r="BI490"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BB489" i="13"/>
  <c r="BC489" i="13"/>
  <c r="BD489" i="13"/>
  <c r="AZ490" i="13"/>
  <c r="BA490" i="13"/>
  <c r="BA491" i="13"/>
  <c r="BB491" i="13"/>
  <c r="BD491" i="13"/>
  <c r="AZ489" i="13"/>
  <c r="BA489" i="13"/>
  <c r="BB490" i="13"/>
  <c r="BC490" i="13"/>
  <c r="BC491" i="13"/>
  <c r="BD490" i="13"/>
  <c r="AZ491"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W489" i="13"/>
  <c r="AX489" i="13"/>
  <c r="AY489" i="13"/>
  <c r="AU490" i="13"/>
  <c r="AV490" i="13"/>
  <c r="AX490" i="13"/>
  <c r="AW490" i="13"/>
  <c r="AY490" i="13"/>
  <c r="AU491" i="13"/>
  <c r="AV491" i="13"/>
  <c r="AW491" i="13"/>
  <c r="AX491" i="13"/>
  <c r="AY491" i="13"/>
  <c r="AU489" i="13"/>
  <c r="AV48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91" i="13"/>
  <c r="AR491" i="13"/>
  <c r="AQ490" i="13"/>
  <c r="AS491" i="13"/>
  <c r="AT491" i="13"/>
  <c r="AQ489" i="13"/>
  <c r="AR490" i="13"/>
  <c r="AR489" i="13"/>
  <c r="AT489" i="13"/>
  <c r="AS489" i="13"/>
  <c r="AS490" i="13"/>
  <c r="AT490" i="13"/>
  <c r="AQ484" i="13"/>
  <c r="AR484" i="13"/>
  <c r="AS484" i="13"/>
  <c r="AT484" i="13"/>
  <c r="AQ485" i="13"/>
  <c r="AR485" i="13"/>
  <c r="AS485" i="13"/>
  <c r="AT485" i="13"/>
  <c r="AQ483" i="13"/>
  <c r="AS483" i="13"/>
  <c r="AT483" i="13"/>
  <c r="AR483" i="13"/>
  <c r="AP489" i="13"/>
  <c r="AP490" i="13"/>
  <c r="AP491"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J491" i="13"/>
  <c r="AG490" i="13"/>
  <c r="AG489" i="13"/>
  <c r="AK490" i="13"/>
  <c r="AL489" i="13"/>
  <c r="AH489" i="13"/>
  <c r="AJ490" i="13"/>
  <c r="AM489" i="13"/>
  <c r="AF490" i="13"/>
  <c r="AI490" i="13"/>
  <c r="AM490" i="13"/>
  <c r="AG491" i="13"/>
  <c r="AO491" i="13"/>
  <c r="AL491" i="13"/>
  <c r="AN491" i="13"/>
  <c r="AO489" i="13"/>
  <c r="AO490" i="13"/>
  <c r="AN490" i="13"/>
  <c r="AH491" i="13"/>
  <c r="AN489" i="13"/>
  <c r="AJ489" i="13"/>
  <c r="AF489" i="13"/>
  <c r="AK491" i="13"/>
  <c r="AL490" i="13"/>
  <c r="AH490" i="13"/>
  <c r="AI491" i="13"/>
  <c r="AK489" i="13"/>
  <c r="AM491" i="13"/>
  <c r="AI489" i="13"/>
  <c r="AF491" i="13"/>
  <c r="AC498" i="13"/>
  <c r="AC496" i="13"/>
  <c r="AC495" i="13"/>
  <c r="AC499" i="13"/>
  <c r="AC497" i="13"/>
  <c r="EC491" i="13" l="1" a="1"/>
  <c r="EC491" i="13" s="1"/>
  <c r="EC490" i="13" a="1"/>
  <c r="EC490" i="13" s="1"/>
  <c r="EC477" i="13" a="1"/>
  <c r="EC477" i="13" s="1"/>
  <c r="EC489" i="13" a="1"/>
  <c r="EC489" i="13" s="1"/>
  <c r="EC483" i="13" a="1"/>
  <c r="EC483" i="13" s="1"/>
  <c r="EC479" i="13" a="1"/>
  <c r="EC479" i="13" s="1"/>
  <c r="EC478" i="13" a="1"/>
  <c r="EC478" i="13" s="1"/>
  <c r="EC485" i="13" a="1"/>
  <c r="EC485" i="13" s="1"/>
  <c r="EC484" i="13" a="1"/>
  <c r="EC484" i="13" s="1"/>
  <c r="EC474" i="13" l="1"/>
  <c r="ED491" i="13" l="1" a="1"/>
  <c r="ED491" i="13" s="1"/>
  <c r="ED484" i="13" a="1"/>
  <c r="ED484" i="13" s="1"/>
  <c r="ED477" i="13" a="1"/>
  <c r="ED477" i="13" s="1"/>
  <c r="ED478" i="13" a="1"/>
  <c r="ED478" i="13" s="1"/>
  <c r="ED490" i="13" a="1"/>
  <c r="ED490" i="13" s="1"/>
  <c r="ED483" i="13" a="1"/>
  <c r="ED483" i="13" s="1"/>
  <c r="ED489" i="13" a="1"/>
  <c r="ED489" i="13" s="1"/>
  <c r="ED479" i="13" a="1"/>
  <c r="ED479" i="13" s="1"/>
  <c r="ED485" i="13" a="1"/>
  <c r="ED485" i="13" s="1"/>
  <c r="G557" i="12"/>
  <c r="L560" i="12" l="1"/>
  <c r="ED474" i="13"/>
  <c r="HQ489" i="13" s="1"/>
  <c r="HV484" i="13"/>
  <c r="HF484" i="13"/>
  <c r="GI483" i="13"/>
  <c r="HC489" i="13"/>
  <c r="HT489" i="13"/>
  <c r="HZ490" i="13"/>
  <c r="GW489" i="13"/>
  <c r="HX477" i="13"/>
  <c r="HF477" i="13"/>
  <c r="HU477" i="13"/>
  <c r="HE477" i="13"/>
  <c r="HN479" i="13"/>
  <c r="GU478" i="13"/>
  <c r="IF477" i="13"/>
  <c r="GV484" i="13"/>
  <c r="HB485" i="13"/>
  <c r="GV483" i="13"/>
  <c r="HZ485" i="13"/>
  <c r="GH483" i="13"/>
  <c r="GY483" i="13"/>
  <c r="HT484" i="13"/>
  <c r="HB489" i="13"/>
  <c r="HS489" i="13"/>
  <c r="GB490" i="13"/>
  <c r="GG478" i="13"/>
  <c r="ID479" i="13"/>
  <c r="GD478" i="13"/>
  <c r="HV477" i="13"/>
  <c r="IE479" i="13"/>
  <c r="GN478" i="13"/>
  <c r="HU478" i="13"/>
  <c r="GT479" i="13"/>
  <c r="HJ478" i="13"/>
  <c r="GN483" i="13"/>
  <c r="HI484" i="13"/>
  <c r="HB483" i="13"/>
  <c r="GT484" i="13"/>
  <c r="HK484" i="13"/>
  <c r="HL484" i="13"/>
  <c r="HR485" i="13"/>
  <c r="HL483" i="13"/>
  <c r="HC483" i="13"/>
  <c r="GX483" i="13"/>
  <c r="HO483" i="13"/>
  <c r="GB485" i="13"/>
  <c r="GO489" i="13"/>
  <c r="HR489" i="13"/>
  <c r="II489" i="13"/>
  <c r="GR490" i="13"/>
  <c r="GV478" i="13"/>
  <c r="GW478" i="13"/>
  <c r="GQ477" i="13"/>
  <c r="IA478" i="13"/>
  <c r="HK478" i="13"/>
  <c r="GG477" i="13"/>
  <c r="GY477" i="13"/>
  <c r="HD478" i="13"/>
  <c r="GC479" i="13"/>
  <c r="HJ479" i="13"/>
  <c r="GE478" i="13"/>
  <c r="HD483" i="13"/>
  <c r="HY484" i="13"/>
  <c r="HR483" i="13"/>
  <c r="HJ484" i="13"/>
  <c r="IA484" i="13"/>
  <c r="IB484" i="13"/>
  <c r="IH485" i="13"/>
  <c r="IB483" i="13"/>
  <c r="HG484" i="13"/>
  <c r="HN483" i="13"/>
  <c r="IE483" i="13"/>
  <c r="GR485" i="13"/>
  <c r="GC490" i="13"/>
  <c r="IH489" i="13"/>
  <c r="GQ490" i="13"/>
  <c r="HH490" i="13"/>
  <c r="GB489" i="13"/>
  <c r="GL490" i="13"/>
  <c r="IB489" i="13"/>
  <c r="GF489" i="13"/>
  <c r="HP490" i="13"/>
  <c r="HL478" i="13"/>
  <c r="HM478" i="13"/>
  <c r="GD477" i="13"/>
  <c r="GE477" i="13"/>
  <c r="GF477" i="13"/>
  <c r="GH477" i="13"/>
  <c r="HO477" i="13"/>
  <c r="HT478" i="13"/>
  <c r="GS479" i="13"/>
  <c r="HZ479" i="13"/>
  <c r="GN477" i="13"/>
  <c r="HT483" i="13"/>
  <c r="GG485" i="13"/>
  <c r="GP484" i="13"/>
  <c r="HZ484" i="13"/>
  <c r="GI485" i="13"/>
  <c r="GJ485" i="13"/>
  <c r="GE483" i="13"/>
  <c r="GJ484" i="13"/>
  <c r="HK485" i="13"/>
  <c r="ID483" i="13"/>
  <c r="GM484" i="13"/>
  <c r="HH485" i="13"/>
  <c r="HE489" i="13"/>
  <c r="HY490" i="13"/>
  <c r="GP490" i="13"/>
  <c r="HG490" i="13"/>
  <c r="HX490" i="13"/>
  <c r="GR489" i="13"/>
  <c r="HM489" i="13"/>
  <c r="HN489" i="13"/>
  <c r="IB478" i="13"/>
  <c r="IC478" i="13"/>
  <c r="GT477" i="13"/>
  <c r="GU477" i="13"/>
  <c r="GV477" i="13"/>
  <c r="GX477" i="13"/>
  <c r="IE477" i="13"/>
  <c r="GB479" i="13"/>
  <c r="HI479" i="13"/>
  <c r="GC478" i="13"/>
  <c r="HD477" i="13"/>
  <c r="GB484" i="13"/>
  <c r="GW485" i="13"/>
  <c r="GD485" i="13"/>
  <c r="GH485" i="13"/>
  <c r="GY485" i="13"/>
  <c r="GZ485" i="13"/>
  <c r="GU483" i="13"/>
  <c r="GZ484" i="13"/>
  <c r="GG483" i="13"/>
  <c r="GL484" i="13"/>
  <c r="HC484" i="13"/>
  <c r="HX485" i="13"/>
  <c r="HR490" i="13"/>
  <c r="HF490" i="13"/>
  <c r="HW490" i="13"/>
  <c r="GZ490" i="13"/>
  <c r="HH489" i="13"/>
  <c r="HO489" i="13"/>
  <c r="ID489" i="13"/>
  <c r="HQ490" i="13"/>
  <c r="HL489" i="13"/>
  <c r="GJ479" i="13"/>
  <c r="GK479" i="13"/>
  <c r="HJ477" i="13"/>
  <c r="HK477" i="13"/>
  <c r="HL477" i="13"/>
  <c r="HN477" i="13"/>
  <c r="GM478" i="13"/>
  <c r="GR479" i="13"/>
  <c r="HY479" i="13"/>
  <c r="GM477" i="13"/>
  <c r="HT477" i="13"/>
  <c r="GR484" i="13"/>
  <c r="HM485" i="13"/>
  <c r="GM483" i="13"/>
  <c r="GX485" i="13"/>
  <c r="HO485" i="13"/>
  <c r="HP485" i="13"/>
  <c r="HK483" i="13"/>
  <c r="HP484" i="13"/>
  <c r="GW483" i="13"/>
  <c r="HB484" i="13"/>
  <c r="HS484" i="13"/>
  <c r="IE489" i="13"/>
  <c r="HV490" i="13"/>
  <c r="GH489" i="13"/>
  <c r="HX489" i="13"/>
  <c r="GI489" i="13"/>
  <c r="GJ490" i="13"/>
  <c r="GZ479" i="13"/>
  <c r="HA479" i="13"/>
  <c r="HZ477" i="13"/>
  <c r="IA477" i="13"/>
  <c r="IB477" i="13"/>
  <c r="ID477" i="13"/>
  <c r="HC478" i="13"/>
  <c r="HH479" i="13"/>
  <c r="GG479" i="13"/>
  <c r="HC477" i="13"/>
  <c r="GB478" i="13"/>
  <c r="HH484" i="13"/>
  <c r="IC485" i="13"/>
  <c r="HS483" i="13"/>
  <c r="HN485" i="13"/>
  <c r="IE485" i="13"/>
  <c r="IF485" i="13"/>
  <c r="IA483" i="13"/>
  <c r="IF484" i="13"/>
  <c r="HM483" i="13"/>
  <c r="HR484" i="13"/>
  <c r="II484" i="13"/>
  <c r="GK489" i="13"/>
  <c r="GG489" i="13"/>
  <c r="GF490" i="13"/>
  <c r="GC489" i="13"/>
  <c r="GD489" i="13"/>
  <c r="GE489" i="13"/>
  <c r="IF490" i="13"/>
  <c r="HP479" i="13"/>
  <c r="HQ479" i="13"/>
  <c r="GH478" i="13"/>
  <c r="GI478" i="13"/>
  <c r="GJ478" i="13"/>
  <c r="GL478" i="13"/>
  <c r="HS478" i="13"/>
  <c r="HX479" i="13"/>
  <c r="GT478" i="13"/>
  <c r="HS477" i="13"/>
  <c r="GR478" i="13"/>
  <c r="HX484" i="13"/>
  <c r="GC483" i="13"/>
  <c r="II483" i="13"/>
  <c r="ID485" i="13"/>
  <c r="IC484" i="13"/>
  <c r="GD483" i="13"/>
  <c r="GI484" i="13"/>
  <c r="GN485" i="13"/>
  <c r="IC483" i="13"/>
  <c r="IH484" i="13"/>
  <c r="GQ485" i="13"/>
  <c r="HA489" i="13"/>
  <c r="IG490" i="13"/>
  <c r="GQ489" i="13"/>
  <c r="GV490" i="13"/>
  <c r="GS489" i="13"/>
  <c r="GT489" i="13"/>
  <c r="GU489" i="13"/>
  <c r="IF479" i="13"/>
  <c r="IG479" i="13"/>
  <c r="GX478" i="13"/>
  <c r="GY478" i="13"/>
  <c r="GZ478" i="13"/>
  <c r="HB478" i="13"/>
  <c r="II478" i="13"/>
  <c r="GS478" i="13"/>
  <c r="HW477" i="13"/>
  <c r="II477" i="13"/>
  <c r="HH478" i="13"/>
  <c r="GF485" i="13"/>
  <c r="GS483" i="13"/>
  <c r="GQ484" i="13"/>
  <c r="GW484" i="13"/>
  <c r="IG485" i="13"/>
  <c r="GT483" i="13"/>
  <c r="GY484" i="13"/>
  <c r="HD485" i="13"/>
  <c r="GK484" i="13"/>
  <c r="GP485" i="13"/>
  <c r="HG485" i="13"/>
  <c r="EE478" i="13"/>
  <c r="EX477" i="13"/>
  <c r="FA478" i="13"/>
  <c r="FD479" i="13"/>
  <c r="FJ477" i="13"/>
  <c r="FU478" i="13"/>
  <c r="FX479" i="13"/>
  <c r="FS489" i="13"/>
  <c r="FX491" i="13"/>
  <c r="FA491" i="13"/>
  <c r="FN489" i="13"/>
  <c r="FV489" i="13"/>
  <c r="FC490" i="13"/>
  <c r="FG484" i="13"/>
  <c r="FJ485" i="13"/>
  <c r="FD484" i="13"/>
  <c r="FM485" i="13"/>
  <c r="FB485" i="13"/>
  <c r="FN477" i="13"/>
  <c r="FQ478" i="13"/>
  <c r="FT479" i="13"/>
  <c r="EY479" i="13"/>
  <c r="FG479" i="13"/>
  <c r="FI478" i="13"/>
  <c r="FD489" i="13"/>
  <c r="FI491" i="13"/>
  <c r="FQ491" i="13"/>
  <c r="EZ490" i="13"/>
  <c r="FJ491" i="13"/>
  <c r="FS490" i="13"/>
  <c r="FW484" i="13"/>
  <c r="FZ485" i="13"/>
  <c r="FG485" i="13"/>
  <c r="FN484" i="13"/>
  <c r="FK483" i="13"/>
  <c r="EZ478" i="13"/>
  <c r="FC479" i="13"/>
  <c r="FJ479" i="13"/>
  <c r="FL477" i="13"/>
  <c r="FW479" i="13"/>
  <c r="FJ478" i="13"/>
  <c r="FH491" i="13"/>
  <c r="FF489" i="13"/>
  <c r="FB489" i="13"/>
  <c r="FP490" i="13"/>
  <c r="FK491" i="13"/>
  <c r="FE491" i="13"/>
  <c r="FI485" i="13"/>
  <c r="FN483" i="13"/>
  <c r="FH483" i="13"/>
  <c r="EZ485" i="13"/>
  <c r="GA483" i="13"/>
  <c r="FP478" i="13"/>
  <c r="FS479" i="13"/>
  <c r="GA479" i="13"/>
  <c r="FA479" i="13"/>
  <c r="FZ479" i="13"/>
  <c r="FM477" i="13"/>
  <c r="FZ491" i="13"/>
  <c r="FH490" i="13"/>
  <c r="FC489" i="13"/>
  <c r="FB491" i="13"/>
  <c r="FL491" i="13"/>
  <c r="FU491" i="13"/>
  <c r="FY485" i="13"/>
  <c r="EY483" i="13"/>
  <c r="FX483" i="13"/>
  <c r="FA485" i="13"/>
  <c r="FM484" i="13"/>
  <c r="FB479" i="13"/>
  <c r="FF477" i="13"/>
  <c r="FN479" i="13"/>
  <c r="FB477" i="13"/>
  <c r="FG477" i="13"/>
  <c r="FE477" i="13"/>
  <c r="FY490" i="13"/>
  <c r="FI490" i="13"/>
  <c r="FG491" i="13"/>
  <c r="FR491" i="13"/>
  <c r="FY489" i="13"/>
  <c r="FD483" i="13"/>
  <c r="FO484" i="13"/>
  <c r="FQ483" i="13"/>
  <c r="FJ484" i="13"/>
  <c r="FC485" i="13"/>
  <c r="EY485" i="13"/>
  <c r="FR479" i="13"/>
  <c r="FY478" i="13"/>
  <c r="FP479" i="13"/>
  <c r="FR477" i="13"/>
  <c r="FL479" i="13"/>
  <c r="FU477" i="13"/>
  <c r="FH489" i="13"/>
  <c r="FJ490" i="13"/>
  <c r="FE489" i="13"/>
  <c r="EY489" i="13"/>
  <c r="FM491" i="13"/>
  <c r="FT483" i="13"/>
  <c r="FP484" i="13"/>
  <c r="FS483" i="13"/>
  <c r="FZ484" i="13"/>
  <c r="FB484" i="13"/>
  <c r="FO485" i="13"/>
  <c r="FX478" i="13"/>
  <c r="FH477" i="13"/>
  <c r="FA477" i="13"/>
  <c r="FD478" i="13"/>
  <c r="FK478" i="13"/>
  <c r="FG478" i="13"/>
  <c r="FI489" i="13"/>
  <c r="FZ490" i="13"/>
  <c r="FU489" i="13"/>
  <c r="FO489" i="13"/>
  <c r="EZ489" i="13"/>
  <c r="FF484" i="13"/>
  <c r="FQ484" i="13"/>
  <c r="FG483" i="13"/>
  <c r="FL485" i="13"/>
  <c r="FE485" i="13"/>
  <c r="FL483" i="13"/>
  <c r="FW477" i="13"/>
  <c r="FY477" i="13"/>
  <c r="FQ477" i="13"/>
  <c r="FT478" i="13"/>
  <c r="FZ477" i="13"/>
  <c r="FW478" i="13"/>
  <c r="FK489" i="13"/>
  <c r="GA490" i="13"/>
  <c r="FW490" i="13"/>
  <c r="FA490" i="13"/>
  <c r="FP489" i="13"/>
  <c r="FV484" i="13"/>
  <c r="FR484" i="13"/>
  <c r="FW483" i="13"/>
  <c r="EY484" i="13"/>
  <c r="FF485" i="13"/>
  <c r="FM483" i="13"/>
  <c r="FZ478" i="13"/>
  <c r="EX479" i="13"/>
  <c r="FC478" i="13"/>
  <c r="FF479" i="13"/>
  <c r="GA477" i="13"/>
  <c r="FI479" i="13"/>
  <c r="GA489" i="13"/>
  <c r="FL489" i="13"/>
  <c r="FY491" i="13"/>
  <c r="FQ490" i="13"/>
  <c r="FB490" i="13"/>
  <c r="FH485" i="13"/>
  <c r="FS484" i="13"/>
  <c r="FI484" i="13"/>
  <c r="EX483" i="13"/>
  <c r="FW485" i="13"/>
  <c r="EZ484" i="13"/>
  <c r="FI477" i="13"/>
  <c r="FK477" i="13"/>
  <c r="FS478" i="13"/>
  <c r="FV479" i="13"/>
  <c r="FN478" i="13"/>
  <c r="FY479" i="13"/>
  <c r="FM490" i="13"/>
  <c r="EX490" i="13"/>
  <c r="FX490" i="13"/>
  <c r="FC491" i="13"/>
  <c r="FR490" i="13"/>
  <c r="FX485" i="13"/>
  <c r="FT484" i="13"/>
  <c r="FY484" i="13"/>
  <c r="EZ483" i="13"/>
  <c r="FJ483" i="13"/>
  <c r="FO483" i="13"/>
  <c r="FL478" i="13"/>
  <c r="EZ479" i="13"/>
  <c r="FE479" i="13"/>
  <c r="FH478" i="13"/>
  <c r="FQ479" i="13"/>
  <c r="FJ489" i="13"/>
  <c r="EY491" i="13"/>
  <c r="FN490" i="13"/>
  <c r="FG489" i="13"/>
  <c r="FS491" i="13"/>
  <c r="FD491" i="13"/>
  <c r="FP485" i="13"/>
  <c r="FV485" i="13"/>
  <c r="FK485" i="13"/>
  <c r="FB483" i="13"/>
  <c r="FZ483" i="13"/>
  <c r="FP483" i="13"/>
  <c r="FM478" i="13"/>
  <c r="EY478" i="13"/>
  <c r="FU479" i="13"/>
  <c r="FM479" i="13"/>
  <c r="FD477" i="13"/>
  <c r="FZ489" i="13"/>
  <c r="FO491" i="13"/>
  <c r="EZ491" i="13"/>
  <c r="FW489" i="13"/>
  <c r="FR489" i="13"/>
  <c r="FT491" i="13"/>
  <c r="FS485" i="13"/>
  <c r="FU484" i="13"/>
  <c r="GA485" i="13"/>
  <c r="FE484" i="13"/>
  <c r="FL484" i="13"/>
  <c r="FA483" i="13"/>
  <c r="EX478" i="13"/>
  <c r="EZ477" i="13"/>
  <c r="FV477" i="13"/>
  <c r="FO479" i="13"/>
  <c r="FT477" i="13"/>
  <c r="FL490" i="13"/>
  <c r="FD490" i="13"/>
  <c r="FP491" i="13"/>
  <c r="GA491" i="13"/>
  <c r="FT490" i="13"/>
  <c r="FW491" i="13"/>
  <c r="FT485" i="13"/>
  <c r="FF483" i="13"/>
  <c r="FR485" i="13"/>
  <c r="FI483" i="13"/>
  <c r="EX485" i="13"/>
  <c r="FR483" i="13"/>
  <c r="FO478" i="13"/>
  <c r="FP477" i="13"/>
  <c r="FK479" i="13"/>
  <c r="FC477" i="13"/>
  <c r="FF478" i="13"/>
  <c r="EX491" i="13"/>
  <c r="FE490" i="13"/>
  <c r="FM489" i="13"/>
  <c r="FX489" i="13"/>
  <c r="FV491" i="13"/>
  <c r="FV490" i="13"/>
  <c r="FU485" i="13"/>
  <c r="FV483" i="13"/>
  <c r="FA484" i="13"/>
  <c r="FY483" i="13"/>
  <c r="FN485" i="13"/>
  <c r="FC483" i="13"/>
  <c r="EY477" i="13"/>
  <c r="FB478" i="13"/>
  <c r="FX477" i="13"/>
  <c r="FS477" i="13"/>
  <c r="FV478" i="13"/>
  <c r="FN491" i="13"/>
  <c r="FU490" i="13"/>
  <c r="EY490" i="13"/>
  <c r="FK490" i="13"/>
  <c r="FF490" i="13"/>
  <c r="FA489" i="13"/>
  <c r="FE483" i="13"/>
  <c r="FH484" i="13"/>
  <c r="FD485" i="13"/>
  <c r="FK484" i="13"/>
  <c r="EX484" i="13"/>
  <c r="FO477" i="13"/>
  <c r="FR478" i="13"/>
  <c r="GA478" i="13"/>
  <c r="FE478" i="13"/>
  <c r="FH479" i="13"/>
  <c r="FF491" i="13"/>
  <c r="FT489" i="13"/>
  <c r="FO490" i="13"/>
  <c r="EX489" i="13"/>
  <c r="FG490" i="13"/>
  <c r="FQ489" i="13"/>
  <c r="FU483" i="13"/>
  <c r="FX484" i="13"/>
  <c r="FC484" i="13"/>
  <c r="GA484" i="13"/>
  <c r="FQ485" i="13"/>
  <c r="EU491" i="13"/>
  <c r="EP489" i="13"/>
  <c r="ET483" i="13"/>
  <c r="ES483" i="13"/>
  <c r="EO478" i="13"/>
  <c r="EN477" i="13"/>
  <c r="ER490" i="13"/>
  <c r="EV484" i="13"/>
  <c r="EP491" i="13"/>
  <c r="ER478" i="13"/>
  <c r="ES491" i="13"/>
  <c r="EV491" i="13"/>
  <c r="EW489" i="13"/>
  <c r="EW485" i="13"/>
  <c r="EQ485" i="13"/>
  <c r="EP479" i="13"/>
  <c r="EN485" i="13"/>
  <c r="EV479" i="13"/>
  <c r="ER484" i="13"/>
  <c r="EN483" i="13"/>
  <c r="EW483" i="13"/>
  <c r="EE477" i="13"/>
  <c r="ET478" i="13"/>
  <c r="EQ479" i="13"/>
  <c r="EW479" i="13"/>
  <c r="EW478" i="13"/>
  <c r="ES478" i="13"/>
  <c r="EV485" i="13"/>
  <c r="EP490" i="13"/>
  <c r="EV489" i="13"/>
  <c r="EW491" i="13"/>
  <c r="EQ489" i="13"/>
  <c r="ER485" i="13"/>
  <c r="EO477" i="13"/>
  <c r="EN484" i="13"/>
  <c r="EQ478" i="13"/>
  <c r="ES489" i="13"/>
  <c r="ES477" i="13"/>
  <c r="ET484" i="13"/>
  <c r="EU489" i="13"/>
  <c r="EW477" i="13"/>
  <c r="ET477" i="13"/>
  <c r="ER479" i="13"/>
  <c r="EE484" i="13"/>
  <c r="ES490" i="13"/>
  <c r="EQ484" i="13"/>
  <c r="EN479" i="13"/>
  <c r="EN478" i="13"/>
  <c r="EN491" i="13"/>
  <c r="ER489" i="13"/>
  <c r="ET479" i="13"/>
  <c r="EV478" i="13"/>
  <c r="ET489" i="13"/>
  <c r="EE483" i="13"/>
  <c r="EU483" i="13"/>
  <c r="EO483" i="13"/>
  <c r="EE491" i="13"/>
  <c r="EU479" i="13"/>
  <c r="EU477" i="13"/>
  <c r="ES479" i="13"/>
  <c r="EV477" i="13"/>
  <c r="EO489" i="13"/>
  <c r="EV490" i="13"/>
  <c r="EP478" i="13"/>
  <c r="EE490" i="13"/>
  <c r="EU485" i="13"/>
  <c r="EO491" i="13"/>
  <c r="EQ477" i="13"/>
  <c r="EE485" i="13"/>
  <c r="EO479" i="13"/>
  <c r="ET491" i="13"/>
  <c r="EQ490" i="13"/>
  <c r="EP477" i="13"/>
  <c r="EQ483" i="13"/>
  <c r="ES485" i="13"/>
  <c r="EO485" i="13"/>
  <c r="ET490" i="13"/>
  <c r="EE479" i="13"/>
  <c r="ET485" i="13"/>
  <c r="EU478" i="13"/>
  <c r="ER477" i="13"/>
  <c r="EW490" i="13"/>
  <c r="EU490" i="13"/>
  <c r="EN490" i="13"/>
  <c r="EV483" i="13"/>
  <c r="EP483" i="13"/>
  <c r="ES484" i="13"/>
  <c r="EU484" i="13"/>
  <c r="EP485" i="13"/>
  <c r="EP484" i="13"/>
  <c r="EO490" i="13"/>
  <c r="ER483" i="13"/>
  <c r="ER491" i="13"/>
  <c r="EW484" i="13"/>
  <c r="EO484" i="13"/>
  <c r="EQ491" i="13"/>
  <c r="EN489" i="13"/>
  <c r="EE489" i="13"/>
  <c r="GI477" i="13" l="1"/>
  <c r="GU484" i="13"/>
  <c r="GD484" i="13"/>
  <c r="GO484" i="13"/>
  <c r="GS484" i="13"/>
  <c r="GD479" i="13"/>
  <c r="HE478" i="13"/>
  <c r="GL485" i="13"/>
  <c r="GF484" i="13"/>
  <c r="GE484" i="13"/>
  <c r="HV483" i="13"/>
  <c r="GK483" i="13"/>
  <c r="GH479" i="13"/>
  <c r="IA479" i="13"/>
  <c r="HY477" i="13"/>
  <c r="HV478" i="13"/>
  <c r="GO478" i="13"/>
  <c r="GW479" i="13"/>
  <c r="GO477" i="13"/>
  <c r="HI477" i="13"/>
  <c r="HH477" i="13"/>
  <c r="GV489" i="13"/>
  <c r="HJ490" i="13"/>
  <c r="GF483" i="13"/>
  <c r="HD489" i="13"/>
  <c r="GM489" i="13"/>
  <c r="II490" i="13"/>
  <c r="HT490" i="13"/>
  <c r="HY485" i="13"/>
  <c r="GC484" i="13"/>
  <c r="HU485" i="13"/>
  <c r="IH483" i="13"/>
  <c r="HW483" i="13"/>
  <c r="GF478" i="13"/>
  <c r="GI479" i="13"/>
  <c r="GL489" i="13"/>
  <c r="HP477" i="13"/>
  <c r="HF483" i="13"/>
  <c r="GK490" i="13"/>
  <c r="HM479" i="13"/>
  <c r="HD484" i="13"/>
  <c r="HZ478" i="13"/>
  <c r="HA485" i="13"/>
  <c r="HU483" i="13"/>
  <c r="HF478" i="13"/>
  <c r="IG477" i="13"/>
  <c r="GZ477" i="13"/>
  <c r="HA478" i="13"/>
  <c r="II479" i="13"/>
  <c r="GS477" i="13"/>
  <c r="IH479" i="13"/>
  <c r="IE490" i="13"/>
  <c r="ID490" i="13"/>
  <c r="GN484" i="13"/>
  <c r="IC490" i="13"/>
  <c r="GT490" i="13"/>
  <c r="II485" i="13"/>
  <c r="HC490" i="13"/>
  <c r="IF483" i="13"/>
  <c r="GS485" i="13"/>
  <c r="HE485" i="13"/>
  <c r="GL483" i="13"/>
  <c r="HS485" i="13"/>
  <c r="HH483" i="13"/>
  <c r="IC479" i="13"/>
  <c r="GP483" i="13"/>
  <c r="GK485" i="13"/>
  <c r="HV479" i="13"/>
  <c r="HU479" i="13"/>
  <c r="HE479" i="13"/>
  <c r="GB477" i="13"/>
  <c r="HO490" i="13"/>
  <c r="HN490" i="13"/>
  <c r="IA490" i="13"/>
  <c r="HM490" i="13"/>
  <c r="GN489" i="13"/>
  <c r="HK490" i="13"/>
  <c r="GD490" i="13"/>
  <c r="HS490" i="13"/>
  <c r="IC489" i="13"/>
  <c r="HU490" i="13"/>
  <c r="GN490" i="13"/>
  <c r="GY489" i="13"/>
  <c r="HE483" i="13"/>
  <c r="IB479" i="13"/>
  <c r="GO485" i="13"/>
  <c r="IC477" i="13"/>
  <c r="ID484" i="13"/>
  <c r="GU479" i="13"/>
  <c r="HI485" i="13"/>
  <c r="GK478" i="13"/>
  <c r="HX483" i="13"/>
  <c r="GP478" i="13"/>
  <c r="IA485" i="13"/>
  <c r="HQ477" i="13"/>
  <c r="HI478" i="13"/>
  <c r="HS479" i="13"/>
  <c r="GQ483" i="13"/>
  <c r="HK479" i="13"/>
  <c r="HR479" i="13"/>
  <c r="HM484" i="13"/>
  <c r="GO483" i="13"/>
  <c r="HL479" i="13"/>
  <c r="HA477" i="13"/>
  <c r="HO479" i="13"/>
  <c r="HF479" i="13"/>
  <c r="HD479" i="13"/>
  <c r="HC479" i="13"/>
  <c r="HB479" i="13"/>
  <c r="GX490" i="13"/>
  <c r="GW490" i="13"/>
  <c r="GJ477" i="13"/>
  <c r="HP483" i="13"/>
  <c r="GU490" i="13"/>
  <c r="HV489" i="13"/>
  <c r="HA490" i="13"/>
  <c r="HE490" i="13"/>
  <c r="GZ483" i="13"/>
  <c r="HA483" i="13"/>
  <c r="HU484" i="13"/>
  <c r="IH477" i="13"/>
  <c r="GM485" i="13"/>
  <c r="GU485" i="13"/>
  <c r="GG484" i="13"/>
  <c r="GV479" i="13"/>
  <c r="HW478" i="13"/>
  <c r="GM490" i="13"/>
  <c r="HR477" i="13"/>
  <c r="HD490" i="13"/>
  <c r="HT479" i="13"/>
  <c r="IG483" i="13"/>
  <c r="GY490" i="13"/>
  <c r="GK477" i="13"/>
  <c r="HW479" i="13"/>
  <c r="GP479" i="13"/>
  <c r="GN479" i="13"/>
  <c r="GL479" i="13"/>
  <c r="IG478" i="13"/>
  <c r="IH490" i="13"/>
  <c r="GI490" i="13"/>
  <c r="IG484" i="13"/>
  <c r="GH490" i="13"/>
  <c r="GG490" i="13"/>
  <c r="GE490" i="13"/>
  <c r="HF489" i="13"/>
  <c r="HP489" i="13"/>
  <c r="HV485" i="13"/>
  <c r="GO490" i="13"/>
  <c r="GJ483" i="13"/>
  <c r="HQ484" i="13"/>
  <c r="HL485" i="13"/>
  <c r="GF479" i="13"/>
  <c r="HG478" i="13"/>
  <c r="HB477" i="13"/>
  <c r="HG477" i="13"/>
  <c r="HG479" i="13"/>
  <c r="IH478" i="13"/>
  <c r="IF478" i="13"/>
  <c r="IE478" i="13"/>
  <c r="HW489" i="13"/>
  <c r="IB485" i="13"/>
  <c r="HU489" i="13"/>
  <c r="GP489" i="13"/>
  <c r="HI490" i="13"/>
  <c r="HB490" i="13"/>
  <c r="GZ489" i="13"/>
  <c r="IE484" i="13"/>
  <c r="HW485" i="13"/>
  <c r="GE479" i="13"/>
  <c r="IF489" i="13"/>
  <c r="GM479" i="13"/>
  <c r="HY483" i="13"/>
  <c r="HF485" i="13"/>
  <c r="HA484" i="13"/>
  <c r="HT485" i="13"/>
  <c r="HJ483" i="13"/>
  <c r="HQ483" i="13"/>
  <c r="ID478" i="13"/>
  <c r="GC485" i="13"/>
  <c r="HQ478" i="13"/>
  <c r="HQ485" i="13"/>
  <c r="HZ483" i="13"/>
  <c r="HY478" i="13"/>
  <c r="HW484" i="13"/>
  <c r="HN484" i="13"/>
  <c r="GC477" i="13"/>
  <c r="HC485" i="13"/>
  <c r="GO479" i="13"/>
  <c r="GH484" i="13"/>
  <c r="GX479" i="13"/>
  <c r="HJ485" i="13"/>
  <c r="IA489" i="13"/>
  <c r="GV485" i="13"/>
  <c r="GX484" i="13"/>
  <c r="GY479" i="13"/>
  <c r="GB483" i="13"/>
  <c r="HE484" i="13"/>
  <c r="HZ489" i="13"/>
  <c r="HX478" i="13"/>
  <c r="GR477" i="13"/>
  <c r="HG483" i="13"/>
  <c r="GR483" i="13"/>
  <c r="GT485" i="13"/>
  <c r="GE485" i="13"/>
  <c r="HY489" i="13"/>
  <c r="GQ478" i="13"/>
  <c r="GL477" i="13"/>
  <c r="GP477" i="13"/>
  <c r="GQ479" i="13"/>
  <c r="IG489" i="13"/>
  <c r="HR478" i="13"/>
  <c r="HP478" i="13"/>
  <c r="HO478" i="13"/>
  <c r="HN478" i="13"/>
  <c r="GW477" i="13"/>
  <c r="HO484" i="13"/>
  <c r="HM477" i="13"/>
  <c r="HK489" i="13"/>
  <c r="HJ489" i="13"/>
  <c r="HI489" i="13"/>
  <c r="IB490" i="13"/>
  <c r="HI483" i="13"/>
  <c r="HL490" i="13"/>
  <c r="HG489" i="13"/>
  <c r="GS490" i="13"/>
  <c r="GX489" i="13"/>
  <c r="GJ489" i="13"/>
  <c r="GB491" i="13"/>
  <c r="GG491" i="13"/>
  <c r="GI491" i="13"/>
  <c r="GL491" i="13"/>
  <c r="GR491" i="13"/>
  <c r="GQ491" i="13"/>
  <c r="GY491" i="13"/>
  <c r="HB491" i="13"/>
  <c r="HH491" i="13"/>
  <c r="GE491" i="13"/>
  <c r="HO491" i="13"/>
  <c r="HR491" i="13"/>
  <c r="HX491" i="13"/>
  <c r="GU491" i="13"/>
  <c r="IE491" i="13"/>
  <c r="IH491" i="13"/>
  <c r="GC491" i="13"/>
  <c r="HK491" i="13"/>
  <c r="GJ491" i="13"/>
  <c r="HU491" i="13"/>
  <c r="GS491" i="13"/>
  <c r="IA491" i="13"/>
  <c r="GZ491" i="13"/>
  <c r="GM491" i="13"/>
  <c r="HI491" i="13"/>
  <c r="HM491" i="13"/>
  <c r="HP491" i="13"/>
  <c r="HC491" i="13"/>
  <c r="HY491" i="13"/>
  <c r="GF491" i="13"/>
  <c r="IF491" i="13"/>
  <c r="HS491" i="13"/>
  <c r="GW491" i="13"/>
  <c r="GV491" i="13"/>
  <c r="HE491" i="13"/>
  <c r="II491" i="13"/>
  <c r="IC491" i="13"/>
  <c r="HL491" i="13"/>
  <c r="HF491" i="13"/>
  <c r="GN491" i="13"/>
  <c r="GP491" i="13"/>
  <c r="IB491" i="13"/>
  <c r="HG491" i="13"/>
  <c r="HD491" i="13"/>
  <c r="HV491" i="13"/>
  <c r="GH491" i="13"/>
  <c r="GK491" i="13"/>
  <c r="HT491" i="13"/>
  <c r="GD491" i="13"/>
  <c r="GX491" i="13"/>
  <c r="HA491" i="13"/>
  <c r="GT491" i="13"/>
  <c r="HN491" i="13"/>
  <c r="HQ491" i="13"/>
  <c r="HJ491" i="13"/>
  <c r="ID491" i="13"/>
  <c r="IG491" i="13"/>
  <c r="HZ491" i="13"/>
  <c r="HW491" i="13"/>
  <c r="GO491" i="13"/>
  <c r="EG474" i="13"/>
  <c r="EE474" i="13"/>
  <c r="EF474" i="13" l="1"/>
  <c r="EH474" i="13" s="1"/>
  <c r="IK483" i="13" a="1"/>
  <c r="IK483" i="13" s="1"/>
  <c r="IK479" i="13" a="1"/>
  <c r="IK479" i="13" s="1"/>
  <c r="IK485" i="13" a="1"/>
  <c r="IK485" i="13" s="1"/>
  <c r="IK478" i="13" a="1"/>
  <c r="IK478" i="13" s="1"/>
  <c r="IK484" i="13" a="1"/>
  <c r="IK484" i="13" s="1"/>
  <c r="IK477" i="13" a="1"/>
  <c r="IK477" i="13" s="1"/>
  <c r="IK490" i="13" a="1"/>
  <c r="IK490" i="13" s="1"/>
  <c r="IK489" i="13" a="1"/>
  <c r="IK489" i="13" s="1"/>
  <c r="IK491" i="13" a="1"/>
  <c r="IK491" i="13" s="1"/>
  <c r="IK474" i="13" l="1"/>
  <c r="AC493" i="13" l="1"/>
  <c r="N1" i="12" s="1"/>
  <c r="IL479" i="13" a="1"/>
  <c r="IL479" i="13" s="1"/>
  <c r="IL483" i="13" a="1"/>
  <c r="IL483" i="13" s="1"/>
  <c r="IL490" i="13" a="1"/>
  <c r="IL490" i="13" s="1"/>
  <c r="IL478" i="13" a="1"/>
  <c r="IL478" i="13" s="1"/>
  <c r="IL489" i="13" a="1"/>
  <c r="IL489" i="13" s="1"/>
  <c r="IL484" i="13" a="1"/>
  <c r="IL484" i="13" s="1"/>
  <c r="IL477" i="13" a="1"/>
  <c r="IL477" i="13" s="1"/>
  <c r="IL491" i="13" a="1"/>
  <c r="IL491" i="13" s="1"/>
  <c r="IL485" i="13" a="1"/>
  <c r="IL485" i="13" s="1"/>
  <c r="AD493" i="13" l="1"/>
  <c r="AC479" i="13" s="1"/>
  <c r="L104" i="20"/>
  <c r="K104" i="20"/>
  <c r="IL474" i="13"/>
  <c r="IM490" i="13" s="1"/>
  <c r="AC478" i="13" l="1"/>
  <c r="AC477" i="13"/>
  <c r="AC491" i="13"/>
  <c r="AC483" i="13"/>
  <c r="AC485" i="13"/>
  <c r="AC489" i="13"/>
  <c r="AC484" i="13"/>
  <c r="AC490" i="13"/>
  <c r="E25" i="6"/>
  <c r="IM484" i="13"/>
  <c r="IM485" i="13"/>
  <c r="IM478" i="13"/>
  <c r="IM491" i="13"/>
  <c r="IM489" i="13"/>
  <c r="IM479" i="13"/>
  <c r="IM483" i="13"/>
  <c r="IM477" i="13"/>
  <c r="AD491" i="13" l="1"/>
  <c r="AE491" i="13" s="1"/>
  <c r="AD490" i="13" s="1"/>
  <c r="AE490" i="13" s="1"/>
  <c r="AD489" i="13" s="1"/>
  <c r="AD485" i="13" s="1"/>
  <c r="AE485" i="13" s="1"/>
  <c r="IM474" i="13"/>
  <c r="IO474" i="13"/>
  <c r="IN474" i="13" l="1"/>
  <c r="IP474" i="13" s="1"/>
  <c r="A281" i="12" s="1"/>
  <c r="AD484" i="13"/>
  <c r="AE484" i="13" s="1"/>
  <c r="AD483" i="13" s="1"/>
  <c r="AE483" i="13" s="1"/>
  <c r="AE489" i="13"/>
  <c r="L1" i="12"/>
  <c r="E23" i="20" s="1"/>
  <c r="H23" i="20" s="1"/>
  <c r="H27" i="20" s="1"/>
  <c r="H29" i="20" s="1"/>
  <c r="A336" i="12"/>
  <c r="O336" i="12" s="1"/>
  <c r="A335" i="12"/>
  <c r="O335" i="12" s="1"/>
  <c r="A337" i="12"/>
  <c r="O337" i="12" s="1"/>
  <c r="H103" i="20" l="1"/>
  <c r="A260" i="12"/>
  <c r="A268" i="12"/>
  <c r="A264" i="12"/>
  <c r="A279" i="12"/>
  <c r="A263" i="12"/>
  <c r="A277" i="12"/>
  <c r="A262" i="12"/>
  <c r="A274" i="12"/>
  <c r="AO274" i="12" s="1"/>
  <c r="A272" i="12"/>
  <c r="A270" i="12"/>
  <c r="A265" i="12"/>
  <c r="A261" i="12"/>
  <c r="AD479" i="13"/>
  <c r="AE479" i="13" s="1"/>
  <c r="AD478" i="13" s="1"/>
  <c r="A494" i="12"/>
  <c r="AO337" i="12"/>
  <c r="AO335" i="12"/>
  <c r="AO336" i="12"/>
  <c r="F23" i="20"/>
  <c r="F27" i="20" s="1"/>
  <c r="F77" i="20" s="1" a="1"/>
  <c r="F77" i="20" s="1"/>
  <c r="H34" i="20"/>
  <c r="H100" i="20"/>
  <c r="H77" i="20" a="1"/>
  <c r="H77" i="20" s="1"/>
  <c r="H76" i="20" a="1"/>
  <c r="H76" i="20" s="1"/>
  <c r="G23" i="20"/>
  <c r="G27" i="20" s="1"/>
  <c r="G76" i="20" s="1" a="1"/>
  <c r="G76" i="20" s="1"/>
  <c r="H75" i="20" a="1"/>
  <c r="H75" i="20" s="1"/>
  <c r="H78" i="20" s="1"/>
  <c r="H94" i="20" s="1"/>
  <c r="H80" i="20" a="1"/>
  <c r="H80" i="20" s="1"/>
  <c r="H35" i="20"/>
  <c r="H79" i="20"/>
  <c r="H98" i="20"/>
  <c r="E27" i="20"/>
  <c r="E35" i="20" s="1"/>
  <c r="H99" i="20"/>
  <c r="H102" i="20"/>
  <c r="H101" i="20"/>
  <c r="H33" i="20"/>
  <c r="AO494" i="12" l="1"/>
  <c r="O494" i="12"/>
  <c r="H81" i="20" a="1"/>
  <c r="H81" i="20" s="1"/>
  <c r="H95" i="20" s="1"/>
  <c r="A411" i="12"/>
  <c r="O411" i="12" s="1"/>
  <c r="AE478" i="13"/>
  <c r="AD477" i="13" s="1"/>
  <c r="AE477" i="13" s="1"/>
  <c r="O274" i="12"/>
  <c r="O272" i="12"/>
  <c r="AO272" i="12"/>
  <c r="AO281" i="12"/>
  <c r="O281" i="12"/>
  <c r="AO268" i="12"/>
  <c r="O268" i="12"/>
  <c r="AO263" i="12"/>
  <c r="O263" i="12"/>
  <c r="O261" i="12"/>
  <c r="AO261" i="12"/>
  <c r="AO279" i="12"/>
  <c r="O279" i="12"/>
  <c r="AO265" i="12"/>
  <c r="O265" i="12"/>
  <c r="O262" i="12"/>
  <c r="AO262" i="12"/>
  <c r="AO277" i="12"/>
  <c r="O277" i="12"/>
  <c r="AO264" i="12"/>
  <c r="O264" i="12"/>
  <c r="AO270" i="12"/>
  <c r="O270" i="12"/>
  <c r="AO260" i="12"/>
  <c r="O260" i="12"/>
  <c r="E9" i="20"/>
  <c r="H9" i="20" s="1"/>
  <c r="H11" i="20" s="1"/>
  <c r="H13" i="20" s="1"/>
  <c r="A370" i="12"/>
  <c r="O370" i="12" s="1"/>
  <c r="F35" i="20"/>
  <c r="F29" i="20"/>
  <c r="F76" i="20" a="1"/>
  <c r="F76" i="20" s="1"/>
  <c r="F80" i="20" a="1"/>
  <c r="F80" i="20" s="1"/>
  <c r="H31" i="20"/>
  <c r="G35" i="20"/>
  <c r="H45" i="20"/>
  <c r="H48" i="20" s="1"/>
  <c r="E80" i="20" a="1"/>
  <c r="E80" i="20" s="1"/>
  <c r="G29" i="20"/>
  <c r="E29" i="20"/>
  <c r="H85" i="20"/>
  <c r="H89" i="20" s="1"/>
  <c r="E76" i="20" a="1"/>
  <c r="E76" i="20" s="1"/>
  <c r="E77" i="20" a="1"/>
  <c r="E77" i="20" s="1"/>
  <c r="G80" i="20" a="1"/>
  <c r="G80" i="20" s="1"/>
  <c r="G77" i="20" a="1"/>
  <c r="G77" i="20" s="1"/>
  <c r="H82" i="20" l="1" a="1"/>
  <c r="H82" i="20" s="1"/>
  <c r="H96" i="20" s="1"/>
  <c r="G79" i="20"/>
  <c r="E75" i="20" a="1"/>
  <c r="E75" i="20" s="1"/>
  <c r="E78" i="20" s="1"/>
  <c r="E94" i="20" s="1"/>
  <c r="F101" i="20"/>
  <c r="AO411" i="12"/>
  <c r="AO370" i="12"/>
  <c r="F9" i="20"/>
  <c r="F11" i="20" s="1"/>
  <c r="F13" i="20" s="1"/>
  <c r="F15" i="20" s="1"/>
  <c r="F17" i="20" s="1"/>
  <c r="F39" i="20" s="1"/>
  <c r="E11" i="20"/>
  <c r="E13" i="20" s="1"/>
  <c r="E15" i="20" s="1"/>
  <c r="E17" i="20" s="1"/>
  <c r="E39" i="20" s="1"/>
  <c r="G9" i="20"/>
  <c r="G11" i="20" s="1"/>
  <c r="G13" i="20" s="1"/>
  <c r="G15" i="20" s="1"/>
  <c r="G17" i="20" s="1"/>
  <c r="G39" i="20" s="1"/>
  <c r="F100" i="20"/>
  <c r="F34" i="20"/>
  <c r="F102" i="20"/>
  <c r="F99" i="20"/>
  <c r="F98" i="20"/>
  <c r="F79" i="20"/>
  <c r="F103" i="20"/>
  <c r="F75" i="20" a="1"/>
  <c r="F75" i="20" s="1"/>
  <c r="F78" i="20" s="1"/>
  <c r="F33" i="20"/>
  <c r="H47" i="20"/>
  <c r="H43" i="20"/>
  <c r="G33" i="20"/>
  <c r="G75" i="20" a="1"/>
  <c r="G75" i="20" s="1"/>
  <c r="G78" i="20" s="1"/>
  <c r="G45" i="20" s="1"/>
  <c r="G48" i="20" s="1"/>
  <c r="G103" i="20"/>
  <c r="G101" i="20"/>
  <c r="G100" i="20"/>
  <c r="G98" i="20"/>
  <c r="G102" i="20"/>
  <c r="E101" i="20"/>
  <c r="G99" i="20"/>
  <c r="E102" i="20"/>
  <c r="E100" i="20"/>
  <c r="E99" i="20"/>
  <c r="E98" i="20"/>
  <c r="G34" i="20"/>
  <c r="E79" i="20"/>
  <c r="E34" i="20"/>
  <c r="E33" i="20"/>
  <c r="E103" i="20"/>
  <c r="H15" i="20"/>
  <c r="H17" i="20" s="1"/>
  <c r="H39" i="20" s="1"/>
  <c r="H41" i="20"/>
  <c r="H83" i="20" l="1" a="1"/>
  <c r="H83" i="20" s="1"/>
  <c r="E81" i="20" a="1"/>
  <c r="E81" i="20" s="1"/>
  <c r="E95" i="20" s="1"/>
  <c r="E45" i="20"/>
  <c r="E48" i="20" s="1"/>
  <c r="G41" i="20"/>
  <c r="F41" i="20"/>
  <c r="E41" i="20"/>
  <c r="F45" i="20"/>
  <c r="F48" i="20" s="1"/>
  <c r="F31" i="20"/>
  <c r="F94" i="20"/>
  <c r="F85" i="20"/>
  <c r="F89" i="20" s="1"/>
  <c r="G31" i="20"/>
  <c r="E31" i="20"/>
  <c r="E85" i="20"/>
  <c r="E89" i="20" s="1"/>
  <c r="G85" i="20"/>
  <c r="G89" i="20" s="1"/>
  <c r="G94" i="20"/>
  <c r="G81" i="20" s="1" a="1"/>
  <c r="G81" i="20" s="1"/>
  <c r="G47" i="20"/>
  <c r="H97" i="20" l="1"/>
  <c r="H88" i="20"/>
  <c r="H91" i="20" s="1"/>
  <c r="H92" i="20" s="1"/>
  <c r="H104" i="20"/>
  <c r="E47" i="20"/>
  <c r="E82" i="20" a="1"/>
  <c r="E82" i="20" s="1"/>
  <c r="E96" i="20" s="1"/>
  <c r="E83" i="20" s="1" a="1"/>
  <c r="E83" i="20" s="1"/>
  <c r="F81" i="20" a="1"/>
  <c r="F81" i="20" s="1"/>
  <c r="F95" i="20" s="1"/>
  <c r="E43" i="20"/>
  <c r="G95" i="20"/>
  <c r="F47" i="20"/>
  <c r="F43" i="20"/>
  <c r="G43" i="20"/>
  <c r="F82" i="20" l="1" a="1"/>
  <c r="F82" i="20" s="1"/>
  <c r="F96" i="20" s="1"/>
  <c r="F83" i="20" s="1" a="1"/>
  <c r="F83" i="20" s="1"/>
  <c r="E104" i="20"/>
  <c r="A366" i="12" s="1"/>
  <c r="E97" i="20"/>
  <c r="E88" i="20"/>
  <c r="E91" i="20" s="1"/>
  <c r="E92" i="20" s="1"/>
  <c r="G82" i="20" a="1"/>
  <c r="G82" i="20" s="1"/>
  <c r="G96" i="20" s="1"/>
  <c r="AO366" i="12" l="1"/>
  <c r="O366" i="12"/>
  <c r="F104" i="20"/>
  <c r="A367" i="12" s="1"/>
  <c r="O367" i="12" s="1"/>
  <c r="F97" i="20"/>
  <c r="F88" i="20"/>
  <c r="F91" i="20" s="1"/>
  <c r="F92" i="20" s="1"/>
  <c r="G83" i="20" a="1"/>
  <c r="G83" i="20" s="1"/>
  <c r="G104" i="20" s="1"/>
  <c r="A368" i="12" l="1"/>
  <c r="A369" i="12"/>
  <c r="G88" i="20"/>
  <c r="G91" i="20" s="1"/>
  <c r="G92" i="20" s="1"/>
  <c r="G97" i="20"/>
  <c r="AO367" i="12"/>
  <c r="F557" i="12"/>
  <c r="L557" i="12" s="1"/>
  <c r="AO369" i="12" l="1"/>
  <c r="O369" i="12"/>
  <c r="A396" i="12"/>
  <c r="O396" i="12" s="1"/>
  <c r="O368" i="12"/>
  <c r="AO368" i="12"/>
  <c r="A556" i="12"/>
  <c r="A550" i="12"/>
  <c r="O550" i="12" s="1"/>
  <c r="D557" i="12"/>
  <c r="J557" i="12" s="1"/>
  <c r="I556" i="12" l="1"/>
  <c r="O556" i="12"/>
  <c r="AO396" i="12"/>
  <c r="H556" i="12"/>
  <c r="AO556" i="12"/>
  <c r="AO550" i="12"/>
  <c r="E556" i="12" l="1"/>
  <c r="F544" i="12"/>
  <c r="G544" i="12" l="1"/>
  <c r="F556" i="12"/>
  <c r="L556" i="12" s="1"/>
  <c r="G556" i="12" l="1"/>
  <c r="D556" i="12" l="1"/>
  <c r="J556" i="12" s="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540" i="12"/>
  <c r="AO387" i="12"/>
  <c r="AO392" i="12"/>
  <c r="AO388" i="12"/>
  <c r="AO386" i="12"/>
  <c r="AO391" i="12"/>
  <c r="AO378" i="12"/>
  <c r="AO385" i="12"/>
  <c r="AO390" i="12"/>
  <c r="A2" i="12" l="1" a="1"/>
  <c r="A2" i="12" s="1"/>
  <c r="A555" i="12" s="1"/>
  <c r="B45" i="2" s="1" a="1"/>
  <c r="B45" i="2" s="1"/>
  <c r="O540" i="12"/>
  <c r="H540" i="12"/>
  <c r="AO540" i="12"/>
  <c r="F540" i="12"/>
  <c r="I540" i="12"/>
  <c r="L540" i="12" l="1"/>
  <c r="B33" i="2" a="1"/>
  <c r="B33" i="2" s="1"/>
  <c r="B43" i="2" a="1"/>
  <c r="B43" i="2" s="1"/>
  <c r="B26" i="2" a="1"/>
  <c r="B26" i="2" s="1"/>
  <c r="B28" i="2" a="1"/>
  <c r="B28" i="2" s="1"/>
  <c r="B35" i="2" a="1"/>
  <c r="B35" i="2" s="1"/>
  <c r="B48" i="2" a="1"/>
  <c r="B48" i="2" s="1"/>
  <c r="B53" i="2" a="1"/>
  <c r="B53" i="2" s="1"/>
  <c r="B25" i="2" a="1"/>
  <c r="B25" i="2" s="1"/>
  <c r="B47" i="2" a="1"/>
  <c r="B47" i="2" s="1"/>
  <c r="B21" i="2" a="1"/>
  <c r="B21" i="2" s="1"/>
  <c r="B24" i="2" a="1"/>
  <c r="B24" i="2" s="1"/>
  <c r="G540" i="12"/>
  <c r="G555" i="12" s="1"/>
  <c r="B42" i="2" a="1"/>
  <c r="B42" i="2" s="1"/>
  <c r="B31" i="2" a="1"/>
  <c r="B31" i="2" s="1"/>
  <c r="B36" i="2" a="1"/>
  <c r="B36" i="2" s="1"/>
  <c r="B30" i="2" a="1"/>
  <c r="B30" i="2" s="1"/>
  <c r="B49" i="2" a="1"/>
  <c r="B49" i="2" s="1"/>
  <c r="B27" i="2" a="1"/>
  <c r="B27" i="2" s="1"/>
  <c r="B56" i="2" a="1"/>
  <c r="B56" i="2" s="1"/>
  <c r="B44" i="2" a="1"/>
  <c r="B44" i="2" s="1"/>
  <c r="B38" i="2" a="1"/>
  <c r="B38" i="2" s="1"/>
  <c r="B39" i="2" a="1"/>
  <c r="B39" i="2" s="1"/>
  <c r="B32" i="2" a="1"/>
  <c r="B32" i="2" s="1"/>
  <c r="B40" i="2" a="1"/>
  <c r="B40" i="2" s="1"/>
  <c r="B50" i="2" a="1"/>
  <c r="B50" i="2" s="1"/>
  <c r="B29" i="2" a="1"/>
  <c r="B29" i="2" s="1"/>
  <c r="B22" i="2" a="1"/>
  <c r="B22" i="2" s="1"/>
  <c r="B46" i="2" a="1"/>
  <c r="B46" i="2" s="1"/>
  <c r="B41" i="2" a="1"/>
  <c r="B41" i="2" s="1"/>
  <c r="B52" i="2" a="1"/>
  <c r="B52" i="2" s="1"/>
  <c r="B18" i="2" a="1"/>
  <c r="B18" i="2" s="1"/>
  <c r="B23" i="2" a="1"/>
  <c r="B23" i="2" s="1"/>
  <c r="B55" i="2" a="1"/>
  <c r="B55" i="2" s="1"/>
  <c r="B19" i="2" a="1"/>
  <c r="B19" i="2" s="1"/>
  <c r="B54" i="2" a="1"/>
  <c r="B54" i="2" s="1"/>
  <c r="H555" i="12"/>
  <c r="I555" i="12"/>
  <c r="B37" i="2" a="1"/>
  <c r="B37" i="2" s="1"/>
  <c r="AO555" i="12"/>
  <c r="B51" i="2" a="1"/>
  <c r="B51" i="2" s="1"/>
  <c r="F555" i="12"/>
  <c r="B20" i="2" a="1"/>
  <c r="B20" i="2" s="1"/>
  <c r="B34" i="2" a="1"/>
  <c r="B34" i="2" s="1"/>
  <c r="O555" i="12"/>
  <c r="C56" i="2" s="1" a="1"/>
  <c r="C56" i="2" s="1"/>
  <c r="J56" i="2" s="1"/>
  <c r="K56" i="2" s="1"/>
  <c r="C54" i="2" a="1"/>
  <c r="C54" i="2" s="1"/>
  <c r="J54" i="2" s="1"/>
  <c r="C21" i="2" a="1"/>
  <c r="C21" i="2" s="1"/>
  <c r="J21" i="2" s="1"/>
  <c r="K21" i="2" s="1"/>
  <c r="E540" i="12"/>
  <c r="K54" i="2" l="1"/>
  <c r="C55" i="2" a="1"/>
  <c r="C55" i="2" s="1"/>
  <c r="J55" i="2" s="1"/>
  <c r="K55" i="2" s="1"/>
  <c r="D540" i="12"/>
  <c r="D555" i="12"/>
  <c r="L555" i="12"/>
  <c r="C18" i="2" a="1"/>
  <c r="C18" i="2" s="1"/>
  <c r="J18" i="2" s="1"/>
  <c r="K18" i="2" s="1"/>
  <c r="J540" i="12"/>
  <c r="E555" i="12"/>
  <c r="C19" i="2" a="1"/>
  <c r="C19" i="2" s="1"/>
  <c r="J19" i="2" s="1"/>
  <c r="K19" i="2" s="1"/>
  <c r="C29" i="2" a="1"/>
  <c r="C29" i="2" s="1"/>
  <c r="J29" i="2" s="1"/>
  <c r="K29" i="2" s="1"/>
  <c r="C51" i="2" a="1"/>
  <c r="C51" i="2" s="1"/>
  <c r="J51" i="2" s="1"/>
  <c r="K51" i="2" s="1"/>
  <c r="C40" i="2" a="1"/>
  <c r="C40" i="2" s="1"/>
  <c r="J40" i="2" s="1"/>
  <c r="K40" i="2" s="1"/>
  <c r="C25" i="2" a="1"/>
  <c r="C25" i="2" s="1"/>
  <c r="J25" i="2" s="1"/>
  <c r="K25" i="2" s="1"/>
  <c r="C32" i="2" a="1"/>
  <c r="C32" i="2" s="1"/>
  <c r="J32" i="2" s="1"/>
  <c r="K32" i="2" s="1"/>
  <c r="C46" i="2" a="1"/>
  <c r="C46" i="2" s="1"/>
  <c r="J46" i="2" s="1"/>
  <c r="K46" i="2" s="1"/>
  <c r="C36" i="2" a="1"/>
  <c r="C36" i="2" s="1"/>
  <c r="J36" i="2" s="1"/>
  <c r="K36" i="2" s="1"/>
  <c r="C28" i="2" a="1"/>
  <c r="C28" i="2" s="1"/>
  <c r="J28" i="2" s="1"/>
  <c r="K28" i="2" s="1"/>
  <c r="C50" i="2" a="1"/>
  <c r="C50" i="2" s="1"/>
  <c r="J50" i="2" s="1"/>
  <c r="K50" i="2" s="1"/>
  <c r="C53" i="2" a="1"/>
  <c r="C53" i="2" s="1"/>
  <c r="J53" i="2" s="1"/>
  <c r="K53" i="2" s="1"/>
  <c r="C43" i="2" a="1"/>
  <c r="C43" i="2" s="1"/>
  <c r="J43" i="2" s="1"/>
  <c r="K43" i="2" s="1"/>
  <c r="C30" i="2" a="1"/>
  <c r="C30" i="2" s="1"/>
  <c r="J30" i="2" s="1"/>
  <c r="K30" i="2" s="1"/>
  <c r="C33" i="2" a="1"/>
  <c r="C33" i="2" s="1"/>
  <c r="J33" i="2" s="1"/>
  <c r="K33" i="2" s="1"/>
  <c r="C41" i="2" a="1"/>
  <c r="C41" i="2" s="1"/>
  <c r="J41" i="2" s="1"/>
  <c r="K41" i="2" s="1"/>
  <c r="C48" i="2" a="1"/>
  <c r="C48" i="2" s="1"/>
  <c r="J48" i="2" s="1"/>
  <c r="K48" i="2" s="1"/>
  <c r="C42" i="2" a="1"/>
  <c r="C42" i="2" s="1"/>
  <c r="J42" i="2" s="1"/>
  <c r="K42" i="2" s="1"/>
  <c r="C45" i="2" a="1"/>
  <c r="C45" i="2" s="1"/>
  <c r="J45" i="2" s="1"/>
  <c r="K45" i="2" s="1"/>
  <c r="C52" i="2" a="1"/>
  <c r="C52" i="2" s="1"/>
  <c r="J52" i="2" s="1"/>
  <c r="K52" i="2" s="1"/>
  <c r="C47" i="2" a="1"/>
  <c r="C47" i="2" s="1"/>
  <c r="J47" i="2" s="1"/>
  <c r="K47" i="2" s="1"/>
  <c r="C44" i="2" a="1"/>
  <c r="C44" i="2" s="1"/>
  <c r="J44" i="2" s="1"/>
  <c r="K44" i="2" s="1"/>
  <c r="C27" i="2" a="1"/>
  <c r="C27" i="2" s="1"/>
  <c r="J27" i="2" s="1"/>
  <c r="K27" i="2" s="1"/>
  <c r="C23" i="2" a="1"/>
  <c r="C23" i="2" s="1"/>
  <c r="J23" i="2" s="1"/>
  <c r="K23" i="2" s="1"/>
  <c r="C37" i="2" a="1"/>
  <c r="C37" i="2" s="1"/>
  <c r="J37" i="2" s="1"/>
  <c r="K37" i="2" s="1"/>
  <c r="C35" i="2" a="1"/>
  <c r="C35" i="2" s="1"/>
  <c r="J35" i="2" s="1"/>
  <c r="K35" i="2" s="1"/>
  <c r="C24" i="2" a="1"/>
  <c r="C24" i="2" s="1"/>
  <c r="J24" i="2" s="1"/>
  <c r="K24" i="2" s="1"/>
  <c r="C38" i="2" a="1"/>
  <c r="C38" i="2" s="1"/>
  <c r="J38" i="2" s="1"/>
  <c r="K38" i="2" s="1"/>
  <c r="C49" i="2" a="1"/>
  <c r="C49" i="2" s="1"/>
  <c r="J49" i="2" s="1"/>
  <c r="K49" i="2" s="1"/>
  <c r="C31" i="2" a="1"/>
  <c r="C31" i="2" s="1"/>
  <c r="J31" i="2" s="1"/>
  <c r="K31" i="2" s="1"/>
  <c r="C34" i="2" a="1"/>
  <c r="C34" i="2" s="1"/>
  <c r="J34" i="2" s="1"/>
  <c r="K34" i="2" s="1"/>
  <c r="C39" i="2" a="1"/>
  <c r="C39" i="2" s="1"/>
  <c r="J39" i="2" s="1"/>
  <c r="K39" i="2" s="1"/>
  <c r="C20" i="2" a="1"/>
  <c r="C20" i="2" s="1"/>
  <c r="J20" i="2" s="1"/>
  <c r="K20" i="2" s="1"/>
  <c r="C22" i="2" a="1"/>
  <c r="C22" i="2" s="1"/>
  <c r="J22" i="2" s="1"/>
  <c r="K22" i="2" s="1"/>
  <c r="C26" i="2" a="1"/>
  <c r="C26" i="2" s="1"/>
  <c r="J26" i="2" s="1"/>
  <c r="K26" i="2" s="1"/>
  <c r="J555" i="12" l="1"/>
  <c r="K66" i="2"/>
  <c r="K67" i="2" s="1"/>
  <c r="K68" i="2" s="1"/>
  <c r="K69" i="2" l="1"/>
  <c r="J4" i="6" s="1"/>
  <c r="C5" i="6"/>
  <c r="K70" i="2" l="1"/>
  <c r="D39"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<sst xmlns="http://schemas.openxmlformats.org/spreadsheetml/2006/main" count="5348" uniqueCount="2837">
  <si>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</si>
  <si>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</si>
  <si>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</si>
  <si>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</si>
  <si>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</si>
  <si>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</si>
  <si>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</si>
  <si>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</si>
  <si>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</si>
  <si>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</si>
  <si>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</si>
  <si>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</si>
  <si>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</si>
  <si>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</si>
  <si>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</si>
  <si>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</si>
  <si>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</si>
  <si>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</si>
  <si>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</si>
  <si>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</si>
  <si>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</si>
  <si>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</si>
  <si>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</si>
  <si>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</si>
  <si>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</si>
  <si>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</si>
  <si>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</si>
  <si>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</si>
  <si>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</si>
  <si>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</si>
  <si>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</si>
  <si>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</si>
  <si>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</si>
  <si>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</si>
  <si>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</si>
  <si>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</si>
  <si>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</si>
  <si>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</si>
  <si>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</si>
  <si>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</si>
  <si>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</si>
  <si>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</si>
  <si>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</si>
  <si>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</si>
  <si>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</si>
  <si>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</si>
  <si>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</si>
  <si>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</si>
  <si>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</si>
  <si>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</si>
  <si>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</si>
  <si>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</si>
  <si>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</si>
  <si>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</si>
  <si>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</si>
  <si>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</si>
  <si>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</si>
  <si>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</si>
  <si>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</si>
  <si>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</si>
  <si>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</si>
  <si>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</si>
  <si>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</si>
  <si>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</si>
  <si>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</si>
  <si>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</si>
  <si>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</si>
  <si>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</si>
  <si>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</si>
  <si>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</si>
  <si>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</si>
  <si>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</si>
  <si>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</si>
  <si>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</si>
  <si>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</si>
  <si>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</si>
  <si>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</si>
  <si>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</si>
  <si>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</si>
  <si>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</si>
  <si>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</si>
  <si>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</si>
  <si>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</si>
  <si>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</si>
  <si>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</si>
  <si>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</si>
  <si>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</si>
  <si>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</si>
  <si>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</si>
  <si>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</si>
  <si>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</si>
  <si>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</si>
  <si>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</si>
  <si>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</si>
  <si>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</si>
  <si>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</si>
  <si>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</si>
  <si>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</si>
  <si>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</si>
  <si>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</si>
  <si>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</si>
  <si>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</si>
  <si>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</si>
  <si>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</si>
  <si>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</si>
  <si>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</si>
  <si>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</si>
  <si>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</si>
  <si>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</si>
  <si>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</si>
  <si>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</si>
  <si>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</si>
  <si>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</si>
  <si>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</si>
  <si>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</si>
  <si>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</si>
  <si>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</si>
  <si>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</si>
  <si>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</si>
  <si>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</si>
  <si>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</si>
  <si>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</si>
  <si>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</si>
  <si>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</si>
  <si>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</si>
  <si>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</si>
  <si>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</si>
  <si>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</si>
  <si>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</si>
  <si>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</si>
  <si>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</si>
  <si>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</si>
  <si>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</si>
  <si>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</si>
  <si>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</si>
  <si>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</si>
  <si>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</si>
  <si>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</si>
  <si>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</si>
  <si>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</si>
  <si>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</si>
  <si>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</si>
  <si>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</si>
  <si>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</si>
  <si>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</si>
  <si>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</si>
  <si>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</si>
  <si>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</si>
  <si>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</si>
  <si>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</si>
  <si>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</si>
  <si>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</si>
  <si>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</si>
  <si>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</si>
  <si>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</si>
  <si>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</si>
  <si>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</si>
  <si>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</si>
  <si>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</si>
  <si>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</si>
  <si>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</si>
  <si>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</si>
  <si>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</si>
  <si>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</si>
  <si>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</si>
  <si>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</si>
  <si>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</si>
  <si>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</si>
  <si>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</si>
  <si>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</si>
  <si>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</si>
  <si>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</si>
  <si>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</si>
  <si>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</si>
  <si>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</si>
  <si>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</si>
  <si>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</si>
  <si>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</si>
  <si>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</si>
  <si>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</si>
  <si>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</si>
  <si>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</si>
  <si>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</si>
  <si>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</si>
  <si>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</si>
  <si>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</si>
  <si>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</si>
  <si>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</si>
  <si>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</si>
  <si>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</si>
  <si>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</si>
  <si>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</si>
  <si>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</si>
  <si>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</si>
  <si>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</si>
  <si>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</si>
  <si>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</si>
  <si>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</si>
  <si>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</si>
  <si>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</si>
  <si>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</si>
  <si>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</si>
  <si>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</si>
  <si>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</si>
  <si>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</si>
  <si>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</si>
  <si>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</si>
  <si>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</si>
  <si>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</si>
  <si>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</si>
  <si>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</si>
  <si>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</si>
  <si>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</si>
  <si>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</si>
  <si>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</si>
  <si>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</si>
  <si>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</si>
  <si>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</si>
  <si>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</si>
  <si>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</si>
  <si>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</si>
  <si>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</si>
  <si>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</si>
  <si>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</si>
  <si>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</si>
  <si>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</si>
  <si>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</si>
  <si>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</si>
  <si>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</si>
  <si>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</si>
  <si>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</si>
  <si>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</si>
  <si>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</si>
  <si>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</si>
  <si>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</si>
  <si>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</si>
  <si>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</si>
  <si>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</si>
  <si>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</si>
  <si>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</si>
  <si>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</si>
  <si>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</si>
  <si>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</si>
  <si>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</si>
  <si>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</si>
  <si>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</si>
  <si>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</si>
  <si>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</si>
  <si>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</si>
  <si>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</si>
  <si>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</si>
  <si>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</si>
  <si>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</si>
  <si>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</si>
  <si>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</si>
  <si>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</si>
  <si>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</si>
  <si>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</si>
  <si>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</si>
  <si>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</si>
  <si>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</si>
  <si>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</si>
  <si>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</si>
  <si>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</si>
  <si>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</si>
  <si>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</si>
  <si>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</si>
  <si>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</si>
  <si>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</si>
  <si>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</si>
  <si>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</si>
  <si>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</si>
  <si>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</si>
  <si>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</si>
  <si>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</si>
  <si>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</si>
  <si>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</si>
  <si>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</si>
  <si>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</si>
  <si>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</si>
  <si>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</si>
  <si>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</si>
  <si>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</si>
  <si>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</si>
  <si>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</si>
  <si>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</si>
  <si>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</si>
  <si>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</si>
  <si>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</si>
  <si>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</si>
  <si>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</si>
  <si>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</si>
  <si>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</si>
  <si>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</si>
  <si>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</si>
  <si>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</si>
  <si>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</si>
  <si>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</si>
  <si>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</si>
  <si>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</si>
  <si>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</si>
  <si>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</si>
  <si>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</si>
  <si>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</si>
  <si>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</si>
  <si>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</si>
  <si>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</si>
  <si>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</si>
  <si>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</si>
  <si>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</si>
  <si>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</si>
  <si>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</si>
  <si>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</si>
  <si>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</si>
  <si>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</si>
  <si>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</si>
  <si>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</si>
  <si>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</si>
  <si>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</si>
  <si>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</si>
  <si>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</si>
  <si>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</si>
  <si>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</si>
  <si>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</si>
  <si>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</si>
  <si>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</si>
  <si>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</si>
  <si>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</si>
  <si>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</si>
  <si>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</si>
  <si>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</si>
  <si>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</si>
  <si>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</si>
  <si>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</si>
  <si>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</si>
  <si>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</si>
  <si>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</si>
  <si>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</si>
  <si>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</si>
  <si>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</si>
  <si>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</si>
  <si>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</si>
  <si>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</si>
  <si>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</si>
  <si>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</si>
  <si>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</si>
  <si>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</si>
  <si>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</si>
  <si>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</si>
  <si>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</si>
  <si>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</si>
  <si>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</si>
  <si>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</si>
  <si>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</si>
  <si>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</si>
  <si>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</si>
  <si>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</si>
  <si>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</si>
  <si>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</si>
  <si>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</si>
  <si>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</si>
  <si>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</si>
  <si>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</si>
  <si>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</si>
  <si>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</si>
  <si>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</si>
  <si>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</si>
  <si>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</si>
  <si>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</si>
  <si>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</si>
  <si>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</si>
  <si>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</si>
  <si>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</si>
  <si>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</si>
  <si>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</si>
  <si>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</si>
  <si>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</si>
  <si>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</si>
  <si>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</si>
  <si>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</si>
  <si>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</si>
  <si>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</si>
  <si>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</si>
  <si>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</si>
  <si>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</si>
  <si>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</si>
  <si>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</si>
  <si>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</si>
  <si>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</si>
  <si>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</si>
  <si>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</si>
  <si>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</si>
  <si>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</si>
  <si>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</si>
  <si>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</si>
  <si>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</si>
  <si>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</si>
  <si>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</si>
  <si>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</si>
  <si>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</si>
  <si>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</si>
  <si>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</si>
  <si>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</si>
  <si>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</si>
  <si>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</si>
  <si>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</si>
  <si>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</si>
  <si>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</si>
  <si>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</si>
  <si>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</si>
  <si>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</si>
  <si>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</si>
  <si>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</si>
  <si>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</si>
  <si>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</si>
  <si>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</si>
  <si>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</si>
  <si>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</si>
  <si>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</si>
  <si>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</si>
  <si>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</si>
  <si>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</si>
  <si>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</si>
  <si>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</si>
  <si>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</si>
  <si>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</si>
  <si>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</si>
  <si>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</si>
  <si>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</si>
  <si>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</si>
  <si>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</si>
  <si>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</si>
  <si>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</si>
  <si>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</si>
  <si>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</si>
  <si>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</si>
  <si>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</si>
  <si>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</si>
  <si>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</si>
  <si>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</si>
  <si>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</si>
  <si>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</si>
  <si>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</si>
  <si>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</si>
  <si>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</si>
  <si>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</si>
  <si>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</si>
  <si>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</si>
  <si>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</si>
  <si>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</si>
  <si>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</si>
  <si>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</si>
  <si>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</si>
  <si>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</si>
  <si>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</si>
  <si>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</si>
  <si>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</si>
  <si>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</si>
  <si>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</si>
  <si>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</si>
  <si>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</si>
  <si>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</si>
  <si>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</si>
  <si>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</si>
  <si>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</si>
  <si>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</si>
  <si>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</si>
  <si>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</si>
  <si>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</si>
  <si>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</si>
  <si>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</si>
  <si>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</si>
  <si>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</si>
  <si>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</si>
  <si>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</si>
  <si>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</si>
  <si>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</si>
  <si>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</si>
  <si>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</si>
  <si>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</si>
  <si>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</si>
  <si>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</si>
  <si>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</si>
  <si>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</si>
  <si>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</si>
  <si>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</si>
  <si>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</si>
  <si>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</si>
  <si>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</si>
  <si>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</si>
  <si>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</si>
  <si>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</si>
  <si>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</si>
  <si>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</si>
  <si>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</si>
  <si>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</si>
  <si>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</si>
  <si>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</si>
  <si>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</si>
  <si>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</si>
  <si>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</si>
  <si>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</si>
  <si>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</si>
  <si>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</si>
  <si>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</si>
  <si>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</si>
  <si>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</si>
  <si>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</si>
  <si>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</si>
  <si>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</si>
  <si>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</si>
  <si>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</si>
  <si>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</si>
  <si>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</si>
  <si>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</si>
  <si>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</si>
  <si>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</si>
  <si>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</si>
  <si>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</si>
  <si>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</si>
  <si>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</si>
  <si>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</si>
  <si>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</si>
  <si>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</si>
  <si>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</si>
  <si>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</si>
  <si>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</si>
  <si>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</si>
  <si>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</si>
  <si>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</si>
  <si>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</si>
  <si>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</si>
  <si>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</si>
  <si>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</si>
  <si>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</si>
  <si>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</si>
  <si>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</si>
  <si>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</si>
  <si>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</si>
  <si>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</si>
  <si>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</si>
  <si>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</si>
  <si>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</si>
  <si>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</si>
  <si>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</si>
  <si>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</si>
  <si>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</si>
  <si>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</si>
  <si>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</si>
  <si>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</si>
  <si>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</si>
  <si>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</si>
  <si>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</si>
  <si>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</si>
  <si>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</si>
  <si>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</si>
  <si>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</si>
  <si>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</si>
  <si>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</si>
  <si>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</si>
  <si>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</si>
  <si>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</si>
  <si>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</si>
  <si>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</si>
  <si>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</si>
  <si>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</si>
  <si>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</si>
  <si>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</si>
  <si>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</si>
  <si>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</si>
  <si>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</si>
  <si>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</si>
  <si>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</si>
  <si>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</si>
  <si>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</si>
  <si>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</si>
  <si>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</si>
  <si>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</si>
  <si>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</si>
  <si>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</si>
  <si>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</si>
  <si>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</si>
  <si>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</si>
  <si>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</si>
  <si>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</si>
  <si>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</si>
  <si>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</si>
  <si>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</si>
  <si>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</si>
  <si>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</si>
  <si>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</si>
  <si>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</si>
  <si>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</si>
  <si>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</si>
  <si>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</si>
  <si>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</si>
  <si>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</si>
  <si>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</si>
  <si>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</si>
  <si>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</si>
  <si>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</si>
  <si>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</si>
  <si>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</si>
  <si>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</si>
  <si>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</si>
  <si>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</si>
  <si>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</si>
  <si>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</si>
  <si>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</si>
  <si>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</si>
  <si>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</si>
  <si>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</si>
  <si>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</si>
  <si>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</si>
  <si>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</si>
  <si>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</si>
  <si>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</si>
  <si>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</si>
  <si>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</si>
  <si>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</si>
  <si>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</si>
  <si>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</si>
  <si>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</si>
  <si>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</si>
  <si>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</si>
  <si>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</si>
  <si>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</si>
  <si>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</si>
  <si>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</si>
  <si>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</si>
  <si>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</si>
  <si>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</si>
  <si>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</si>
  <si>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</si>
  <si>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</si>
  <si>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</si>
  <si>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</si>
  <si>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</si>
  <si>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</si>
  <si>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</si>
  <si>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</si>
  <si>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</si>
  <si>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</si>
  <si>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</si>
  <si>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</si>
  <si>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</si>
  <si>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</si>
  <si>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</si>
  <si>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</si>
  <si>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</si>
  <si>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</si>
  <si>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</si>
  <si>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</si>
  <si>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</si>
  <si>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</si>
  <si>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</si>
  <si>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</si>
  <si>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</si>
  <si>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</si>
  <si>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</si>
  <si>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</si>
  <si>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</si>
  <si>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</si>
  <si>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</si>
  <si>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</si>
  <si>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</si>
  <si>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</si>
  <si>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</si>
  <si>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</si>
  <si>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</si>
  <si>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</si>
  <si>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</si>
  <si>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</si>
  <si>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</si>
  <si>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</si>
  <si>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</si>
  <si>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</si>
  <si>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</si>
  <si>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</si>
  <si>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</si>
  <si>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</si>
  <si>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</si>
  <si>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</si>
  <si>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</si>
  <si>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</si>
  <si>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</si>
  <si>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</si>
  <si>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</si>
  <si>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</si>
  <si>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</si>
  <si>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</si>
  <si>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</si>
  <si>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</si>
  <si>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</si>
  <si>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</si>
  <si>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</si>
  <si>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</si>
  <si>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</si>
  <si>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</si>
  <si>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</si>
  <si>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</si>
  <si>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</si>
  <si>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</si>
  <si>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</si>
  <si>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</si>
  <si>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</si>
  <si>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</si>
  <si>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</si>
  <si>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</si>
  <si>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</si>
  <si>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</si>
  <si>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</si>
  <si>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</si>
  <si>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</si>
  <si>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</si>
  <si>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</si>
  <si>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</si>
  <si>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</si>
  <si>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</si>
  <si>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</si>
  <si>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</si>
  <si>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</si>
  <si>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</si>
  <si>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</si>
  <si>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</si>
  <si>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</si>
  <si>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</si>
  <si>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</si>
  <si>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</si>
  <si>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</si>
  <si>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</si>
  <si>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</si>
  <si>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</si>
  <si>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</si>
  <si>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</si>
  <si>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</si>
  <si>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</si>
  <si>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</si>
  <si>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</si>
  <si>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</si>
  <si>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</si>
  <si>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</si>
  <si>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</si>
  <si>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</si>
  <si>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</si>
  <si>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</si>
  <si>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</si>
  <si>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</si>
  <si>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</si>
  <si>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</si>
  <si>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</si>
  <si>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</si>
  <si>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</si>
  <si>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</si>
  <si>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</si>
  <si>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</si>
  <si>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</si>
  <si>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</si>
  <si>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</si>
  <si>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</si>
  <si>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</si>
  <si>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</si>
  <si>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</si>
  <si>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</si>
  <si>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</si>
  <si>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</si>
  <si>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</si>
  <si>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</si>
  <si>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</si>
  <si>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</si>
  <si>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</si>
  <si>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</si>
  <si>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</si>
  <si>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</si>
  <si>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</si>
  <si>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</si>
  <si>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</si>
  <si>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</si>
  <si>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</si>
  <si>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</si>
  <si>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</si>
  <si>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</si>
  <si>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</si>
  <si>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</si>
  <si>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</si>
  <si>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</si>
  <si>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</si>
  <si>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</si>
  <si>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</si>
  <si>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</si>
  <si>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</si>
  <si>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</si>
  <si>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</si>
  <si>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</si>
  <si>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</si>
  <si>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</si>
  <si>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</si>
  <si>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</si>
  <si>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</si>
  <si>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</si>
  <si>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</si>
  <si>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</si>
  <si>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</si>
  <si>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</si>
  <si>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</si>
  <si>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</si>
  <si>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</si>
  <si>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</si>
  <si>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</si>
  <si>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</si>
  <si>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</si>
  <si>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</si>
  <si>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</si>
  <si>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</si>
  <si>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</si>
  <si>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</si>
  <si>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</si>
  <si>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</si>
  <si>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</si>
  <si>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</si>
  <si>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</si>
  <si>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</si>
  <si>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</si>
  <si>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</si>
  <si>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</si>
  <si>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</si>
  <si>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</si>
  <si>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</si>
  <si>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</si>
  <si>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</si>
  <si>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</si>
  <si>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</si>
  <si>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</si>
  <si>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</si>
  <si>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</si>
  <si>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</si>
  <si>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</si>
  <si>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</si>
  <si>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</si>
  <si>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</si>
  <si>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</si>
  <si>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</si>
  <si>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</si>
  <si>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</si>
  <si>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</si>
  <si>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</si>
  <si>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</si>
  <si>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</si>
  <si>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</si>
  <si>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</si>
  <si>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</si>
  <si>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</si>
  <si>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</si>
  <si>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</si>
  <si>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</si>
  <si>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</si>
  <si>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</si>
  <si>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</si>
  <si>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</si>
  <si>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</si>
  <si>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</si>
  <si>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</si>
  <si>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</si>
  <si>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</si>
  <si>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</si>
  <si>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</si>
  <si>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</si>
  <si>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</si>
  <si>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</si>
  <si>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</si>
  <si>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</si>
  <si>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</si>
  <si>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</si>
  <si>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</si>
  <si>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</si>
  <si>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</si>
  <si>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</si>
  <si>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</si>
  <si>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</si>
  <si>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</si>
  <si>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</si>
  <si>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</si>
  <si>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</si>
  <si>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</si>
  <si>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</si>
  <si>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</si>
  <si>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</si>
  <si>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</si>
  <si>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</si>
  <si>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</si>
  <si>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</si>
  <si>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</si>
  <si>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</si>
  <si>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</si>
  <si>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</si>
  <si>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</si>
  <si>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</si>
  <si>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</si>
  <si>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</si>
  <si>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</si>
  <si>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</si>
  <si>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</si>
  <si>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</si>
  <si>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</si>
  <si>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</si>
  <si>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</si>
  <si>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</si>
  <si>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</si>
  <si>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</si>
  <si>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</si>
  <si>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</si>
  <si>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</si>
  <si>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</si>
  <si>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</si>
  <si>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</si>
  <si>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</si>
  <si>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</si>
  <si>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</si>
  <si>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</si>
  <si>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</si>
  <si>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</si>
  <si>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</si>
  <si>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</si>
  <si>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</si>
  <si>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</si>
  <si>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</si>
  <si>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</si>
  <si>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</si>
  <si>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</si>
  <si>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</si>
  <si>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</si>
  <si>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</si>
  <si>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</si>
  <si>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</si>
  <si>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</si>
  <si>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</si>
  <si>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</si>
  <si>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</si>
  <si>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</si>
  <si>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</si>
  <si>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</si>
  <si>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</si>
  <si>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</si>
  <si>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</si>
  <si>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</si>
  <si>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</si>
  <si>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</si>
  <si>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</si>
  <si>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</si>
  <si>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</si>
  <si>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</si>
  <si>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</si>
  <si>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</si>
  <si>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</si>
  <si>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</si>
  <si>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</si>
  <si>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</si>
  <si>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</si>
  <si>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</si>
  <si>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</si>
  <si>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</si>
  <si>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</si>
  <si>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</si>
  <si>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</si>
  <si>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</si>
  <si>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</si>
  <si>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</si>
  <si>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</si>
  <si>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</si>
  <si>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</si>
  <si>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</si>
  <si>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</si>
  <si>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</si>
  <si>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</si>
  <si>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</si>
  <si>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</si>
  <si>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</si>
  <si>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</si>
  <si>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</si>
  <si>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</si>
  <si>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</si>
  <si>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</si>
  <si>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</si>
  <si>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</si>
  <si>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</si>
  <si>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</si>
  <si>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</si>
  <si>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</si>
  <si>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</si>
  <si>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</si>
  <si>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</si>
  <si>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</si>
  <si>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</si>
  <si>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</si>
  <si>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</si>
  <si>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</si>
  <si>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</si>
  <si>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</si>
  <si>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</si>
  <si>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</si>
  <si>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</si>
  <si>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</si>
  <si>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</si>
  <si>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</si>
  <si>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</si>
  <si>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</si>
  <si>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</si>
  <si>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</si>
  <si>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</si>
  <si>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</si>
  <si>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</si>
  <si>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</si>
  <si>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</si>
  <si>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</si>
  <si>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</si>
  <si>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</si>
  <si>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</si>
  <si>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</si>
  <si>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</si>
  <si>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</si>
  <si>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</si>
  <si>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</si>
  <si>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</si>
  <si>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</si>
  <si>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</si>
  <si>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</si>
  <si>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</si>
  <si>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</si>
  <si>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</si>
  <si>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</si>
  <si>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</si>
  <si>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</si>
  <si>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</si>
  <si>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</si>
  <si>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</si>
  <si>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</si>
  <si>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</si>
  <si>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</si>
  <si>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</si>
  <si>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</si>
  <si>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</si>
  <si>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</si>
  <si>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</si>
  <si>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</si>
  <si>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</si>
  <si>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</si>
  <si>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</si>
  <si>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</si>
  <si>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</si>
  <si>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</si>
  <si>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</si>
  <si>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</si>
  <si>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</si>
  <si>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</si>
  <si>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</si>
  <si>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</si>
  <si>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</si>
  <si>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</si>
  <si>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</si>
  <si>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</si>
  <si>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</si>
  <si>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</si>
  <si>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</si>
  <si>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</si>
  <si>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</si>
  <si>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</si>
  <si>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</si>
  <si>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</si>
  <si>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</si>
  <si>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</si>
  <si>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</si>
  <si>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</si>
  <si>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</si>
  <si>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</si>
  <si>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</si>
  <si>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</si>
  <si>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</si>
  <si>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</si>
  <si>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</si>
  <si>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</si>
  <si>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</si>
  <si>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</si>
  <si>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</si>
  <si>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</si>
  <si>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</si>
  <si>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</si>
  <si>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</si>
  <si>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</si>
  <si>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</si>
  <si>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</si>
  <si>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</si>
  <si>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</si>
  <si>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</si>
  <si>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</si>
  <si>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</si>
  <si>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</si>
  <si>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</si>
  <si>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</si>
  <si>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</si>
  <si>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</si>
  <si>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</si>
  <si>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</si>
  <si>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</si>
  <si>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</si>
  <si>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</si>
  <si>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</si>
  <si>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</si>
  <si>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</si>
  <si>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</si>
  <si>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</si>
  <si>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</si>
  <si>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</si>
  <si>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</si>
  <si>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</si>
  <si>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</si>
  <si>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</si>
  <si>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</si>
  <si>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</si>
  <si>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</si>
  <si>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</si>
  <si>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</si>
  <si>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</si>
  <si>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</si>
  <si>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</si>
  <si>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</si>
  <si>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</si>
  <si>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</si>
  <si>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</si>
  <si>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</si>
  <si>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</si>
  <si>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</si>
  <si>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</si>
  <si>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</si>
  <si>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</si>
  <si>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</si>
  <si>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</si>
  <si>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</si>
  <si>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</si>
  <si>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</si>
  <si>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</si>
  <si>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</si>
  <si>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</si>
  <si>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</si>
  <si>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</si>
  <si>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</si>
  <si>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</si>
  <si>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</si>
  <si>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</si>
  <si>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</si>
  <si>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</si>
  <si>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</si>
  <si>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</si>
  <si>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</si>
  <si>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</si>
  <si>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</si>
  <si>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</si>
  <si>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</si>
  <si>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</si>
  <si>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</si>
  <si>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</si>
  <si>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</si>
  <si>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</si>
  <si>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</si>
  <si>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</si>
  <si>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</si>
  <si>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</si>
  <si>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</si>
  <si>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</si>
  <si>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</si>
  <si>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</si>
  <si>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</si>
  <si>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</si>
  <si>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</si>
  <si>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</si>
  <si>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</si>
  <si>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</si>
  <si>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</si>
  <si>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</si>
  <si>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</si>
  <si>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</si>
  <si>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</si>
  <si>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</si>
  <si>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</si>
  <si>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</si>
  <si>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</si>
  <si>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</si>
  <si>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</si>
  <si>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</si>
  <si>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</si>
  <si>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</si>
  <si>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</si>
  <si>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</si>
  <si>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</si>
  <si>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</si>
  <si>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</si>
  <si>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</si>
  <si>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</si>
  <si>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</si>
  <si>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</si>
  <si>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</si>
  <si>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</si>
  <si>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</si>
  <si>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</si>
  <si>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</si>
  <si>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</si>
  <si>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</si>
  <si>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</si>
  <si>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</si>
  <si>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</si>
  <si>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</si>
  <si>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</si>
  <si>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</si>
  <si>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</si>
  <si>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</si>
  <si>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</si>
  <si>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</si>
  <si>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</si>
  <si>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</si>
  <si>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</si>
  <si>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</si>
  <si>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</si>
  <si>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</si>
  <si>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</si>
  <si>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</si>
  <si>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</si>
  <si>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</si>
  <si>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</si>
  <si>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</si>
  <si>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</si>
  <si>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</si>
  <si>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</si>
  <si>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</si>
  <si>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</si>
  <si>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</si>
  <si>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</si>
  <si>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</si>
  <si>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</si>
  <si>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</si>
  <si>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</si>
  <si>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</si>
  <si>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</si>
  <si>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</si>
  <si>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</si>
  <si>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</si>
  <si>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</si>
  <si>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</si>
  <si>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</si>
  <si>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</si>
  <si>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</si>
  <si>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</si>
  <si>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</si>
  <si>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</si>
  <si>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</si>
  <si>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</si>
  <si>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</si>
  <si>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</si>
  <si>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</si>
  <si>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</si>
  <si>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</si>
  <si>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</si>
  <si>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</si>
  <si>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</si>
  <si>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</si>
  <si>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</si>
  <si>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</si>
  <si>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</si>
  <si>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</si>
  <si>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</si>
  <si>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</si>
  <si>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</si>
  <si>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</si>
  <si>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</si>
  <si>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</si>
  <si>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</si>
  <si>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</si>
  <si>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</si>
  <si>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</si>
  <si>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</si>
  <si>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</si>
  <si>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</si>
  <si>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</si>
  <si>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</si>
  <si>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</si>
  <si>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</si>
  <si>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</si>
  <si>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</si>
  <si>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</si>
  <si>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</si>
  <si>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</si>
  <si>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</si>
  <si>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</si>
  <si>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</si>
  <si>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</si>
  <si>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</si>
  <si>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</si>
  <si>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</si>
  <si>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</si>
  <si>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</si>
  <si>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</si>
  <si>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</si>
  <si>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</si>
  <si>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</si>
  <si>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</si>
  <si>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</si>
  <si>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</si>
  <si>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</si>
  <si>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</si>
  <si>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</si>
  <si>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</si>
  <si>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</si>
  <si>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</si>
  <si>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</si>
  <si>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</si>
  <si>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</si>
  <si>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</si>
  <si>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</si>
  <si>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</si>
  <si>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</si>
  <si>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</si>
  <si>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</si>
  <si>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</si>
  <si>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</si>
  <si>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</si>
  <si>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</si>
  <si>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</si>
  <si>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</si>
  <si>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</si>
  <si>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</si>
  <si>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</si>
  <si>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</si>
  <si>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</si>
  <si>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</si>
  <si>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</si>
  <si>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</si>
  <si>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</si>
  <si>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</si>
  <si>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</si>
  <si>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</si>
  <si>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</si>
  <si>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</si>
  <si>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</si>
  <si>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</si>
  <si>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</si>
  <si>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</si>
  <si>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</si>
  <si>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</si>
  <si>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</si>
  <si>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</si>
  <si>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</si>
  <si>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</si>
  <si>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</si>
  <si>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</si>
  <si>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</si>
  <si>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</si>
  <si>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</si>
  <si>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</si>
  <si>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</si>
  <si>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</si>
  <si>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</si>
  <si>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</si>
  <si>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</si>
  <si>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</si>
  <si>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</si>
  <si>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</si>
  <si>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</si>
  <si>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</si>
  <si>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</si>
  <si>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</si>
  <si>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</si>
  <si>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</si>
  <si>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</si>
  <si>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</si>
  <si>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</si>
  <si>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</si>
  <si>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</si>
  <si>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</si>
  <si>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</si>
  <si>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</si>
  <si>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</si>
  <si>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</si>
  <si>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</si>
  <si>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</si>
  <si>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</si>
  <si>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</si>
  <si>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</si>
  <si>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</si>
  <si>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</si>
  <si>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</si>
  <si>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</si>
  <si>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</si>
  <si>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</si>
  <si>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</si>
  <si>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</si>
  <si>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</si>
  <si>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</si>
  <si>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</si>
  <si>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</si>
  <si>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</si>
  <si>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</si>
  <si>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</si>
  <si>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</si>
  <si>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</si>
  <si>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</si>
  <si>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</si>
  <si>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</si>
  <si>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</si>
  <si>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</si>
  <si>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</si>
  <si>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</si>
  <si>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</si>
  <si>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</si>
  <si>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</si>
  <si>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</si>
  <si>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</si>
  <si>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</si>
  <si>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</si>
  <si>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</si>
  <si>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</si>
  <si>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</si>
  <si>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</si>
  <si>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</si>
  <si>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</si>
  <si>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</si>
  <si>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</si>
  <si>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</si>
  <si>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</si>
  <si>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</si>
  <si>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</si>
  <si>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</si>
  <si>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</si>
  <si>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</si>
  <si>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</si>
  <si>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</si>
  <si>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</si>
  <si>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</si>
  <si>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</si>
  <si>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</si>
  <si>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</si>
  <si>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</si>
  <si>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</si>
  <si>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</si>
  <si>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</si>
  <si>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</si>
  <si>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</si>
  <si>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</si>
  <si>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</si>
  <si>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</si>
  <si>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</si>
  <si>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</si>
  <si>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</si>
  <si>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</si>
  <si>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</si>
  <si>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</si>
  <si>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</si>
  <si>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</si>
  <si>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</si>
  <si>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</si>
  <si>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</si>
  <si>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</si>
  <si>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</si>
  <si>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</si>
  <si>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</si>
  <si>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</si>
  <si>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</si>
  <si>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</si>
  <si>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</si>
  <si>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</si>
  <si>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</si>
  <si>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</si>
  <si>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</si>
  <si>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</si>
  <si>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</si>
  <si>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</si>
  <si>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</si>
  <si>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</si>
  <si>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</si>
  <si>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</si>
  <si>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</si>
  <si>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</si>
  <si>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</si>
  <si>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</si>
  <si>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</si>
  <si>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</si>
  <si>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</si>
  <si>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</si>
  <si>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</si>
  <si>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</si>
  <si>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</si>
  <si>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</si>
  <si>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</si>
  <si>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</si>
  <si>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</si>
  <si>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</si>
  <si>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</si>
  <si>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</si>
  <si>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</si>
  <si>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</si>
  <si>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</si>
  <si>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</si>
  <si>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</si>
  <si>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</si>
  <si>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</si>
  <si>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</si>
  <si>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</si>
  <si>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</si>
  <si>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</si>
  <si>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</si>
  <si>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</si>
  <si>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</si>
  <si>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</si>
  <si>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</si>
  <si>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</si>
  <si>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</si>
  <si>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</si>
  <si>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</si>
  <si>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</si>
  <si>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</si>
  <si>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</si>
  <si>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</si>
  <si>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</si>
  <si>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</si>
  <si>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</si>
  <si>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</si>
  <si>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</si>
  <si>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</si>
  <si>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</si>
  <si>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</si>
  <si>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</si>
  <si>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</si>
  <si>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</si>
  <si>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</si>
  <si>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</si>
  <si>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</si>
  <si>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</si>
  <si>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</si>
  <si>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</si>
  <si>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</si>
  <si>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</si>
  <si>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</si>
  <si>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</si>
  <si>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</si>
  <si>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</si>
  <si>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</si>
  <si>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</si>
  <si>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</si>
  <si>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</si>
  <si>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</si>
  <si>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</si>
  <si>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</si>
  <si>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</si>
  <si>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</si>
  <si>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</si>
  <si>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</si>
  <si>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</si>
  <si>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</si>
  <si>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</si>
  <si>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</si>
  <si>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</si>
  <si>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</si>
  <si>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</si>
  <si>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</si>
  <si>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</si>
  <si>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</si>
  <si>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</si>
  <si>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</si>
  <si>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</si>
  <si>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</si>
  <si>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</si>
  <si>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</si>
  <si>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</si>
  <si>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</si>
  <si>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</si>
  <si>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</si>
  <si>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</si>
  <si>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</si>
  <si>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</si>
  <si>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</si>
  <si>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</si>
  <si>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</si>
  <si>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</si>
  <si>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</si>
  <si>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</si>
  <si>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</si>
  <si>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</si>
  <si>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</si>
  <si>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</si>
  <si>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</si>
  <si>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</si>
  <si>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</si>
  <si>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</si>
  <si>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</si>
  <si>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</si>
  <si>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</si>
  <si>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</si>
  <si>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</si>
  <si>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</si>
  <si>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</si>
  <si>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</si>
  <si>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</si>
  <si>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</si>
  <si>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</si>
  <si>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</si>
  <si>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</si>
  <si>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</si>
  <si>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</si>
  <si>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</si>
  <si>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</si>
  <si>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</si>
  <si>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</si>
  <si>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</si>
  <si>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</si>
  <si>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</si>
  <si>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</si>
  <si>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</si>
  <si>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</si>
  <si>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</si>
  <si>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</si>
  <si>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</si>
  <si>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</si>
  <si>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</si>
  <si>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</si>
  <si>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</si>
  <si>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</si>
  <si>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</si>
  <si>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</si>
  <si>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</si>
  <si>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</si>
  <si>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</si>
  <si>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</si>
  <si>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</si>
  <si>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</si>
  <si>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</si>
  <si>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</si>
  <si>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</si>
  <si>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</si>
  <si>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</si>
  <si>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</si>
  <si>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</si>
  <si>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</si>
  <si>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</si>
  <si>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</si>
  <si>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</si>
  <si>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</si>
  <si>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</si>
  <si>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</si>
  <si>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</si>
  <si>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</si>
  <si>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</si>
  <si>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</si>
  <si>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</si>
  <si>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</si>
  <si>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</si>
  <si>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</si>
  <si>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</si>
  <si>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</si>
  <si>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</si>
  <si>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</si>
  <si>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</si>
  <si>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</si>
  <si>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</si>
  <si>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</si>
  <si>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</si>
  <si>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</si>
  <si>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</si>
  <si>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</si>
  <si>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</si>
  <si>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</si>
  <si>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</si>
  <si>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</si>
  <si>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</si>
  <si>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</si>
  <si>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</si>
  <si>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</si>
  <si>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</si>
  <si>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</si>
  <si>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</si>
  <si>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</si>
  <si>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</si>
  <si>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</si>
  <si>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</si>
  <si>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</si>
  <si>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</si>
  <si>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</si>
  <si>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</si>
  <si>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</si>
  <si>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</si>
  <si>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</si>
  <si>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</si>
  <si>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</si>
  <si>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</si>
  <si>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</si>
  <si>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</si>
  <si>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</si>
  <si>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</si>
  <si>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</si>
  <si>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</si>
  <si>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</si>
  <si>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</si>
  <si>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</si>
  <si>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</si>
  <si>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</si>
  <si>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</si>
  <si>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</si>
  <si>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</si>
  <si>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</si>
  <si>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</si>
  <si>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</si>
  <si>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</si>
  <si>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</si>
  <si>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</si>
  <si>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</si>
  <si>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</si>
  <si>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</si>
  <si>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</si>
  <si>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</si>
  <si>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</si>
  <si>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</si>
  <si>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</si>
  <si>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</si>
  <si>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</si>
  <si>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</si>
  <si>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</si>
  <si>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</si>
  <si>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</si>
  <si>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</si>
  <si>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</si>
  <si>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</si>
  <si>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</si>
  <si>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</si>
  <si>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</si>
  <si>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</si>
  <si>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</si>
  <si>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</si>
  <si>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</si>
  <si>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</si>
  <si>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</si>
  <si>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</si>
  <si>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</si>
  <si>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</si>
  <si>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</si>
  <si>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</si>
  <si>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</si>
  <si>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</si>
  <si>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</si>
  <si>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</si>
  <si>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</si>
  <si>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</si>
  <si>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</si>
  <si>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</si>
  <si>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</si>
  <si>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</si>
  <si>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</si>
  <si>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</si>
  <si>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</si>
  <si>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</si>
  <si>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</si>
  <si>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</si>
  <si>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</si>
  <si>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</si>
  <si>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</si>
  <si>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</si>
  <si>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</si>
  <si>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</si>
  <si>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</si>
  <si>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</si>
  <si>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</si>
  <si>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</si>
  <si>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</si>
  <si>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</si>
  <si>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</si>
  <si>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</si>
  <si>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</si>
  <si>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</si>
  <si>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</si>
  <si>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</si>
  <si>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</si>
  <si>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</si>
  <si>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</si>
  <si>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</si>
  <si>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</si>
  <si>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</si>
  <si>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</si>
  <si>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</si>
  <si>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</si>
  <si>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</si>
  <si>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</si>
  <si>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</si>
  <si>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</si>
  <si>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</si>
  <si>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</si>
  <si>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</si>
  <si>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</si>
  <si>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</si>
  <si>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</si>
  <si>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</si>
  <si>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</si>
  <si>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</si>
  <si>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</si>
  <si>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</si>
  <si>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</si>
  <si>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</si>
  <si>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</si>
  <si>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</si>
  <si>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</si>
  <si>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</si>
  <si>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</si>
  <si>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</si>
  <si>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</si>
  <si>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</si>
  <si>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</si>
  <si>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</si>
  <si>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</si>
  <si>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</si>
  <si>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</si>
  <si>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</si>
  <si>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</si>
  <si>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</si>
  <si>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</si>
  <si>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</si>
  <si>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</si>
  <si>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</si>
  <si>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</si>
  <si>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</si>
  <si>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</si>
  <si>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</si>
  <si>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</si>
  <si>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</si>
  <si>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</si>
  <si>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</si>
  <si>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</si>
  <si>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</si>
  <si>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</si>
  <si>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</si>
  <si>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</si>
  <si>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</si>
  <si>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</si>
  <si>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</si>
  <si>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</si>
  <si>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</si>
  <si>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</si>
  <si>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</si>
  <si>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</si>
  <si>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</si>
  <si>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</si>
  <si>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</si>
  <si>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</si>
  <si>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</si>
  <si>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</si>
  <si>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</si>
  <si>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</si>
  <si>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</si>
  <si>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</si>
  <si>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</si>
  <si>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</si>
  <si>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</si>
  <si>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</si>
  <si>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</si>
  <si>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</si>
  <si>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</si>
  <si>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</si>
  <si>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</si>
  <si>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</si>
  <si>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</si>
  <si>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</si>
  <si>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</si>
  <si>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</si>
  <si>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</si>
  <si>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</si>
  <si>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</si>
  <si>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</si>
  <si>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</si>
  <si>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</si>
  <si>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</si>
  <si>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</si>
  <si>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</si>
  <si>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</si>
  <si>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</si>
  <si>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</si>
  <si>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</si>
  <si>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</si>
  <si>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</si>
  <si>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</si>
  <si>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</si>
  <si>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</si>
  <si>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</si>
  <si>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</si>
  <si>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</si>
  <si>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</si>
  <si>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</si>
  <si>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</si>
  <si>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</si>
  <si>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</si>
  <si>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</si>
  <si>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</si>
  <si>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</si>
  <si>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</si>
  <si>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</si>
  <si>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</si>
  <si>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</si>
  <si>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</si>
  <si>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</si>
  <si>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</si>
  <si>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</si>
  <si>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</si>
  <si>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</si>
  <si>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</si>
  <si>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</si>
  <si>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</si>
  <si>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</si>
  <si>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</si>
  <si>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</si>
  <si>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</si>
  <si>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</si>
  <si>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</si>
  <si>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</si>
  <si>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</si>
  <si>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</si>
  <si>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</si>
  <si>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</si>
  <si>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</si>
  <si>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</si>
  <si>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</si>
  <si>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</si>
  <si>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</si>
  <si>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</si>
  <si>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</si>
  <si>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</si>
  <si>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</si>
  <si>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</si>
  <si>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</si>
  <si>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</si>
  <si>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</si>
  <si>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</si>
  <si>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</si>
  <si>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</si>
  <si>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</si>
  <si>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</si>
  <si>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</si>
  <si>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</si>
  <si>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</si>
  <si>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</si>
  <si>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</si>
  <si>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</si>
  <si>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</si>
  <si>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</si>
  <si>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</si>
  <si>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</si>
  <si>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</si>
  <si>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</si>
  <si>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</si>
  <si>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</si>
  <si>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</si>
  <si>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</si>
  <si>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</si>
  <si>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</si>
  <si>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</si>
  <si>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</si>
  <si>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</si>
  <si>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</si>
  <si>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</si>
  <si>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</si>
  <si>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</si>
  <si>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</si>
  <si>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</si>
  <si>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</si>
  <si>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</si>
  <si>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</si>
  <si>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</si>
  <si>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</si>
  <si>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</si>
  <si>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</si>
  <si>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</si>
  <si>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</si>
  <si>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</si>
  <si>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</si>
  <si>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</si>
  <si>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</si>
  <si>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</si>
  <si>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</si>
  <si>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</si>
  <si>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</si>
  <si>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</si>
  <si>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</si>
  <si>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</si>
  <si>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</si>
  <si>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</si>
  <si>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</si>
  <si>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</si>
  <si>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</si>
  <si>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</si>
  <si>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</si>
  <si>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</si>
  <si>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</si>
  <si>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</si>
  <si>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</si>
  <si>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</si>
  <si>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</si>
  <si>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</si>
  <si>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</si>
  <si>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</si>
  <si>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</si>
  <si>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</si>
  <si>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</si>
  <si>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</si>
  <si>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</si>
  <si>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</si>
  <si>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</si>
  <si>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</si>
  <si>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</si>
  <si>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</si>
  <si>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</si>
  <si>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</si>
  <si>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</si>
  <si>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</si>
  <si>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</si>
  <si>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</si>
  <si>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</si>
  <si>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</si>
  <si>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</si>
  <si>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</si>
  <si>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</si>
  <si>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</si>
  <si>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</si>
  <si>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</si>
  <si>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</si>
  <si>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</si>
  <si>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</si>
  <si>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</si>
  <si>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</si>
  <si>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</si>
  <si>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</si>
  <si>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</si>
  <si>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</si>
  <si>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</si>
  <si>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</si>
  <si>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</si>
  <si>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</si>
  <si>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</si>
  <si>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</si>
  <si>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</si>
  <si>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</si>
  <si>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</si>
  <si>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</si>
  <si>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</si>
  <si>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</si>
  <si>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</si>
  <si>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</si>
  <si>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</si>
  <si>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</si>
  <si>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</si>
  <si>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</si>
  <si>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</si>
  <si>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</si>
  <si>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</si>
  <si>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</si>
  <si>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</si>
  <si>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</si>
  <si>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</si>
  <si>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</si>
  <si>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</si>
  <si>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</si>
  <si>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</si>
  <si>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</si>
  <si>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</si>
  <si>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</si>
  <si>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</si>
  <si>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</si>
  <si>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</si>
  <si>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</si>
  <si>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</si>
  <si>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</si>
  <si>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</si>
  <si>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</si>
  <si>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</si>
  <si>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</si>
  <si>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</si>
  <si>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</si>
  <si>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</si>
  <si>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</si>
  <si>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</si>
  <si>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</si>
  <si>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</si>
  <si>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</si>
  <si>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</si>
  <si>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</si>
  <si>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</si>
  <si>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</si>
  <si>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</si>
  <si>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</si>
  <si>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</si>
  <si>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</si>
  <si>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</si>
  <si>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</si>
  <si>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</si>
  <si>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</si>
  <si>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</si>
  <si>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</si>
  <si>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</si>
  <si>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</si>
  <si>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</si>
  <si>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</si>
  <si>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</si>
  <si>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</si>
  <si>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</si>
  <si>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</si>
  <si>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</si>
  <si>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</si>
  <si>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</si>
  <si>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</si>
  <si>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</si>
  <si>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</si>
  <si>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</si>
  <si>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</si>
  <si>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</si>
  <si>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</si>
  <si>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</si>
  <si>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</si>
  <si>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</si>
  <si>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</si>
  <si>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</si>
  <si>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</si>
  <si>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</si>
  <si>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</si>
  <si>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</si>
  <si>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</si>
  <si>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</si>
  <si>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</si>
  <si>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</si>
  <si>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</si>
  <si>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</si>
  <si>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</si>
  <si>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</si>
  <si>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</si>
  <si>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</si>
  <si>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</si>
  <si>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</si>
  <si>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</si>
  <si>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</si>
  <si>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</si>
  <si>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</si>
  <si>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</si>
  <si>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</si>
  <si>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</si>
  <si>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</si>
  <si>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</si>
  <si>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</si>
  <si>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</si>
  <si>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</si>
  <si>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</si>
  <si>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</si>
  <si>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</si>
  <si>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</si>
  <si>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</si>
  <si>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</si>
  <si>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</si>
  <si>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</si>
  <si>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</si>
  <si>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</si>
  <si>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</si>
  <si>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</si>
  <si>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</si>
  <si>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</si>
  <si>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</si>
  <si>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</si>
  <si>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</si>
  <si>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</si>
  <si>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</si>
  <si>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</si>
  <si>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</si>
  <si>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</si>
  <si>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</si>
  <si>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</si>
  <si>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</si>
  <si>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</si>
  <si>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</si>
  <si>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</si>
  <si>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</si>
  <si>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</si>
  <si>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</si>
  <si>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</si>
  <si>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</si>
  <si>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</si>
  <si>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</si>
  <si>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</si>
  <si>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</si>
  <si>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</si>
  <si>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</si>
  <si>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</si>
  <si>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</si>
  <si>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</si>
  <si>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</si>
  <si>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</si>
  <si>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</si>
  <si>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</si>
  <si>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</si>
  <si>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</si>
  <si>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</si>
  <si>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</si>
  <si>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</si>
  <si>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</si>
  <si>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</si>
  <si>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</si>
  <si>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</si>
  <si>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</si>
  <si>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</si>
  <si>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</si>
  <si>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</si>
  <si>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</si>
  <si>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</si>
  <si>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</si>
  <si>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</si>
  <si>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</si>
  <si>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</si>
  <si>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</si>
  <si>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</si>
  <si>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</si>
  <si>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</si>
  <si>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</si>
  <si>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</si>
  <si>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</si>
  <si>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</si>
  <si>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</si>
  <si>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</si>
  <si>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</si>
  <si>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</si>
  <si>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</si>
  <si>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</si>
  <si>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</si>
  <si>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</si>
  <si>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</si>
  <si>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</si>
  <si>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</si>
  <si>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</si>
  <si>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</si>
  <si>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</si>
  <si>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</si>
  <si>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</si>
  <si>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</si>
  <si>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</si>
  <si>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</si>
  <si>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</si>
  <si>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</si>
  <si>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</si>
  <si>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</si>
  <si>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</si>
  <si>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</si>
  <si>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</si>
  <si>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</si>
  <si>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</si>
  <si>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</si>
  <si>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</si>
  <si>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</si>
  <si>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</si>
  <si>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</si>
  <si>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</si>
  <si>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</si>
  <si>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</si>
  <si>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</si>
  <si>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</si>
  <si>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</si>
  <si>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</si>
  <si>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</si>
  <si>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</si>
  <si>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</si>
  <si>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</si>
  <si>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</si>
  <si>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</si>
  <si>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</si>
  <si>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</si>
  <si>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</si>
  <si>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</si>
  <si>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</si>
  <si>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</si>
  <si>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</si>
  <si>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</si>
  <si>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</si>
  <si>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</si>
  <si>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</si>
  <si>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</si>
  <si>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</si>
  <si>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</si>
  <si>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</si>
  <si>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</si>
  <si>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</si>
  <si>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</si>
  <si>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</si>
  <si>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</si>
  <si>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</si>
  <si>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</si>
  <si>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</si>
  <si>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</si>
  <si>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</si>
  <si>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</si>
  <si>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</si>
  <si>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</si>
  <si>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</si>
  <si>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</si>
  <si>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</si>
  <si>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</si>
  <si>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</si>
  <si>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</si>
  <si>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</si>
  <si>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</si>
  <si>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</si>
  <si>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</si>
  <si>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</si>
  <si>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</si>
  <si>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</si>
  <si>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</si>
  <si>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</si>
  <si>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</si>
  <si>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</si>
  <si>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</si>
  <si>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</si>
  <si>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</si>
  <si>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</si>
  <si>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</si>
  <si>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</si>
  <si>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</si>
  <si>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</si>
  <si>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</si>
  <si>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</si>
  <si>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</si>
  <si>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</si>
  <si>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</si>
  <si>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</si>
  <si>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</si>
  <si>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</si>
  <si>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</si>
  <si>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</si>
  <si>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</si>
  <si>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</si>
  <si>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</si>
  <si>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</si>
  <si>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</si>
  <si>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</si>
  <si>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</si>
  <si>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</si>
  <si>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</si>
  <si>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</si>
  <si>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</si>
  <si>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</si>
  <si>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</si>
  <si>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</si>
  <si>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</si>
  <si>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</si>
  <si>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</si>
  <si>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</si>
  <si>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</si>
  <si>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</si>
  <si>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</si>
  <si>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</si>
  <si>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</si>
  <si>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</si>
  <si>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</si>
  <si>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</si>
  <si>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</si>
  <si>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</si>
  <si>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</si>
  <si>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</si>
  <si>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</si>
  <si>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</si>
  <si>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</si>
  <si>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</si>
  <si>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</si>
  <si>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</si>
  <si>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</si>
  <si>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</si>
  <si>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</si>
  <si>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</si>
  <si>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</si>
  <si>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</si>
  <si>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</si>
  <si>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</si>
  <si>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</si>
  <si>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</si>
  <si>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</si>
  <si>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</si>
  <si>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</si>
  <si>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</si>
  <si>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</si>
  <si>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</si>
  <si>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</si>
  <si>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</si>
  <si>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</si>
  <si>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</si>
  <si>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</si>
  <si>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</si>
  <si>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</si>
  <si>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</si>
  <si>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</si>
  <si>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</si>
  <si>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</si>
  <si>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</si>
  <si>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</si>
  <si>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</si>
  <si>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</si>
  <si>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</si>
  <si>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</si>
  <si>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</si>
  <si>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</si>
  <si>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</si>
  <si>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</si>
  <si>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</si>
  <si>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</si>
  <si>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</si>
  <si>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</si>
  <si>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</si>
  <si>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</si>
  <si>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</si>
  <si>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</si>
  <si>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</si>
  <si>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</si>
  <si>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</si>
  <si>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</si>
  <si>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</si>
  <si>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</si>
  <si>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</si>
  <si>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</si>
  <si>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</si>
  <si>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</si>
  <si>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</si>
  <si>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</si>
  <si>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</si>
  <si>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</si>
  <si>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</si>
  <si>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</si>
  <si>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</si>
  <si>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</si>
  <si>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</si>
  <si>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</si>
  <si>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</si>
  <si>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</si>
  <si>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</si>
  <si>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</si>
  <si>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</si>
  <si>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</si>
  <si>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</si>
  <si>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</si>
  <si>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</si>
  <si>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</si>
  <si>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</si>
  <si>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</si>
  <si>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</si>
  <si>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</si>
  <si>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</si>
  <si>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</si>
  <si>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</si>
  <si>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</si>
  <si>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</si>
  <si>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</si>
  <si>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</si>
  <si>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</si>
  <si>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</si>
  <si>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</si>
  <si>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</si>
  <si>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</si>
  <si>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</si>
  <si>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</si>
  <si>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</si>
  <si>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</si>
  <si>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</si>
  <si>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</si>
  <si>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</si>
  <si>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</si>
  <si>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</si>
  <si>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</si>
  <si>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</si>
  <si>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</si>
  <si>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</si>
  <si>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</si>
  <si>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</si>
  <si>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</si>
  <si>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</si>
  <si>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</si>
  <si>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</si>
  <si>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</si>
  <si>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</si>
  <si>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</si>
  <si>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</si>
  <si>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</si>
  <si>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</si>
  <si>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</si>
  <si>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</si>
  <si>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</si>
  <si>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</si>
  <si>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</si>
  <si>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</si>
  <si>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</si>
  <si>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</si>
  <si>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</si>
  <si>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</si>
  <si>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</si>
  <si>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</si>
  <si>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</si>
  <si>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</si>
  <si>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</si>
  <si>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</si>
  <si>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</si>
  <si>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</si>
  <si>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</si>
  <si>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</si>
  <si>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</si>
  <si>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</si>
  <si>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</si>
  <si>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</si>
  <si>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</si>
  <si>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</si>
  <si>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</si>
  <si>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</si>
  <si>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</si>
  <si>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</si>
  <si>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</si>
  <si>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</si>
  <si>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</si>
  <si>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</si>
  <si>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</si>
  <si>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</si>
  <si>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</si>
  <si>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</si>
  <si>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</si>
  <si>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</si>
  <si>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</si>
  <si>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</si>
  <si>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</si>
  <si>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</si>
  <si>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</si>
  <si>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</si>
  <si>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</si>
  <si>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</si>
  <si>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</si>
  <si>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</si>
  <si>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</si>
  <si>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</si>
  <si>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</si>
  <si>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</si>
  <si>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</si>
  <si>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</si>
  <si>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</si>
  <si>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</si>
  <si>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</si>
  <si>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</si>
  <si>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</si>
  <si>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</si>
  <si>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</si>
  <si>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</si>
  <si>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</si>
  <si>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</si>
  <si>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</si>
  <si>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</si>
  <si>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</si>
  <si>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</si>
  <si>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</si>
  <si>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</si>
  <si>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</si>
  <si>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</si>
  <si>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</si>
  <si>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</si>
  <si>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</si>
  <si>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</si>
  <si>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</si>
  <si>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</si>
  <si>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</si>
  <si>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</si>
  <si>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</si>
  <si>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</si>
  <si>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</si>
  <si>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</si>
  <si>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</si>
  <si>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</si>
  <si>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</si>
  <si>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</si>
  <si>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</si>
  <si>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</si>
  <si>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</si>
  <si>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</si>
  <si>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</si>
  <si>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</si>
  <si>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</si>
  <si>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</si>
  <si>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</si>
  <si>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</si>
  <si>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</si>
  <si>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</si>
  <si>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</si>
  <si>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</si>
  <si>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</si>
  <si>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</si>
  <si>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</si>
  <si>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</si>
  <si>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</si>
  <si>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</si>
  <si>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</si>
  <si>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</si>
  <si>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</si>
  <si>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</si>
  <si>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</si>
  <si>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</si>
  <si>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</si>
  <si>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</si>
  <si>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</si>
  <si>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</si>
  <si>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</si>
  <si>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</si>
  <si>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</si>
  <si>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</si>
  <si>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</si>
  <si>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</si>
  <si>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</si>
  <si>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</si>
  <si>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</si>
  <si>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</si>
  <si>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</si>
  <si>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</si>
  <si>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</si>
  <si>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</si>
  <si>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</si>
  <si>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</si>
  <si>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</si>
  <si>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</si>
  <si>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</si>
  <si>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</si>
  <si>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</si>
  <si>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</si>
  <si>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</si>
  <si>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</si>
  <si>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</si>
  <si>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</si>
  <si>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</si>
  <si>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</si>
  <si>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</si>
  <si>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</si>
  <si>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</si>
  <si>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</si>
  <si>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</si>
  <si>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</si>
  <si>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</si>
  <si>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</si>
  <si>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</si>
  <si>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</si>
  <si>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</si>
  <si>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</si>
  <si>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</si>
  <si>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</si>
  <si>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</si>
  <si>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</si>
  <si>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</si>
  <si>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</si>
  <si>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</si>
  <si>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</si>
  <si>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</si>
  <si>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</si>
  <si>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</si>
  <si>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</si>
  <si>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</si>
  <si>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</si>
  <si>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</si>
  <si>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</si>
  <si>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</si>
  <si>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</si>
  <si>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</si>
  <si>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</si>
  <si>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</si>
  <si>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</si>
  <si>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</si>
  <si>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</si>
  <si>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</si>
  <si>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</si>
  <si>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</si>
  <si>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</si>
  <si>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</si>
  <si>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</si>
  <si>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</si>
  <si>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</si>
  <si>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</si>
  <si>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</si>
  <si>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</si>
  <si>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</si>
  <si>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</si>
  <si>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</si>
  <si>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</si>
  <si>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</si>
  <si>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</si>
  <si>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</si>
  <si>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</si>
  <si>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</si>
  <si>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</si>
  <si>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</si>
  <si>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</si>
  <si>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</si>
  <si>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</si>
  <si>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</si>
  <si>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</si>
  <si>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</si>
  <si>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</si>
  <si>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</si>
  <si>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</si>
  <si>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</si>
  <si>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</si>
  <si>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</si>
  <si>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</si>
  <si>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</si>
  <si>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</si>
  <si>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</si>
  <si>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</si>
  <si>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</si>
  <si>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</si>
  <si>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</si>
  <si>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</si>
  <si>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</si>
  <si>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</si>
  <si>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</si>
  <si>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</si>
  <si>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</si>
  <si>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</si>
  <si>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</si>
  <si>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</si>
  <si>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</si>
  <si>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</si>
  <si>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</si>
  <si>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</si>
  <si>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</si>
  <si>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</si>
  <si>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</si>
  <si>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</si>
  <si>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</si>
  <si>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</si>
  <si>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</si>
  <si>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</si>
  <si>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</si>
  <si>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</si>
  <si>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</si>
  <si>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</si>
  <si>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</si>
  <si>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</si>
  <si>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</si>
  <si>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</si>
  <si>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</si>
  <si>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</si>
  <si>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</si>
  <si>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</si>
  <si>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</si>
  <si>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</si>
  <si>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</si>
  <si>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</si>
  <si>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</si>
  <si>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</si>
  <si>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</si>
  <si>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</si>
  <si>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</si>
  <si>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</si>
  <si>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</si>
  <si>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</si>
  <si>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</si>
  <si>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</si>
  <si>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</si>
  <si>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</si>
  <si>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</si>
  <si>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</si>
  <si>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</si>
  <si>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</si>
  <si>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</si>
  <si>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</si>
  <si>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</si>
  <si>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</si>
  <si>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</si>
  <si>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</si>
  <si>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</si>
  <si>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</si>
  <si>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</si>
  <si>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</si>
  <si>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</si>
  <si>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</si>
  <si>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</si>
  <si>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</si>
  <si>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</si>
  <si>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</si>
  <si>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</si>
  <si>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</si>
  <si>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</si>
  <si>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</si>
  <si>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</si>
  <si>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</si>
  <si>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</si>
  <si>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</si>
  <si>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</si>
  <si>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</si>
  <si>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</si>
  <si>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</si>
  <si>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</si>
  <si>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</si>
  <si>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</si>
  <si>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</si>
  <si>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</si>
  <si>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</si>
  <si>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</si>
  <si>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</si>
  <si>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</si>
  <si>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</si>
  <si>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</si>
  <si>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</si>
  <si>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</si>
  <si>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</si>
  <si>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</si>
  <si>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</si>
  <si>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</si>
  <si>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</si>
  <si>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</si>
  <si>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</si>
  <si>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</si>
  <si>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</si>
  <si>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</si>
  <si>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</si>
  <si>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</si>
  <si>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</si>
  <si>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</si>
  <si>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</si>
  <si>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</si>
  <si>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</si>
  <si>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</si>
  <si>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</si>
  <si>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</si>
  <si>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</si>
  <si>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</si>
  <si>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</si>
  <si>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</si>
  <si>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</si>
  <si>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</si>
  <si>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</si>
  <si>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</si>
  <si>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</si>
  <si>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AUTOMATE</t>
  </si>
  <si>
    <t>Abdullai</t>
  </si>
  <si>
    <t>Warranty: 10 years for battery, 5 years for inverter and accessories, 10 years for solar panels</t>
  </si>
  <si>
    <t>Scope: Solar to cater for all gadgets in facility</t>
  </si>
  <si>
    <t>INVOICE</t>
  </si>
  <si>
    <t>Victron GX Touch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</si>
</sst>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59">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6">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75" zoomScaleNormal="140" workbookViewId="0">
      <pane xSplit="3" ySplit="5" topLeftCell="D6" activePane="bottomRight" state="frozen"/>
      <selection activeCell="O51" sqref="O51"/>
      <selection pane="topRight" activeCell="O51" sqref="O51"/>
      <selection pane="bottomLeft" activeCell="O51" sqref="O51"/>
      <selection pane="bottomRight" activeCell="B6" sqref="B6"/>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11</v>
      </c>
      <c r="M1" s="103" t="s">
        <v>2488</v>
      </c>
      <c r="N1" s="103">
        <f ca="1">IFERROR('Client List'!AC493,IF(AND('Customer Base'!D7&lt;&gt;"Backup",SUMPRODUCT(A6:A132,AP6:AP132)&gt;0),SUM(A242:A254)/L5,0))</f>
        <v>4</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12</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15.586206896551721</v>
      </c>
      <c r="BM4" s="103">
        <f>MOD('Customer Base'!$J$9*1000*0.8,$BO4)</f>
        <v>679.99999999999636</v>
      </c>
      <c r="BN4" s="103">
        <v>20</v>
      </c>
      <c r="BO4" s="103">
        <v>1160</v>
      </c>
      <c r="BP4" s="231"/>
    </row>
    <row r="5" spans="1:68">
      <c r="C5" s="232" t="s">
        <v>1885</v>
      </c>
      <c r="D5" s="233"/>
      <c r="E5" s="233"/>
      <c r="F5" s="233"/>
      <c r="G5" s="234"/>
      <c r="H5" s="233"/>
      <c r="I5" s="235"/>
      <c r="K5" s="225" t="s">
        <v>2700</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9.0399999999999974</v>
      </c>
      <c r="BM5" s="103">
        <f>MOD('Customer Base'!$J$9*1000*0.8,$BO5)</f>
        <v>79.999999999996362</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6.9538461538461522</v>
      </c>
      <c r="BM6" s="103">
        <f>MOD('Customer Base'!$J$9*1000*0.8,$BO6)</f>
        <v>2479.9999999999964</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5.2558139534883708</v>
      </c>
      <c r="BM7" s="103">
        <f>MOD('Customer Base'!$J$9*1000*0.8,$BO7)</f>
        <v>879.99999999999636</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4.5199999999999987</v>
      </c>
      <c r="BM8" s="103">
        <f>MOD('Customer Base'!$J$9*1000*0.8,$BO8)</f>
        <v>2079.9999999999964</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3.6897959183673463</v>
      </c>
      <c r="BM9" s="103">
        <f>MOD('Customer Base'!$J$9*1000*0.8,$BO9)</f>
        <v>3379.9999999999964</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3.1172413793103444</v>
      </c>
      <c r="BM10" s="103">
        <f>MOD('Customer Base'!$J$9*1000*0.8,$BO10)</f>
        <v>679.99999999999636</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3.1172413793103444</v>
      </c>
      <c r="BM12" s="103">
        <f>MAX(BM4:BM10)</f>
        <v>3379.9999999999964</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60kWh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22.6kWp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60kWh Battery, 22.6kWp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60kWh Battery, and 22.6kWp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60kWh Battery, 22.6kWp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f>IF(AND('Customer Base'!D$8=48,'Customer Base'!D$13="Victron",'Customer Base'!E$13="Multiplus",'Customer Base'!D$14&gt;3,'Customer Base'!D$14&lt;=5),'Customer Base'!D$15,IF(AND('Customer Base'!D$7="Mini-Grid",'Customer Base'!D$8=48,'Customer Base'!F$13="Victron",'Customer Base'!F$14&gt;3,'Customer Base'!F$14&lt;=5),'Customer Base'!F$15,""))</f>
        <v>3</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Victron MultiPlus-II 48/5000/70-50 230V</v>
      </c>
      <c r="AM50" s="103">
        <v>5</v>
      </c>
      <c r="AN50" s="103" t="s">
        <v>2259</v>
      </c>
      <c r="AO50" s="103">
        <f>IF('Customer Base'!$I$15="MANUAL",IFERROR(AM50*B50,""),IF('Customer Base'!$I$15="AUTOMATE",IFERROR(AM50*A50,""),""))</f>
        <v>15</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IFERROR(IF(OR(ROUNDUP(SUM(A103:A118)/6,0)=0,'Customer Base'!D7="Mini-Grid"),"",ROUNDUP(SUM(A103:A118)/6,0)),"")</f>
        <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12</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60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f>IFERROR(IF(SUM(A205,A207:A209,A211)&gt;0,1,""),"")</f>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BYD Battery-Box Premium LV BMU</v>
      </c>
      <c r="AO210" s="103">
        <f>IF('Customer Base'!$I$15="MANUAL",IFERROR(AM210*B210,""),IF('Customer Base'!$I$15="AUTOMATE",IFERROR(AM210*A210,""),""))</f>
        <v>0</v>
      </c>
      <c r="AT210" s="103" t="str">
        <f t="shared" si="39"/>
        <v/>
      </c>
      <c r="AV210" s="103" t="str">
        <f t="shared" si="36"/>
        <v/>
      </c>
    </row>
    <row r="211" spans="1:48">
      <c r="A211" s="103" t="str">
        <f>IFERROR(IF(AND('Customer Base'!D$7&lt;&gt;"Grid-Tied",'Customer Base'!D$20="BYD",'Customer Base'!E$20=15),ROUNDUP('Customer Base'!D$21,0),""),"")</f>
        <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f>IFERROR(IF(AND('Customer Base'!D$7&lt;&gt;"Backup",'Customer Base'!D$26=565,'Customer Base'!D$25="JA Solar"),ROUNDUP('Customer Base'!D$27/AM247,0),""),"")</f>
        <v>40</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JA Solar JAM72-S30 565 Watts Solar Panel</v>
      </c>
      <c r="AM247" s="103">
        <v>0.56499999999999995</v>
      </c>
      <c r="AN247" s="103" t="s">
        <v>2658</v>
      </c>
      <c r="AO247" s="103">
        <f>IF('Customer Base'!$I$15="MANUAL",IFERROR(AM247*B247,""),IF('Customer Base'!$I$15="AUTOMATE",IFERROR(AM247*A247,""),""))</f>
        <v>22.599999999999998</v>
      </c>
      <c r="AP247" s="103">
        <v>14.31</v>
      </c>
      <c r="AQ247" s="103">
        <v>50.5</v>
      </c>
      <c r="AR247" s="103" t="s">
        <v>2301</v>
      </c>
      <c r="AS247" s="103" t="str">
        <f t="shared" ref="AS247" si="50">IF(AT247&lt;&gt;"",AQ247,"")</f>
        <v/>
      </c>
      <c r="AT247" s="103" t="str">
        <f t="shared" ref="AT247" si="51">IF(AND(AR247=$AY$4,$AZ$4=AN247),BA$4,"")</f>
        <v/>
      </c>
    </row>
    <row r="248" spans="1:48">
      <c r="D248" s="319"/>
      <c r="E248" s="319"/>
      <c r="F248" s="224">
        <f t="shared" si="46"/>
        <v>0</v>
      </c>
      <c r="G248" s="224">
        <f>IFERROR(ROUNDUP(F248*'Customer Base'!$J$5,2),0)</f>
        <v>0</v>
      </c>
      <c r="H248" s="224">
        <f t="shared" si="47"/>
        <v>0</v>
      </c>
      <c r="I248" s="224">
        <f>IFERROR(ROUNDUP(H248*'Customer Base'!$J$5,2),0)</f>
        <v>0</v>
      </c>
      <c r="J248" s="103" t="str">
        <f t="shared" si="40"/>
        <v/>
      </c>
      <c r="L248" s="103" t="str">
        <f t="shared" si="41"/>
        <v/>
      </c>
      <c r="N248" s="103">
        <v>247</v>
      </c>
      <c r="O248" s="103" t="str">
        <f>IF('Customer Base'!$I$15="MANUAL",IF(B248&lt;&gt;"",C248,""),IF('Customer Base'!$I$15="AUTOMATE",IF(A248&lt;&gt;"",C248,""),""))</f>
        <v/>
      </c>
      <c r="AO248" s="103">
        <f>IF('Customer Base'!$I$15="MANUAL",IFERROR(AM248*B248,""),IF('Customer Base'!$I$15="AUTOMATE",IFERROR(AM248*A248,""),""))</f>
        <v>0</v>
      </c>
      <c r="AS248" s="103" t="str">
        <f t="shared" si="48"/>
        <v/>
      </c>
      <c r="AT248" s="103" t="str">
        <f t="shared" si="49"/>
        <v/>
      </c>
      <c r="AV248" s="103" t="str">
        <f t="shared" si="45"/>
        <v/>
      </c>
    </row>
    <row r="249" spans="1:48">
      <c r="A249" s="103" t="str">
        <f>IFERROR(IF(AND('Customer Base'!D$7&lt;&gt;"Backup",'Customer Base'!D$26=415,'Customer Base'!D$25="Sharp"),ROUNDUP('Customer Base'!D$27/AM249,0),""),"")</f>
        <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Base'!D$13="Victron"),1,IF(AND('Customer Base'!D$7&lt;&gt;"Backup",'Customer Base'!D$13="Victron"),IF(AND('Client List'!EH474=100,'Client List'!EF$474&gt;0,'Client List'!EF$474&lt;=AW$260,OR(SUM('Client List'!EE483:EE485)&gt;0,SUM('Client List'!EE477:EE491)=0)),'Client List'!EC$474,IF(AND('Client List'!IP474=100,'Client List'!IN$474&gt;0,'Client List'!IN$474&lt;=AW$260,SUM('Client List'!IM483:IM485)&gt;0),'Client List'!IK$474,"")),"")),"")</f>
        <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Base'!D$13="Victron"),IF(AND('Client List'!EH474=100,'Client List'!EF$474&gt;AW$260,'Client List'!EF$474&lt;=AW$261,OR(SUM('Client List'!EE483:EE485)&gt;0,SUM('Client List'!EE477:EE491)=0)),'Client List'!EC$474,IF(AND('Client List'!IP474=100,'Client List'!IN$474&gt;AW$260,'Client List'!IN$474&lt;=AW$261,SUM('Client List'!IM483:IM485)&gt;0),'Client List'!IK$474,"")),""),"")</f>
        <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Base'!D$13="Victron"),IF(AND('Client List'!EH474=100,'Client List'!EF$474&gt;AW$261,'Client List'!EF$474&lt;=AW$262,OR(SUM('Client List'!EE483:EE485)&gt;0,SUM('Client List'!EE477:EE491)=0)),'Client List'!EC$474,IF(AND('Client List'!IP474=100,'Client List'!IN$474&gt;AW$261,'Client List'!IN$474&lt;=AW$262,SUM('Client List'!IM483:IM485)&gt;0),'Client List'!IK$474,"")),""),"")</f>
        <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f ca="1">IFERROR(IF(AND('Customer Base'!D$7&lt;&gt;"Backup",'Customer Base'!D$13="Victron"),IF(AND(OR(AND('Client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 ca="1">IF('Customer Base'!$I$15="MANUAL",IF(B263&lt;&gt;"",C263,""),IF('Customer Base'!$I$15="AUTOMATE",IF(A263&lt;&gt;"",C263,""),""))</f>
        <v>Victron SmartSolar MPPT 150/35</v>
      </c>
      <c r="AO263" s="103">
        <f ca="1">IF('Customer Base'!$I$15="MANUAL",IFERROR(AM263*B263,""),IF('Customer Base'!$I$15="AUTOMATE",IFERROR(AM263*A263,""),""))</f>
        <v>0</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Base'!D$13="Victron"),IF(AND('Client List'!EH474=150,'Client List'!EF$474&gt;AW$263,'Client List'!EF$474&lt;=AW$264,OR(SUM('Client List'!EE477:EE485)&gt;0,SUM('Client List'!EE477:EE491)=0)),'Client List'!EC$474,IF(AND('Client List'!IP474=150,'Client List'!IN$474&gt;AW$263,'Client List'!IN$474&lt;=AW$264,SUM('Client List'!IM477:IM485)&gt;0),'Client List'!IK$474,"")),""),"")</f>
        <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Base'!D$13="Victron"),IF(AND('Client List'!EH474=150,'Client List'!EF$474&gt;AW$264,'Client List'!EF$474&lt;=AW$265,OR(SUM('Client List'!EE477:EE485)&gt;0,SUM('Client List'!EE477:EE491)=0)),'Client List'!EC$474,IF(AND('Client List'!IP474=150,'Client List'!IN$474&gt;AW$264,'Client List'!IN$474&lt;=AW$265,SUM('Client List'!IM477:IM485)&gt;0),'Client List'!IK$474,"")),""),"")</f>
        <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Base'!D$13="Victron"),IF(AND('Client List'!EH474=150,'Client List'!EF$474&gt;AW$265,'Client List'!EF$474&lt;=AW$268,OR(SUM('Client List'!EE477:EE485)&gt;0,SUM('Client List'!EE477:EE491)=0)),'Client List'!EC$474,IF(AND('Client List'!IP474=150,'Client List'!IN$474&gt;AW$265,'Client List'!IN$474&lt;=AW$268,SUM('Client List'!IM477:IM485)&gt;0),'Client List'!IK$474,"")),""),"")</f>
        <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Base'!D$13="Victron"),IF(AND('Client List'!EH474=150,'Client List'!EF$474&gt;AW$268,'Client List'!EF$474&lt;=AW$270,OR(SUM('Client List'!EE477:EE483)&gt;0,SUM('Client List'!EE477:EE491)=0)),'Client List'!EC$474,IF(AND('Client List'!IP474=150,'Client List'!IN$474&gt;AW$268,'Client List'!IN$474&lt;=AW$270,SUM('Client List'!IM477:IM485)&gt;0),'Client List'!IK$474,"")),""),"")</f>
        <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Base'!D$13="Victron"),IF(AND('Client List'!EH474=150,'Client List'!EF$474&gt;AW$270,'Client List'!EF$474&lt;=AW$272,OR(SUM('Client List'!EE477:EE485)&gt;0,SUM('Client List'!EE477:EE491)=0)),'Client List'!EC$474,IF(AND('Client List'!IP474=150,'Client List'!IN$474&gt;AW$270,'Client List'!IN$474&lt;=AW$272,SUM('Client List'!IM477:IM485)&gt;0),'Client List'!IK$474,"")),""),"")</f>
        <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Base'!D$13="Victron"),IF(AND('Client List'!EH474=250,'Client List'!EF$474&gt;0,'Client List'!EF$474&lt;=AW$274,OR(SUM('Client List'!EE489:EE491)&gt;0,SUM('Client List'!EE477:EE491)=0)),'Client List'!EC$474,IF(AND('Client List'!IP474=250,'Client List'!IN$474&gt;0,'Client List'!IN$474&lt;=AW$274,SUM('Client List'!IM489:IM491)&gt;0),'Client List'!IK$474,"")),""),"")</f>
        <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Base'!D$13="Victron"),IF(AND('Client List'!EH474=250,'Client List'!EF$474&gt;AW$274,'Client List'!EF$474&lt;=AW$277,OR(SUM('Client List'!EE489:EE491)&gt;0,SUM('Client List'!EE477:EE491)=0)),'Client List'!EC$474,IF(AND('Client List'!IP474=250,'Client List'!IN$474&gt;AW$274,'Client List'!IN$474&lt;=AW$277,SUM('Client List'!IM489:IM491)&gt;0),'Client List'!IK$474,"")),""),"")</f>
        <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Base'!D$13="Victron"),IF(AND('Client List'!EH474=250,'Client List'!EF$474&gt;AW$277,'Client List'!EF$474&lt;=AW$279,OR(SUM('Client List'!EE489:EE491)&gt;0,SUM('Client List'!EE477:EE491)=0)),'Client List'!EC$474,IF(AND('Client List'!IP474=250,'Client List'!IN$474&gt;AW$277,'Client List'!IN$474&lt;=AW$279,SUM('Client List'!IM489:IM491)&gt;0),'Client List'!IK$474,"")),""),"")</f>
        <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Base'!D$13="Victron"),IF(AND('Client List'!EH474=250,'Client List'!EF$474&gt;AW$279,'Client List'!EF$474&lt;=AW$281,OR(SUM('Client List'!EE489:EE491)&gt;0,SUM('Client List'!EE477:EE491)=0)),'Client List'!EC$474,IF(AND('Client List'!IP474=250,'Client List'!IN$474&gt;AW$279,'Client List'!IN$474&lt;=AW$281,SUM('Client List'!IM489:IM491)&gt;0),'Client List'!IK$474,"")),""),"")</f>
        <v>3</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C301" s="248" t="s">
        <v>2836</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3</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1</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t="str">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
      </c>
      <c r="AO366" s="103" t="str">
        <f ca="1">IF('Customer Base'!$I$15="MANUAL",IFERROR(AM366*B366,""),IF('Customer Base'!$I$15="AUTOMATE",IFERROR(AM366*A366,""),""))</f>
        <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144</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60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35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30</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Top Cable AC solar cable 5x4mm2 RV-K 0.6/1KV</v>
      </c>
      <c r="AO376" s="103">
        <f>IF('Customer Base'!$I$15="MANUAL",IFERROR(AM376*B376,""),IF('Customer Base'!$I$15="AUTOMATE",IFERROR(AM376*A376,""),""))</f>
        <v>0</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5</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60</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47.541000000000004</v>
      </c>
      <c r="E400" s="325">
        <f>H400*1.219</f>
        <v>39.008000000000003</v>
      </c>
      <c r="F400" s="255">
        <f>1%*IF('Customer Base'!I15="AUTOMATE",ROUNDUP(SUMPRODUCT($A$242:$A$254,F$242:F$254),-2),ROUNDUP(SUMPRODUCT($B$242:$B$254,F$242:F$254),-2))</f>
        <v>39</v>
      </c>
      <c r="G400" s="255">
        <f>IFERROR(ROUNDUP(F400*'Customer Base'!$J$5,2),0)</f>
        <v>651.29999999999995</v>
      </c>
      <c r="H400" s="255">
        <f>1%*IF('Customer Base'!I15="AUTOMATE",ROUNDUP(SUMPRODUCT($A$242:$A$254,H$242:H$254),-2),ROUNDUP(SUMPRODUCT($B$242:$B$254,H$242:H$254),-2))</f>
        <v>32</v>
      </c>
      <c r="I400" s="255">
        <f>IFERROR(ROUNDUP(H400*'Customer Base'!$J$5,2),0)</f>
        <v>534.4</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4</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4</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f>IF(AND(OR(AND('Customer Base'!E13="Phoenix",'Customer Base'!D13="Victron"),'Customer Base'!D$7="Grid-Tied"),'Customer Base'!D$9=1,'CABLE SIZING TOOL'!J$27&gt;80,'CABLE SIZING TOOL'!J$27&lt;=100),1,IF(AND('Customer Base'!D$9=1,'CABLE SIZING TOOL'!J$27&gt;80,'CABLE SIZING TOOL'!J$27&lt;=100),2,""))</f>
        <v>2</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100A 2-Pole AC Circuit Breaker</v>
      </c>
      <c r="AO471" s="103">
        <f>IF('Customer Base'!$I$15="MANUAL",IFERROR(AM471*B471,""),IF('Customer Base'!$I$15="AUTOMATE",IFERROR(AM471*A471,""),""))</f>
        <v>0</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17</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10</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C509" s="237" t="s">
        <v>1271</v>
      </c>
      <c r="D509" s="238">
        <f>IF(F509="",IF(G509&lt;&gt;"",ROUNDUP(G509*1.219/'Customer Base'!$J$5,1),""),ROUNDUP(F509*1.219,1))</f>
        <v>385.70000000000005</v>
      </c>
      <c r="E509" s="238">
        <f>IF(H509="",IF(I509&lt;&gt;"",ROUNDUP(I509*1.219/'Customer Base'!$J$5,1),""),ROUNDUP(H509*1.219,1))</f>
        <v>385.70000000000005</v>
      </c>
      <c r="F509" s="238">
        <f>'Customer Base'!$J$9*14</f>
        <v>316.39999999999998</v>
      </c>
      <c r="G509" s="238">
        <f>IFERROR(ROUNDUP(F509*'Customer Base'!$J$5,2),0)</f>
        <v>5283.88</v>
      </c>
      <c r="H509" s="238">
        <f>'Customer Base'!$J$9*14</f>
        <v>316.39999999999998</v>
      </c>
      <c r="I509" s="238">
        <f>IFERROR(ROUNDUP(H509*'Customer Base'!$J$5,2),0)</f>
        <v>5283.88</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C510" s="237" t="s">
        <v>1358</v>
      </c>
      <c r="D510" s="238">
        <f>IF(F510="",IF(G510&lt;&gt;"",ROUNDUP(G510*1.219/'Customer Base'!$J$5,1),""),ROUNDUP(F510*1.219,1))</f>
        <v>385.70000000000005</v>
      </c>
      <c r="E510" s="238">
        <f>IF(H510="",IF(I510&lt;&gt;"",ROUNDUP(I510*1.219/'Customer Base'!$J$5,1),""),ROUNDUP(H510*1.219,1))</f>
        <v>385.70000000000005</v>
      </c>
      <c r="F510" s="238">
        <f>'Customer Base'!$J$9*14</f>
        <v>316.39999999999998</v>
      </c>
      <c r="G510" s="238">
        <f>IFERROR(ROUNDUP(F510*'Customer Base'!$J$5,2),0)</f>
        <v>5283.88</v>
      </c>
      <c r="H510" s="238">
        <f>'Customer Base'!$J$9*14</f>
        <v>316.39999999999998</v>
      </c>
      <c r="I510" s="238">
        <f>IFERROR(ROUNDUP(H510*'Customer Base'!$J$5,2),0)</f>
        <v>5283.88</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C540" s="265" t="s">
        <v>953</v>
      </c>
      <c r="D540" s="332">
        <f ca="1">IF(F540="",IF(G540&lt;&gt;"",ROUNDUP(G540*1.219/'Customer Base'!$J$5,1),""),ROUNDUP(F540*1.219,1))</f>
        <v>145.29999999999998</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1990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100</v>
      </c>
      <c r="E544" s="330">
        <f>ROUNDUP('Customer Base'!J9*4,-2)</f>
        <v>100</v>
      </c>
      <c r="F544" s="263">
        <f t="shared" si="95"/>
        <v>82.034454470877762</v>
      </c>
      <c r="G544" s="263">
        <f>IFERROR(ROUNDUP(F544*'Customer Base'!$J$5,2),0)</f>
        <v>1369.98</v>
      </c>
      <c r="H544" s="263">
        <f t="shared" si="96"/>
        <v>82.034454470877762</v>
      </c>
      <c r="I544" s="263">
        <f>IFERROR(ROUNDUP(H544*'Customer Base'!$J$5,2),0)</f>
        <v>1369.98</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t="str">
        <f>IF(INVOICE!C13&lt;&gt;"Accra",IF(SUM(A1:A549)&gt;0,1,""),"")</f>
        <v/>
      </c>
      <c r="C550" s="250" t="s">
        <v>1528</v>
      </c>
      <c r="D550" s="333">
        <f>F550*1.219</f>
        <v>55.098799999999997</v>
      </c>
      <c r="E550" s="333">
        <f>H550*1.219</f>
        <v>55.098799999999997</v>
      </c>
      <c r="F550" s="249">
        <f>(IF(ISNA(VLOOKUP(INVOICE!$C$13,Items!$K$6:$L$56,2,0)),0,ROUNDUP(VLOOKUP(INVOICE!$C$13,Items!$K$6:$L$56,2,0),0))+(0.25%*ROUNDUP(SUMPRODUCT($B$242:$B$254,F$242:F$254),-1)*'Customer Base'!J9/10))*(IF('Customer Base'!J9&lt;10,1,'Customer Base'!J9/10))</f>
        <v>45.199999999999996</v>
      </c>
      <c r="G550" s="249">
        <f>IFERROR(ROUNDUP(F550*'Customer Base'!$J$5,0),0)</f>
        <v>755</v>
      </c>
      <c r="H550" s="249">
        <f>(IF(ISNA(VLOOKUP(INVOICE!$C$13,Items!$K$6:$L$56,2,0)),0,ROUNDUP(VLOOKUP(INVOICE!$C$13,Items!$K$6:$L$56,2,0),0))+(0.25%*ROUNDUP(SUMPRODUCT($B$242:$B$254,H$242:H$254),-1)*'Customer Base'!J9/10))*(IF('Customer Base'!J9&lt;10,1,'Customer Base'!J9/10))</f>
        <v>45.199999999999996</v>
      </c>
      <c r="I550" s="249">
        <f>IFERROR(ROUNDUP(H550*'Customer Base'!$J$5,0),0)</f>
        <v>755</v>
      </c>
      <c r="J550" s="103" t="str">
        <f t="shared" si="92"/>
        <v/>
      </c>
      <c r="L550" s="103" t="str">
        <f t="shared" si="93"/>
        <v/>
      </c>
      <c r="N550" s="103">
        <v>559</v>
      </c>
      <c r="O550" s="103" t="str">
        <f>IF('Customer Base'!$I$15="MANUAL",IF(B550&lt;&gt;"",C550,""),IF('Customer Base'!$I$15="AUTOMATE",IF(A550&lt;&gt;"",C550,""),""))</f>
        <v/>
      </c>
      <c r="AO550" s="103" t="str">
        <f>IF('Customer Base'!$I$15="MANUAL",IFERROR(AM550*B550,""),IF('Customer Base'!$I$15="AUTOMATE",IFERROR(AM550*A550,""),""))</f>
        <v/>
      </c>
      <c r="AV550" s="103">
        <f t="shared" si="97"/>
        <v>0</v>
      </c>
    </row>
    <row r="551" spans="1:48">
      <c r="C551" s="250" t="s">
        <v>1304</v>
      </c>
      <c r="D551" s="333">
        <f>F551*1.219</f>
        <v>24.380000000000003</v>
      </c>
      <c r="E551" s="333">
        <f>H551*1.219</f>
        <v>24.380000000000003</v>
      </c>
      <c r="F551" s="249">
        <f>IF(ISNA(VLOOKUP(INVOICE!$C$13,Items!$K$6:$L$56,2,0)),0,ROUNDUP(VLOOKUP(INVOICE!$C$13,Items!$K$6:$L$56,2,0),0))+0.25%*ROUNDUP(SUMPRODUCT($B$242:$B$254,F$242:F$254),-1)*'Customer Base'!J9/10</f>
        <v>20</v>
      </c>
      <c r="G551" s="249">
        <f>IFERROR(ROUNDUP(F551*'Customer Base'!$J$5,0),0)</f>
        <v>334</v>
      </c>
      <c r="H551" s="249">
        <f>IF(ISNA(VLOOKUP(INVOICE!$C$13,Items!$K$6:$L$56,2,0)),0,ROUNDUP(VLOOKUP(INVOICE!$C$13,Items!$K$6:$L$56,2,0),0))+0.25%*ROUNDUP(SUMPRODUCT($B$242:$B$254,H$242:H$254),-1)*'Customer Base'!J9/10</f>
        <v>20</v>
      </c>
      <c r="I551" s="249">
        <f>IFERROR(ROUNDUP(H551*'Customer Base'!$J$5,0),0)</f>
        <v>334</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55.098799999999997</v>
      </c>
      <c r="E553" s="333">
        <f>H553*1.219</f>
        <v>55.098799999999997</v>
      </c>
      <c r="F553" s="268">
        <f>F550+F552</f>
        <v>45.199999999999996</v>
      </c>
      <c r="G553" s="249">
        <f>IFERROR(ROUNDUP(F553*'Customer Base'!$J$5,2),0)</f>
        <v>754.84</v>
      </c>
      <c r="H553" s="268">
        <f>H550+H552</f>
        <v>45.199999999999996</v>
      </c>
      <c r="I553" s="249">
        <f>IFERROR(ROUNDUP(H553*'Customer Base'!$J$5,2),0)</f>
        <v>754.84</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0.64571428571428569</v>
      </c>
      <c r="E554" s="321">
        <f>'Customer Base'!J9/35</f>
        <v>0.64571428571428569</v>
      </c>
      <c r="F554" s="249">
        <f t="shared" ref="F554" si="98">$D554/1.219</f>
        <v>0.52970819172623929</v>
      </c>
      <c r="G554" s="249">
        <f>IFERROR(ROUNDUP(F554*'Customer Base'!$J$5,2),0)</f>
        <v>8.85</v>
      </c>
      <c r="H554" s="249">
        <f t="shared" ref="H554" si="99">$E554/1.219</f>
        <v>0.52970819172623929</v>
      </c>
      <c r="I554" s="249">
        <f>IFERROR(ROUNDUP(H554*'Customer Base'!$J$5,2),0)</f>
        <v>8.85</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f ca="1">IF(INVOICE!C13="Accra",IF(SUM(A1:A554)&gt;0,1,""),"")</f>
        <v>1</v>
      </c>
      <c r="C555" s="250" t="s">
        <v>1070</v>
      </c>
      <c r="D555" s="321">
        <f ca="1">IF(F555="",IF(G555&lt;&gt;"",ROUNDUP(G555*1.219/'Customer Base'!$J$5,1),""),ROUNDUP(F555*1.219,1))</f>
        <v>491.3</v>
      </c>
      <c r="E555" s="321" t="str">
        <f ca="1">IF(H555="",IF(I555&lt;&gt;"",ROUNDUP(I555*1.219/'Customer Base'!$J$5,1),""),ROUNDUP(H555*1.219,1))</f>
        <v/>
      </c>
      <c r="F555" s="249" t="str">
        <f ca="1">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f ca="1">IF('Customer Base'!$I$15="MANUAL",IF($B555="","",IF(AND(INVOICE!$K$14="GH₵",'Customer Base'!$I$17="Retail"),ROUNDUP(3.5%*(SUMPRODUCT($B$1:$B$160,G$1:G$160)+SUMPRODUCT($B$242:$B$547,G$242:G$547)+G$550),-1),"")),IF('Customer Base'!$I$15="AUTOMATE",IF($A555="","",IF(AND(INVOICE!$K$14="GH₵",'Customer Base'!$I$17="Retail"),ROUNDUP(3.5%*(SUMPRODUCT($A$1:$A$160,G$1:G$160)+SUMPRODUCT($A$242:$A$547,G$242:G$547)+G$550),-1),"")),""))</f>
        <v>6730</v>
      </c>
      <c r="H555" s="249" t="str">
        <f ca="1">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 ca="1">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ca="1" si="92"/>
        <v>lkdfjk</v>
      </c>
      <c r="L555" s="103" t="str">
        <f t="shared" ca="1" si="93"/>
        <v/>
      </c>
      <c r="N555" s="103">
        <v>564</v>
      </c>
      <c r="O555" s="103" t="str">
        <f ca="1">IF('Customer Base'!$I$15="MANUAL",IF(B555&lt;&gt;"",C555,""),IF('Customer Base'!$I$15="AUTOMATE",IF(A555&lt;&gt;"",C555,""),""))</f>
        <v>Engineering, Transportation and Installation Services</v>
      </c>
      <c r="AO555" s="103">
        <f ca="1">IF('Customer Base'!$I$15="MANUAL",IFERROR(AM555*B555,""),IF('Customer Base'!$I$15="AUTOMATE",IFERROR(AM555*A555,""),""))</f>
        <v>0</v>
      </c>
      <c r="AV555" s="103">
        <f t="shared" si="97"/>
        <v>0</v>
      </c>
    </row>
    <row r="556" spans="1:48">
      <c r="A556" s="103" t="str">
        <f>IF(INVOICE!C13&lt;&gt;"Accra",IF(SUM(A1:A549)&gt;0,1,""),"")</f>
        <v/>
      </c>
      <c r="C556" s="250" t="s">
        <v>1679</v>
      </c>
      <c r="D556" s="321" t="str">
        <f>IF(F556="",IF(G556&lt;&gt;"",ROUNDUP(G556*1.219/'Customer Base'!$J$5,1),""),ROUNDUP(F556*1.219,1))</f>
        <v/>
      </c>
      <c r="E556" s="321" t="str">
        <f>IF(H556="",IF(I556&lt;&gt;"",ROUNDUP(I556*1.219/'Customer Base'!$J$5,1),""),ROUNDUP(H556*1.219,1))</f>
        <v/>
      </c>
      <c r="F556" s="249" t="str">
        <f>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t="str">
        <f>IFERROR(IF('Customer Base'!$I$15="MANUAL",IF($B556="","",IF(AND(INVOICE!$K$14="GH₵",'Customer Base'!$I$17="Retail"),ROUNDUP(3.5%*(SUMPRODUCT($B$1:$B$160,G$1:G$160)+SUMPRODUCT($B$242:$B$547,G$242:G$547))+G552,-1),"")),IF('Customer Base'!$I$15="AUTOMATE",IF($A556="","",IF(AND(INVOICE!$K$14="GH₵",'Customer Base'!$I$17="Retail"),ROUNDUP(3.5%*(SUMPRODUCT($A$1:$A$160,G$1:G$160)+SUMPRODUCT($A$242:$A$547,G$242:G$547))+G552,-1),"")),"")),"")</f>
        <v/>
      </c>
      <c r="H556" s="249" t="str">
        <f>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si="92"/>
        <v/>
      </c>
      <c r="L556" s="103" t="str">
        <f t="shared" si="93"/>
        <v/>
      </c>
      <c r="N556" s="103">
        <v>565</v>
      </c>
      <c r="O556" s="103" t="str">
        <f>IF('Customer Base'!$I$15="MANUAL",IF(B556&lt;&gt;"",C556,""),IF('Customer Base'!$I$15="AUTOMATE",IF(A556&lt;&gt;"",C556,""),""))</f>
        <v/>
      </c>
      <c r="AO556" s="103" t="str">
        <f>IF('Customer Base'!$I$15="MANUAL",IFERROR(AM556*B556,""),IF('Customer Base'!$I$15="AUTOMATE",IFERROR(AM556*A556,""),""))</f>
        <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803"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SUM(Items!A242:A254)</f>
        <v>40</v>
      </c>
      <c r="O1" s="209">
        <f>IF(MOD($N$1,ROW())=0,ROW(),"")</f>
        <v>1</v>
      </c>
      <c r="P1" s="209">
        <f>IFERROR(LARGE(O$1:O$100, ROW()), "")</f>
        <v>40</v>
      </c>
      <c r="Q1" s="209" t="str">
        <f>_xlfn.TEXTJOIN(", ", TRUE, P1:P100)</f>
        <v>40, 20, 10, 8, 5, 4, 2, 1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20</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10</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8</v>
      </c>
      <c r="U4" s="209">
        <f t="shared" si="2"/>
        <v>4</v>
      </c>
    </row>
    <row r="5" spans="2:21" ht="17">
      <c r="B5" s="206" t="s">
        <v>34</v>
      </c>
      <c r="C5" s="207" t="s">
        <v>35</v>
      </c>
      <c r="D5" s="207" t="s">
        <v>35</v>
      </c>
      <c r="E5" s="210">
        <v>0</v>
      </c>
      <c r="F5" s="102" t="str">
        <f t="shared" si="3"/>
        <v>RS</v>
      </c>
      <c r="I5" s="209" t="s">
        <v>852</v>
      </c>
      <c r="J5" s="209">
        <v>1980</v>
      </c>
      <c r="O5" s="209">
        <f t="shared" si="0"/>
        <v>5</v>
      </c>
      <c r="P5" s="209">
        <f t="shared" si="1"/>
        <v>5</v>
      </c>
      <c r="U5" s="209">
        <f t="shared" si="2"/>
        <v>5</v>
      </c>
    </row>
    <row r="6" spans="2:21" ht="17">
      <c r="B6" s="206" t="s">
        <v>36</v>
      </c>
      <c r="C6" s="207" t="s">
        <v>37</v>
      </c>
      <c r="D6" s="207" t="s">
        <v>954</v>
      </c>
      <c r="E6" s="210">
        <v>0</v>
      </c>
      <c r="F6" s="102" t="str">
        <f t="shared" si="3"/>
        <v>HF&amp;D</v>
      </c>
      <c r="O6" s="209" t="str">
        <f t="shared" si="0"/>
        <v/>
      </c>
      <c r="P6" s="209">
        <f t="shared" si="1"/>
        <v>4</v>
      </c>
      <c r="U6" s="209">
        <f t="shared" si="2"/>
        <v>6</v>
      </c>
    </row>
    <row r="7" spans="2:21" ht="17">
      <c r="B7" s="206" t="s">
        <v>845</v>
      </c>
      <c r="C7" s="207" t="s">
        <v>38</v>
      </c>
      <c r="D7" s="207" t="s">
        <v>216</v>
      </c>
      <c r="E7" s="210">
        <v>0</v>
      </c>
      <c r="F7" s="102" t="str">
        <f t="shared" si="3"/>
        <v>CA</v>
      </c>
      <c r="O7" s="209" t="str">
        <f t="shared" si="0"/>
        <v/>
      </c>
      <c r="P7" s="209">
        <f t="shared" si="1"/>
        <v>2</v>
      </c>
      <c r="U7" s="209">
        <f t="shared" si="2"/>
        <v>7</v>
      </c>
    </row>
    <row r="8" spans="2:21" ht="17">
      <c r="B8" s="206" t="s">
        <v>39</v>
      </c>
      <c r="C8" s="207" t="s">
        <v>40</v>
      </c>
      <c r="D8" s="207" t="s">
        <v>35</v>
      </c>
      <c r="E8" s="210" t="s">
        <v>731</v>
      </c>
      <c r="F8" s="102" t="str">
        <f t="shared" si="3"/>
        <v>ME-I</v>
      </c>
      <c r="O8" s="209">
        <f t="shared" si="0"/>
        <v>8</v>
      </c>
      <c r="P8" s="209">
        <f t="shared" si="1"/>
        <v>1</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f t="shared" si="0"/>
        <v>10</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f t="shared" si="0"/>
        <v>20</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f t="shared" si="0"/>
        <v>40</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00" si="6">IF(MOD($N$1,ROW())=0,ROW(),"")</f>
        <v/>
      </c>
      <c r="P66" s="209" t="str">
        <f t="shared" si="5"/>
        <v/>
      </c>
      <c r="U66" s="209">
        <f t="shared" ref="U66:U101"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U101" s="209">
        <f t="shared" si="7"/>
        <v>101</v>
      </c>
    </row>
    <row r="102" spans="2:21" ht="17">
      <c r="B102" s="206" t="s">
        <v>767</v>
      </c>
      <c r="C102" s="207" t="s">
        <v>35</v>
      </c>
      <c r="D102" s="207" t="s">
        <v>35</v>
      </c>
      <c r="E102" s="210" t="s">
        <v>253</v>
      </c>
      <c r="F102" s="102" t="str">
        <f t="shared" si="8"/>
        <v>NGF4</v>
      </c>
    </row>
    <row r="103" spans="2:21" ht="17">
      <c r="B103" s="206" t="s">
        <v>254</v>
      </c>
      <c r="C103" s="207" t="s">
        <v>35</v>
      </c>
      <c r="D103" s="207" t="s">
        <v>35</v>
      </c>
      <c r="E103" s="210" t="s">
        <v>253</v>
      </c>
      <c r="F103" s="102" t="str">
        <f t="shared" si="8"/>
        <v>NG2(</v>
      </c>
    </row>
    <row r="104" spans="2:21" ht="17">
      <c r="B104" s="206" t="s">
        <v>255</v>
      </c>
      <c r="C104" s="207" t="s">
        <v>35</v>
      </c>
      <c r="D104" s="207" t="s">
        <v>35</v>
      </c>
      <c r="E104" s="210" t="s">
        <v>256</v>
      </c>
      <c r="F104" s="102" t="str">
        <f t="shared" si="8"/>
        <v>NG2(</v>
      </c>
    </row>
    <row r="105" spans="2:21" ht="17">
      <c r="B105" s="206" t="s">
        <v>841</v>
      </c>
      <c r="C105" s="207" t="s">
        <v>35</v>
      </c>
      <c r="D105" s="207" t="s">
        <v>35</v>
      </c>
      <c r="E105" s="210"/>
      <c r="F105" s="102" t="str">
        <f t="shared" si="8"/>
        <v>NG/E</v>
      </c>
    </row>
    <row r="106" spans="2:21" ht="17">
      <c r="B106" s="206" t="s">
        <v>257</v>
      </c>
      <c r="C106" s="207" t="s">
        <v>35</v>
      </c>
      <c r="D106" s="207" t="s">
        <v>35</v>
      </c>
      <c r="E106" s="210" t="s">
        <v>256</v>
      </c>
      <c r="F106" s="102" t="str">
        <f t="shared" si="8"/>
        <v>NG4(</v>
      </c>
    </row>
    <row r="107" spans="2:21" ht="17">
      <c r="B107" s="206" t="s">
        <v>258</v>
      </c>
      <c r="C107" s="207" t="s">
        <v>35</v>
      </c>
      <c r="D107" s="207" t="s">
        <v>35</v>
      </c>
      <c r="E107" s="210" t="s">
        <v>256</v>
      </c>
      <c r="F107" s="102" t="str">
        <f t="shared" si="8"/>
        <v>NG4(</v>
      </c>
    </row>
    <row r="108" spans="2:21" ht="17">
      <c r="B108" s="206" t="s">
        <v>1868</v>
      </c>
      <c r="C108" s="207" t="s">
        <v>35</v>
      </c>
      <c r="D108" s="207" t="s">
        <v>35</v>
      </c>
      <c r="E108" s="210" t="s">
        <v>260</v>
      </c>
      <c r="F108" s="102" t="str">
        <f t="shared" si="8"/>
        <v>NG4L</v>
      </c>
    </row>
    <row r="109" spans="2:21" ht="17">
      <c r="B109" s="206" t="s">
        <v>259</v>
      </c>
      <c r="C109" s="207" t="s">
        <v>72</v>
      </c>
      <c r="D109" s="207" t="s">
        <v>216</v>
      </c>
      <c r="E109" s="210" t="s">
        <v>260</v>
      </c>
      <c r="F109" s="102" t="str">
        <f t="shared" si="8"/>
        <v>NGLH</v>
      </c>
    </row>
    <row r="110" spans="2:21" ht="17">
      <c r="B110" s="206" t="s">
        <v>261</v>
      </c>
      <c r="C110" s="207" t="s">
        <v>72</v>
      </c>
      <c r="D110" s="207" t="s">
        <v>216</v>
      </c>
      <c r="E110" s="210" t="s">
        <v>260</v>
      </c>
      <c r="F110" s="102" t="str">
        <f t="shared" si="8"/>
        <v>NGLH</v>
      </c>
    </row>
    <row r="111" spans="2:21" ht="34">
      <c r="B111" s="206" t="s">
        <v>262</v>
      </c>
      <c r="C111" s="207" t="s">
        <v>72</v>
      </c>
      <c r="D111" s="207" t="s">
        <v>216</v>
      </c>
      <c r="E111" s="210" t="s">
        <v>260</v>
      </c>
      <c r="F111" s="102" t="str">
        <f t="shared" si="8"/>
        <v>NGLH</v>
      </c>
    </row>
    <row r="112" spans="2:21" ht="17">
      <c r="B112" s="206" t="s">
        <v>263</v>
      </c>
      <c r="C112" s="207" t="s">
        <v>207</v>
      </c>
      <c r="D112" s="207" t="s">
        <v>216</v>
      </c>
      <c r="E112" s="210" t="s">
        <v>264</v>
      </c>
      <c r="F112" s="102" t="str">
        <f t="shared" si="8"/>
        <v>DBST</v>
      </c>
    </row>
    <row r="113" spans="2:6" ht="17">
      <c r="B113" s="206" t="s">
        <v>265</v>
      </c>
      <c r="C113" s="207" t="s">
        <v>114</v>
      </c>
      <c r="D113" s="207" t="s">
        <v>35</v>
      </c>
      <c r="E113" s="210" t="s">
        <v>266</v>
      </c>
      <c r="F113" s="102" t="str">
        <f t="shared" si="8"/>
        <v>LTA</v>
      </c>
    </row>
    <row r="114" spans="2:6" ht="17">
      <c r="B114" s="206" t="s">
        <v>267</v>
      </c>
      <c r="C114" s="207" t="s">
        <v>268</v>
      </c>
      <c r="D114" s="207" t="s">
        <v>216</v>
      </c>
      <c r="E114" s="210" t="s">
        <v>269</v>
      </c>
      <c r="F114" s="102" t="str">
        <f t="shared" si="8"/>
        <v>EY</v>
      </c>
    </row>
    <row r="115" spans="2:6" ht="17">
      <c r="B115" s="206" t="s">
        <v>2408</v>
      </c>
      <c r="C115" s="207" t="s">
        <v>1875</v>
      </c>
      <c r="D115" s="207" t="s">
        <v>35</v>
      </c>
      <c r="E115" s="210" t="s">
        <v>2355</v>
      </c>
      <c r="F115" s="102" t="str">
        <f t="shared" si="8"/>
        <v>EY-A</v>
      </c>
    </row>
    <row r="116" spans="2:6" ht="17">
      <c r="B116" s="206" t="s">
        <v>270</v>
      </c>
      <c r="C116" s="207" t="s">
        <v>271</v>
      </c>
      <c r="D116" s="207" t="s">
        <v>216</v>
      </c>
      <c r="E116" s="210" t="s">
        <v>272</v>
      </c>
      <c r="F116" s="102" t="str">
        <f t="shared" si="8"/>
        <v>DT</v>
      </c>
    </row>
    <row r="117" spans="2:6" ht="17">
      <c r="B117" s="206" t="s">
        <v>273</v>
      </c>
      <c r="C117" s="207" t="s">
        <v>274</v>
      </c>
      <c r="D117" s="207" t="s">
        <v>216</v>
      </c>
      <c r="E117" s="210" t="s">
        <v>275</v>
      </c>
      <c r="F117" s="102" t="str">
        <f t="shared" si="8"/>
        <v>NA</v>
      </c>
    </row>
    <row r="118" spans="2:6" ht="17">
      <c r="B118" s="206" t="s">
        <v>276</v>
      </c>
      <c r="C118" s="207" t="s">
        <v>277</v>
      </c>
      <c r="D118" s="207" t="s">
        <v>216</v>
      </c>
      <c r="E118" s="210" t="s">
        <v>278</v>
      </c>
      <c r="F118" s="102" t="str">
        <f t="shared" si="8"/>
        <v>AB</v>
      </c>
    </row>
    <row r="119" spans="2:6" ht="17">
      <c r="B119" s="206" t="s">
        <v>279</v>
      </c>
      <c r="C119" s="207" t="s">
        <v>280</v>
      </c>
      <c r="D119" s="207" t="s">
        <v>216</v>
      </c>
      <c r="E119" s="210" t="s">
        <v>281</v>
      </c>
      <c r="F119" s="102" t="str">
        <f t="shared" si="8"/>
        <v>AB</v>
      </c>
    </row>
    <row r="120" spans="2:6" ht="17">
      <c r="B120" s="206" t="s">
        <v>282</v>
      </c>
      <c r="C120" s="207" t="s">
        <v>283</v>
      </c>
      <c r="D120" s="207" t="s">
        <v>216</v>
      </c>
      <c r="E120" s="210" t="s">
        <v>284</v>
      </c>
      <c r="F120" s="102" t="str">
        <f t="shared" si="8"/>
        <v>Z</v>
      </c>
    </row>
    <row r="121" spans="2:6" ht="17">
      <c r="B121" s="206" t="s">
        <v>285</v>
      </c>
      <c r="C121" s="207" t="s">
        <v>202</v>
      </c>
      <c r="D121" s="207" t="s">
        <v>216</v>
      </c>
      <c r="E121" s="210" t="s">
        <v>286</v>
      </c>
      <c r="F121" s="102" t="str">
        <f t="shared" si="8"/>
        <v>LML</v>
      </c>
    </row>
    <row r="122" spans="2:6" ht="17">
      <c r="B122" s="206" t="s">
        <v>287</v>
      </c>
      <c r="C122" s="207" t="s">
        <v>241</v>
      </c>
      <c r="D122" s="207" t="s">
        <v>216</v>
      </c>
      <c r="E122" s="210" t="s">
        <v>288</v>
      </c>
      <c r="F122" s="102" t="str">
        <f t="shared" si="8"/>
        <v>KD</v>
      </c>
    </row>
    <row r="123" spans="2:6" ht="17">
      <c r="B123" s="206" t="s">
        <v>289</v>
      </c>
      <c r="C123" s="207" t="s">
        <v>271</v>
      </c>
      <c r="D123" s="207" t="s">
        <v>216</v>
      </c>
      <c r="E123" s="210" t="s">
        <v>290</v>
      </c>
      <c r="F123" s="102" t="str">
        <f t="shared" si="8"/>
        <v>MR</v>
      </c>
    </row>
    <row r="124" spans="2:6" ht="17">
      <c r="B124" s="206" t="s">
        <v>291</v>
      </c>
      <c r="C124" s="207" t="s">
        <v>292</v>
      </c>
      <c r="D124" s="207" t="s">
        <v>216</v>
      </c>
      <c r="E124" s="210" t="s">
        <v>293</v>
      </c>
      <c r="F124" s="102" t="str">
        <f t="shared" si="8"/>
        <v>AT</v>
      </c>
    </row>
    <row r="125" spans="2:6" ht="17">
      <c r="B125" s="206" t="s">
        <v>294</v>
      </c>
      <c r="C125" s="207" t="s">
        <v>295</v>
      </c>
      <c r="D125" s="207" t="s">
        <v>295</v>
      </c>
      <c r="E125" s="210">
        <v>0</v>
      </c>
      <c r="F125" s="102" t="str">
        <f t="shared" si="8"/>
        <v>ET</v>
      </c>
    </row>
    <row r="126" spans="2:6" ht="17">
      <c r="B126" s="206" t="s">
        <v>296</v>
      </c>
      <c r="C126" s="207" t="s">
        <v>297</v>
      </c>
      <c r="D126" s="207" t="s">
        <v>216</v>
      </c>
      <c r="E126" s="210" t="s">
        <v>298</v>
      </c>
      <c r="F126" s="102" t="str">
        <f t="shared" si="8"/>
        <v>FA</v>
      </c>
    </row>
    <row r="127" spans="2:6" ht="34">
      <c r="B127" s="206" t="s">
        <v>299</v>
      </c>
      <c r="C127" s="207" t="s">
        <v>300</v>
      </c>
      <c r="D127" s="207" t="s">
        <v>216</v>
      </c>
      <c r="E127" s="210" t="s">
        <v>1511</v>
      </c>
      <c r="F127" s="102" t="str">
        <f t="shared" si="8"/>
        <v>KA</v>
      </c>
    </row>
    <row r="128" spans="2:6" ht="17">
      <c r="B128" s="206" t="s">
        <v>301</v>
      </c>
      <c r="C128" s="207" t="s">
        <v>62</v>
      </c>
      <c r="D128" s="207" t="s">
        <v>216</v>
      </c>
      <c r="E128" s="210" t="s">
        <v>302</v>
      </c>
      <c r="F128" s="102" t="str">
        <f t="shared" si="8"/>
        <v>MFE</v>
      </c>
    </row>
    <row r="129" spans="2:6" ht="17">
      <c r="B129" s="206" t="s">
        <v>303</v>
      </c>
      <c r="C129" s="207" t="s">
        <v>72</v>
      </c>
      <c r="D129" s="207" t="s">
        <v>216</v>
      </c>
      <c r="E129" s="210">
        <v>0</v>
      </c>
      <c r="F129" s="102" t="str">
        <f t="shared" si="8"/>
        <v>DSAL</v>
      </c>
    </row>
    <row r="130" spans="2:6" ht="17">
      <c r="B130" s="206" t="s">
        <v>304</v>
      </c>
      <c r="C130" s="207" t="s">
        <v>305</v>
      </c>
      <c r="D130" s="207" t="s">
        <v>305</v>
      </c>
      <c r="E130" s="210" t="s">
        <v>306</v>
      </c>
      <c r="F130" s="102" t="str">
        <f t="shared" si="8"/>
        <v>PA</v>
      </c>
    </row>
    <row r="131" spans="2:6" ht="17">
      <c r="B131" s="206" t="s">
        <v>307</v>
      </c>
      <c r="C131" s="207" t="s">
        <v>308</v>
      </c>
      <c r="D131" s="207" t="s">
        <v>35</v>
      </c>
      <c r="E131" s="210" t="s">
        <v>309</v>
      </c>
      <c r="F131" s="102" t="str">
        <f t="shared" ref="F131:F194" si="10">UPPER(LEFT(B131,1)) &amp; IFERROR(UPPER(LEFT(MID(B131,FIND(" ",B131)+1,LEN(B131)),1)),"") &amp; IFERROR(UPPER(LEFT(MID(B131,FIND(" ",B131,FIND(" ",B131)+1)+1,LEN(B131)),1)),"") &amp; IFERROR(UPPER(LEFT(MID(B131,FIND(" ",B131,FIND(" ",B131,FIND(" ",B131)+1)+1)+1,LEN(B131)),1)),"")</f>
        <v>DVES</v>
      </c>
    </row>
    <row r="132" spans="2:6" ht="17">
      <c r="B132" s="206" t="s">
        <v>310</v>
      </c>
      <c r="C132" s="207" t="s">
        <v>32</v>
      </c>
      <c r="D132" s="207" t="s">
        <v>216</v>
      </c>
      <c r="E132" s="210" t="s">
        <v>311</v>
      </c>
      <c r="F132" s="102" t="str">
        <f t="shared" si="10"/>
        <v>MAT</v>
      </c>
    </row>
    <row r="133" spans="2:6" ht="17">
      <c r="B133" s="206" t="s">
        <v>312</v>
      </c>
      <c r="C133" s="207" t="s">
        <v>313</v>
      </c>
      <c r="D133" s="207" t="s">
        <v>216</v>
      </c>
      <c r="E133" s="210" t="s">
        <v>314</v>
      </c>
      <c r="F133" s="102" t="str">
        <f t="shared" si="10"/>
        <v>SAF</v>
      </c>
    </row>
    <row r="134" spans="2:6" ht="17">
      <c r="B134" s="206" t="s">
        <v>315</v>
      </c>
      <c r="C134" s="207" t="s">
        <v>316</v>
      </c>
      <c r="D134" s="207" t="s">
        <v>216</v>
      </c>
      <c r="E134" s="210" t="s">
        <v>65</v>
      </c>
      <c r="F134" s="102" t="str">
        <f t="shared" si="10"/>
        <v>KH</v>
      </c>
    </row>
    <row r="135" spans="2:6" ht="17">
      <c r="B135" s="206" t="s">
        <v>317</v>
      </c>
      <c r="C135" s="207" t="s">
        <v>80</v>
      </c>
      <c r="D135" s="207" t="s">
        <v>216</v>
      </c>
      <c r="E135" s="210" t="s">
        <v>81</v>
      </c>
      <c r="F135" s="102" t="str">
        <f t="shared" si="10"/>
        <v>TS</v>
      </c>
    </row>
    <row r="136" spans="2:6" ht="17">
      <c r="B136" s="206" t="s">
        <v>318</v>
      </c>
      <c r="C136" s="207" t="s">
        <v>300</v>
      </c>
      <c r="D136" s="207" t="s">
        <v>216</v>
      </c>
      <c r="E136" s="210" t="s">
        <v>319</v>
      </c>
      <c r="F136" s="102" t="str">
        <f t="shared" si="10"/>
        <v>AKA</v>
      </c>
    </row>
    <row r="137" spans="2:6" ht="17">
      <c r="B137" s="206" t="s">
        <v>320</v>
      </c>
      <c r="C137" s="207" t="s">
        <v>321</v>
      </c>
      <c r="D137" s="207" t="s">
        <v>216</v>
      </c>
      <c r="E137" s="210" t="s">
        <v>322</v>
      </c>
      <c r="F137" s="102" t="str">
        <f t="shared" si="10"/>
        <v>S</v>
      </c>
    </row>
    <row r="138" spans="2:6" ht="17">
      <c r="B138" s="206" t="s">
        <v>323</v>
      </c>
      <c r="C138" s="207" t="s">
        <v>324</v>
      </c>
      <c r="D138" s="207" t="s">
        <v>216</v>
      </c>
      <c r="E138" s="210" t="s">
        <v>325</v>
      </c>
      <c r="F138" s="102" t="str">
        <f t="shared" si="10"/>
        <v>YF</v>
      </c>
    </row>
    <row r="139" spans="2:6" ht="17">
      <c r="B139" s="206" t="s">
        <v>326</v>
      </c>
      <c r="C139" s="207" t="s">
        <v>327</v>
      </c>
      <c r="D139" s="207" t="s">
        <v>216</v>
      </c>
      <c r="E139" s="210" t="s">
        <v>328</v>
      </c>
      <c r="F139" s="102" t="str">
        <f t="shared" si="10"/>
        <v>SA</v>
      </c>
    </row>
    <row r="140" spans="2:6" ht="17">
      <c r="B140" s="206" t="s">
        <v>329</v>
      </c>
      <c r="C140" s="207" t="s">
        <v>330</v>
      </c>
      <c r="D140" s="207" t="s">
        <v>35</v>
      </c>
      <c r="E140" s="210"/>
      <c r="F140" s="102" t="str">
        <f t="shared" si="10"/>
        <v>ETC1</v>
      </c>
    </row>
    <row r="141" spans="2:6" ht="17">
      <c r="B141" s="206" t="s">
        <v>331</v>
      </c>
      <c r="C141" s="207" t="s">
        <v>332</v>
      </c>
      <c r="D141" s="207" t="s">
        <v>216</v>
      </c>
      <c r="E141" s="210" t="s">
        <v>333</v>
      </c>
      <c r="F141" s="102" t="str">
        <f t="shared" si="10"/>
        <v>D</v>
      </c>
    </row>
    <row r="142" spans="2:6" ht="17">
      <c r="B142" s="206" t="s">
        <v>334</v>
      </c>
      <c r="C142" s="207" t="s">
        <v>37</v>
      </c>
      <c r="D142" s="207" t="s">
        <v>216</v>
      </c>
      <c r="E142" s="210" t="s">
        <v>335</v>
      </c>
      <c r="F142" s="102" t="str">
        <f t="shared" si="10"/>
        <v>MF</v>
      </c>
    </row>
    <row r="143" spans="2:6" ht="17">
      <c r="B143" s="206" t="s">
        <v>336</v>
      </c>
      <c r="C143" s="207" t="s">
        <v>337</v>
      </c>
      <c r="D143" s="207" t="s">
        <v>216</v>
      </c>
      <c r="E143" s="210">
        <v>0</v>
      </c>
      <c r="F143" s="102" t="str">
        <f t="shared" si="10"/>
        <v>DSAL</v>
      </c>
    </row>
    <row r="144" spans="2:6" ht="17">
      <c r="B144" s="206" t="s">
        <v>338</v>
      </c>
      <c r="C144" s="207" t="s">
        <v>339</v>
      </c>
      <c r="D144" s="207" t="s">
        <v>216</v>
      </c>
      <c r="E144" s="210" t="s">
        <v>340</v>
      </c>
      <c r="F144" s="102" t="str">
        <f t="shared" si="10"/>
        <v>ACRJ</v>
      </c>
    </row>
    <row r="145" spans="2:6" ht="17">
      <c r="B145" s="206" t="s">
        <v>341</v>
      </c>
      <c r="C145" s="207" t="s">
        <v>342</v>
      </c>
      <c r="D145" s="207" t="s">
        <v>342</v>
      </c>
      <c r="E145" s="210" t="s">
        <v>340</v>
      </c>
      <c r="F145" s="102" t="str">
        <f t="shared" si="10"/>
        <v>MZ</v>
      </c>
    </row>
    <row r="146" spans="2:6" ht="17">
      <c r="B146" s="206" t="s">
        <v>343</v>
      </c>
      <c r="C146" s="207" t="s">
        <v>207</v>
      </c>
      <c r="D146" s="207" t="s">
        <v>216</v>
      </c>
      <c r="E146" s="210"/>
      <c r="F146" s="102" t="str">
        <f t="shared" si="10"/>
        <v>TI</v>
      </c>
    </row>
    <row r="147" spans="2:6" ht="17">
      <c r="B147" s="206" t="s">
        <v>344</v>
      </c>
      <c r="C147" s="207" t="s">
        <v>345</v>
      </c>
      <c r="D147" s="207" t="s">
        <v>35</v>
      </c>
      <c r="E147" s="210"/>
      <c r="F147" s="102" t="str">
        <f t="shared" si="10"/>
        <v>BIC</v>
      </c>
    </row>
    <row r="148" spans="2:6" ht="17">
      <c r="B148" s="206" t="s">
        <v>346</v>
      </c>
      <c r="C148" s="207" t="s">
        <v>347</v>
      </c>
      <c r="D148" s="207" t="s">
        <v>35</v>
      </c>
      <c r="E148" s="210"/>
      <c r="F148" s="102" t="str">
        <f t="shared" si="10"/>
        <v>PRBS</v>
      </c>
    </row>
    <row r="149" spans="2:6" ht="34">
      <c r="B149" s="206" t="s">
        <v>348</v>
      </c>
      <c r="C149" s="207" t="s">
        <v>349</v>
      </c>
      <c r="D149" s="207" t="s">
        <v>216</v>
      </c>
      <c r="E149" s="210" t="s">
        <v>350</v>
      </c>
      <c r="F149" s="102" t="str">
        <f t="shared" si="10"/>
        <v>BGL</v>
      </c>
    </row>
    <row r="150" spans="2:6" ht="17">
      <c r="B150" s="206" t="s">
        <v>351</v>
      </c>
      <c r="C150" s="207" t="s">
        <v>352</v>
      </c>
      <c r="D150" s="207" t="s">
        <v>216</v>
      </c>
      <c r="E150" s="210" t="s">
        <v>353</v>
      </c>
      <c r="F150" s="102" t="str">
        <f t="shared" si="10"/>
        <v>SA</v>
      </c>
    </row>
    <row r="151" spans="2:6" ht="34">
      <c r="B151" s="206" t="s">
        <v>354</v>
      </c>
      <c r="C151" s="207" t="s">
        <v>355</v>
      </c>
      <c r="D151" s="207" t="s">
        <v>216</v>
      </c>
      <c r="E151" s="210" t="s">
        <v>356</v>
      </c>
      <c r="F151" s="102" t="str">
        <f t="shared" si="10"/>
        <v>VNB</v>
      </c>
    </row>
    <row r="152" spans="2:6" ht="17">
      <c r="B152" s="206" t="s">
        <v>2404</v>
      </c>
      <c r="C152" s="207" t="s">
        <v>216</v>
      </c>
      <c r="D152" s="207" t="s">
        <v>216</v>
      </c>
      <c r="E152" s="210" t="s">
        <v>357</v>
      </c>
      <c r="F152" s="102" t="str">
        <f t="shared" si="10"/>
        <v>MAP</v>
      </c>
    </row>
    <row r="153" spans="2:6" ht="17">
      <c r="B153" s="206" t="s">
        <v>358</v>
      </c>
      <c r="E153" s="210" t="s">
        <v>359</v>
      </c>
      <c r="F153" s="102" t="str">
        <f t="shared" si="10"/>
        <v>TTS</v>
      </c>
    </row>
    <row r="154" spans="2:6" ht="17">
      <c r="B154" s="206" t="s">
        <v>360</v>
      </c>
      <c r="C154" s="207" t="s">
        <v>241</v>
      </c>
      <c r="D154" s="207" t="s">
        <v>216</v>
      </c>
      <c r="E154" s="210" t="s">
        <v>359</v>
      </c>
      <c r="F154" s="102" t="str">
        <f t="shared" si="10"/>
        <v>CL</v>
      </c>
    </row>
    <row r="155" spans="2:6" ht="17">
      <c r="B155" s="206" t="s">
        <v>361</v>
      </c>
      <c r="C155" s="207" t="s">
        <v>362</v>
      </c>
      <c r="D155" s="207" t="s">
        <v>35</v>
      </c>
      <c r="E155" s="210" t="s">
        <v>363</v>
      </c>
      <c r="F155" s="102" t="str">
        <f t="shared" si="10"/>
        <v>DAA</v>
      </c>
    </row>
    <row r="156" spans="2:6" ht="17">
      <c r="B156" s="206" t="s">
        <v>364</v>
      </c>
      <c r="C156" s="207" t="s">
        <v>365</v>
      </c>
      <c r="D156" s="207" t="s">
        <v>216</v>
      </c>
      <c r="E156" s="210" t="s">
        <v>366</v>
      </c>
      <c r="F156" s="102" t="str">
        <f t="shared" si="10"/>
        <v>CCA</v>
      </c>
    </row>
    <row r="157" spans="2:6" ht="17">
      <c r="B157" s="206" t="s">
        <v>367</v>
      </c>
      <c r="E157" s="210">
        <v>0</v>
      </c>
      <c r="F157" s="102" t="str">
        <f t="shared" si="10"/>
        <v>NRL</v>
      </c>
    </row>
    <row r="158" spans="2:6" ht="17">
      <c r="B158" s="206" t="s">
        <v>368</v>
      </c>
      <c r="C158" s="207" t="s">
        <v>369</v>
      </c>
      <c r="D158" s="207" t="s">
        <v>216</v>
      </c>
      <c r="E158" s="210" t="s">
        <v>370</v>
      </c>
      <c r="F158" s="102" t="str">
        <f t="shared" si="10"/>
        <v>DB</v>
      </c>
    </row>
    <row r="159" spans="2:6" ht="51">
      <c r="B159" s="206" t="s">
        <v>371</v>
      </c>
      <c r="C159" s="207" t="s">
        <v>355</v>
      </c>
      <c r="D159" s="207" t="s">
        <v>216</v>
      </c>
      <c r="E159" s="210" t="s">
        <v>372</v>
      </c>
      <c r="F159" s="102" t="str">
        <f t="shared" si="10"/>
        <v>MEE-</v>
      </c>
    </row>
    <row r="160" spans="2:6" ht="17">
      <c r="B160" s="206" t="s">
        <v>373</v>
      </c>
      <c r="C160" s="207" t="s">
        <v>93</v>
      </c>
      <c r="D160" s="207" t="s">
        <v>216</v>
      </c>
      <c r="E160" s="210" t="s">
        <v>374</v>
      </c>
      <c r="F160" s="102" t="str">
        <f t="shared" si="10"/>
        <v>PAD</v>
      </c>
    </row>
    <row r="161" spans="2:6" ht="17">
      <c r="B161" s="206" t="s">
        <v>375</v>
      </c>
      <c r="C161" s="207" t="s">
        <v>376</v>
      </c>
      <c r="D161" s="207" t="s">
        <v>51</v>
      </c>
      <c r="E161" s="210" t="s">
        <v>377</v>
      </c>
      <c r="F161" s="102" t="str">
        <f t="shared" si="10"/>
        <v>JFS</v>
      </c>
    </row>
    <row r="162" spans="2:6" ht="17">
      <c r="B162" s="206" t="s">
        <v>378</v>
      </c>
      <c r="C162" s="207" t="s">
        <v>337</v>
      </c>
      <c r="D162" s="207" t="s">
        <v>216</v>
      </c>
      <c r="E162" s="210" t="s">
        <v>328</v>
      </c>
      <c r="F162" s="102" t="str">
        <f t="shared" si="10"/>
        <v>DF</v>
      </c>
    </row>
    <row r="163" spans="2:6" ht="17">
      <c r="B163" s="206" t="s">
        <v>379</v>
      </c>
      <c r="C163" s="207" t="s">
        <v>380</v>
      </c>
      <c r="D163" s="207" t="s">
        <v>216</v>
      </c>
      <c r="E163" s="210" t="s">
        <v>381</v>
      </c>
      <c r="F163" s="102" t="str">
        <f t="shared" si="10"/>
        <v>JIC</v>
      </c>
    </row>
    <row r="164" spans="2:6" ht="17">
      <c r="B164" s="206" t="s">
        <v>382</v>
      </c>
      <c r="C164" s="207" t="s">
        <v>35</v>
      </c>
      <c r="D164" s="207" t="s">
        <v>35</v>
      </c>
      <c r="E164" s="210" t="s">
        <v>383</v>
      </c>
      <c r="F164" s="102" t="str">
        <f t="shared" si="10"/>
        <v>TL</v>
      </c>
    </row>
    <row r="165" spans="2:6" ht="17">
      <c r="B165" s="206" t="s">
        <v>384</v>
      </c>
      <c r="C165" s="207" t="s">
        <v>385</v>
      </c>
      <c r="D165" s="207" t="s">
        <v>216</v>
      </c>
      <c r="E165" s="210" t="s">
        <v>386</v>
      </c>
      <c r="F165" s="102" t="str">
        <f t="shared" si="10"/>
        <v>AOVO</v>
      </c>
    </row>
    <row r="166" spans="2:6" ht="17">
      <c r="B166" s="206" t="s">
        <v>387</v>
      </c>
      <c r="C166" s="207" t="s">
        <v>32</v>
      </c>
      <c r="D166" s="207" t="s">
        <v>216</v>
      </c>
      <c r="E166" s="210">
        <v>0</v>
      </c>
      <c r="F166" s="102" t="str">
        <f t="shared" si="10"/>
        <v>GO</v>
      </c>
    </row>
    <row r="167" spans="2:6" ht="17">
      <c r="B167" s="206" t="s">
        <v>388</v>
      </c>
      <c r="C167" s="207" t="s">
        <v>389</v>
      </c>
      <c r="D167" s="207" t="s">
        <v>389</v>
      </c>
      <c r="E167" s="210">
        <v>0</v>
      </c>
      <c r="F167" s="102" t="str">
        <f t="shared" si="10"/>
        <v>CVHR</v>
      </c>
    </row>
    <row r="168" spans="2:6" ht="17">
      <c r="B168" s="206" t="s">
        <v>390</v>
      </c>
      <c r="C168" s="207" t="s">
        <v>389</v>
      </c>
      <c r="D168" s="207" t="s">
        <v>389</v>
      </c>
      <c r="E168" s="210">
        <v>0</v>
      </c>
      <c r="F168" s="102" t="str">
        <f t="shared" si="10"/>
        <v>CVHK</v>
      </c>
    </row>
    <row r="169" spans="2:6" ht="34">
      <c r="B169" s="206" t="s">
        <v>391</v>
      </c>
      <c r="C169" s="207" t="s">
        <v>392</v>
      </c>
      <c r="D169" s="207" t="s">
        <v>216</v>
      </c>
      <c r="E169" s="210" t="s">
        <v>393</v>
      </c>
      <c r="F169" s="102" t="str">
        <f t="shared" si="10"/>
        <v>KAAJ</v>
      </c>
    </row>
    <row r="170" spans="2:6" ht="17">
      <c r="B170" s="206" t="s">
        <v>840</v>
      </c>
      <c r="C170" s="207" t="s">
        <v>839</v>
      </c>
      <c r="D170" s="207" t="s">
        <v>35</v>
      </c>
      <c r="E170" s="210" t="s">
        <v>838</v>
      </c>
      <c r="F170" s="102" t="str">
        <f t="shared" si="10"/>
        <v>ALAK</v>
      </c>
    </row>
    <row r="171" spans="2:6" ht="17">
      <c r="B171" s="206" t="s">
        <v>837</v>
      </c>
      <c r="C171" s="207" t="s">
        <v>337</v>
      </c>
      <c r="D171" s="207" t="s">
        <v>216</v>
      </c>
      <c r="E171" s="210" t="s">
        <v>430</v>
      </c>
      <c r="F171" s="102" t="str">
        <f t="shared" si="10"/>
        <v>TSL</v>
      </c>
    </row>
    <row r="172" spans="2:6" ht="17">
      <c r="B172" s="206" t="s">
        <v>836</v>
      </c>
      <c r="C172" s="207" t="s">
        <v>51</v>
      </c>
      <c r="D172" s="207" t="s">
        <v>51</v>
      </c>
      <c r="E172" s="210" t="s">
        <v>430</v>
      </c>
      <c r="F172" s="102" t="str">
        <f t="shared" si="10"/>
        <v>TSLK</v>
      </c>
    </row>
    <row r="173" spans="2:6" ht="17">
      <c r="B173" s="206" t="s">
        <v>394</v>
      </c>
      <c r="C173" s="207" t="s">
        <v>51</v>
      </c>
      <c r="D173" s="207" t="s">
        <v>51</v>
      </c>
      <c r="E173" s="210">
        <v>0</v>
      </c>
      <c r="F173" s="102" t="str">
        <f t="shared" si="10"/>
        <v>AEP</v>
      </c>
    </row>
    <row r="174" spans="2:6" ht="17">
      <c r="B174" s="206" t="s">
        <v>395</v>
      </c>
      <c r="C174" s="207" t="s">
        <v>396</v>
      </c>
      <c r="D174" s="207" t="s">
        <v>216</v>
      </c>
      <c r="E174" s="210" t="s">
        <v>397</v>
      </c>
      <c r="F174" s="102" t="str">
        <f t="shared" si="10"/>
        <v>OS</v>
      </c>
    </row>
    <row r="175" spans="2:6" ht="17">
      <c r="B175" s="206" t="s">
        <v>398</v>
      </c>
      <c r="C175" s="207" t="s">
        <v>355</v>
      </c>
      <c r="D175" s="207" t="s">
        <v>216</v>
      </c>
      <c r="E175" s="210" t="s">
        <v>399</v>
      </c>
      <c r="F175" s="102" t="str">
        <f t="shared" si="10"/>
        <v>RB</v>
      </c>
    </row>
    <row r="176" spans="2:6" ht="17">
      <c r="B176" s="206" t="s">
        <v>400</v>
      </c>
      <c r="C176" s="207" t="s">
        <v>401</v>
      </c>
      <c r="D176" s="207" t="s">
        <v>216</v>
      </c>
      <c r="E176" s="210">
        <v>0</v>
      </c>
      <c r="F176" s="102" t="str">
        <f t="shared" si="10"/>
        <v>RW</v>
      </c>
    </row>
    <row r="177" spans="2:7" ht="17">
      <c r="B177" s="206" t="s">
        <v>403</v>
      </c>
      <c r="C177" s="207" t="s">
        <v>46</v>
      </c>
      <c r="D177" s="207" t="s">
        <v>216</v>
      </c>
      <c r="E177" s="210">
        <v>0</v>
      </c>
      <c r="F177" s="102" t="str">
        <f t="shared" si="10"/>
        <v>LK</v>
      </c>
    </row>
    <row r="178" spans="2:7" ht="17">
      <c r="B178" s="206" t="s">
        <v>404</v>
      </c>
      <c r="C178" s="207" t="s">
        <v>46</v>
      </c>
      <c r="D178" s="207" t="s">
        <v>216</v>
      </c>
      <c r="E178" s="210" t="s">
        <v>405</v>
      </c>
      <c r="F178" s="102" t="str">
        <f t="shared" si="10"/>
        <v>MA</v>
      </c>
    </row>
    <row r="179" spans="2:7" ht="17">
      <c r="B179" s="206" t="s">
        <v>406</v>
      </c>
      <c r="C179" s="207" t="s">
        <v>342</v>
      </c>
      <c r="D179" s="207" t="s">
        <v>216</v>
      </c>
      <c r="E179" s="210">
        <v>0</v>
      </c>
      <c r="F179" s="102" t="str">
        <f t="shared" si="10"/>
        <v>GRCL</v>
      </c>
    </row>
    <row r="180" spans="2:7" ht="17">
      <c r="B180" s="206" t="s">
        <v>407</v>
      </c>
      <c r="C180" s="207" t="s">
        <v>46</v>
      </c>
      <c r="D180" s="207" t="s">
        <v>216</v>
      </c>
      <c r="E180" s="210">
        <v>0</v>
      </c>
      <c r="F180" s="102" t="str">
        <f t="shared" si="10"/>
        <v>LT</v>
      </c>
    </row>
    <row r="181" spans="2:7" ht="17">
      <c r="B181" s="206" t="s">
        <v>408</v>
      </c>
      <c r="C181" s="207" t="s">
        <v>409</v>
      </c>
      <c r="D181" s="207" t="s">
        <v>216</v>
      </c>
      <c r="E181" s="210" t="s">
        <v>410</v>
      </c>
      <c r="F181" s="102" t="str">
        <f t="shared" si="10"/>
        <v>FD</v>
      </c>
    </row>
    <row r="182" spans="2:7" ht="17">
      <c r="B182" s="206" t="s">
        <v>1569</v>
      </c>
      <c r="C182" s="207" t="s">
        <v>1562</v>
      </c>
      <c r="D182" s="207" t="s">
        <v>216</v>
      </c>
      <c r="E182" s="210" t="s">
        <v>1563</v>
      </c>
      <c r="F182" s="102" t="str">
        <f t="shared" si="10"/>
        <v>TPGL</v>
      </c>
      <c r="G182" s="208" t="s">
        <v>1194</v>
      </c>
    </row>
    <row r="183" spans="2:7" ht="17">
      <c r="B183" s="206" t="s">
        <v>1568</v>
      </c>
      <c r="C183" s="207" t="s">
        <v>1564</v>
      </c>
      <c r="D183" s="207" t="s">
        <v>1092</v>
      </c>
      <c r="E183" s="210" t="s">
        <v>1563</v>
      </c>
      <c r="F183" s="102" t="str">
        <f t="shared" si="10"/>
        <v>TPGL</v>
      </c>
      <c r="G183" s="208" t="s">
        <v>1194</v>
      </c>
    </row>
    <row r="184" spans="2:7" ht="17">
      <c r="B184" s="206" t="s">
        <v>1567</v>
      </c>
      <c r="C184" s="207" t="s">
        <v>1566</v>
      </c>
      <c r="D184" s="207" t="s">
        <v>1092</v>
      </c>
      <c r="E184" s="210" t="s">
        <v>1565</v>
      </c>
      <c r="F184" s="102" t="str">
        <f t="shared" si="10"/>
        <v>TPGL</v>
      </c>
      <c r="G184" s="208" t="s">
        <v>1194</v>
      </c>
    </row>
    <row r="185" spans="2:7" ht="17">
      <c r="B185" s="206" t="s">
        <v>411</v>
      </c>
      <c r="C185" s="207" t="s">
        <v>412</v>
      </c>
      <c r="D185" s="207" t="s">
        <v>856</v>
      </c>
      <c r="E185" s="210" t="s">
        <v>1195</v>
      </c>
      <c r="F185" s="102" t="str">
        <f t="shared" si="10"/>
        <v>TPGL</v>
      </c>
      <c r="G185" s="208" t="s">
        <v>1194</v>
      </c>
    </row>
    <row r="186" spans="2:7" ht="17">
      <c r="B186" s="206" t="s">
        <v>630</v>
      </c>
      <c r="C186" s="207" t="s">
        <v>631</v>
      </c>
      <c r="D186" s="207" t="s">
        <v>342</v>
      </c>
      <c r="E186" s="210" t="s">
        <v>1274</v>
      </c>
      <c r="F186" s="102" t="str">
        <f t="shared" si="10"/>
        <v>TPGL</v>
      </c>
      <c r="G186" s="208" t="s">
        <v>1275</v>
      </c>
    </row>
    <row r="187" spans="2:7" ht="17">
      <c r="B187" s="206" t="s">
        <v>795</v>
      </c>
      <c r="C187" s="207" t="s">
        <v>796</v>
      </c>
      <c r="D187" s="207" t="s">
        <v>35</v>
      </c>
      <c r="E187" s="210" t="s">
        <v>1274</v>
      </c>
      <c r="F187" s="102" t="str">
        <f t="shared" si="10"/>
        <v>TPGL</v>
      </c>
      <c r="G187" s="208" t="s">
        <v>1275</v>
      </c>
    </row>
    <row r="188" spans="2:7" ht="17">
      <c r="B188" s="206" t="s">
        <v>1262</v>
      </c>
      <c r="C188" s="207" t="s">
        <v>1263</v>
      </c>
      <c r="D188" s="207" t="s">
        <v>51</v>
      </c>
      <c r="E188" s="210" t="s">
        <v>1274</v>
      </c>
      <c r="F188" s="102" t="str">
        <f t="shared" si="10"/>
        <v>TPGL</v>
      </c>
      <c r="G188" s="208" t="s">
        <v>1275</v>
      </c>
    </row>
    <row r="189" spans="2:7" ht="17">
      <c r="B189" s="206" t="s">
        <v>1264</v>
      </c>
      <c r="C189" s="207" t="s">
        <v>1265</v>
      </c>
      <c r="D189" s="207" t="s">
        <v>51</v>
      </c>
      <c r="E189" s="210" t="s">
        <v>1274</v>
      </c>
      <c r="F189" s="102" t="str">
        <f t="shared" si="10"/>
        <v>TPGL</v>
      </c>
      <c r="G189" s="208" t="s">
        <v>1275</v>
      </c>
    </row>
    <row r="190" spans="2:7" ht="17">
      <c r="B190" s="206" t="s">
        <v>1266</v>
      </c>
      <c r="C190" s="207" t="s">
        <v>1267</v>
      </c>
      <c r="D190" s="207" t="s">
        <v>216</v>
      </c>
      <c r="E190" s="210" t="s">
        <v>1274</v>
      </c>
      <c r="F190" s="102" t="str">
        <f t="shared" si="10"/>
        <v>TPGL</v>
      </c>
      <c r="G190" s="208" t="s">
        <v>1275</v>
      </c>
    </row>
    <row r="191" spans="2:7" ht="17">
      <c r="B191" s="206" t="s">
        <v>1281</v>
      </c>
      <c r="C191" s="207" t="s">
        <v>564</v>
      </c>
      <c r="D191" s="207" t="s">
        <v>216</v>
      </c>
      <c r="E191" s="210" t="s">
        <v>1274</v>
      </c>
      <c r="F191" s="102" t="str">
        <f t="shared" si="10"/>
        <v>TPGL</v>
      </c>
      <c r="G191" s="208" t="s">
        <v>1275</v>
      </c>
    </row>
    <row r="192" spans="2:7" ht="17">
      <c r="B192" s="206" t="s">
        <v>413</v>
      </c>
      <c r="C192" s="207" t="s">
        <v>414</v>
      </c>
      <c r="D192" s="207" t="s">
        <v>216</v>
      </c>
      <c r="E192" s="210" t="s">
        <v>415</v>
      </c>
      <c r="F192" s="102" t="str">
        <f t="shared" si="10"/>
        <v>SN</v>
      </c>
    </row>
    <row r="193" spans="2:6" ht="17">
      <c r="B193" s="206" t="s">
        <v>416</v>
      </c>
      <c r="C193" s="207" t="s">
        <v>355</v>
      </c>
      <c r="D193" s="207" t="s">
        <v>216</v>
      </c>
      <c r="E193" s="210" t="s">
        <v>417</v>
      </c>
      <c r="F193" s="102" t="str">
        <f t="shared" si="10"/>
        <v>GKK</v>
      </c>
    </row>
    <row r="194" spans="2:6" ht="17">
      <c r="B194" s="206" t="s">
        <v>418</v>
      </c>
      <c r="C194" s="207" t="s">
        <v>419</v>
      </c>
      <c r="D194" s="207" t="s">
        <v>216</v>
      </c>
      <c r="E194" s="210" t="s">
        <v>420</v>
      </c>
      <c r="F194" s="102" t="str">
        <f t="shared" si="10"/>
        <v>BK</v>
      </c>
    </row>
    <row r="195" spans="2:6" ht="17">
      <c r="B195" s="206" t="s">
        <v>421</v>
      </c>
      <c r="C195" s="207" t="s">
        <v>35</v>
      </c>
      <c r="D195" s="207" t="s">
        <v>35</v>
      </c>
      <c r="E195" s="210" t="s">
        <v>422</v>
      </c>
      <c r="F195" s="102" t="str">
        <f t="shared" ref="F195:F258" si="11">UPPER(LEFT(B195,1)) &amp; IFERROR(UPPER(LEFT(MID(B195,FIND(" ",B195)+1,LEN(B195)),1)),"") &amp; IFERROR(UPPER(LEFT(MID(B195,FIND(" ",B195,FIND(" ",B195)+1)+1,LEN(B195)),1)),"") &amp; IFERROR(UPPER(LEFT(MID(B195,FIND(" ",B195,FIND(" ",B195,FIND(" ",B195)+1)+1)+1,LEN(B195)),1)),"")</f>
        <v>GA</v>
      </c>
    </row>
    <row r="196" spans="2:6" ht="34">
      <c r="B196" s="206" t="s">
        <v>423</v>
      </c>
      <c r="C196" s="207" t="s">
        <v>424</v>
      </c>
      <c r="D196" s="207" t="s">
        <v>35</v>
      </c>
      <c r="E196" s="210" t="s">
        <v>425</v>
      </c>
      <c r="F196" s="102" t="str">
        <f t="shared" si="11"/>
        <v>MN</v>
      </c>
    </row>
    <row r="197" spans="2:6" ht="17">
      <c r="B197" s="206" t="s">
        <v>1771</v>
      </c>
      <c r="C197" s="207" t="s">
        <v>35</v>
      </c>
      <c r="D197" s="207" t="s">
        <v>956</v>
      </c>
      <c r="E197" s="210" t="s">
        <v>427</v>
      </c>
      <c r="F197" s="102" t="str">
        <f t="shared" si="11"/>
        <v>DB-D</v>
      </c>
    </row>
    <row r="198" spans="2:6" ht="17">
      <c r="B198" s="206" t="s">
        <v>428</v>
      </c>
      <c r="C198" s="207" t="s">
        <v>157</v>
      </c>
      <c r="D198" s="207" t="s">
        <v>216</v>
      </c>
      <c r="E198" s="210">
        <v>0</v>
      </c>
      <c r="F198" s="102" t="str">
        <f t="shared" si="11"/>
        <v>MA</v>
      </c>
    </row>
    <row r="199" spans="2:6" ht="17">
      <c r="B199" s="206" t="s">
        <v>429</v>
      </c>
      <c r="C199" s="207" t="s">
        <v>355</v>
      </c>
      <c r="D199" s="207" t="s">
        <v>216</v>
      </c>
      <c r="E199" s="210" t="s">
        <v>430</v>
      </c>
      <c r="F199" s="102" t="str">
        <f t="shared" si="11"/>
        <v>TSLW</v>
      </c>
    </row>
    <row r="200" spans="2:6" ht="17">
      <c r="B200" s="206" t="s">
        <v>431</v>
      </c>
      <c r="C200" s="207" t="s">
        <v>42</v>
      </c>
      <c r="D200" s="207" t="s">
        <v>956</v>
      </c>
      <c r="E200" s="210">
        <v>0</v>
      </c>
      <c r="F200" s="102" t="str">
        <f t="shared" si="11"/>
        <v>HFI</v>
      </c>
    </row>
    <row r="201" spans="2:6" ht="17">
      <c r="B201" s="206" t="s">
        <v>432</v>
      </c>
      <c r="C201" s="207" t="s">
        <v>241</v>
      </c>
      <c r="D201" s="207" t="s">
        <v>216</v>
      </c>
      <c r="E201" s="210" t="s">
        <v>359</v>
      </c>
      <c r="F201" s="102" t="str">
        <f t="shared" si="11"/>
        <v>ROTT</v>
      </c>
    </row>
    <row r="202" spans="2:6" ht="17">
      <c r="B202" s="206" t="s">
        <v>433</v>
      </c>
      <c r="C202" s="207" t="s">
        <v>46</v>
      </c>
      <c r="D202" s="207" t="s">
        <v>216</v>
      </c>
      <c r="E202" s="210" t="s">
        <v>434</v>
      </c>
      <c r="F202" s="102" t="str">
        <f t="shared" si="11"/>
        <v>KAN</v>
      </c>
    </row>
    <row r="203" spans="2:6" ht="17">
      <c r="B203" s="206" t="s">
        <v>435</v>
      </c>
      <c r="C203" s="207" t="s">
        <v>419</v>
      </c>
      <c r="D203" s="207" t="s">
        <v>216</v>
      </c>
      <c r="E203" s="210" t="s">
        <v>436</v>
      </c>
      <c r="F203" s="102" t="str">
        <f t="shared" si="11"/>
        <v>EA</v>
      </c>
    </row>
    <row r="204" spans="2:6" ht="17">
      <c r="B204" s="206" t="s">
        <v>437</v>
      </c>
      <c r="C204" s="207" t="s">
        <v>438</v>
      </c>
      <c r="D204" s="207" t="s">
        <v>216</v>
      </c>
      <c r="E204" s="210" t="s">
        <v>439</v>
      </c>
      <c r="F204" s="102" t="str">
        <f t="shared" si="11"/>
        <v>CP</v>
      </c>
    </row>
    <row r="205" spans="2:6" ht="17">
      <c r="B205" s="206" t="s">
        <v>440</v>
      </c>
      <c r="C205" s="207" t="s">
        <v>38</v>
      </c>
      <c r="D205" s="207" t="s">
        <v>216</v>
      </c>
      <c r="E205" s="210" t="s">
        <v>441</v>
      </c>
      <c r="F205" s="102" t="str">
        <f t="shared" si="11"/>
        <v>MH</v>
      </c>
    </row>
    <row r="206" spans="2:6" ht="17">
      <c r="B206" s="206" t="s">
        <v>442</v>
      </c>
      <c r="C206" s="207" t="s">
        <v>35</v>
      </c>
      <c r="D206" s="207" t="s">
        <v>35</v>
      </c>
      <c r="E206" s="210">
        <v>0</v>
      </c>
      <c r="F206" s="102" t="str">
        <f t="shared" si="11"/>
        <v>MPM</v>
      </c>
    </row>
    <row r="207" spans="2:6" ht="34">
      <c r="B207" s="206" t="s">
        <v>443</v>
      </c>
      <c r="C207" s="207" t="s">
        <v>424</v>
      </c>
      <c r="D207" s="207" t="s">
        <v>35</v>
      </c>
      <c r="E207" s="210" t="s">
        <v>444</v>
      </c>
      <c r="F207" s="102" t="str">
        <f t="shared" si="11"/>
        <v>MB</v>
      </c>
    </row>
    <row r="208" spans="2:6" ht="17">
      <c r="B208" s="206" t="s">
        <v>445</v>
      </c>
      <c r="C208" s="207" t="s">
        <v>446</v>
      </c>
      <c r="D208" s="207" t="s">
        <v>35</v>
      </c>
      <c r="E208" s="210" t="s">
        <v>447</v>
      </c>
      <c r="F208" s="102" t="str">
        <f t="shared" si="11"/>
        <v>ME</v>
      </c>
    </row>
    <row r="209" spans="2:6" ht="17">
      <c r="B209" s="206" t="s">
        <v>448</v>
      </c>
      <c r="C209" s="207" t="s">
        <v>241</v>
      </c>
      <c r="D209" s="207" t="s">
        <v>216</v>
      </c>
      <c r="E209" s="210" t="s">
        <v>449</v>
      </c>
      <c r="F209" s="102" t="str">
        <f t="shared" si="11"/>
        <v>JN</v>
      </c>
    </row>
    <row r="210" spans="2:6" ht="17">
      <c r="B210" s="206" t="s">
        <v>450</v>
      </c>
      <c r="C210" s="207" t="s">
        <v>409</v>
      </c>
      <c r="D210" s="207" t="s">
        <v>216</v>
      </c>
      <c r="E210" s="210" t="s">
        <v>451</v>
      </c>
      <c r="F210" s="102" t="str">
        <f t="shared" si="11"/>
        <v>GA</v>
      </c>
    </row>
    <row r="211" spans="2:6" ht="34">
      <c r="B211" s="206" t="s">
        <v>452</v>
      </c>
      <c r="C211" s="207" t="s">
        <v>453</v>
      </c>
      <c r="D211" s="207" t="s">
        <v>35</v>
      </c>
      <c r="E211" s="210" t="s">
        <v>1327</v>
      </c>
      <c r="F211" s="102" t="str">
        <f t="shared" si="11"/>
        <v>M&amp;MA</v>
      </c>
    </row>
    <row r="212" spans="2:6" ht="17">
      <c r="B212" s="206" t="s">
        <v>454</v>
      </c>
      <c r="C212" s="207" t="s">
        <v>455</v>
      </c>
      <c r="D212" s="207" t="s">
        <v>35</v>
      </c>
      <c r="E212" s="210" t="s">
        <v>456</v>
      </c>
      <c r="F212" s="102" t="str">
        <f t="shared" si="11"/>
        <v>JL</v>
      </c>
    </row>
    <row r="213" spans="2:6" ht="17">
      <c r="B213" s="206" t="s">
        <v>457</v>
      </c>
      <c r="C213" s="207" t="s">
        <v>419</v>
      </c>
      <c r="D213" s="207" t="s">
        <v>216</v>
      </c>
      <c r="E213" s="210" t="s">
        <v>458</v>
      </c>
      <c r="F213" s="102" t="str">
        <f t="shared" si="11"/>
        <v>EC</v>
      </c>
    </row>
    <row r="214" spans="2:6" ht="17">
      <c r="B214" s="206" t="s">
        <v>459</v>
      </c>
      <c r="C214" s="207" t="s">
        <v>369</v>
      </c>
      <c r="D214" s="207" t="s">
        <v>216</v>
      </c>
      <c r="E214" s="210" t="s">
        <v>460</v>
      </c>
      <c r="F214" s="102" t="str">
        <f t="shared" si="11"/>
        <v>EAT</v>
      </c>
    </row>
    <row r="215" spans="2:6" ht="17">
      <c r="B215" s="206" t="s">
        <v>461</v>
      </c>
      <c r="C215" s="207" t="s">
        <v>462</v>
      </c>
      <c r="D215" s="207" t="s">
        <v>216</v>
      </c>
      <c r="E215" s="210" t="s">
        <v>383</v>
      </c>
      <c r="F215" s="102" t="str">
        <f t="shared" si="11"/>
        <v>MB-T</v>
      </c>
    </row>
    <row r="216" spans="2:6" ht="17">
      <c r="B216" s="206" t="s">
        <v>463</v>
      </c>
      <c r="C216" s="207" t="s">
        <v>464</v>
      </c>
      <c r="D216" s="207" t="s">
        <v>216</v>
      </c>
      <c r="E216" s="210" t="s">
        <v>465</v>
      </c>
      <c r="F216" s="102" t="str">
        <f t="shared" si="11"/>
        <v>FD</v>
      </c>
    </row>
    <row r="217" spans="2:6" ht="17">
      <c r="B217" s="206" t="s">
        <v>1302</v>
      </c>
      <c r="C217" s="207" t="s">
        <v>466</v>
      </c>
      <c r="D217" s="207" t="s">
        <v>216</v>
      </c>
      <c r="E217" s="210" t="s">
        <v>467</v>
      </c>
      <c r="F217" s="102" t="str">
        <f t="shared" si="11"/>
        <v>SO-A</v>
      </c>
    </row>
    <row r="218" spans="2:6" ht="17">
      <c r="B218" s="206" t="s">
        <v>1301</v>
      </c>
      <c r="C218" s="207" t="s">
        <v>1303</v>
      </c>
      <c r="D218" s="207" t="s">
        <v>955</v>
      </c>
      <c r="E218" s="210" t="s">
        <v>467</v>
      </c>
      <c r="F218" s="102" t="str">
        <f t="shared" si="11"/>
        <v>SO-A</v>
      </c>
    </row>
    <row r="219" spans="2:6" ht="17">
      <c r="B219" s="206" t="s">
        <v>468</v>
      </c>
      <c r="C219" s="207" t="s">
        <v>339</v>
      </c>
      <c r="D219" s="207" t="s">
        <v>216</v>
      </c>
      <c r="E219" s="210" t="s">
        <v>467</v>
      </c>
      <c r="F219" s="102" t="str">
        <f t="shared" si="11"/>
        <v>OES-</v>
      </c>
    </row>
    <row r="220" spans="2:6" ht="17">
      <c r="B220" s="206" t="s">
        <v>469</v>
      </c>
      <c r="C220" s="207" t="s">
        <v>959</v>
      </c>
      <c r="D220" s="207" t="s">
        <v>216</v>
      </c>
      <c r="E220" s="210" t="s">
        <v>470</v>
      </c>
      <c r="F220" s="102" t="str">
        <f t="shared" si="11"/>
        <v>JKK</v>
      </c>
    </row>
    <row r="221" spans="2:6" ht="17">
      <c r="B221" s="206" t="s">
        <v>471</v>
      </c>
      <c r="C221" s="207" t="s">
        <v>464</v>
      </c>
      <c r="D221" s="207" t="s">
        <v>216</v>
      </c>
      <c r="E221" s="210" t="s">
        <v>472</v>
      </c>
      <c r="F221" s="102" t="str">
        <f t="shared" si="11"/>
        <v>DYA</v>
      </c>
    </row>
    <row r="222" spans="2:6" ht="17">
      <c r="B222" s="206" t="s">
        <v>473</v>
      </c>
      <c r="C222" s="207" t="s">
        <v>32</v>
      </c>
      <c r="D222" s="207" t="s">
        <v>216</v>
      </c>
      <c r="E222" s="210" t="s">
        <v>474</v>
      </c>
      <c r="F222" s="102" t="str">
        <f t="shared" si="11"/>
        <v>PJA</v>
      </c>
    </row>
    <row r="223" spans="2:6" ht="17">
      <c r="B223" s="206" t="s">
        <v>475</v>
      </c>
      <c r="C223" s="207" t="s">
        <v>476</v>
      </c>
      <c r="D223" s="207" t="s">
        <v>216</v>
      </c>
      <c r="E223" s="210">
        <v>0</v>
      </c>
      <c r="F223" s="102" t="str">
        <f t="shared" si="11"/>
        <v>MWJ</v>
      </c>
    </row>
    <row r="224" spans="2:6" ht="17">
      <c r="B224" s="206" t="s">
        <v>477</v>
      </c>
      <c r="C224" s="207" t="s">
        <v>478</v>
      </c>
      <c r="D224" s="207" t="s">
        <v>958</v>
      </c>
      <c r="E224" s="210">
        <v>0</v>
      </c>
      <c r="F224" s="102" t="str">
        <f t="shared" si="11"/>
        <v>C3OA</v>
      </c>
    </row>
    <row r="225" spans="2:7" ht="17">
      <c r="B225" s="206" t="s">
        <v>479</v>
      </c>
      <c r="C225" s="207" t="s">
        <v>120</v>
      </c>
      <c r="D225" s="207" t="s">
        <v>216</v>
      </c>
      <c r="E225" s="210" t="s">
        <v>480</v>
      </c>
      <c r="F225" s="102" t="str">
        <f t="shared" si="11"/>
        <v>KB</v>
      </c>
    </row>
    <row r="226" spans="2:7" ht="17">
      <c r="B226" s="206" t="s">
        <v>481</v>
      </c>
      <c r="C226" s="207" t="s">
        <v>482</v>
      </c>
      <c r="D226" s="207" t="s">
        <v>35</v>
      </c>
      <c r="E226" s="210" t="s">
        <v>483</v>
      </c>
      <c r="F226" s="102" t="str">
        <f t="shared" si="11"/>
        <v>DA</v>
      </c>
    </row>
    <row r="227" spans="2:7" ht="17">
      <c r="B227" s="206" t="s">
        <v>484</v>
      </c>
      <c r="C227" s="207" t="s">
        <v>69</v>
      </c>
      <c r="D227" s="207" t="s">
        <v>216</v>
      </c>
      <c r="E227" s="210" t="s">
        <v>485</v>
      </c>
      <c r="F227" s="102" t="str">
        <f t="shared" si="11"/>
        <v>MV</v>
      </c>
    </row>
    <row r="228" spans="2:7" ht="17">
      <c r="B228" s="206" t="s">
        <v>486</v>
      </c>
      <c r="C228" s="207" t="s">
        <v>487</v>
      </c>
      <c r="D228" s="207" t="s">
        <v>954</v>
      </c>
      <c r="E228" s="210" t="s">
        <v>488</v>
      </c>
      <c r="F228" s="102" t="str">
        <f t="shared" si="11"/>
        <v>P</v>
      </c>
    </row>
    <row r="229" spans="2:7" ht="17">
      <c r="B229" s="206" t="s">
        <v>489</v>
      </c>
      <c r="C229" s="207" t="s">
        <v>490</v>
      </c>
      <c r="D229" s="207" t="s">
        <v>35</v>
      </c>
      <c r="E229" s="210" t="s">
        <v>491</v>
      </c>
      <c r="F229" s="102" t="str">
        <f t="shared" si="11"/>
        <v>MSA</v>
      </c>
    </row>
    <row r="230" spans="2:7" ht="17">
      <c r="B230" s="206" t="s">
        <v>492</v>
      </c>
      <c r="C230" s="207" t="s">
        <v>493</v>
      </c>
      <c r="D230" s="207" t="s">
        <v>35</v>
      </c>
      <c r="E230" s="210" t="s">
        <v>494</v>
      </c>
      <c r="F230" s="102" t="str">
        <f t="shared" si="11"/>
        <v>MAF</v>
      </c>
    </row>
    <row r="231" spans="2:7" ht="17">
      <c r="B231" s="206" t="s">
        <v>495</v>
      </c>
      <c r="C231" s="207" t="s">
        <v>496</v>
      </c>
      <c r="D231" s="207" t="s">
        <v>216</v>
      </c>
      <c r="E231" s="210" t="s">
        <v>497</v>
      </c>
      <c r="F231" s="102" t="str">
        <f t="shared" si="11"/>
        <v>PCA</v>
      </c>
    </row>
    <row r="232" spans="2:7" ht="17">
      <c r="B232" s="206" t="s">
        <v>498</v>
      </c>
      <c r="C232" s="207" t="s">
        <v>105</v>
      </c>
      <c r="D232" s="207" t="s">
        <v>216</v>
      </c>
      <c r="E232" s="210" t="s">
        <v>499</v>
      </c>
      <c r="F232" s="102" t="str">
        <f t="shared" si="11"/>
        <v>VD</v>
      </c>
    </row>
    <row r="233" spans="2:7" ht="17">
      <c r="B233" s="206" t="s">
        <v>500</v>
      </c>
      <c r="C233" s="207" t="s">
        <v>501</v>
      </c>
      <c r="D233" s="207" t="s">
        <v>35</v>
      </c>
      <c r="E233" s="210" t="s">
        <v>502</v>
      </c>
      <c r="F233" s="102" t="str">
        <f t="shared" si="11"/>
        <v>T</v>
      </c>
    </row>
    <row r="234" spans="2:7" ht="34">
      <c r="B234" s="206" t="s">
        <v>964</v>
      </c>
      <c r="C234" s="207" t="s">
        <v>965</v>
      </c>
      <c r="D234" s="207" t="s">
        <v>216</v>
      </c>
      <c r="E234" s="210" t="s">
        <v>2690</v>
      </c>
      <c r="F234" s="102" t="str">
        <f t="shared" si="11"/>
        <v>DPGL</v>
      </c>
      <c r="G234" s="208" t="s">
        <v>2691</v>
      </c>
    </row>
    <row r="235" spans="2:7" ht="34">
      <c r="B235" s="206" t="s">
        <v>964</v>
      </c>
      <c r="C235" s="207" t="s">
        <v>965</v>
      </c>
      <c r="D235" s="207" t="s">
        <v>216</v>
      </c>
      <c r="E235" s="210" t="s">
        <v>503</v>
      </c>
      <c r="F235" s="102" t="str">
        <f t="shared" si="11"/>
        <v>DPGL</v>
      </c>
      <c r="G235" s="208" t="s">
        <v>1559</v>
      </c>
    </row>
    <row r="236" spans="2:7" ht="34">
      <c r="B236" s="206" t="s">
        <v>964</v>
      </c>
      <c r="C236" s="207" t="s">
        <v>965</v>
      </c>
      <c r="D236" s="207" t="s">
        <v>216</v>
      </c>
      <c r="E236" s="210" t="s">
        <v>1589</v>
      </c>
      <c r="F236" s="102" t="str">
        <f t="shared" si="11"/>
        <v>DPGL</v>
      </c>
      <c r="G236" s="208" t="s">
        <v>1588</v>
      </c>
    </row>
    <row r="237" spans="2:7" ht="17">
      <c r="B237" s="206" t="s">
        <v>504</v>
      </c>
      <c r="C237" s="207" t="s">
        <v>505</v>
      </c>
      <c r="D237" s="207" t="s">
        <v>216</v>
      </c>
      <c r="E237" s="210" t="s">
        <v>506</v>
      </c>
      <c r="F237" s="102" t="str">
        <f t="shared" si="11"/>
        <v>MDA</v>
      </c>
    </row>
    <row r="238" spans="2:7" ht="17">
      <c r="B238" s="206" t="s">
        <v>507</v>
      </c>
      <c r="C238" s="207" t="s">
        <v>111</v>
      </c>
      <c r="D238" s="207" t="s">
        <v>216</v>
      </c>
      <c r="E238" s="210" t="s">
        <v>508</v>
      </c>
      <c r="F238" s="102" t="str">
        <f t="shared" si="11"/>
        <v>SFR</v>
      </c>
    </row>
    <row r="239" spans="2:7" ht="17">
      <c r="B239" s="206" t="s">
        <v>509</v>
      </c>
      <c r="C239" s="207" t="s">
        <v>111</v>
      </c>
      <c r="D239" s="207" t="s">
        <v>216</v>
      </c>
      <c r="E239" s="210" t="s">
        <v>508</v>
      </c>
      <c r="F239" s="102" t="str">
        <f t="shared" si="11"/>
        <v>SFSB</v>
      </c>
    </row>
    <row r="240" spans="2:7" ht="17">
      <c r="B240" s="206" t="s">
        <v>510</v>
      </c>
      <c r="C240" s="207" t="s">
        <v>111</v>
      </c>
      <c r="D240" s="207" t="s">
        <v>216</v>
      </c>
      <c r="E240" s="210" t="s">
        <v>508</v>
      </c>
      <c r="F240" s="102" t="str">
        <f t="shared" si="11"/>
        <v>SFSB</v>
      </c>
    </row>
    <row r="241" spans="2:6" ht="17">
      <c r="B241" s="206" t="s">
        <v>511</v>
      </c>
      <c r="C241" s="207" t="s">
        <v>512</v>
      </c>
      <c r="D241" s="207" t="s">
        <v>956</v>
      </c>
      <c r="E241" s="210" t="s">
        <v>513</v>
      </c>
      <c r="F241" s="102" t="str">
        <f t="shared" si="11"/>
        <v>TIBA</v>
      </c>
    </row>
    <row r="242" spans="2:6" ht="17">
      <c r="B242" s="206" t="s">
        <v>514</v>
      </c>
      <c r="C242" s="207" t="s">
        <v>515</v>
      </c>
      <c r="D242" s="207" t="s">
        <v>216</v>
      </c>
      <c r="E242" s="210" t="s">
        <v>516</v>
      </c>
      <c r="F242" s="102" t="str">
        <f t="shared" si="11"/>
        <v>DGKO</v>
      </c>
    </row>
    <row r="243" spans="2:6" ht="17">
      <c r="B243" s="206" t="s">
        <v>517</v>
      </c>
      <c r="C243" s="207" t="s">
        <v>518</v>
      </c>
      <c r="D243" s="207" t="s">
        <v>954</v>
      </c>
      <c r="E243" s="210">
        <v>0</v>
      </c>
      <c r="F243" s="102" t="str">
        <f t="shared" si="11"/>
        <v>V</v>
      </c>
    </row>
    <row r="244" spans="2:6" ht="17">
      <c r="B244" s="206" t="s">
        <v>1369</v>
      </c>
      <c r="C244" s="207" t="s">
        <v>519</v>
      </c>
      <c r="D244" s="207" t="s">
        <v>216</v>
      </c>
      <c r="E244" s="210" t="s">
        <v>520</v>
      </c>
      <c r="F244" s="102" t="str">
        <f t="shared" si="11"/>
        <v>OC-R</v>
      </c>
    </row>
    <row r="245" spans="2:6" ht="17">
      <c r="B245" s="206" t="s">
        <v>521</v>
      </c>
      <c r="C245" s="207" t="s">
        <v>522</v>
      </c>
      <c r="D245" s="207" t="s">
        <v>216</v>
      </c>
      <c r="E245" s="210" t="s">
        <v>523</v>
      </c>
      <c r="F245" s="102" t="str">
        <f t="shared" si="11"/>
        <v>VA</v>
      </c>
    </row>
    <row r="246" spans="2:6" ht="17">
      <c r="B246" s="206" t="s">
        <v>524</v>
      </c>
      <c r="C246" s="207" t="s">
        <v>466</v>
      </c>
      <c r="D246" s="207" t="s">
        <v>954</v>
      </c>
      <c r="E246" s="210" t="s">
        <v>525</v>
      </c>
      <c r="F246" s="102" t="str">
        <f t="shared" si="11"/>
        <v>MPT</v>
      </c>
    </row>
    <row r="247" spans="2:6" ht="17">
      <c r="B247" s="206" t="s">
        <v>526</v>
      </c>
      <c r="C247" s="207" t="s">
        <v>35</v>
      </c>
      <c r="D247" s="207" t="s">
        <v>35</v>
      </c>
      <c r="E247" s="210">
        <v>0</v>
      </c>
      <c r="F247" s="102" t="str">
        <f t="shared" si="11"/>
        <v>SOF</v>
      </c>
    </row>
    <row r="248" spans="2:6" ht="17">
      <c r="B248" s="206" t="s">
        <v>527</v>
      </c>
      <c r="C248" s="207" t="s">
        <v>528</v>
      </c>
      <c r="D248" s="207" t="s">
        <v>35</v>
      </c>
      <c r="E248" s="210" t="s">
        <v>458</v>
      </c>
      <c r="F248" s="102" t="str">
        <f t="shared" si="11"/>
        <v>AD-W</v>
      </c>
    </row>
    <row r="249" spans="2:6" ht="17">
      <c r="B249" s="206" t="s">
        <v>529</v>
      </c>
      <c r="C249" s="207" t="s">
        <v>337</v>
      </c>
      <c r="D249" s="207" t="s">
        <v>216</v>
      </c>
      <c r="E249" s="210" t="s">
        <v>530</v>
      </c>
      <c r="F249" s="102" t="str">
        <f t="shared" si="11"/>
        <v>VT</v>
      </c>
    </row>
    <row r="250" spans="2:6" ht="17">
      <c r="B250" s="206" t="s">
        <v>531</v>
      </c>
      <c r="C250" s="207" t="s">
        <v>532</v>
      </c>
      <c r="D250" s="207" t="s">
        <v>216</v>
      </c>
      <c r="E250" s="210" t="s">
        <v>533</v>
      </c>
      <c r="F250" s="102" t="str">
        <f t="shared" si="11"/>
        <v>DG</v>
      </c>
    </row>
    <row r="251" spans="2:6" ht="17">
      <c r="B251" s="206" t="s">
        <v>534</v>
      </c>
      <c r="C251" s="207" t="s">
        <v>46</v>
      </c>
      <c r="D251" s="207" t="s">
        <v>216</v>
      </c>
      <c r="E251" s="210" t="s">
        <v>535</v>
      </c>
      <c r="F251" s="102" t="str">
        <f t="shared" si="11"/>
        <v xml:space="preserve"> MND</v>
      </c>
    </row>
    <row r="252" spans="2:6" ht="17">
      <c r="B252" s="206" t="s">
        <v>536</v>
      </c>
      <c r="C252" s="207" t="s">
        <v>537</v>
      </c>
      <c r="D252" s="207" t="s">
        <v>216</v>
      </c>
      <c r="E252" s="210" t="s">
        <v>538</v>
      </c>
      <c r="F252" s="102" t="str">
        <f t="shared" si="11"/>
        <v>MA</v>
      </c>
    </row>
    <row r="253" spans="2:6" ht="17">
      <c r="B253" s="206" t="s">
        <v>539</v>
      </c>
      <c r="C253" s="207" t="s">
        <v>182</v>
      </c>
      <c r="D253" s="207" t="s">
        <v>216</v>
      </c>
      <c r="E253" s="210">
        <v>0</v>
      </c>
      <c r="F253" s="102" t="str">
        <f t="shared" si="11"/>
        <v>MAY</v>
      </c>
    </row>
    <row r="254" spans="2:6" ht="17">
      <c r="B254" s="206" t="s">
        <v>540</v>
      </c>
      <c r="C254" s="207" t="s">
        <v>102</v>
      </c>
      <c r="D254" s="207" t="s">
        <v>216</v>
      </c>
      <c r="E254" s="210" t="s">
        <v>541</v>
      </c>
      <c r="F254" s="102" t="str">
        <f t="shared" si="11"/>
        <v>EA</v>
      </c>
    </row>
    <row r="255" spans="2:6" ht="17">
      <c r="B255" s="206" t="s">
        <v>542</v>
      </c>
      <c r="C255" s="207" t="s">
        <v>543</v>
      </c>
      <c r="D255" s="207" t="s">
        <v>216</v>
      </c>
      <c r="E255" s="210" t="s">
        <v>544</v>
      </c>
      <c r="F255" s="102" t="str">
        <f t="shared" si="11"/>
        <v>KB</v>
      </c>
    </row>
    <row r="256" spans="2:6" ht="17">
      <c r="B256" s="206" t="s">
        <v>545</v>
      </c>
      <c r="C256" s="207" t="s">
        <v>546</v>
      </c>
      <c r="D256" s="207" t="s">
        <v>216</v>
      </c>
      <c r="E256" s="210" t="s">
        <v>547</v>
      </c>
      <c r="F256" s="102" t="str">
        <f t="shared" si="11"/>
        <v>JA</v>
      </c>
    </row>
    <row r="257" spans="2:6" ht="17">
      <c r="B257" s="206" t="s">
        <v>548</v>
      </c>
      <c r="C257" s="207" t="s">
        <v>549</v>
      </c>
      <c r="D257" s="207" t="s">
        <v>216</v>
      </c>
      <c r="E257" s="210" t="s">
        <v>550</v>
      </c>
      <c r="F257" s="102" t="str">
        <f t="shared" si="11"/>
        <v>ND</v>
      </c>
    </row>
    <row r="258" spans="2:6" ht="17">
      <c r="B258" s="206" t="s">
        <v>551</v>
      </c>
      <c r="C258" s="207" t="s">
        <v>32</v>
      </c>
      <c r="D258" s="207" t="s">
        <v>216</v>
      </c>
      <c r="E258" s="210" t="s">
        <v>552</v>
      </c>
      <c r="F258" s="102" t="str">
        <f t="shared" si="11"/>
        <v>NS</v>
      </c>
    </row>
    <row r="259" spans="2:6" ht="17">
      <c r="B259" s="206" t="s">
        <v>553</v>
      </c>
      <c r="C259" s="207" t="s">
        <v>554</v>
      </c>
      <c r="D259" s="207" t="s">
        <v>216</v>
      </c>
      <c r="E259" s="210" t="s">
        <v>555</v>
      </c>
      <c r="F259" s="102" t="str">
        <f t="shared" ref="F259:F322" si="12">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2"/>
        <v>SBA</v>
      </c>
    </row>
    <row r="261" spans="2:6" ht="17">
      <c r="B261" s="206" t="s">
        <v>559</v>
      </c>
      <c r="C261" s="207" t="s">
        <v>560</v>
      </c>
      <c r="D261" s="207" t="s">
        <v>954</v>
      </c>
      <c r="E261" s="210" t="s">
        <v>561</v>
      </c>
      <c r="F261" s="102" t="str">
        <f t="shared" si="12"/>
        <v>AMC</v>
      </c>
    </row>
    <row r="262" spans="2:6" ht="17">
      <c r="B262" s="206" t="s">
        <v>562</v>
      </c>
      <c r="C262" s="207" t="s">
        <v>26</v>
      </c>
      <c r="D262" s="207" t="s">
        <v>855</v>
      </c>
      <c r="E262" s="210">
        <v>0</v>
      </c>
      <c r="F262" s="102" t="str">
        <f t="shared" si="12"/>
        <v>MBR</v>
      </c>
    </row>
    <row r="263" spans="2:6" ht="17">
      <c r="B263" s="206" t="s">
        <v>563</v>
      </c>
      <c r="C263" s="207" t="s">
        <v>564</v>
      </c>
      <c r="D263" s="207" t="s">
        <v>216</v>
      </c>
      <c r="E263" s="210">
        <v>0</v>
      </c>
      <c r="F263" s="102" t="str">
        <f t="shared" si="12"/>
        <v>T-TF</v>
      </c>
    </row>
    <row r="264" spans="2:6" ht="17">
      <c r="B264" s="206" t="s">
        <v>565</v>
      </c>
      <c r="C264" s="207" t="s">
        <v>566</v>
      </c>
      <c r="D264" s="207" t="s">
        <v>216</v>
      </c>
      <c r="E264" s="210" t="s">
        <v>567</v>
      </c>
      <c r="F264" s="102" t="str">
        <f t="shared" si="12"/>
        <v>FM</v>
      </c>
    </row>
    <row r="265" spans="2:6" ht="17">
      <c r="B265" s="206" t="s">
        <v>568</v>
      </c>
      <c r="C265" s="207" t="s">
        <v>274</v>
      </c>
      <c r="D265" s="207" t="s">
        <v>216</v>
      </c>
      <c r="E265" s="210">
        <v>0</v>
      </c>
      <c r="F265" s="102" t="str">
        <f t="shared" si="12"/>
        <v>SGL</v>
      </c>
    </row>
    <row r="266" spans="2:6" ht="17">
      <c r="B266" s="206" t="s">
        <v>569</v>
      </c>
      <c r="C266" s="207" t="s">
        <v>570</v>
      </c>
      <c r="D266" s="207" t="s">
        <v>960</v>
      </c>
      <c r="E266" s="210" t="s">
        <v>571</v>
      </c>
      <c r="F266" s="102" t="str">
        <f t="shared" si="12"/>
        <v>ILBA</v>
      </c>
    </row>
    <row r="267" spans="2:6" ht="17">
      <c r="B267" s="206" t="s">
        <v>572</v>
      </c>
      <c r="C267" s="207" t="s">
        <v>46</v>
      </c>
      <c r="D267" s="207" t="s">
        <v>46</v>
      </c>
      <c r="E267" s="210" t="s">
        <v>573</v>
      </c>
      <c r="F267" s="102" t="str">
        <f t="shared" si="12"/>
        <v>MN</v>
      </c>
    </row>
    <row r="268" spans="2:6" ht="17">
      <c r="B268" s="206" t="s">
        <v>574</v>
      </c>
      <c r="C268" s="207" t="s">
        <v>72</v>
      </c>
      <c r="D268" s="207" t="s">
        <v>216</v>
      </c>
      <c r="E268" s="210">
        <v>0</v>
      </c>
      <c r="F268" s="102" t="str">
        <f t="shared" si="12"/>
        <v>PT</v>
      </c>
    </row>
    <row r="269" spans="2:6" ht="17">
      <c r="B269" s="206" t="s">
        <v>575</v>
      </c>
      <c r="C269" s="207" t="s">
        <v>576</v>
      </c>
      <c r="D269" s="207" t="s">
        <v>576</v>
      </c>
      <c r="E269" s="210" t="s">
        <v>577</v>
      </c>
      <c r="F269" s="102" t="str">
        <f t="shared" si="12"/>
        <v>FPK</v>
      </c>
    </row>
    <row r="270" spans="2:6" ht="17">
      <c r="B270" s="206" t="s">
        <v>578</v>
      </c>
      <c r="C270" s="207" t="s">
        <v>337</v>
      </c>
      <c r="D270" s="207" t="s">
        <v>216</v>
      </c>
      <c r="E270" s="210" t="s">
        <v>579</v>
      </c>
      <c r="F270" s="102" t="str">
        <f t="shared" si="12"/>
        <v>MB</v>
      </c>
    </row>
    <row r="271" spans="2:6" ht="17">
      <c r="B271" s="206" t="s">
        <v>580</v>
      </c>
      <c r="C271" s="207" t="s">
        <v>581</v>
      </c>
      <c r="D271" s="207" t="s">
        <v>581</v>
      </c>
      <c r="E271" s="210" t="s">
        <v>582</v>
      </c>
      <c r="F271" s="102" t="str">
        <f t="shared" si="12"/>
        <v>ASAL</v>
      </c>
    </row>
    <row r="272" spans="2:6" ht="17">
      <c r="B272" s="206" t="s">
        <v>583</v>
      </c>
      <c r="C272" s="207" t="s">
        <v>42</v>
      </c>
      <c r="D272" s="207" t="s">
        <v>42</v>
      </c>
      <c r="E272" s="210" t="s">
        <v>561</v>
      </c>
      <c r="F272" s="102" t="str">
        <f t="shared" si="12"/>
        <v>T</v>
      </c>
    </row>
    <row r="273" spans="2:7" ht="17">
      <c r="B273" s="206" t="s">
        <v>584</v>
      </c>
      <c r="C273" s="207" t="s">
        <v>102</v>
      </c>
      <c r="D273" s="207" t="s">
        <v>102</v>
      </c>
      <c r="E273" s="210" t="s">
        <v>585</v>
      </c>
      <c r="F273" s="102" t="str">
        <f t="shared" si="12"/>
        <v>BAT</v>
      </c>
    </row>
    <row r="274" spans="2:7" ht="17">
      <c r="B274" s="206" t="s">
        <v>586</v>
      </c>
      <c r="C274" s="207" t="s">
        <v>295</v>
      </c>
      <c r="D274" s="207" t="s">
        <v>295</v>
      </c>
      <c r="E274" s="210" t="s">
        <v>587</v>
      </c>
      <c r="F274" s="102" t="str">
        <f t="shared" si="12"/>
        <v>JA</v>
      </c>
    </row>
    <row r="275" spans="2:7" ht="17">
      <c r="B275" s="206" t="s">
        <v>589</v>
      </c>
      <c r="C275" s="207" t="s">
        <v>120</v>
      </c>
      <c r="D275" s="207" t="s">
        <v>120</v>
      </c>
      <c r="E275" s="210" t="s">
        <v>590</v>
      </c>
      <c r="F275" s="102" t="str">
        <f t="shared" si="12"/>
        <v>MMD</v>
      </c>
    </row>
    <row r="276" spans="2:7" ht="17">
      <c r="B276" s="206" t="s">
        <v>591</v>
      </c>
      <c r="C276" s="207" t="s">
        <v>120</v>
      </c>
      <c r="D276" s="207" t="s">
        <v>120</v>
      </c>
      <c r="E276" s="210" t="s">
        <v>590</v>
      </c>
      <c r="F276" s="102" t="str">
        <f t="shared" si="12"/>
        <v>MMD</v>
      </c>
    </row>
    <row r="277" spans="2:7" ht="17">
      <c r="B277" s="206" t="s">
        <v>592</v>
      </c>
      <c r="C277" s="207" t="s">
        <v>593</v>
      </c>
      <c r="D277" s="207" t="s">
        <v>593</v>
      </c>
      <c r="E277" s="210">
        <v>0</v>
      </c>
      <c r="F277" s="102" t="str">
        <f t="shared" si="12"/>
        <v>CH2</v>
      </c>
    </row>
    <row r="278" spans="2:7" ht="17">
      <c r="B278" s="206" t="s">
        <v>594</v>
      </c>
      <c r="C278" s="207" t="s">
        <v>595</v>
      </c>
      <c r="D278" s="207" t="s">
        <v>595</v>
      </c>
      <c r="E278" s="210" t="s">
        <v>596</v>
      </c>
      <c r="F278" s="102" t="str">
        <f t="shared" si="12"/>
        <v>B</v>
      </c>
    </row>
    <row r="279" spans="2:7" ht="17">
      <c r="B279" s="206" t="s">
        <v>597</v>
      </c>
      <c r="C279" s="207" t="s">
        <v>598</v>
      </c>
      <c r="D279" s="207" t="s">
        <v>598</v>
      </c>
      <c r="E279" s="210" t="s">
        <v>599</v>
      </c>
      <c r="F279" s="102" t="str">
        <f t="shared" si="12"/>
        <v>MSA</v>
      </c>
    </row>
    <row r="280" spans="2:7" ht="17">
      <c r="B280" s="206" t="s">
        <v>600</v>
      </c>
      <c r="C280" s="207" t="s">
        <v>601</v>
      </c>
      <c r="D280" s="207" t="s">
        <v>601</v>
      </c>
      <c r="E280" s="210" t="s">
        <v>602</v>
      </c>
      <c r="F280" s="102" t="str">
        <f t="shared" si="12"/>
        <v>EM</v>
      </c>
    </row>
    <row r="281" spans="2:7" ht="17">
      <c r="B281" s="206" t="s">
        <v>603</v>
      </c>
      <c r="C281" s="207" t="s">
        <v>604</v>
      </c>
      <c r="D281" s="207" t="s">
        <v>604</v>
      </c>
      <c r="E281" s="210" t="s">
        <v>605</v>
      </c>
      <c r="F281" s="102" t="str">
        <f t="shared" si="12"/>
        <v>MA</v>
      </c>
    </row>
    <row r="282" spans="2:7" ht="17">
      <c r="B282" s="206" t="s">
        <v>606</v>
      </c>
      <c r="C282" s="207" t="s">
        <v>607</v>
      </c>
      <c r="D282" s="207" t="s">
        <v>607</v>
      </c>
      <c r="E282" s="210" t="s">
        <v>608</v>
      </c>
      <c r="F282" s="102" t="str">
        <f t="shared" si="12"/>
        <v>N</v>
      </c>
    </row>
    <row r="283" spans="2:7" ht="17">
      <c r="B283" s="206" t="s">
        <v>609</v>
      </c>
      <c r="C283" s="207" t="s">
        <v>607</v>
      </c>
      <c r="D283" s="207" t="s">
        <v>607</v>
      </c>
      <c r="E283" s="210" t="s">
        <v>608</v>
      </c>
      <c r="F283" s="102" t="str">
        <f t="shared" si="12"/>
        <v>N</v>
      </c>
    </row>
    <row r="284" spans="2:7" ht="17">
      <c r="B284" s="206" t="s">
        <v>610</v>
      </c>
      <c r="C284" s="207" t="s">
        <v>337</v>
      </c>
      <c r="D284" s="207" t="s">
        <v>216</v>
      </c>
      <c r="E284" s="210" t="s">
        <v>608</v>
      </c>
      <c r="F284" s="102" t="str">
        <f t="shared" si="12"/>
        <v>GM</v>
      </c>
    </row>
    <row r="285" spans="2:7" ht="17">
      <c r="B285" s="206" t="s">
        <v>611</v>
      </c>
      <c r="C285" s="207" t="s">
        <v>612</v>
      </c>
      <c r="D285" s="207" t="s">
        <v>612</v>
      </c>
      <c r="E285" s="210" t="s">
        <v>613</v>
      </c>
      <c r="F285" s="102" t="str">
        <f t="shared" si="12"/>
        <v>MK</v>
      </c>
    </row>
    <row r="286" spans="2:7" ht="17">
      <c r="B286" s="206" t="s">
        <v>614</v>
      </c>
      <c r="C286" s="207" t="s">
        <v>105</v>
      </c>
      <c r="D286" s="207" t="s">
        <v>105</v>
      </c>
      <c r="E286" s="210" t="s">
        <v>615</v>
      </c>
      <c r="F286" s="102" t="str">
        <f t="shared" si="12"/>
        <v>FP E</v>
      </c>
    </row>
    <row r="287" spans="2:7" ht="17">
      <c r="B287" s="206" t="s">
        <v>616</v>
      </c>
      <c r="C287" s="207" t="s">
        <v>617</v>
      </c>
      <c r="D287" s="207" t="s">
        <v>617</v>
      </c>
      <c r="E287" s="210" t="s">
        <v>618</v>
      </c>
      <c r="F287" s="102" t="str">
        <f t="shared" si="12"/>
        <v>HBC</v>
      </c>
      <c r="G287" s="208" t="s">
        <v>1539</v>
      </c>
    </row>
    <row r="288" spans="2:7" ht="17">
      <c r="B288" s="206" t="s">
        <v>619</v>
      </c>
      <c r="C288" s="207" t="s">
        <v>93</v>
      </c>
      <c r="D288" s="207" t="s">
        <v>93</v>
      </c>
      <c r="E288" s="210">
        <v>0</v>
      </c>
      <c r="F288" s="102" t="str">
        <f t="shared" si="12"/>
        <v>OES</v>
      </c>
    </row>
    <row r="289" spans="2:6" ht="17">
      <c r="B289" s="206" t="s">
        <v>620</v>
      </c>
      <c r="C289" s="207" t="s">
        <v>38</v>
      </c>
      <c r="D289" s="207" t="s">
        <v>38</v>
      </c>
      <c r="E289" s="210" t="s">
        <v>621</v>
      </c>
      <c r="F289" s="102" t="str">
        <f t="shared" si="12"/>
        <v>BE</v>
      </c>
    </row>
    <row r="290" spans="2:6" ht="17">
      <c r="B290" s="206" t="s">
        <v>622</v>
      </c>
      <c r="C290" s="207" t="s">
        <v>623</v>
      </c>
      <c r="D290" s="207" t="s">
        <v>623</v>
      </c>
      <c r="E290" s="210" t="s">
        <v>624</v>
      </c>
      <c r="F290" s="102" t="str">
        <f t="shared" si="12"/>
        <v>HP</v>
      </c>
    </row>
    <row r="291" spans="2:6" ht="17">
      <c r="B291" s="206" t="s">
        <v>625</v>
      </c>
      <c r="C291" s="207" t="s">
        <v>409</v>
      </c>
      <c r="D291" s="207" t="s">
        <v>409</v>
      </c>
      <c r="E291" s="210" t="s">
        <v>626</v>
      </c>
      <c r="F291" s="102" t="str">
        <f t="shared" si="12"/>
        <v>MBY</v>
      </c>
    </row>
    <row r="292" spans="2:6" ht="17">
      <c r="B292" s="206" t="s">
        <v>632</v>
      </c>
      <c r="C292" s="207" t="s">
        <v>342</v>
      </c>
      <c r="D292" s="207" t="s">
        <v>342</v>
      </c>
      <c r="E292" s="210" t="s">
        <v>561</v>
      </c>
      <c r="F292" s="102" t="str">
        <f t="shared" si="12"/>
        <v>TF</v>
      </c>
    </row>
    <row r="293" spans="2:6" ht="17">
      <c r="B293" s="206" t="s">
        <v>633</v>
      </c>
      <c r="C293" s="207" t="s">
        <v>634</v>
      </c>
      <c r="D293" s="207" t="s">
        <v>634</v>
      </c>
      <c r="E293" s="210" t="s">
        <v>635</v>
      </c>
      <c r="F293" s="102" t="str">
        <f t="shared" si="12"/>
        <v>T(1</v>
      </c>
    </row>
    <row r="294" spans="2:6" ht="17">
      <c r="B294" s="206" t="s">
        <v>636</v>
      </c>
      <c r="C294" s="207" t="s">
        <v>634</v>
      </c>
      <c r="D294" s="207" t="s">
        <v>634</v>
      </c>
      <c r="E294" s="210" t="s">
        <v>635</v>
      </c>
      <c r="F294" s="102" t="str">
        <f t="shared" si="12"/>
        <v>T(2</v>
      </c>
    </row>
    <row r="295" spans="2:6" ht="17">
      <c r="B295" s="206" t="s">
        <v>637</v>
      </c>
      <c r="C295" s="207" t="s">
        <v>634</v>
      </c>
      <c r="D295" s="207" t="s">
        <v>634</v>
      </c>
      <c r="E295" s="210" t="s">
        <v>635</v>
      </c>
      <c r="F295" s="102" t="str">
        <f t="shared" si="12"/>
        <v>T(3</v>
      </c>
    </row>
    <row r="296" spans="2:6" ht="17">
      <c r="B296" s="206" t="s">
        <v>638</v>
      </c>
      <c r="C296" s="207" t="s">
        <v>634</v>
      </c>
      <c r="D296" s="207" t="s">
        <v>634</v>
      </c>
      <c r="E296" s="210" t="s">
        <v>635</v>
      </c>
      <c r="F296" s="102" t="str">
        <f t="shared" si="12"/>
        <v>T(4</v>
      </c>
    </row>
    <row r="297" spans="2:6" ht="17">
      <c r="B297" s="206" t="s">
        <v>639</v>
      </c>
      <c r="C297" s="207" t="s">
        <v>634</v>
      </c>
      <c r="D297" s="207" t="s">
        <v>634</v>
      </c>
      <c r="E297" s="210" t="s">
        <v>635</v>
      </c>
      <c r="F297" s="102" t="str">
        <f t="shared" si="12"/>
        <v>T(5</v>
      </c>
    </row>
    <row r="298" spans="2:6" ht="17">
      <c r="B298" s="206" t="s">
        <v>640</v>
      </c>
      <c r="C298" s="207" t="s">
        <v>634</v>
      </c>
      <c r="D298" s="207" t="s">
        <v>634</v>
      </c>
      <c r="E298" s="210" t="s">
        <v>635</v>
      </c>
      <c r="F298" s="102" t="str">
        <f t="shared" si="12"/>
        <v>T(6</v>
      </c>
    </row>
    <row r="299" spans="2:6" ht="17">
      <c r="B299" s="206" t="s">
        <v>641</v>
      </c>
      <c r="C299" s="207" t="s">
        <v>634</v>
      </c>
      <c r="D299" s="207" t="s">
        <v>634</v>
      </c>
      <c r="E299" s="210" t="s">
        <v>635</v>
      </c>
      <c r="F299" s="102" t="str">
        <f t="shared" si="12"/>
        <v>T(7</v>
      </c>
    </row>
    <row r="300" spans="2:6" ht="17">
      <c r="B300" s="206" t="s">
        <v>642</v>
      </c>
      <c r="C300" s="207" t="s">
        <v>634</v>
      </c>
      <c r="D300" s="207" t="s">
        <v>634</v>
      </c>
      <c r="E300" s="210" t="s">
        <v>635</v>
      </c>
      <c r="F300" s="102" t="str">
        <f t="shared" si="12"/>
        <v>T(8</v>
      </c>
    </row>
    <row r="301" spans="2:6" ht="17">
      <c r="B301" s="206" t="s">
        <v>643</v>
      </c>
      <c r="C301" s="207" t="s">
        <v>634</v>
      </c>
      <c r="D301" s="207" t="s">
        <v>634</v>
      </c>
      <c r="E301" s="210" t="s">
        <v>635</v>
      </c>
      <c r="F301" s="102" t="str">
        <f t="shared" si="12"/>
        <v>T(9</v>
      </c>
    </row>
    <row r="302" spans="2:6" ht="17">
      <c r="B302" s="206" t="s">
        <v>644</v>
      </c>
      <c r="C302" s="207" t="s">
        <v>634</v>
      </c>
      <c r="D302" s="207" t="s">
        <v>634</v>
      </c>
      <c r="E302" s="210" t="s">
        <v>635</v>
      </c>
      <c r="F302" s="102" t="str">
        <f t="shared" si="12"/>
        <v>T(1</v>
      </c>
    </row>
    <row r="303" spans="2:6" ht="17">
      <c r="B303" s="206" t="s">
        <v>645</v>
      </c>
      <c r="C303" s="207" t="s">
        <v>634</v>
      </c>
      <c r="D303" s="207" t="s">
        <v>634</v>
      </c>
      <c r="E303" s="210" t="s">
        <v>635</v>
      </c>
      <c r="F303" s="102" t="str">
        <f t="shared" si="12"/>
        <v>T(1</v>
      </c>
    </row>
    <row r="304" spans="2:6" ht="17">
      <c r="B304" s="206" t="s">
        <v>646</v>
      </c>
      <c r="C304" s="207" t="s">
        <v>634</v>
      </c>
      <c r="D304" s="207" t="s">
        <v>634</v>
      </c>
      <c r="E304" s="210" t="s">
        <v>635</v>
      </c>
      <c r="F304" s="102" t="str">
        <f t="shared" si="12"/>
        <v>T(1</v>
      </c>
    </row>
    <row r="305" spans="2:6" ht="17">
      <c r="B305" s="206" t="s">
        <v>647</v>
      </c>
      <c r="C305" s="207" t="s">
        <v>634</v>
      </c>
      <c r="D305" s="207" t="s">
        <v>634</v>
      </c>
      <c r="E305" s="210" t="s">
        <v>635</v>
      </c>
      <c r="F305" s="102" t="str">
        <f t="shared" si="12"/>
        <v>T(1</v>
      </c>
    </row>
    <row r="306" spans="2:6" ht="17">
      <c r="B306" s="206" t="s">
        <v>648</v>
      </c>
      <c r="C306" s="207" t="s">
        <v>634</v>
      </c>
      <c r="D306" s="207" t="s">
        <v>634</v>
      </c>
      <c r="E306" s="210" t="s">
        <v>635</v>
      </c>
      <c r="F306" s="102" t="str">
        <f t="shared" si="12"/>
        <v>T(1A</v>
      </c>
    </row>
    <row r="307" spans="2:6" ht="17">
      <c r="B307" s="206" t="s">
        <v>649</v>
      </c>
      <c r="C307" s="207" t="s">
        <v>634</v>
      </c>
      <c r="D307" s="207" t="s">
        <v>634</v>
      </c>
      <c r="E307" s="210" t="s">
        <v>635</v>
      </c>
      <c r="F307" s="102" t="str">
        <f t="shared" si="12"/>
        <v>T(1</v>
      </c>
    </row>
    <row r="308" spans="2:6" ht="17">
      <c r="B308" s="206" t="s">
        <v>650</v>
      </c>
      <c r="C308" s="207" t="s">
        <v>46</v>
      </c>
      <c r="D308" s="207" t="s">
        <v>46</v>
      </c>
      <c r="E308" s="210" t="s">
        <v>651</v>
      </c>
      <c r="F308" s="102" t="str">
        <f t="shared" si="12"/>
        <v>GOA</v>
      </c>
    </row>
    <row r="309" spans="2:6" ht="17">
      <c r="B309" s="206" t="s">
        <v>652</v>
      </c>
      <c r="C309" s="207" t="s">
        <v>653</v>
      </c>
      <c r="D309" s="207" t="s">
        <v>653</v>
      </c>
      <c r="E309" s="210" t="s">
        <v>654</v>
      </c>
      <c r="F309" s="102" t="str">
        <f t="shared" si="12"/>
        <v>PC-B</v>
      </c>
    </row>
    <row r="310" spans="2:6" ht="17">
      <c r="B310" s="206" t="s">
        <v>655</v>
      </c>
      <c r="C310" s="207" t="s">
        <v>49</v>
      </c>
      <c r="D310" s="207" t="s">
        <v>49</v>
      </c>
      <c r="E310" s="210" t="s">
        <v>651</v>
      </c>
      <c r="F310" s="102" t="str">
        <f t="shared" si="12"/>
        <v>CBB</v>
      </c>
    </row>
    <row r="311" spans="2:6" ht="17">
      <c r="B311" s="206" t="s">
        <v>656</v>
      </c>
      <c r="C311" s="207" t="s">
        <v>657</v>
      </c>
      <c r="D311" s="207" t="s">
        <v>657</v>
      </c>
      <c r="E311" s="210">
        <v>0</v>
      </c>
      <c r="F311" s="102" t="str">
        <f t="shared" si="12"/>
        <v>JEA</v>
      </c>
    </row>
    <row r="312" spans="2:6" ht="17">
      <c r="B312" s="206" t="s">
        <v>658</v>
      </c>
      <c r="C312" s="207" t="s">
        <v>120</v>
      </c>
      <c r="D312" s="207" t="s">
        <v>120</v>
      </c>
      <c r="E312" s="210" t="s">
        <v>659</v>
      </c>
      <c r="F312" s="102" t="str">
        <f t="shared" si="12"/>
        <v>AM</v>
      </c>
    </row>
    <row r="313" spans="2:6" ht="17">
      <c r="B313" s="206" t="s">
        <v>660</v>
      </c>
      <c r="C313" s="207" t="s">
        <v>32</v>
      </c>
      <c r="D313" s="207" t="s">
        <v>32</v>
      </c>
      <c r="E313" s="210" t="s">
        <v>661</v>
      </c>
      <c r="F313" s="102" t="str">
        <f t="shared" si="12"/>
        <v>H</v>
      </c>
    </row>
    <row r="314" spans="2:6" ht="17">
      <c r="B314" s="206" t="s">
        <v>662</v>
      </c>
      <c r="C314" s="207" t="s">
        <v>588</v>
      </c>
      <c r="D314" s="207" t="s">
        <v>588</v>
      </c>
      <c r="E314" s="210" t="s">
        <v>663</v>
      </c>
      <c r="F314" s="102" t="str">
        <f t="shared" si="12"/>
        <v>APS</v>
      </c>
    </row>
    <row r="315" spans="2:6" ht="17">
      <c r="B315" s="206" t="s">
        <v>664</v>
      </c>
      <c r="C315" s="207" t="s">
        <v>46</v>
      </c>
      <c r="D315" s="207" t="s">
        <v>46</v>
      </c>
      <c r="E315" s="210">
        <v>0</v>
      </c>
      <c r="F315" s="102" t="str">
        <f t="shared" si="12"/>
        <v>MO</v>
      </c>
    </row>
    <row r="316" spans="2:6" ht="17">
      <c r="B316" s="206" t="s">
        <v>665</v>
      </c>
      <c r="C316" s="207" t="s">
        <v>666</v>
      </c>
      <c r="D316" s="207" t="s">
        <v>666</v>
      </c>
      <c r="E316" s="210" t="s">
        <v>667</v>
      </c>
      <c r="F316" s="102" t="str">
        <f t="shared" si="12"/>
        <v>JA</v>
      </c>
    </row>
    <row r="317" spans="2:6" ht="17">
      <c r="B317" s="206" t="s">
        <v>668</v>
      </c>
      <c r="C317" s="207" t="s">
        <v>669</v>
      </c>
      <c r="D317" s="207" t="s">
        <v>669</v>
      </c>
      <c r="E317" s="210" t="s">
        <v>670</v>
      </c>
      <c r="F317" s="102" t="str">
        <f t="shared" si="12"/>
        <v>MTB</v>
      </c>
    </row>
    <row r="318" spans="2:6" ht="17">
      <c r="B318" s="206" t="s">
        <v>402</v>
      </c>
      <c r="C318" s="207" t="s">
        <v>671</v>
      </c>
      <c r="D318" s="207" t="s">
        <v>671</v>
      </c>
      <c r="E318" s="210" t="s">
        <v>672</v>
      </c>
      <c r="F318" s="102" t="str">
        <f t="shared" si="12"/>
        <v>M</v>
      </c>
    </row>
    <row r="319" spans="2:6" ht="17">
      <c r="B319" s="206" t="s">
        <v>673</v>
      </c>
      <c r="C319" s="207" t="s">
        <v>671</v>
      </c>
      <c r="D319" s="207" t="s">
        <v>671</v>
      </c>
      <c r="E319" s="210" t="s">
        <v>674</v>
      </c>
      <c r="F319" s="102" t="str">
        <f t="shared" si="12"/>
        <v>JA</v>
      </c>
    </row>
    <row r="320" spans="2:6" ht="17">
      <c r="B320" s="206" t="s">
        <v>675</v>
      </c>
      <c r="C320" s="207" t="s">
        <v>671</v>
      </c>
      <c r="D320" s="207" t="s">
        <v>671</v>
      </c>
      <c r="E320" s="210">
        <v>0</v>
      </c>
      <c r="F320" s="102" t="str">
        <f t="shared" si="12"/>
        <v>EB</v>
      </c>
    </row>
    <row r="321" spans="2:6" ht="17">
      <c r="B321" s="206" t="s">
        <v>676</v>
      </c>
      <c r="C321" s="207" t="s">
        <v>69</v>
      </c>
      <c r="D321" s="207" t="s">
        <v>69</v>
      </c>
      <c r="E321" s="210">
        <v>0</v>
      </c>
      <c r="F321" s="102" t="str">
        <f t="shared" si="12"/>
        <v>KNF</v>
      </c>
    </row>
    <row r="322" spans="2:6" ht="17">
      <c r="B322" s="206" t="s">
        <v>677</v>
      </c>
      <c r="C322" s="207" t="s">
        <v>51</v>
      </c>
      <c r="D322" s="207" t="s">
        <v>51</v>
      </c>
      <c r="E322" s="210">
        <v>0</v>
      </c>
      <c r="F322" s="102" t="str">
        <f t="shared" si="12"/>
        <v>MV</v>
      </c>
    </row>
    <row r="323" spans="2:6" ht="17">
      <c r="B323" s="206" t="s">
        <v>678</v>
      </c>
      <c r="C323" s="207" t="s">
        <v>32</v>
      </c>
      <c r="D323" s="207" t="s">
        <v>32</v>
      </c>
      <c r="E323" s="210">
        <v>0</v>
      </c>
      <c r="F323" s="102" t="str">
        <f t="shared" ref="F323:F386" si="13">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3"/>
        <v>BICL</v>
      </c>
    </row>
    <row r="325" spans="2:6" ht="17">
      <c r="B325" s="206" t="s">
        <v>681</v>
      </c>
      <c r="C325" s="207" t="s">
        <v>170</v>
      </c>
      <c r="D325" s="207" t="s">
        <v>170</v>
      </c>
      <c r="E325" s="210">
        <v>0</v>
      </c>
      <c r="F325" s="102" t="str">
        <f t="shared" si="13"/>
        <v>TP</v>
      </c>
    </row>
    <row r="326" spans="2:6" ht="17">
      <c r="B326" s="206" t="s">
        <v>682</v>
      </c>
      <c r="C326" s="207" t="s">
        <v>683</v>
      </c>
      <c r="D326" s="207" t="s">
        <v>683</v>
      </c>
      <c r="E326" s="210">
        <v>0</v>
      </c>
      <c r="F326" s="102" t="str">
        <f t="shared" si="13"/>
        <v>MP(</v>
      </c>
    </row>
    <row r="327" spans="2:6" ht="17">
      <c r="B327" s="206" t="s">
        <v>685</v>
      </c>
      <c r="C327" s="207" t="s">
        <v>170</v>
      </c>
      <c r="D327" s="207" t="s">
        <v>170</v>
      </c>
      <c r="E327" s="210">
        <v>0</v>
      </c>
      <c r="F327" s="102" t="str">
        <f t="shared" si="13"/>
        <v>MP(</v>
      </c>
    </row>
    <row r="328" spans="2:6" ht="17">
      <c r="B328" s="206" t="s">
        <v>686</v>
      </c>
      <c r="C328" s="207" t="s">
        <v>120</v>
      </c>
      <c r="D328" s="207" t="s">
        <v>120</v>
      </c>
      <c r="E328" s="210" t="s">
        <v>687</v>
      </c>
      <c r="F328" s="102" t="str">
        <f t="shared" si="13"/>
        <v>JT</v>
      </c>
    </row>
    <row r="329" spans="2:6" ht="17">
      <c r="B329" s="206" t="s">
        <v>688</v>
      </c>
      <c r="C329" s="207" t="s">
        <v>337</v>
      </c>
      <c r="D329" s="207" t="s">
        <v>337</v>
      </c>
      <c r="E329" s="210" t="s">
        <v>689</v>
      </c>
      <c r="F329" s="102" t="str">
        <f t="shared" si="13"/>
        <v>GC</v>
      </c>
    </row>
    <row r="330" spans="2:6" ht="17">
      <c r="B330" s="206" t="s">
        <v>690</v>
      </c>
      <c r="C330" s="207" t="s">
        <v>691</v>
      </c>
      <c r="D330" s="207" t="s">
        <v>691</v>
      </c>
      <c r="E330" s="210">
        <v>0</v>
      </c>
      <c r="F330" s="102" t="str">
        <f t="shared" si="13"/>
        <v>JSS</v>
      </c>
    </row>
    <row r="331" spans="2:6" ht="34">
      <c r="B331" s="206" t="s">
        <v>692</v>
      </c>
      <c r="C331" s="207" t="s">
        <v>693</v>
      </c>
      <c r="D331" s="207" t="s">
        <v>693</v>
      </c>
      <c r="E331" s="210" t="s">
        <v>694</v>
      </c>
      <c r="F331" s="102" t="str">
        <f t="shared" si="13"/>
        <v>EZ</v>
      </c>
    </row>
    <row r="332" spans="2:6" ht="17">
      <c r="B332" s="206" t="s">
        <v>695</v>
      </c>
      <c r="C332" s="207" t="s">
        <v>696</v>
      </c>
      <c r="D332" s="207" t="s">
        <v>696</v>
      </c>
      <c r="E332" s="210" t="s">
        <v>697</v>
      </c>
      <c r="F332" s="102" t="str">
        <f t="shared" si="13"/>
        <v>BLBA</v>
      </c>
    </row>
    <row r="333" spans="2:6" ht="17">
      <c r="B333" s="206" t="s">
        <v>698</v>
      </c>
      <c r="C333" s="207" t="s">
        <v>46</v>
      </c>
      <c r="D333" s="207" t="s">
        <v>46</v>
      </c>
      <c r="E333" s="210" t="s">
        <v>699</v>
      </c>
      <c r="F333" s="102" t="str">
        <f t="shared" si="13"/>
        <v>DHBA</v>
      </c>
    </row>
    <row r="334" spans="2:6" ht="17">
      <c r="B334" s="206" t="s">
        <v>700</v>
      </c>
      <c r="C334" s="207" t="s">
        <v>701</v>
      </c>
      <c r="D334" s="207" t="s">
        <v>701</v>
      </c>
      <c r="E334" s="210" t="s">
        <v>702</v>
      </c>
      <c r="F334" s="102" t="str">
        <f t="shared" si="13"/>
        <v>KD</v>
      </c>
    </row>
    <row r="335" spans="2:6" ht="17">
      <c r="B335" s="206" t="s">
        <v>703</v>
      </c>
      <c r="C335" s="207" t="s">
        <v>704</v>
      </c>
      <c r="D335" s="207" t="s">
        <v>704</v>
      </c>
      <c r="E335" s="210" t="s">
        <v>680</v>
      </c>
      <c r="F335" s="102" t="str">
        <f t="shared" si="13"/>
        <v>BIR1</v>
      </c>
    </row>
    <row r="336" spans="2:6" ht="17">
      <c r="B336" s="206" t="s">
        <v>705</v>
      </c>
      <c r="C336" s="207" t="s">
        <v>704</v>
      </c>
      <c r="D336" s="207" t="s">
        <v>704</v>
      </c>
      <c r="E336" s="210" t="s">
        <v>680</v>
      </c>
      <c r="F336" s="102" t="str">
        <f t="shared" si="13"/>
        <v>BIR2</v>
      </c>
    </row>
    <row r="337" spans="2:6" ht="17">
      <c r="B337" s="206" t="s">
        <v>706</v>
      </c>
      <c r="C337" s="207" t="s">
        <v>707</v>
      </c>
      <c r="D337" s="207" t="s">
        <v>707</v>
      </c>
      <c r="E337" s="210" t="s">
        <v>708</v>
      </c>
      <c r="F337" s="102" t="str">
        <f t="shared" si="13"/>
        <v>R</v>
      </c>
    </row>
    <row r="338" spans="2:6" ht="34">
      <c r="B338" s="206" t="s">
        <v>709</v>
      </c>
      <c r="C338" s="207" t="s">
        <v>710</v>
      </c>
      <c r="D338" s="207" t="s">
        <v>710</v>
      </c>
      <c r="E338" s="210" t="s">
        <v>711</v>
      </c>
      <c r="F338" s="102" t="str">
        <f t="shared" si="13"/>
        <v>MSC</v>
      </c>
    </row>
    <row r="339" spans="2:6" ht="17">
      <c r="B339" s="206" t="s">
        <v>712</v>
      </c>
      <c r="C339" s="207" t="s">
        <v>295</v>
      </c>
      <c r="D339" s="207" t="s">
        <v>295</v>
      </c>
      <c r="E339" s="210">
        <v>0</v>
      </c>
      <c r="F339" s="102" t="str">
        <f t="shared" si="13"/>
        <v>D</v>
      </c>
    </row>
    <row r="340" spans="2:6" ht="17">
      <c r="B340" s="206" t="s">
        <v>713</v>
      </c>
      <c r="C340" s="207" t="s">
        <v>389</v>
      </c>
      <c r="D340" s="207" t="s">
        <v>389</v>
      </c>
      <c r="E340" s="210" t="s">
        <v>714</v>
      </c>
      <c r="F340" s="102" t="str">
        <f t="shared" si="13"/>
        <v>SL</v>
      </c>
    </row>
    <row r="341" spans="2:6" ht="17">
      <c r="B341" s="206" t="s">
        <v>715</v>
      </c>
      <c r="C341" s="207" t="s">
        <v>716</v>
      </c>
      <c r="D341" s="207" t="s">
        <v>716</v>
      </c>
      <c r="E341" s="210" t="s">
        <v>717</v>
      </c>
      <c r="F341" s="102" t="str">
        <f t="shared" si="13"/>
        <v>MGD</v>
      </c>
    </row>
    <row r="342" spans="2:6" ht="17">
      <c r="B342" s="206" t="s">
        <v>718</v>
      </c>
      <c r="C342" s="207" t="s">
        <v>46</v>
      </c>
      <c r="D342" s="207" t="s">
        <v>46</v>
      </c>
      <c r="E342" s="210">
        <v>0</v>
      </c>
      <c r="F342" s="102" t="str">
        <f t="shared" si="13"/>
        <v>DB</v>
      </c>
    </row>
    <row r="343" spans="2:6" ht="17">
      <c r="B343" s="206" t="s">
        <v>719</v>
      </c>
      <c r="C343" s="207" t="s">
        <v>32</v>
      </c>
      <c r="D343" s="207" t="s">
        <v>32</v>
      </c>
      <c r="E343" s="210" t="s">
        <v>720</v>
      </c>
      <c r="F343" s="102" t="str">
        <f t="shared" si="13"/>
        <v>PA</v>
      </c>
    </row>
    <row r="344" spans="2:6" ht="17">
      <c r="B344" s="206" t="s">
        <v>721</v>
      </c>
      <c r="C344" s="207" t="s">
        <v>93</v>
      </c>
      <c r="D344" s="207" t="s">
        <v>93</v>
      </c>
      <c r="E344" s="210">
        <v>0</v>
      </c>
      <c r="F344" s="102" t="str">
        <f t="shared" si="13"/>
        <v>TSNW</v>
      </c>
    </row>
    <row r="345" spans="2:6" ht="17">
      <c r="B345" s="206" t="s">
        <v>722</v>
      </c>
      <c r="C345" s="207" t="s">
        <v>332</v>
      </c>
      <c r="D345" s="207" t="s">
        <v>332</v>
      </c>
      <c r="E345" s="210">
        <v>0</v>
      </c>
      <c r="F345" s="102" t="str">
        <f t="shared" si="13"/>
        <v>FADA</v>
      </c>
    </row>
    <row r="346" spans="2:6" ht="17">
      <c r="B346" s="206" t="s">
        <v>723</v>
      </c>
      <c r="C346" s="207" t="s">
        <v>724</v>
      </c>
      <c r="D346" s="207" t="s">
        <v>724</v>
      </c>
      <c r="E346" s="210" t="s">
        <v>725</v>
      </c>
      <c r="F346" s="102" t="str">
        <f t="shared" si="13"/>
        <v>SH</v>
      </c>
    </row>
    <row r="347" spans="2:6" ht="17">
      <c r="B347" s="206" t="s">
        <v>726</v>
      </c>
      <c r="C347" s="207" t="s">
        <v>835</v>
      </c>
      <c r="D347" s="207" t="s">
        <v>835</v>
      </c>
      <c r="E347" s="210">
        <v>0</v>
      </c>
      <c r="F347" s="102" t="str">
        <f t="shared" si="13"/>
        <v>BO</v>
      </c>
    </row>
    <row r="348" spans="2:6" ht="17">
      <c r="B348" s="206" t="s">
        <v>727</v>
      </c>
      <c r="C348" s="207" t="s">
        <v>684</v>
      </c>
      <c r="D348" s="207" t="s">
        <v>684</v>
      </c>
      <c r="E348" s="210" t="s">
        <v>728</v>
      </c>
      <c r="F348" s="102" t="str">
        <f t="shared" si="13"/>
        <v>FE</v>
      </c>
    </row>
    <row r="349" spans="2:6" ht="17">
      <c r="B349" s="206" t="s">
        <v>729</v>
      </c>
      <c r="C349" s="207" t="s">
        <v>730</v>
      </c>
      <c r="D349" s="207" t="s">
        <v>730</v>
      </c>
      <c r="E349" s="210" t="s">
        <v>731</v>
      </c>
      <c r="F349" s="102" t="str">
        <f t="shared" si="13"/>
        <v>E-IC</v>
      </c>
    </row>
    <row r="350" spans="2:6" ht="17">
      <c r="B350" s="206" t="s">
        <v>732</v>
      </c>
      <c r="C350" s="207" t="s">
        <v>170</v>
      </c>
      <c r="D350" s="207" t="s">
        <v>170</v>
      </c>
      <c r="E350" s="210" t="s">
        <v>733</v>
      </c>
      <c r="F350" s="102" t="str">
        <f t="shared" si="13"/>
        <v>MTA</v>
      </c>
    </row>
    <row r="351" spans="2:6" ht="17">
      <c r="B351" s="206" t="s">
        <v>734</v>
      </c>
      <c r="C351" s="207" t="s">
        <v>735</v>
      </c>
      <c r="D351" s="207" t="s">
        <v>735</v>
      </c>
      <c r="E351" s="210" t="s">
        <v>736</v>
      </c>
      <c r="F351" s="102" t="str">
        <f t="shared" si="13"/>
        <v>MIT</v>
      </c>
    </row>
    <row r="352" spans="2:6" ht="17">
      <c r="B352" s="206" t="s">
        <v>737</v>
      </c>
      <c r="C352" s="207" t="s">
        <v>60</v>
      </c>
      <c r="D352" s="207" t="s">
        <v>60</v>
      </c>
      <c r="E352" s="210" t="s">
        <v>61</v>
      </c>
      <c r="F352" s="102" t="str">
        <f t="shared" si="13"/>
        <v>NR</v>
      </c>
    </row>
    <row r="353" spans="2:7" ht="17">
      <c r="B353" s="206" t="s">
        <v>738</v>
      </c>
      <c r="C353" s="207" t="s">
        <v>120</v>
      </c>
      <c r="D353" s="207" t="s">
        <v>120</v>
      </c>
      <c r="E353" s="210" t="s">
        <v>739</v>
      </c>
      <c r="F353" s="102" t="str">
        <f t="shared" si="13"/>
        <v>VKK</v>
      </c>
    </row>
    <row r="354" spans="2:7" ht="17">
      <c r="B354" s="206" t="s">
        <v>740</v>
      </c>
      <c r="C354" s="207" t="s">
        <v>438</v>
      </c>
      <c r="D354" s="207" t="s">
        <v>438</v>
      </c>
      <c r="E354" s="210">
        <v>0</v>
      </c>
      <c r="F354" s="102" t="str">
        <f t="shared" si="13"/>
        <v>VL</v>
      </c>
    </row>
    <row r="355" spans="2:7" ht="17">
      <c r="B355" s="206" t="s">
        <v>741</v>
      </c>
      <c r="C355" s="207" t="s">
        <v>742</v>
      </c>
      <c r="D355" s="207" t="s">
        <v>742</v>
      </c>
      <c r="E355" s="210" t="s">
        <v>743</v>
      </c>
      <c r="F355" s="102" t="str">
        <f t="shared" si="13"/>
        <v>FB</v>
      </c>
    </row>
    <row r="356" spans="2:7" ht="17">
      <c r="B356" s="206" t="s">
        <v>744</v>
      </c>
      <c r="C356" s="207" t="s">
        <v>280</v>
      </c>
      <c r="D356" s="207" t="s">
        <v>280</v>
      </c>
      <c r="E356" s="210">
        <v>0</v>
      </c>
      <c r="F356" s="102" t="str">
        <f t="shared" si="13"/>
        <v>LOU</v>
      </c>
    </row>
    <row r="357" spans="2:7" ht="17">
      <c r="B357" s="206" t="s">
        <v>745</v>
      </c>
      <c r="C357" s="207" t="s">
        <v>746</v>
      </c>
      <c r="D357" s="207" t="s">
        <v>746</v>
      </c>
      <c r="E357" s="210" t="s">
        <v>747</v>
      </c>
      <c r="F357" s="102" t="str">
        <f t="shared" si="13"/>
        <v>JT</v>
      </c>
    </row>
    <row r="358" spans="2:7" ht="17">
      <c r="B358" s="206" t="s">
        <v>748</v>
      </c>
      <c r="C358" s="207" t="s">
        <v>72</v>
      </c>
      <c r="D358" s="207" t="s">
        <v>72</v>
      </c>
      <c r="E358" s="210" t="s">
        <v>260</v>
      </c>
      <c r="F358" s="102" t="str">
        <f t="shared" si="13"/>
        <v>NGLH</v>
      </c>
    </row>
    <row r="359" spans="2:7" ht="17">
      <c r="B359" s="206" t="s">
        <v>749</v>
      </c>
      <c r="C359" s="207" t="s">
        <v>750</v>
      </c>
      <c r="D359" s="207" t="s">
        <v>750</v>
      </c>
      <c r="E359" s="210">
        <v>0</v>
      </c>
      <c r="F359" s="102" t="str">
        <f t="shared" si="13"/>
        <v>JAH</v>
      </c>
    </row>
    <row r="360" spans="2:7" ht="17">
      <c r="B360" s="206" t="s">
        <v>751</v>
      </c>
      <c r="C360" s="207" t="s">
        <v>752</v>
      </c>
      <c r="D360" s="207" t="s">
        <v>752</v>
      </c>
      <c r="E360" s="210" t="s">
        <v>753</v>
      </c>
      <c r="F360" s="102" t="str">
        <f t="shared" si="13"/>
        <v>DC</v>
      </c>
    </row>
    <row r="361" spans="2:7" ht="17">
      <c r="B361" s="206" t="s">
        <v>1285</v>
      </c>
      <c r="C361" s="207" t="s">
        <v>216</v>
      </c>
      <c r="D361" s="207" t="s">
        <v>216</v>
      </c>
      <c r="E361" s="210" t="s">
        <v>309</v>
      </c>
      <c r="F361" s="102" t="str">
        <f t="shared" si="13"/>
        <v>SSE</v>
      </c>
      <c r="G361" s="208" t="s">
        <v>1355</v>
      </c>
    </row>
    <row r="362" spans="2:7" ht="17">
      <c r="B362" s="206" t="s">
        <v>754</v>
      </c>
      <c r="C362" s="207" t="s">
        <v>300</v>
      </c>
      <c r="D362" s="207" t="s">
        <v>300</v>
      </c>
      <c r="E362" s="210">
        <v>0</v>
      </c>
      <c r="F362" s="102" t="str">
        <f t="shared" si="13"/>
        <v>D</v>
      </c>
    </row>
    <row r="363" spans="2:7" ht="17">
      <c r="B363" s="206" t="s">
        <v>755</v>
      </c>
      <c r="C363" s="207" t="s">
        <v>752</v>
      </c>
      <c r="D363" s="207" t="s">
        <v>752</v>
      </c>
      <c r="E363" s="210">
        <v>0</v>
      </c>
      <c r="F363" s="102" t="str">
        <f t="shared" si="13"/>
        <v>AMW</v>
      </c>
    </row>
    <row r="364" spans="2:7" ht="17">
      <c r="B364" s="206" t="s">
        <v>756</v>
      </c>
      <c r="C364" s="207" t="s">
        <v>32</v>
      </c>
      <c r="D364" s="207" t="s">
        <v>32</v>
      </c>
      <c r="E364" s="210">
        <v>0</v>
      </c>
      <c r="F364" s="102" t="str">
        <f t="shared" si="13"/>
        <v>VN</v>
      </c>
    </row>
    <row r="365" spans="2:7" ht="17">
      <c r="B365" s="206" t="s">
        <v>757</v>
      </c>
      <c r="C365" s="207" t="s">
        <v>49</v>
      </c>
      <c r="D365" s="207" t="s">
        <v>49</v>
      </c>
      <c r="E365" s="210">
        <v>0</v>
      </c>
      <c r="F365" s="102" t="str">
        <f t="shared" si="13"/>
        <v>RA</v>
      </c>
    </row>
    <row r="366" spans="2:7" ht="17">
      <c r="B366" s="206" t="s">
        <v>758</v>
      </c>
      <c r="C366" s="207" t="s">
        <v>120</v>
      </c>
      <c r="D366" s="207" t="s">
        <v>120</v>
      </c>
      <c r="E366" s="210">
        <v>0</v>
      </c>
      <c r="F366" s="102" t="str">
        <f t="shared" si="13"/>
        <v>MEM</v>
      </c>
    </row>
    <row r="367" spans="2:7" ht="17">
      <c r="B367" s="206" t="s">
        <v>759</v>
      </c>
      <c r="C367" s="207" t="s">
        <v>581</v>
      </c>
      <c r="D367" s="207" t="s">
        <v>581</v>
      </c>
      <c r="E367" s="210">
        <v>0</v>
      </c>
      <c r="F367" s="102" t="str">
        <f t="shared" si="13"/>
        <v>MAG</v>
      </c>
    </row>
    <row r="368" spans="2:7" ht="17">
      <c r="B368" s="206" t="s">
        <v>760</v>
      </c>
      <c r="C368" s="207" t="s">
        <v>761</v>
      </c>
      <c r="D368" s="207" t="s">
        <v>761</v>
      </c>
      <c r="E368" s="210" t="s">
        <v>1548</v>
      </c>
      <c r="F368" s="102" t="str">
        <f t="shared" si="13"/>
        <v>BS</v>
      </c>
      <c r="G368" s="208" t="s">
        <v>1553</v>
      </c>
    </row>
    <row r="369" spans="2:6" ht="17">
      <c r="B369" s="206" t="s">
        <v>762</v>
      </c>
      <c r="C369" s="207" t="s">
        <v>627</v>
      </c>
      <c r="D369" s="207" t="s">
        <v>627</v>
      </c>
      <c r="E369" s="210" t="s">
        <v>763</v>
      </c>
      <c r="F369" s="102" t="str">
        <f t="shared" si="13"/>
        <v>SA-Q</v>
      </c>
    </row>
    <row r="370" spans="2:6" ht="17">
      <c r="B370" s="206" t="s">
        <v>764</v>
      </c>
      <c r="C370" s="207" t="s">
        <v>409</v>
      </c>
      <c r="D370" s="207" t="s">
        <v>409</v>
      </c>
      <c r="E370" s="210">
        <v>0</v>
      </c>
      <c r="F370" s="102" t="str">
        <f t="shared" si="13"/>
        <v>NO</v>
      </c>
    </row>
    <row r="371" spans="2:6" ht="17">
      <c r="B371" s="206" t="s">
        <v>765</v>
      </c>
      <c r="C371" s="207" t="s">
        <v>766</v>
      </c>
      <c r="D371" s="207" t="s">
        <v>766</v>
      </c>
      <c r="E371" s="210">
        <v>0</v>
      </c>
      <c r="F371" s="102" t="str">
        <f t="shared" si="13"/>
        <v>PI</v>
      </c>
    </row>
    <row r="372" spans="2:6" ht="17">
      <c r="B372" s="206" t="s">
        <v>768</v>
      </c>
      <c r="C372" s="207" t="s">
        <v>426</v>
      </c>
      <c r="D372" s="207" t="s">
        <v>426</v>
      </c>
      <c r="E372" s="210" t="s">
        <v>769</v>
      </c>
      <c r="F372" s="102" t="str">
        <f t="shared" si="13"/>
        <v>PG-P</v>
      </c>
    </row>
    <row r="373" spans="2:6" ht="17">
      <c r="B373" s="206" t="s">
        <v>772</v>
      </c>
      <c r="C373" s="207" t="s">
        <v>773</v>
      </c>
      <c r="D373" s="207" t="s">
        <v>773</v>
      </c>
      <c r="E373" s="210">
        <v>0</v>
      </c>
      <c r="F373" s="102" t="str">
        <f t="shared" si="13"/>
        <v>TO</v>
      </c>
    </row>
    <row r="374" spans="2:6" ht="17">
      <c r="B374" s="206" t="s">
        <v>774</v>
      </c>
      <c r="C374" s="207" t="s">
        <v>775</v>
      </c>
      <c r="D374" s="207" t="s">
        <v>775</v>
      </c>
      <c r="E374" s="210">
        <v>0</v>
      </c>
      <c r="F374" s="102" t="str">
        <f t="shared" si="13"/>
        <v>OL</v>
      </c>
    </row>
    <row r="375" spans="2:6" ht="17">
      <c r="B375" s="206" t="s">
        <v>776</v>
      </c>
      <c r="C375" s="207" t="s">
        <v>777</v>
      </c>
      <c r="D375" s="207" t="s">
        <v>777</v>
      </c>
      <c r="E375" s="210">
        <v>0</v>
      </c>
      <c r="F375" s="102" t="str">
        <f t="shared" si="13"/>
        <v>PPF</v>
      </c>
    </row>
    <row r="376" spans="2:6" ht="17">
      <c r="B376" s="206" t="s">
        <v>778</v>
      </c>
      <c r="C376" s="207" t="s">
        <v>779</v>
      </c>
      <c r="D376" s="207" t="s">
        <v>779</v>
      </c>
      <c r="E376" s="210" t="s">
        <v>780</v>
      </c>
      <c r="F376" s="102" t="str">
        <f t="shared" si="13"/>
        <v>SCL</v>
      </c>
    </row>
    <row r="377" spans="2:6" ht="17">
      <c r="B377" s="206" t="s">
        <v>834</v>
      </c>
      <c r="C377" s="207" t="s">
        <v>123</v>
      </c>
      <c r="D377" s="207" t="s">
        <v>123</v>
      </c>
      <c r="E377" s="210">
        <v>0</v>
      </c>
      <c r="F377" s="102" t="str">
        <f t="shared" si="13"/>
        <v>U</v>
      </c>
    </row>
    <row r="378" spans="2:6" ht="17">
      <c r="B378" s="206" t="s">
        <v>781</v>
      </c>
      <c r="C378" s="207" t="s">
        <v>684</v>
      </c>
      <c r="D378" s="207" t="s">
        <v>684</v>
      </c>
      <c r="E378" s="210">
        <v>0</v>
      </c>
      <c r="F378" s="102" t="str">
        <f t="shared" si="13"/>
        <v>MGA</v>
      </c>
    </row>
    <row r="379" spans="2:6" ht="17">
      <c r="B379" s="206" t="s">
        <v>782</v>
      </c>
      <c r="C379" s="207" t="s">
        <v>691</v>
      </c>
      <c r="D379" s="207" t="s">
        <v>691</v>
      </c>
      <c r="E379" s="210">
        <v>0</v>
      </c>
      <c r="F379" s="102" t="str">
        <f t="shared" si="13"/>
        <v>AAL</v>
      </c>
    </row>
    <row r="380" spans="2:6" ht="17">
      <c r="B380" s="206" t="s">
        <v>833</v>
      </c>
      <c r="C380" s="207" t="s">
        <v>784</v>
      </c>
      <c r="D380" s="207" t="s">
        <v>784</v>
      </c>
      <c r="E380" s="210">
        <v>0</v>
      </c>
      <c r="F380" s="102" t="str">
        <f t="shared" si="13"/>
        <v>RHPA</v>
      </c>
    </row>
    <row r="381" spans="2:6" ht="17">
      <c r="B381" s="206" t="s">
        <v>783</v>
      </c>
      <c r="C381" s="207" t="s">
        <v>784</v>
      </c>
      <c r="D381" s="207" t="s">
        <v>784</v>
      </c>
      <c r="E381" s="210">
        <v>0</v>
      </c>
      <c r="F381" s="102" t="str">
        <f t="shared" si="13"/>
        <v>RPAM</v>
      </c>
    </row>
    <row r="382" spans="2:6" ht="17">
      <c r="B382" s="206" t="s">
        <v>785</v>
      </c>
      <c r="C382" s="207" t="s">
        <v>786</v>
      </c>
      <c r="D382" s="207" t="s">
        <v>786</v>
      </c>
      <c r="E382" s="210" t="s">
        <v>787</v>
      </c>
      <c r="F382" s="102" t="str">
        <f t="shared" si="13"/>
        <v>NAC</v>
      </c>
    </row>
    <row r="383" spans="2:6" ht="17">
      <c r="B383" s="206" t="s">
        <v>832</v>
      </c>
      <c r="C383" s="207" t="s">
        <v>786</v>
      </c>
      <c r="D383" s="207" t="s">
        <v>786</v>
      </c>
      <c r="E383" s="210" t="s">
        <v>787</v>
      </c>
      <c r="F383" s="102" t="str">
        <f t="shared" si="13"/>
        <v>NAC</v>
      </c>
    </row>
    <row r="384" spans="2:6" ht="17">
      <c r="B384" s="206" t="s">
        <v>788</v>
      </c>
      <c r="C384" s="207" t="s">
        <v>831</v>
      </c>
      <c r="D384" s="207" t="s">
        <v>831</v>
      </c>
      <c r="E384" s="210">
        <v>0</v>
      </c>
      <c r="F384" s="102" t="str">
        <f t="shared" si="13"/>
        <v>P</v>
      </c>
    </row>
    <row r="385" spans="2:6" ht="17">
      <c r="B385" s="206" t="s">
        <v>789</v>
      </c>
      <c r="C385" s="207" t="s">
        <v>44</v>
      </c>
      <c r="D385" s="207" t="s">
        <v>44</v>
      </c>
      <c r="E385" s="210" t="s">
        <v>790</v>
      </c>
      <c r="F385" s="102" t="str">
        <f t="shared" si="13"/>
        <v>AA</v>
      </c>
    </row>
    <row r="386" spans="2:6" ht="17">
      <c r="B386" s="206" t="s">
        <v>791</v>
      </c>
      <c r="C386" s="207" t="s">
        <v>792</v>
      </c>
      <c r="D386" s="207" t="s">
        <v>792</v>
      </c>
      <c r="E386" s="210">
        <v>0</v>
      </c>
      <c r="F386" s="102" t="str">
        <f t="shared" si="13"/>
        <v>DLPR</v>
      </c>
    </row>
    <row r="387" spans="2:6" ht="17">
      <c r="B387" s="206" t="s">
        <v>793</v>
      </c>
      <c r="C387" s="207" t="s">
        <v>794</v>
      </c>
      <c r="D387" s="207" t="s">
        <v>794</v>
      </c>
      <c r="E387" s="210">
        <v>0</v>
      </c>
      <c r="F387" s="102" t="str">
        <f t="shared" ref="F387:F450" si="14">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14"/>
        <v>BSCL</v>
      </c>
    </row>
    <row r="389" spans="2:6" ht="17">
      <c r="B389" s="206" t="s">
        <v>829</v>
      </c>
      <c r="C389" s="207" t="s">
        <v>828</v>
      </c>
      <c r="D389" s="207" t="s">
        <v>828</v>
      </c>
      <c r="E389" s="210">
        <v>0</v>
      </c>
      <c r="F389" s="102" t="str">
        <f t="shared" si="14"/>
        <v>AS</v>
      </c>
    </row>
    <row r="390" spans="2:6" ht="17">
      <c r="B390" s="206" t="s">
        <v>827</v>
      </c>
      <c r="C390" s="207" t="s">
        <v>826</v>
      </c>
      <c r="D390" s="207" t="s">
        <v>826</v>
      </c>
      <c r="E390" s="210">
        <v>0</v>
      </c>
      <c r="F390" s="102" t="str">
        <f t="shared" si="14"/>
        <v>SF</v>
      </c>
    </row>
    <row r="391" spans="2:6" ht="17">
      <c r="B391" s="206" t="s">
        <v>825</v>
      </c>
      <c r="C391" s="207" t="s">
        <v>771</v>
      </c>
      <c r="D391" s="207" t="s">
        <v>771</v>
      </c>
      <c r="E391" s="210" t="s">
        <v>763</v>
      </c>
      <c r="F391" s="102" t="str">
        <f t="shared" si="14"/>
        <v>SA-R</v>
      </c>
    </row>
    <row r="392" spans="2:6" ht="17">
      <c r="B392" s="206" t="s">
        <v>824</v>
      </c>
      <c r="C392" s="207" t="s">
        <v>823</v>
      </c>
      <c r="D392" s="207" t="s">
        <v>823</v>
      </c>
      <c r="E392" s="210">
        <v>0</v>
      </c>
      <c r="F392" s="102" t="str">
        <f t="shared" si="14"/>
        <v>ME</v>
      </c>
    </row>
    <row r="393" spans="2:6" ht="17">
      <c r="B393" s="206" t="s">
        <v>822</v>
      </c>
      <c r="C393" s="207" t="s">
        <v>35</v>
      </c>
      <c r="D393" s="207" t="s">
        <v>35</v>
      </c>
      <c r="E393" s="210" t="s">
        <v>256</v>
      </c>
      <c r="F393" s="102" t="str">
        <f t="shared" si="14"/>
        <v>NG4C</v>
      </c>
    </row>
    <row r="394" spans="2:6" ht="17">
      <c r="B394" s="206" t="s">
        <v>821</v>
      </c>
      <c r="C394" s="207" t="s">
        <v>35</v>
      </c>
      <c r="D394" s="207" t="s">
        <v>35</v>
      </c>
      <c r="E394" s="210" t="s">
        <v>256</v>
      </c>
      <c r="F394" s="102" t="str">
        <f t="shared" si="14"/>
        <v>NG4B</v>
      </c>
    </row>
    <row r="395" spans="2:6" ht="17">
      <c r="B395" s="206" t="s">
        <v>820</v>
      </c>
      <c r="C395" s="207" t="s">
        <v>35</v>
      </c>
      <c r="D395" s="207" t="s">
        <v>35</v>
      </c>
      <c r="E395" s="210" t="s">
        <v>256</v>
      </c>
      <c r="F395" s="102" t="str">
        <f t="shared" si="14"/>
        <v>NG4D</v>
      </c>
    </row>
    <row r="396" spans="2:6" ht="17">
      <c r="B396" s="206" t="s">
        <v>819</v>
      </c>
      <c r="C396" s="207" t="s">
        <v>35</v>
      </c>
      <c r="D396" s="207" t="s">
        <v>35</v>
      </c>
      <c r="E396" s="210" t="s">
        <v>256</v>
      </c>
      <c r="F396" s="102" t="str">
        <f t="shared" si="14"/>
        <v>NG4I</v>
      </c>
    </row>
    <row r="397" spans="2:6" ht="17">
      <c r="B397" s="206" t="s">
        <v>818</v>
      </c>
      <c r="C397" s="207" t="s">
        <v>120</v>
      </c>
      <c r="D397" s="207" t="s">
        <v>120</v>
      </c>
      <c r="E397" s="210">
        <v>0</v>
      </c>
      <c r="F397" s="102" t="str">
        <f t="shared" si="14"/>
        <v>B-UI</v>
      </c>
    </row>
    <row r="398" spans="2:6" ht="17">
      <c r="B398" s="206" t="s">
        <v>817</v>
      </c>
      <c r="C398" s="207" t="s">
        <v>80</v>
      </c>
      <c r="D398" s="207" t="s">
        <v>80</v>
      </c>
      <c r="E398" s="210">
        <v>0</v>
      </c>
      <c r="F398" s="102" t="str">
        <f t="shared" si="14"/>
        <v>N</v>
      </c>
    </row>
    <row r="399" spans="2:6" ht="17">
      <c r="B399" s="206" t="s">
        <v>816</v>
      </c>
      <c r="C399" s="207" t="s">
        <v>438</v>
      </c>
      <c r="D399" s="207" t="s">
        <v>438</v>
      </c>
      <c r="E399" s="210">
        <v>0</v>
      </c>
      <c r="F399" s="102" t="str">
        <f t="shared" si="14"/>
        <v>I</v>
      </c>
    </row>
    <row r="400" spans="2:6" ht="17">
      <c r="B400" s="206" t="s">
        <v>815</v>
      </c>
      <c r="C400" s="207" t="s">
        <v>324</v>
      </c>
      <c r="D400" s="207" t="s">
        <v>324</v>
      </c>
      <c r="E400" s="210" t="s">
        <v>814</v>
      </c>
      <c r="F400" s="102" t="str">
        <f t="shared" si="14"/>
        <v>EA</v>
      </c>
    </row>
    <row r="401" spans="2:7" ht="17">
      <c r="B401" s="206" t="s">
        <v>813</v>
      </c>
      <c r="C401" s="207" t="s">
        <v>305</v>
      </c>
      <c r="D401" s="207" t="s">
        <v>305</v>
      </c>
      <c r="E401" s="210">
        <v>0</v>
      </c>
      <c r="F401" s="102" t="str">
        <f t="shared" si="14"/>
        <v>MBH</v>
      </c>
    </row>
    <row r="402" spans="2:7" ht="17">
      <c r="B402" s="206" t="s">
        <v>812</v>
      </c>
      <c r="C402" s="207" t="s">
        <v>337</v>
      </c>
      <c r="D402" s="207" t="s">
        <v>337</v>
      </c>
      <c r="E402" s="210" t="s">
        <v>1690</v>
      </c>
      <c r="F402" s="102" t="str">
        <f t="shared" si="14"/>
        <v>SF</v>
      </c>
      <c r="G402" s="208" t="s">
        <v>1689</v>
      </c>
    </row>
    <row r="403" spans="2:7" ht="17">
      <c r="B403" s="206" t="s">
        <v>811</v>
      </c>
      <c r="C403" s="207" t="s">
        <v>809</v>
      </c>
      <c r="D403" s="207" t="s">
        <v>809</v>
      </c>
      <c r="E403" s="210">
        <v>0</v>
      </c>
      <c r="F403" s="102" t="str">
        <f t="shared" si="14"/>
        <v>CH2</v>
      </c>
    </row>
    <row r="404" spans="2:7" ht="17">
      <c r="B404" s="206" t="s">
        <v>810</v>
      </c>
      <c r="C404" s="207" t="s">
        <v>809</v>
      </c>
      <c r="D404" s="207" t="s">
        <v>809</v>
      </c>
      <c r="E404" s="210">
        <v>0</v>
      </c>
      <c r="F404" s="102" t="str">
        <f t="shared" si="14"/>
        <v>CH2</v>
      </c>
    </row>
    <row r="405" spans="2:7" ht="17">
      <c r="B405" s="206" t="s">
        <v>808</v>
      </c>
      <c r="C405" s="207" t="s">
        <v>339</v>
      </c>
      <c r="D405" s="207" t="s">
        <v>339</v>
      </c>
      <c r="E405" s="210">
        <v>0</v>
      </c>
      <c r="F405" s="102" t="str">
        <f t="shared" si="14"/>
        <v>APWF</v>
      </c>
    </row>
    <row r="406" spans="2:7" ht="17">
      <c r="B406" s="206" t="s">
        <v>807</v>
      </c>
      <c r="C406" s="207" t="s">
        <v>29</v>
      </c>
      <c r="D406" s="207" t="s">
        <v>29</v>
      </c>
      <c r="E406" s="210">
        <v>0</v>
      </c>
      <c r="F406" s="102" t="str">
        <f t="shared" si="14"/>
        <v>KA</v>
      </c>
    </row>
    <row r="407" spans="2:7" ht="17">
      <c r="B407" s="206" t="s">
        <v>806</v>
      </c>
      <c r="C407" s="207" t="s">
        <v>805</v>
      </c>
      <c r="D407" s="207" t="s">
        <v>805</v>
      </c>
      <c r="E407" s="210">
        <v>0</v>
      </c>
      <c r="F407" s="102" t="str">
        <f t="shared" si="14"/>
        <v>KBA</v>
      </c>
    </row>
    <row r="408" spans="2:7" ht="17">
      <c r="B408" s="206" t="s">
        <v>804</v>
      </c>
      <c r="C408" s="207" t="s">
        <v>803</v>
      </c>
      <c r="D408" s="207" t="s">
        <v>803</v>
      </c>
      <c r="E408" s="210">
        <v>0</v>
      </c>
      <c r="F408" s="102" t="str">
        <f t="shared" si="14"/>
        <v>RSP</v>
      </c>
    </row>
    <row r="409" spans="2:7" ht="17">
      <c r="B409" s="206" t="s">
        <v>802</v>
      </c>
      <c r="C409" s="207" t="s">
        <v>476</v>
      </c>
      <c r="D409" s="207" t="s">
        <v>476</v>
      </c>
      <c r="E409" s="210">
        <v>0</v>
      </c>
      <c r="F409" s="102" t="str">
        <f t="shared" si="14"/>
        <v>SKK</v>
      </c>
    </row>
    <row r="410" spans="2:7" ht="17">
      <c r="B410" s="206" t="s">
        <v>801</v>
      </c>
      <c r="C410" s="207" t="s">
        <v>801</v>
      </c>
      <c r="D410" s="207" t="s">
        <v>801</v>
      </c>
      <c r="E410" s="210">
        <v>0</v>
      </c>
      <c r="F410" s="102" t="str">
        <f t="shared" si="14"/>
        <v>AP</v>
      </c>
    </row>
    <row r="411" spans="2:7" ht="34">
      <c r="B411" s="206" t="s">
        <v>857</v>
      </c>
      <c r="C411" s="207" t="s">
        <v>858</v>
      </c>
      <c r="D411" s="207" t="s">
        <v>858</v>
      </c>
      <c r="E411" s="207" t="s">
        <v>859</v>
      </c>
      <c r="F411" s="102" t="str">
        <f t="shared" si="14"/>
        <v>LH</v>
      </c>
    </row>
    <row r="412" spans="2:7" ht="17">
      <c r="B412" s="206" t="s">
        <v>1698</v>
      </c>
      <c r="C412" s="207" t="s">
        <v>409</v>
      </c>
      <c r="D412" s="207" t="s">
        <v>216</v>
      </c>
      <c r="E412" s="210" t="s">
        <v>949</v>
      </c>
      <c r="F412" s="102" t="str">
        <f t="shared" si="14"/>
        <v>IA</v>
      </c>
      <c r="G412" s="208" t="s">
        <v>1699</v>
      </c>
    </row>
    <row r="413" spans="2:7" ht="17">
      <c r="B413" s="206" t="s">
        <v>961</v>
      </c>
      <c r="C413" s="207" t="s">
        <v>627</v>
      </c>
      <c r="D413" s="207" t="s">
        <v>216</v>
      </c>
      <c r="E413" s="210" t="s">
        <v>962</v>
      </c>
      <c r="F413" s="102" t="str">
        <f t="shared" si="14"/>
        <v>DNKH</v>
      </c>
      <c r="G413" s="211" t="s">
        <v>963</v>
      </c>
    </row>
    <row r="414" spans="2:7" ht="17">
      <c r="B414" s="206" t="s">
        <v>966</v>
      </c>
      <c r="C414" s="207" t="s">
        <v>216</v>
      </c>
      <c r="D414" s="207" t="s">
        <v>216</v>
      </c>
      <c r="E414" s="210" t="s">
        <v>967</v>
      </c>
      <c r="F414" s="102" t="str">
        <f t="shared" si="14"/>
        <v>MA</v>
      </c>
    </row>
    <row r="415" spans="2:7" ht="17">
      <c r="B415" s="206" t="s">
        <v>970</v>
      </c>
      <c r="C415" s="207" t="s">
        <v>971</v>
      </c>
      <c r="D415" s="207" t="s">
        <v>216</v>
      </c>
      <c r="E415" s="210" t="s">
        <v>972</v>
      </c>
      <c r="F415" s="102" t="str">
        <f t="shared" si="14"/>
        <v>CO</v>
      </c>
    </row>
    <row r="416" spans="2:7" ht="17">
      <c r="B416" s="206" t="s">
        <v>977</v>
      </c>
      <c r="C416" s="207" t="s">
        <v>978</v>
      </c>
      <c r="D416" s="207" t="s">
        <v>216</v>
      </c>
      <c r="E416" s="210" t="s">
        <v>979</v>
      </c>
      <c r="F416" s="102" t="str">
        <f t="shared" si="14"/>
        <v>SA</v>
      </c>
      <c r="G416" s="208" t="str">
        <f ca="1">MID(CELL("filename",B2),FIND("]",CELL("filename",B2))+1,256)</f>
        <v>Client List</v>
      </c>
    </row>
    <row r="417" spans="2:6" ht="17">
      <c r="B417" s="206" t="s">
        <v>980</v>
      </c>
      <c r="C417" s="207" t="s">
        <v>981</v>
      </c>
      <c r="D417" s="207" t="s">
        <v>957</v>
      </c>
      <c r="E417" s="210" t="s">
        <v>982</v>
      </c>
      <c r="F417" s="102" t="str">
        <f t="shared" si="14"/>
        <v>JRB</v>
      </c>
    </row>
    <row r="418" spans="2:6" ht="17">
      <c r="B418" s="206" t="s">
        <v>992</v>
      </c>
      <c r="C418" s="207" t="s">
        <v>993</v>
      </c>
      <c r="D418" s="207" t="s">
        <v>957</v>
      </c>
      <c r="E418" s="210" t="s">
        <v>982</v>
      </c>
      <c r="F418" s="102" t="str">
        <f t="shared" si="14"/>
        <v>JRB-</v>
      </c>
    </row>
    <row r="419" spans="2:6" ht="17">
      <c r="B419" s="206" t="s">
        <v>994</v>
      </c>
      <c r="C419" s="207" t="s">
        <v>995</v>
      </c>
      <c r="D419" s="207" t="s">
        <v>955</v>
      </c>
      <c r="E419" s="210" t="s">
        <v>996</v>
      </c>
      <c r="F419" s="102" t="str">
        <f t="shared" si="14"/>
        <v>PO</v>
      </c>
    </row>
    <row r="420" spans="2:6" ht="17">
      <c r="B420" s="206" t="s">
        <v>1002</v>
      </c>
      <c r="C420" s="207" t="s">
        <v>1003</v>
      </c>
      <c r="D420" s="207" t="s">
        <v>216</v>
      </c>
      <c r="F420" s="102" t="str">
        <f t="shared" si="14"/>
        <v>BGB</v>
      </c>
    </row>
    <row r="421" spans="2:6" ht="17">
      <c r="B421" s="206" t="s">
        <v>1004</v>
      </c>
      <c r="C421" s="207" t="s">
        <v>219</v>
      </c>
      <c r="D421" s="207" t="s">
        <v>216</v>
      </c>
      <c r="E421" s="210" t="s">
        <v>1005</v>
      </c>
      <c r="F421" s="102" t="str">
        <f t="shared" si="14"/>
        <v>RO</v>
      </c>
    </row>
    <row r="422" spans="2:6" ht="17">
      <c r="B422" s="206" t="s">
        <v>1068</v>
      </c>
      <c r="C422" s="207" t="s">
        <v>280</v>
      </c>
      <c r="D422" s="207" t="s">
        <v>216</v>
      </c>
      <c r="E422" s="210" t="s">
        <v>1069</v>
      </c>
      <c r="F422" s="102" t="str">
        <f t="shared" si="14"/>
        <v>ROC</v>
      </c>
    </row>
    <row r="423" spans="2:6" ht="17">
      <c r="B423" s="206" t="s">
        <v>1071</v>
      </c>
      <c r="C423" s="207" t="s">
        <v>216</v>
      </c>
      <c r="D423" s="207" t="s">
        <v>216</v>
      </c>
      <c r="F423" s="102" t="str">
        <f t="shared" si="14"/>
        <v>U-S1</v>
      </c>
    </row>
    <row r="424" spans="2:6" ht="17">
      <c r="B424" s="206" t="s">
        <v>1072</v>
      </c>
      <c r="C424" s="207" t="s">
        <v>216</v>
      </c>
      <c r="D424" s="207" t="s">
        <v>216</v>
      </c>
      <c r="F424" s="102" t="str">
        <f t="shared" si="14"/>
        <v>U-S2</v>
      </c>
    </row>
    <row r="425" spans="2:6" ht="34">
      <c r="B425" s="206" t="s">
        <v>1073</v>
      </c>
      <c r="C425" s="207" t="s">
        <v>1074</v>
      </c>
      <c r="D425" s="207" t="s">
        <v>216</v>
      </c>
      <c r="E425" s="210" t="s">
        <v>1075</v>
      </c>
      <c r="F425" s="102" t="str">
        <f t="shared" si="14"/>
        <v>AP</v>
      </c>
    </row>
    <row r="426" spans="2:6" ht="17">
      <c r="B426" s="206" t="s">
        <v>1077</v>
      </c>
      <c r="C426" s="207" t="s">
        <v>216</v>
      </c>
      <c r="D426" s="207" t="s">
        <v>216</v>
      </c>
      <c r="E426" s="210" t="s">
        <v>1076</v>
      </c>
      <c r="F426" s="102" t="str">
        <f t="shared" si="14"/>
        <v>EA</v>
      </c>
    </row>
    <row r="427" spans="2:6" ht="17">
      <c r="B427" s="206" t="s">
        <v>1340</v>
      </c>
      <c r="C427" s="207" t="s">
        <v>216</v>
      </c>
      <c r="D427" s="207" t="s">
        <v>216</v>
      </c>
      <c r="E427" s="210" t="s">
        <v>1078</v>
      </c>
      <c r="F427" s="102" t="str">
        <f t="shared" si="14"/>
        <v>J-A</v>
      </c>
    </row>
    <row r="428" spans="2:6" ht="17">
      <c r="B428" s="206" t="s">
        <v>1094</v>
      </c>
      <c r="C428" s="207" t="s">
        <v>216</v>
      </c>
      <c r="D428" s="207" t="s">
        <v>216</v>
      </c>
      <c r="E428" s="210" t="s">
        <v>1095</v>
      </c>
      <c r="F428" s="102" t="str">
        <f t="shared" si="14"/>
        <v>RI</v>
      </c>
    </row>
    <row r="429" spans="2:6" ht="17">
      <c r="B429" s="206" t="s">
        <v>1096</v>
      </c>
      <c r="C429" s="207" t="s">
        <v>352</v>
      </c>
      <c r="D429" s="207" t="s">
        <v>216</v>
      </c>
      <c r="E429" s="210" t="s">
        <v>1097</v>
      </c>
      <c r="F429" s="102" t="str">
        <f t="shared" si="14"/>
        <v>AB</v>
      </c>
    </row>
    <row r="430" spans="2:6" ht="17">
      <c r="B430" s="206" t="s">
        <v>1098</v>
      </c>
      <c r="C430" s="207" t="s">
        <v>216</v>
      </c>
      <c r="D430" s="207" t="s">
        <v>216</v>
      </c>
      <c r="E430" s="210" t="s">
        <v>1099</v>
      </c>
      <c r="F430" s="102" t="str">
        <f t="shared" si="14"/>
        <v>DWA</v>
      </c>
    </row>
    <row r="431" spans="2:6" ht="17">
      <c r="B431" s="206" t="s">
        <v>1100</v>
      </c>
      <c r="C431" s="207" t="s">
        <v>44</v>
      </c>
      <c r="D431" s="207" t="s">
        <v>35</v>
      </c>
      <c r="E431" s="210" t="s">
        <v>1101</v>
      </c>
      <c r="F431" s="102" t="str">
        <f t="shared" si="14"/>
        <v>T</v>
      </c>
    </row>
    <row r="432" spans="2:6" ht="17">
      <c r="B432" s="206" t="s">
        <v>1102</v>
      </c>
      <c r="C432" s="207" t="s">
        <v>1103</v>
      </c>
      <c r="D432" s="207" t="s">
        <v>1086</v>
      </c>
      <c r="F432" s="102" t="str">
        <f t="shared" si="14"/>
        <v>RS</v>
      </c>
    </row>
    <row r="433" spans="2:7" ht="17">
      <c r="B433" s="206" t="s">
        <v>1130</v>
      </c>
      <c r="C433" s="207" t="s">
        <v>42</v>
      </c>
      <c r="D433" s="207" t="s">
        <v>956</v>
      </c>
      <c r="E433" s="210" t="s">
        <v>1131</v>
      </c>
      <c r="F433" s="102" t="str">
        <f t="shared" si="14"/>
        <v>P</v>
      </c>
    </row>
    <row r="434" spans="2:7" ht="17">
      <c r="B434" s="206" t="s">
        <v>1132</v>
      </c>
      <c r="C434" s="207" t="s">
        <v>216</v>
      </c>
      <c r="D434" s="207" t="s">
        <v>216</v>
      </c>
      <c r="E434" s="210" t="s">
        <v>1133</v>
      </c>
      <c r="F434" s="102" t="str">
        <f t="shared" si="14"/>
        <v>P</v>
      </c>
    </row>
    <row r="435" spans="2:7" ht="17">
      <c r="B435" s="206" t="s">
        <v>1149</v>
      </c>
      <c r="C435" s="207" t="s">
        <v>1150</v>
      </c>
      <c r="D435" s="207" t="s">
        <v>954</v>
      </c>
      <c r="E435" s="207" t="s">
        <v>1151</v>
      </c>
      <c r="F435" s="102" t="str">
        <f t="shared" si="14"/>
        <v>JA-D</v>
      </c>
    </row>
    <row r="436" spans="2:7" ht="17">
      <c r="B436" s="206" t="s">
        <v>1695</v>
      </c>
      <c r="C436" s="207" t="s">
        <v>362</v>
      </c>
      <c r="D436" s="207" t="s">
        <v>216</v>
      </c>
      <c r="E436" s="210" t="s">
        <v>1151</v>
      </c>
      <c r="F436" s="102" t="str">
        <f t="shared" si="14"/>
        <v>JA</v>
      </c>
    </row>
    <row r="437" spans="2:7" ht="17">
      <c r="B437" s="206" t="s">
        <v>1172</v>
      </c>
      <c r="C437" s="207" t="s">
        <v>426</v>
      </c>
      <c r="D437" s="207" t="s">
        <v>216</v>
      </c>
      <c r="E437" s="207" t="s">
        <v>1151</v>
      </c>
      <c r="F437" s="102" t="str">
        <f t="shared" si="14"/>
        <v>JA-A</v>
      </c>
    </row>
    <row r="438" spans="2:7" ht="17">
      <c r="B438" s="206" t="s">
        <v>1155</v>
      </c>
      <c r="C438" s="207" t="s">
        <v>396</v>
      </c>
      <c r="D438" s="207" t="s">
        <v>216</v>
      </c>
      <c r="E438" s="210" t="s">
        <v>1156</v>
      </c>
      <c r="F438" s="102" t="str">
        <f t="shared" si="14"/>
        <v>FGL</v>
      </c>
    </row>
    <row r="439" spans="2:7" ht="17">
      <c r="B439" s="206" t="s">
        <v>1160</v>
      </c>
      <c r="C439" s="207" t="s">
        <v>396</v>
      </c>
      <c r="D439" s="207" t="s">
        <v>216</v>
      </c>
      <c r="F439" s="102" t="str">
        <f t="shared" si="14"/>
        <v>SGIS</v>
      </c>
    </row>
    <row r="440" spans="2:7" ht="17">
      <c r="B440" s="206" t="s">
        <v>1161</v>
      </c>
      <c r="C440" s="207" t="s">
        <v>396</v>
      </c>
      <c r="D440" s="207" t="s">
        <v>216</v>
      </c>
      <c r="F440" s="102" t="str">
        <f t="shared" si="14"/>
        <v>SGIS</v>
      </c>
    </row>
    <row r="441" spans="2:7" ht="17">
      <c r="B441" s="206" t="s">
        <v>1163</v>
      </c>
      <c r="C441" s="207" t="s">
        <v>120</v>
      </c>
      <c r="D441" s="207" t="s">
        <v>216</v>
      </c>
      <c r="E441" s="210" t="s">
        <v>1162</v>
      </c>
      <c r="F441" s="102" t="str">
        <f t="shared" si="14"/>
        <v>LNT</v>
      </c>
    </row>
    <row r="442" spans="2:7" ht="17">
      <c r="B442" s="206" t="s">
        <v>1166</v>
      </c>
      <c r="C442" s="207" t="s">
        <v>1165</v>
      </c>
      <c r="D442" s="207" t="s">
        <v>954</v>
      </c>
      <c r="E442" s="210" t="s">
        <v>1167</v>
      </c>
      <c r="F442" s="102" t="str">
        <f t="shared" si="14"/>
        <v>YGL-</v>
      </c>
    </row>
    <row r="443" spans="2:7" ht="17">
      <c r="B443" s="206" t="s">
        <v>1175</v>
      </c>
      <c r="C443" s="207" t="s">
        <v>669</v>
      </c>
      <c r="D443" s="207" t="s">
        <v>35</v>
      </c>
      <c r="E443" s="210" t="s">
        <v>1176</v>
      </c>
      <c r="F443" s="102" t="str">
        <f t="shared" si="14"/>
        <v>KL</v>
      </c>
    </row>
    <row r="444" spans="2:7" ht="17">
      <c r="B444" s="206" t="s">
        <v>1177</v>
      </c>
      <c r="C444" s="207" t="s">
        <v>1178</v>
      </c>
      <c r="D444" s="207" t="s">
        <v>216</v>
      </c>
      <c r="E444" s="210" t="s">
        <v>1179</v>
      </c>
      <c r="F444" s="102" t="str">
        <f t="shared" si="14"/>
        <v>BK</v>
      </c>
    </row>
    <row r="445" spans="2:7" s="212" customFormat="1" ht="34">
      <c r="B445" s="206" t="s">
        <v>1180</v>
      </c>
      <c r="C445" s="207" t="s">
        <v>1181</v>
      </c>
      <c r="D445" s="207" t="s">
        <v>1182</v>
      </c>
      <c r="E445" s="210" t="s">
        <v>1183</v>
      </c>
      <c r="F445" s="102" t="str">
        <f t="shared" si="14"/>
        <v>SS1L</v>
      </c>
      <c r="G445" s="208" t="s">
        <v>1184</v>
      </c>
    </row>
    <row r="446" spans="2:7" ht="17">
      <c r="B446" s="206" t="s">
        <v>1192</v>
      </c>
      <c r="C446" s="207" t="s">
        <v>32</v>
      </c>
      <c r="D446" s="207" t="s">
        <v>216</v>
      </c>
      <c r="F446" s="102" t="str">
        <f t="shared" si="14"/>
        <v>EA</v>
      </c>
    </row>
    <row r="447" spans="2:7" ht="17">
      <c r="B447" s="206" t="s">
        <v>1216</v>
      </c>
      <c r="C447" s="207" t="s">
        <v>809</v>
      </c>
      <c r="D447" s="207" t="s">
        <v>216</v>
      </c>
      <c r="E447" s="207" t="s">
        <v>216</v>
      </c>
      <c r="F447" s="102" t="str">
        <f t="shared" si="14"/>
        <v>CH2</v>
      </c>
    </row>
    <row r="448" spans="2:7" ht="34">
      <c r="B448" s="206" t="s">
        <v>1220</v>
      </c>
      <c r="C448" s="207" t="s">
        <v>1221</v>
      </c>
      <c r="D448" s="207" t="s">
        <v>1502</v>
      </c>
      <c r="E448" s="210" t="s">
        <v>1222</v>
      </c>
      <c r="F448" s="102" t="str">
        <f t="shared" si="14"/>
        <v>EEFT</v>
      </c>
    </row>
    <row r="449" spans="2:7" ht="17">
      <c r="B449" s="206" t="s">
        <v>1225</v>
      </c>
      <c r="C449" s="207" t="s">
        <v>120</v>
      </c>
      <c r="D449" s="207" t="s">
        <v>216</v>
      </c>
      <c r="E449" s="210" t="s">
        <v>1226</v>
      </c>
      <c r="F449" s="102" t="str">
        <f t="shared" si="14"/>
        <v>CCBC</v>
      </c>
    </row>
    <row r="450" spans="2:7" ht="17">
      <c r="B450" s="206" t="s">
        <v>1229</v>
      </c>
      <c r="C450" s="207" t="s">
        <v>32</v>
      </c>
      <c r="D450" s="207" t="s">
        <v>216</v>
      </c>
      <c r="E450" s="210" t="s">
        <v>1230</v>
      </c>
      <c r="F450" s="102" t="str">
        <f t="shared" si="14"/>
        <v>DMCL</v>
      </c>
    </row>
    <row r="451" spans="2:7" ht="17">
      <c r="B451" s="206" t="s">
        <v>1234</v>
      </c>
      <c r="C451" s="207" t="s">
        <v>72</v>
      </c>
      <c r="D451" s="207" t="s">
        <v>216</v>
      </c>
      <c r="F451" s="102" t="str">
        <f t="shared" ref="F451:F514" si="15">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15"/>
        <v>AS-A</v>
      </c>
    </row>
    <row r="453" spans="2:7" ht="17">
      <c r="B453" s="206" t="s">
        <v>2420</v>
      </c>
      <c r="C453" s="207" t="s">
        <v>72</v>
      </c>
      <c r="D453" s="207" t="s">
        <v>216</v>
      </c>
      <c r="F453" s="102" t="str">
        <f t="shared" si="15"/>
        <v>AS-R</v>
      </c>
    </row>
    <row r="454" spans="2:7" ht="17">
      <c r="B454" s="206" t="s">
        <v>1237</v>
      </c>
      <c r="C454" s="207" t="s">
        <v>57</v>
      </c>
      <c r="D454" s="207" t="s">
        <v>954</v>
      </c>
      <c r="E454" s="210" t="s">
        <v>1238</v>
      </c>
      <c r="F454" s="102" t="str">
        <f t="shared" si="15"/>
        <v>MMG</v>
      </c>
    </row>
    <row r="455" spans="2:7" ht="17">
      <c r="B455" s="206" t="s">
        <v>1239</v>
      </c>
      <c r="C455" s="207" t="s">
        <v>1240</v>
      </c>
      <c r="D455" s="207" t="s">
        <v>216</v>
      </c>
      <c r="E455" s="210" t="s">
        <v>1241</v>
      </c>
      <c r="F455" s="102" t="str">
        <f t="shared" si="15"/>
        <v>DA</v>
      </c>
    </row>
    <row r="456" spans="2:7" ht="17">
      <c r="B456" s="206" t="s">
        <v>1243</v>
      </c>
      <c r="C456" s="207" t="s">
        <v>823</v>
      </c>
      <c r="D456" s="207" t="s">
        <v>216</v>
      </c>
      <c r="E456" s="210" t="s">
        <v>1244</v>
      </c>
      <c r="F456" s="102" t="str">
        <f t="shared" si="15"/>
        <v>HCL</v>
      </c>
    </row>
    <row r="457" spans="2:7" ht="17">
      <c r="B457" s="206" t="s">
        <v>1247</v>
      </c>
      <c r="C457" s="207" t="s">
        <v>216</v>
      </c>
      <c r="D457" s="207" t="s">
        <v>216</v>
      </c>
      <c r="E457" s="210" t="s">
        <v>1248</v>
      </c>
      <c r="F457" s="102" t="str">
        <f t="shared" si="15"/>
        <v>SI</v>
      </c>
      <c r="G457" s="208" t="s">
        <v>1249</v>
      </c>
    </row>
    <row r="458" spans="2:7" ht="34">
      <c r="B458" s="206" t="s">
        <v>1256</v>
      </c>
      <c r="C458" s="207" t="s">
        <v>1257</v>
      </c>
      <c r="D458" s="207" t="s">
        <v>1257</v>
      </c>
      <c r="E458" s="210" t="s">
        <v>1259</v>
      </c>
      <c r="F458" s="102" t="str">
        <f t="shared" si="15"/>
        <v>AAP</v>
      </c>
    </row>
    <row r="459" spans="2:7" ht="17">
      <c r="B459" s="206" t="s">
        <v>1260</v>
      </c>
      <c r="C459" s="207" t="s">
        <v>746</v>
      </c>
      <c r="D459" s="207" t="s">
        <v>35</v>
      </c>
      <c r="E459" s="210" t="s">
        <v>1261</v>
      </c>
      <c r="F459" s="102" t="str">
        <f t="shared" si="15"/>
        <v>EM</v>
      </c>
    </row>
    <row r="460" spans="2:7" ht="17">
      <c r="B460" s="206" t="s">
        <v>1277</v>
      </c>
      <c r="C460" s="207" t="s">
        <v>51</v>
      </c>
      <c r="D460" s="207" t="s">
        <v>51</v>
      </c>
      <c r="E460" s="210" t="s">
        <v>1278</v>
      </c>
      <c r="F460" s="102" t="str">
        <f t="shared" si="15"/>
        <v>CGEC</v>
      </c>
    </row>
    <row r="461" spans="2:7" ht="17">
      <c r="B461" s="206" t="s">
        <v>1284</v>
      </c>
      <c r="C461" s="207" t="s">
        <v>216</v>
      </c>
      <c r="D461" s="207" t="s">
        <v>216</v>
      </c>
      <c r="F461" s="102" t="str">
        <f t="shared" si="15"/>
        <v>NAO</v>
      </c>
    </row>
    <row r="462" spans="2:7" ht="17">
      <c r="B462" s="206" t="s">
        <v>1286</v>
      </c>
      <c r="C462" s="207" t="s">
        <v>86</v>
      </c>
      <c r="D462" s="207" t="s">
        <v>216</v>
      </c>
      <c r="F462" s="102" t="str">
        <f t="shared" si="15"/>
        <v>KO</v>
      </c>
    </row>
    <row r="463" spans="2:7" ht="17">
      <c r="B463" s="206" t="s">
        <v>1287</v>
      </c>
      <c r="C463" s="207" t="s">
        <v>1288</v>
      </c>
      <c r="D463" s="207" t="s">
        <v>216</v>
      </c>
      <c r="E463" s="210" t="s">
        <v>1289</v>
      </c>
      <c r="F463" s="102" t="str">
        <f t="shared" si="15"/>
        <v>SA</v>
      </c>
    </row>
    <row r="464" spans="2:7" ht="17">
      <c r="B464" s="206" t="s">
        <v>1290</v>
      </c>
      <c r="C464" s="207" t="s">
        <v>1292</v>
      </c>
      <c r="D464" s="207" t="s">
        <v>960</v>
      </c>
      <c r="E464" s="210" t="s">
        <v>1291</v>
      </c>
      <c r="F464" s="102" t="str">
        <f t="shared" si="15"/>
        <v>AVTI</v>
      </c>
      <c r="G464" s="208" t="s">
        <v>629</v>
      </c>
    </row>
    <row r="465" spans="2:250" ht="34">
      <c r="B465" s="206" t="s">
        <v>1293</v>
      </c>
      <c r="C465" s="207" t="s">
        <v>352</v>
      </c>
      <c r="D465" s="207" t="s">
        <v>216</v>
      </c>
      <c r="E465" s="210" t="s">
        <v>1294</v>
      </c>
      <c r="F465" s="102" t="str">
        <f t="shared" si="15"/>
        <v>PK</v>
      </c>
    </row>
    <row r="466" spans="2:250" ht="17">
      <c r="B466" s="206" t="s">
        <v>1295</v>
      </c>
      <c r="C466" s="207" t="s">
        <v>216</v>
      </c>
      <c r="D466" s="207" t="s">
        <v>216</v>
      </c>
      <c r="F466" s="102" t="str">
        <f t="shared" si="15"/>
        <v>1SS</v>
      </c>
    </row>
    <row r="467" spans="2:250" ht="17">
      <c r="B467" s="206" t="s">
        <v>1297</v>
      </c>
      <c r="C467" s="207" t="s">
        <v>1298</v>
      </c>
      <c r="D467" s="207" t="s">
        <v>35</v>
      </c>
      <c r="E467" s="210" t="s">
        <v>731</v>
      </c>
      <c r="F467" s="102" t="str">
        <f t="shared" si="15"/>
        <v>E-IC</v>
      </c>
    </row>
    <row r="468" spans="2:250" ht="17">
      <c r="B468" s="206" t="s">
        <v>1590</v>
      </c>
      <c r="C468" s="207" t="s">
        <v>29</v>
      </c>
      <c r="D468" s="207" t="s">
        <v>216</v>
      </c>
      <c r="E468" s="210" t="s">
        <v>1305</v>
      </c>
      <c r="F468" s="102" t="str">
        <f t="shared" si="15"/>
        <v>ES-K</v>
      </c>
    </row>
    <row r="469" spans="2:250" ht="17">
      <c r="B469" s="206" t="s">
        <v>1591</v>
      </c>
      <c r="C469" s="207" t="s">
        <v>32</v>
      </c>
      <c r="D469" s="207" t="s">
        <v>216</v>
      </c>
      <c r="E469" s="210" t="s">
        <v>1305</v>
      </c>
      <c r="F469" s="102" t="str">
        <f t="shared" si="15"/>
        <v>ES-E</v>
      </c>
    </row>
    <row r="470" spans="2:250" ht="17">
      <c r="B470" s="206" t="s">
        <v>1306</v>
      </c>
      <c r="C470" s="207" t="s">
        <v>1307</v>
      </c>
      <c r="D470" s="207" t="s">
        <v>216</v>
      </c>
      <c r="E470" s="210" t="s">
        <v>1308</v>
      </c>
      <c r="F470" s="102" t="str">
        <f t="shared" si="15"/>
        <v>KA</v>
      </c>
    </row>
    <row r="471" spans="2:250" ht="17">
      <c r="B471" s="206" t="s">
        <v>1309</v>
      </c>
      <c r="C471" s="207" t="s">
        <v>69</v>
      </c>
      <c r="D471" s="207" t="s">
        <v>216</v>
      </c>
      <c r="E471" s="210" t="s">
        <v>1310</v>
      </c>
      <c r="F471" s="102" t="str">
        <f t="shared" si="15"/>
        <v>G-GH</v>
      </c>
    </row>
    <row r="472" spans="2:250" ht="17">
      <c r="B472" s="206" t="s">
        <v>1311</v>
      </c>
      <c r="C472" s="207" t="s">
        <v>446</v>
      </c>
      <c r="D472" s="207" t="s">
        <v>216</v>
      </c>
      <c r="E472" s="210" t="s">
        <v>1312</v>
      </c>
      <c r="F472" s="102" t="str">
        <f t="shared" si="15"/>
        <v>ELS</v>
      </c>
    </row>
    <row r="473" spans="2:250" ht="80">
      <c r="B473" s="206" t="s">
        <v>1314</v>
      </c>
      <c r="C473" s="207" t="s">
        <v>42</v>
      </c>
      <c r="D473" s="207" t="s">
        <v>956</v>
      </c>
      <c r="F473" s="102" t="str">
        <f t="shared" si="15"/>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15"/>
        <v>ET</v>
      </c>
      <c r="EC474" s="209">
        <f ca="1">MIN(EC475:EC491)+IF(SUM(EC477:EC491)=0,1,0)</f>
        <v>3</v>
      </c>
      <c r="ED474" s="209">
        <f ca="1">MIN(ED475:ED491)</f>
        <v>4</v>
      </c>
      <c r="EE474" s="311">
        <f ca="1">IF(EE489=1,2,IF(EE483=1,2,IF(EE477=1,2,IF(EE490=1,3,IF(EE484=1,3,IF(EE478=1,3,IF(EE491=1,4,IF(EE485=1,4,IF(EE479=1,4,0)))))))))</f>
        <v>3</v>
      </c>
      <c r="EF474" s="311">
        <f ca="1">IF(EE474=0,1,EE474)*IF(EG474=250,MIN(AA501,AE498),IF(EG474=150,MIN(AA501,AE497),IF(EG474=100,MIN(AA501,AE496),SUM(Items!A242:A254))))*'Customer Base'!$D26*0.8</f>
        <v>5424</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1808</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1326</v>
      </c>
      <c r="C475" s="207" t="s">
        <v>216</v>
      </c>
      <c r="D475" s="207" t="s">
        <v>216</v>
      </c>
      <c r="F475" s="102" t="str">
        <f t="shared" si="15"/>
        <v>JT</v>
      </c>
    </row>
    <row r="476" spans="2:250" ht="17">
      <c r="B476" s="206" t="s">
        <v>1329</v>
      </c>
      <c r="C476" s="207" t="s">
        <v>51</v>
      </c>
      <c r="D476" s="207" t="s">
        <v>51</v>
      </c>
      <c r="E476" s="210" t="s">
        <v>1328</v>
      </c>
      <c r="F476" s="102" t="str">
        <f t="shared" si="15"/>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15"/>
        <v>D</v>
      </c>
      <c r="AA477" s="209">
        <v>2</v>
      </c>
      <c r="AB477" s="310" t="s">
        <v>2685</v>
      </c>
      <c r="AC477" s="209">
        <f ca="1">IFERROR(MOD(AD$493,AA477),"")</f>
        <v>0</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0</v>
      </c>
      <c r="AG477" s="209">
        <f ca="1">IF($AE496*$AA477*'Customer Base'!$D$26*0.8&gt;5800,"",IF($AE496*$AA477&gt;$AA501,"",IF(($AA$477*AG$476*$AE$496)&lt;=$AA$501,((MOD($AA$501,($AA$477*AG$476*$AE$496)))),"")))</f>
        <v>0</v>
      </c>
      <c r="AH477" s="209">
        <f ca="1">IF($AE496*$AA477*'Customer Base'!$D$26*0.8&gt;5800,"",IF($AE496*$AA477&gt;$AA501,"",IF(($AA$477*AH$476*$AE$496)&lt;=$AA$501,((MOD($AA$501,($AA$477*AH$476*$AE$496)))),"")))</f>
        <v>4</v>
      </c>
      <c r="AI477" s="209">
        <f ca="1">IF($AE496*$AA477*'Customer Base'!$D$26*0.8&gt;5800,"",IF($AE496*$AA477&gt;$AA501,"",IF(($AA$477*AI$476*$AE$496)&lt;=$AA$501,((MOD($AA$501,($AA$477*AI$476*$AE$496)))),"")))</f>
        <v>0</v>
      </c>
      <c r="AJ477" s="209">
        <f ca="1">IF($AE496*$AA477*'Customer Base'!$D$26*0.8&gt;5800,"",IF($AE496*$AA477&gt;$AA501,"",IF(($AA$477*AJ$476*$AE$496)&lt;=$AA$501,((MOD($AA$501,($AA$477*AJ$476*$AE$496)))),"")))</f>
        <v>0</v>
      </c>
      <c r="AK477" s="209">
        <f ca="1">IF($AE496*$AA477*'Customer Base'!$D$26*0.8&gt;5800,"",IF($AE496*$AA477&gt;$AA501,"",IF(($AA$477*AK$476*$AE$496)&lt;=$AA$501,((MOD($AA$501,($AA$477*AK$476*$AE$496)))),"")))</f>
        <v>4</v>
      </c>
      <c r="AL477" s="209">
        <f ca="1">IF($AE496*$AA477*'Customer Base'!$D$26*0.8&gt;5800,"",IF($AE496*$AA477&gt;$AA501,"",IF(($AA$477*AL$476*$AE$496)&lt;=$AA$501,((MOD($AA$501,($AA$477*AL$476*$AE$496)))),"")))</f>
        <v>12</v>
      </c>
      <c r="AM477" s="209">
        <f ca="1">IF($AE496*$AA477*'Customer Base'!$D$26*0.8&gt;5800,"",IF($AE496*$AA477&gt;$AA501,"",IF(($AA$477*AM$476*$AE$496)&lt;=$AA$501,((MOD($AA$501,($AA$477*AM$476*$AE$496)))),"")))</f>
        <v>8</v>
      </c>
      <c r="AN477" s="209">
        <f ca="1">IF($AE496*$AA477*'Customer Base'!$D$26*0.8&gt;5800,"",IF($AE496*$AA477&gt;$AA501,"",IF(($AA$477*AN$476*$AE$496)&lt;=$AA$501,((MOD($AA$501,($AA$477*AN$476*$AE$496)))),"")))</f>
        <v>4</v>
      </c>
      <c r="AO477" s="209">
        <f ca="1">IF($AE496*$AA477*'Customer Base'!$D$26*0.8&gt;5800,"",IF($AE496*$AA477&gt;$AA501,"",IF(($AA$477*AO$476*$AE$496)&lt;=$AA$501,((MOD($AA$501,($AA$477*AO$476*$AE$496)))),"")))</f>
        <v>0</v>
      </c>
      <c r="AP477" s="209">
        <f ca="1">IF($AE496*$AA477*'Customer Base'!$D$26*0.8&gt;5800,"",IF($AE496*$AA477&gt;$AA501,"",IF(($AA$477*AP$476*$AE$496)&lt;=$AA$501,((MOD($AA$501,($AA$477*AP$476*$AE$496)))),"")))</f>
        <v>18</v>
      </c>
      <c r="AQ477" s="209">
        <f ca="1">IF($AE496*$AA477*'Customer Base'!$D$26*0.8&gt;5800,"",IF($AE496*$AA477&gt;$AA501,"",IF(($AA$477*AQ$476*$AE$496)&lt;=$AA$501,((MOD($AA$501,($AA$477*AQ$476*$AE$496)))),"")))</f>
        <v>16</v>
      </c>
      <c r="AR477" s="209">
        <f ca="1">IF($AE496*$AA477*'Customer Base'!$D$26*0.8&gt;5800,"",IF($AE496*$AA477&gt;$AA501,"",IF(($AA$477*AR$476*$AE$496)&lt;=$AA$501,((MOD($AA$501,($AA$477*AR$476*$AE$496)))),"")))</f>
        <v>14</v>
      </c>
      <c r="AS477" s="209">
        <f ca="1">IF($AE496*$AA477*'Customer Base'!$D$26*0.8&gt;5800,"",IF($AE496*$AA477&gt;$AA501,"",IF(($AA$477*AS$476*$AE$496)&lt;=$AA$501,((MOD($AA$501,($AA$477*AS$476*$AE$496)))),"")))</f>
        <v>12</v>
      </c>
      <c r="AT477" s="209">
        <f ca="1">IF($AE496*$AA477*'Customer Base'!$D$26*0.8&gt;5800,"",IF($AE496*$AA477&gt;$AA501,"",IF(($AA$477*AT$476*$AE$496)&lt;=$AA$501,((MOD($AA$501,($AA$477*AT$476*$AE$496)))),"")))</f>
        <v>10</v>
      </c>
      <c r="AU477" s="209">
        <f ca="1">IF($AE496*$AA477*'Customer Base'!$D$26*0.8&gt;5800,"",IF($AE496*$AA477&gt;$AA501,"",IF(($AA$477*AU$476*$AE$496)&lt;=$AA$501,((MOD($AA$501,($AA$477*AU$476*$AE$496)))),"")))</f>
        <v>8</v>
      </c>
      <c r="AV477" s="209">
        <f ca="1">IF($AE496*$AA477*'Customer Base'!$D$26*0.8&gt;5800,"",IF($AE496*$AA477&gt;$AA501,"",IF(($AA$477*AV$476*$AE$496)&lt;=$AA$501,((MOD($AA$501,($AA$477*AV$476*$AE$496)))),"")))</f>
        <v>6</v>
      </c>
      <c r="AW477" s="209">
        <f ca="1">IF($AE496*$AA477*'Customer Base'!$D$26*0.8&gt;5800,"",IF($AE496*$AA477&gt;$AA501,"",IF(($AA$477*AW$476*$AE$496)&lt;=$AA$501,((MOD($AA$501,($AA$477*AW$476*$AE$496)))),"")))</f>
        <v>4</v>
      </c>
      <c r="AX477" s="209">
        <f ca="1">IF($AE496*$AA477*'Customer Base'!$D$26*0.8&gt;5800,"",IF($AE496*$AA477&gt;$AA501,"",IF(($AA$477*AX$476*$AE$496)&lt;=$AA$501,((MOD($AA$501,($AA$477*AX$476*$AE$496)))),"")))</f>
        <v>2</v>
      </c>
      <c r="AY477" s="209">
        <f ca="1">IF($AE496*$AA477*'Customer Base'!$D$26*0.8&gt;5800,"",IF($AE496*$AA477&gt;$AA501,"",IF(($AA$477*AY$476*$AE$496)&lt;=$AA$501,((MOD($AA$501,($AA$477*AY$476*$AE$496)))),"")))</f>
        <v>0</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20</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0</v>
      </c>
      <c r="EO477" s="209">
        <f ca="1">IF($AE496*$AA477*'Customer Base'!$D$26*0.8&gt;5800,"",IF($AE496*$AA477&gt;$AA501,"",IF(($AA$477*EO$476*$AE$496)&lt;=$ED$474,((MOD($ED$474,($AA$477*EO$476*$AE$496)))),"")))</f>
        <v>0</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2</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15"/>
        <v>E</v>
      </c>
      <c r="AA478" s="209">
        <v>3</v>
      </c>
      <c r="AB478" s="311" t="s">
        <v>2686</v>
      </c>
      <c r="AC478" s="209">
        <f ca="1">IFERROR(MOD(AD$493,AA478),"")</f>
        <v>1</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1</v>
      </c>
      <c r="AG478" s="209">
        <f ca="1">IF($AE496*$AA478*'Customer Base'!$D$26*0.8&gt;5800,"",IF($AE496*$AA478&gt;$AA501,"",IF(($AA$478*AG$476*$AE$496)&lt;=$AA$501,((MOD($AA$501,($AA$478*AG$476*$AE$496)))),"")))</f>
        <v>4</v>
      </c>
      <c r="AH478" s="209">
        <f ca="1">IF($AE496*$AA478*'Customer Base'!$D$26*0.8&gt;5800,"",IF($AE496*$AA478&gt;$AA501,"",IF(($AA$478*AH$476*$AE$496)&lt;=$AA$501,((MOD($AA$501,($AA$478*AH$476*$AE$496)))),"")))</f>
        <v>4</v>
      </c>
      <c r="AI478" s="209">
        <f ca="1">IF($AE496*$AA478*'Customer Base'!$D$26*0.8&gt;5800,"",IF($AE496*$AA478&gt;$AA501,"",IF(($AA$478*AI$476*$AE$496)&lt;=$AA$501,((MOD($AA$501,($AA$478*AI$476*$AE$496)))),"")))</f>
        <v>4</v>
      </c>
      <c r="AJ478" s="209">
        <f ca="1">IF($AE496*$AA478*'Customer Base'!$D$26*0.8&gt;5800,"",IF($AE496*$AA478&gt;$AA501,"",IF(($AA$478*AJ$476*$AE$496)&lt;=$AA$501,((MOD($AA$501,($AA$478*AJ$476*$AE$496)))),"")))</f>
        <v>10</v>
      </c>
      <c r="AK478" s="209">
        <f ca="1">IF($AE496*$AA478*'Customer Base'!$D$26*0.8&gt;5800,"",IF($AE496*$AA478&gt;$AA501,"",IF(($AA$478*AK$476*$AE$496)&lt;=$AA$501,((MOD($AA$501,($AA$478*AK$476*$AE$496)))),"")))</f>
        <v>4</v>
      </c>
      <c r="AL478" s="209">
        <f ca="1">IF($AE496*$AA478*'Customer Base'!$D$26*0.8&gt;5800,"",IF($AE496*$AA478&gt;$AA501,"",IF(($AA$478*AL$476*$AE$496)&lt;=$AA$501,((MOD($AA$501,($AA$478*AL$476*$AE$496)))),"")))</f>
        <v>19</v>
      </c>
      <c r="AM478" s="209">
        <f ca="1">IF($AE496*$AA478*'Customer Base'!$D$26*0.8&gt;5800,"",IF($AE496*$AA478&gt;$AA501,"",IF(($AA$478*AM$476*$AE$496)&lt;=$AA$501,((MOD($AA$501,($AA$478*AM$476*$AE$496)))),"")))</f>
        <v>16</v>
      </c>
      <c r="AN478" s="209">
        <f ca="1">IF($AE496*$AA478*'Customer Base'!$D$26*0.8&gt;5800,"",IF($AE496*$AA478&gt;$AA501,"",IF(($AA$478*AN$476*$AE$496)&lt;=$AA$501,((MOD($AA$501,($AA$478*AN$476*$AE$496)))),"")))</f>
        <v>13</v>
      </c>
      <c r="AO478" s="209">
        <f ca="1">IF($AE496*$AA478*'Customer Base'!$D$26*0.8&gt;5800,"",IF($AE496*$AA478&gt;$AA501,"",IF(($AA$478*AO$476*$AE$496)&lt;=$AA$501,((MOD($AA$501,($AA$478*AO$476*$AE$496)))),"")))</f>
        <v>10</v>
      </c>
      <c r="AP478" s="209">
        <f ca="1">IF($AE496*$AA478*'Customer Base'!$D$26*0.8&gt;5800,"",IF($AE496*$AA478&gt;$AA501,"",IF(($AA$478*AP$476*$AE$496)&lt;=$AA$501,((MOD($AA$501,($AA$478*AP$476*$AE$496)))),"")))</f>
        <v>7</v>
      </c>
      <c r="AQ478" s="209">
        <f ca="1">IF($AE496*$AA478*'Customer Base'!$D$26*0.8&gt;5800,"",IF($AE496*$AA478&gt;$AA501,"",IF(($AA$478*AQ$476*$AE$496)&lt;=$AA$501,((MOD($AA$501,($AA$478*AQ$476*$AE$496)))),"")))</f>
        <v>4</v>
      </c>
      <c r="AR478" s="209">
        <f ca="1">IF($AE496*$AA478*'Customer Base'!$D$26*0.8&gt;5800,"",IF($AE496*$AA478&gt;$AA501,"",IF(($AA$478*AR$476*$AE$496)&lt;=$AA$501,((MOD($AA$501,($AA$478*AR$476*$AE$496)))),"")))</f>
        <v>1</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13</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1</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1</v>
      </c>
      <c r="IM478" s="311" t="str">
        <f ca="1">IF(IL478=IL$474,1,"")</f>
        <v/>
      </c>
    </row>
    <row r="479" spans="2:250" ht="17">
      <c r="B479" s="206" t="s">
        <v>1333</v>
      </c>
      <c r="C479" s="207" t="s">
        <v>1334</v>
      </c>
      <c r="D479" s="207" t="s">
        <v>216</v>
      </c>
      <c r="E479" s="210" t="s">
        <v>1335</v>
      </c>
      <c r="F479" s="102" t="str">
        <f t="shared" si="15"/>
        <v>R</v>
      </c>
      <c r="AA479" s="209">
        <v>4</v>
      </c>
      <c r="AB479" s="311" t="s">
        <v>2687</v>
      </c>
      <c r="AC479" s="209">
        <f ca="1">IFERROR(MOD(AD$493,AA479),"")</f>
        <v>2</v>
      </c>
      <c r="AD479" s="209">
        <f ca="1">IF(OR(AD483=1,AD483=""),"",IF(AC479=0,AA479,IF(AND(AC479&lt;&gt;0,AC478&lt;&gt;0,AC477&lt;&gt;0),AA479,IF(AND(AC479&lt;&gt;0,AC478&lt;&gt;0,AC477=0),AA479,""))))</f>
        <v>4</v>
      </c>
      <c r="AE479" s="209">
        <f ca="1">IFERROR(ROUNDDOWN(AD$493/AD479,0),"")</f>
        <v>2</v>
      </c>
      <c r="AF479" s="209">
        <f ca="1">IF($AE496*$AA479*'Customer Base'!$D$26*0.8&gt;5800,"",IF($AE496*$AA479&gt;$AA501,"",IF(($AA$479*AF$476*$AE$496)&lt;=$AA$501,((MOD($AA$501,($AA$479*AF$476*$AE$496)))),"")))</f>
        <v>0</v>
      </c>
      <c r="AG479" s="209">
        <f ca="1">IF($AE496*$AA479*'Customer Base'!$D$26*0.8&gt;5800,"",IF($AE496*$AA479&gt;$AA501,"",IF(($AA$479*AG$476*$AE$496)&lt;=$AA$501,((MOD($AA$501,($AA$479*AG$476*$AE$496)))),"")))</f>
        <v>0</v>
      </c>
      <c r="AH479" s="209">
        <f ca="1">IF($AE496*$AA479*'Customer Base'!$D$26*0.8&gt;5800,"",IF($AE496*$AA479&gt;$AA501,"",IF(($AA$479*AH$476*$AE$496)&lt;=$AA$501,((MOD($AA$501,($AA$479*AH$476*$AE$496)))),"")))</f>
        <v>4</v>
      </c>
      <c r="AI479" s="209">
        <f ca="1">IF($AE496*$AA479*'Customer Base'!$D$26*0.8&gt;5800,"",IF($AE496*$AA479&gt;$AA501,"",IF(($AA$479*AI$476*$AE$496)&lt;=$AA$501,((MOD($AA$501,($AA$479*AI$476*$AE$496)))),"")))</f>
        <v>8</v>
      </c>
      <c r="AJ479" s="209">
        <f ca="1">IF($AE496*$AA479*'Customer Base'!$D$26*0.8&gt;5800,"",IF($AE496*$AA479&gt;$AA501,"",IF(($AA$479*AJ$476*$AE$496)&lt;=$AA$501,((MOD($AA$501,($AA$479*AJ$476*$AE$496)))),"")))</f>
        <v>0</v>
      </c>
      <c r="AK479" s="209">
        <f ca="1">IF($AE496*$AA479*'Customer Base'!$D$26*0.8&gt;5800,"",IF($AE496*$AA479&gt;$AA501,"",IF(($AA$479*AK$476*$AE$496)&lt;=$AA$501,((MOD($AA$501,($AA$479*AK$476*$AE$496)))),"")))</f>
        <v>16</v>
      </c>
      <c r="AL479" s="209">
        <f ca="1">IF($AE496*$AA479*'Customer Base'!$D$26*0.8&gt;5800,"",IF($AE496*$AA479&gt;$AA501,"",IF(($AA$479*AL$476*$AE$496)&lt;=$AA$501,((MOD($AA$501,($AA$479*AL$476*$AE$496)))),"")))</f>
        <v>12</v>
      </c>
      <c r="AM479" s="209">
        <f ca="1">IF($AE496*$AA479*'Customer Base'!$D$26*0.8&gt;5800,"",IF($AE496*$AA479&gt;$AA501,"",IF(($AA$479*AM$476*$AE$496)&lt;=$AA$501,((MOD($AA$501,($AA$479*AM$476*$AE$496)))),"")))</f>
        <v>8</v>
      </c>
      <c r="AN479" s="209">
        <f ca="1">IF($AE496*$AA479*'Customer Base'!$D$26*0.8&gt;5800,"",IF($AE496*$AA479&gt;$AA501,"",IF(($AA$479*AN$476*$AE$496)&lt;=$AA$501,((MOD($AA$501,($AA$479*AN$476*$AE$496)))),"")))</f>
        <v>4</v>
      </c>
      <c r="AO479" s="209">
        <f ca="1">IF($AE496*$AA479*'Customer Base'!$D$26*0.8&gt;5800,"",IF($AE496*$AA479&gt;$AA501,"",IF(($AA$479*AO$476*$AE$496)&lt;=$AA$501,((MOD($AA$501,($AA$479*AO$476*$AE$496)))),"")))</f>
        <v>0</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10</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f ca="1">IF($AE496*$AA479*'Customer Base'!$D$26*0.8&gt;5800,"",IF($AE496*$AA479&gt;$AA501,"",IF(($AA$479*EN$476*$AE$496)&lt;=$ED$474,((MOD($ED$474,($AA$479*EN$476*$AE$496)))),"")))</f>
        <v>0</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cm="1">
        <f t="array" aca="1" ref="IK479" ca="1">IFERROR(LOOKUP(2,1/(EN479:II479&lt;&gt;""),EN$482:II$482),"")</f>
        <v>1</v>
      </c>
      <c r="IL479" s="311" cm="1">
        <f t="array" aca="1" ref="IL479" ca="1">IF(IK$474=IK479,LOOKUP(2,1/(EN479:II479&lt;&gt;""),EN479:II479),"")</f>
        <v>0</v>
      </c>
      <c r="IM479" s="311">
        <f ca="1">IF(IL479=IL$474,1,"")</f>
        <v>1</v>
      </c>
    </row>
    <row r="480" spans="2:250" ht="17">
      <c r="B480" s="206" t="s">
        <v>1336</v>
      </c>
      <c r="C480" s="207" t="s">
        <v>80</v>
      </c>
      <c r="D480" s="207" t="s">
        <v>216</v>
      </c>
      <c r="E480" s="210" t="s">
        <v>1337</v>
      </c>
      <c r="F480" s="102" t="str">
        <f t="shared" si="15"/>
        <v>G</v>
      </c>
      <c r="G480" s="208" t="s">
        <v>1338</v>
      </c>
    </row>
    <row r="481" spans="2:248" ht="17">
      <c r="B481" s="206" t="s">
        <v>19</v>
      </c>
      <c r="C481" s="207" t="s">
        <v>57</v>
      </c>
      <c r="D481" s="207" t="s">
        <v>954</v>
      </c>
      <c r="E481" s="210" t="s">
        <v>1339</v>
      </c>
      <c r="F481" s="102" t="str">
        <f t="shared" si="15"/>
        <v>E</v>
      </c>
    </row>
    <row r="482" spans="2:248" ht="17">
      <c r="B482" s="206" t="s">
        <v>1341</v>
      </c>
      <c r="C482" s="207" t="s">
        <v>60</v>
      </c>
      <c r="D482" s="207" t="s">
        <v>954</v>
      </c>
      <c r="E482" s="210" t="s">
        <v>1342</v>
      </c>
      <c r="F482" s="102" t="str">
        <f t="shared" si="15"/>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15"/>
        <v>M</v>
      </c>
      <c r="AA483" s="209">
        <v>2</v>
      </c>
      <c r="AB483" s="310" t="s">
        <v>2685</v>
      </c>
      <c r="AC483" s="209">
        <f ca="1">IFERROR(MOD(AD$493,AA483),"")</f>
        <v>0</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0</v>
      </c>
      <c r="AG483" s="209">
        <f ca="1">IF($AE497*$AA483*'Customer Base'!$D$26*0.8&gt;5800,"",IF($AE497*$AA483&gt;$AA501,"",IF(($AA$483*AG$482*$AE$497)&lt;=$AA$501,((MOD($AA$501,($AA$483*AG$482*$AE$497)))),"")))</f>
        <v>0</v>
      </c>
      <c r="AH483" s="209">
        <f ca="1">IF($AE497*$AA483*'Customer Base'!$D$26*0.8&gt;5800,"",IF($AE497*$AA483&gt;$AA501,"",IF(($AA$483*AH$482*$AE$497)&lt;=$AA$501,((MOD($AA$501,($AA$483*AH$482*$AE$497)))),"")))</f>
        <v>4</v>
      </c>
      <c r="AI483" s="209">
        <f ca="1">IF($AE497*$AA483*'Customer Base'!$D$26*0.8&gt;5800,"",IF($AE497*$AA483&gt;$AA501,"",IF(($AA$483*AI$482*$AE$497)&lt;=$AA$501,((MOD($AA$501,($AA$483*AI$482*$AE$497)))),"")))</f>
        <v>8</v>
      </c>
      <c r="AJ483" s="209">
        <f ca="1">IF($AE497*$AA483*'Customer Base'!$D$26*0.8&gt;5800,"",IF($AE497*$AA483&gt;$AA501,"",IF(($AA$483*AJ$482*$AE$497)&lt;=$AA$501,((MOD($AA$501,($AA$483*AJ$482*$AE$497)))),"")))</f>
        <v>0</v>
      </c>
      <c r="AK483" s="209">
        <f ca="1">IF($AE497*$AA483*'Customer Base'!$D$26*0.8&gt;5800,"",IF($AE497*$AA483&gt;$AA501,"",IF(($AA$483*AK$482*$AE$497)&lt;=$AA$501,((MOD($AA$501,($AA$483*AK$482*$AE$497)))),"")))</f>
        <v>16</v>
      </c>
      <c r="AL483" s="209">
        <f ca="1">IF($AE497*$AA483*'Customer Base'!$D$26*0.8&gt;5800,"",IF($AE497*$AA483&gt;$AA501,"",IF(($AA$483*AL$482*$AE$497)&lt;=$AA$501,((MOD($AA$501,($AA$483*AL$482*$AE$497)))),"")))</f>
        <v>12</v>
      </c>
      <c r="AM483" s="209">
        <f ca="1">IF($AE497*$AA483*'Customer Base'!$D$26*0.8&gt;5800,"",IF($AE497*$AA483&gt;$AA501,"",IF(($AA$483*AM$482*$AE$497)&lt;=$AA$501,((MOD($AA$501,($AA$483*AM$482*$AE$497)))),"")))</f>
        <v>8</v>
      </c>
      <c r="AN483" s="209">
        <f ca="1">IF($AE497*$AA483*'Customer Base'!$D$26*0.8&gt;5800,"",IF($AE497*$AA483&gt;$AA501,"",IF(($AA$483*AN$482*$AE$497)&lt;=$AA$501,((MOD($AA$501,($AA$483*AN$482*$AE$497)))),"")))</f>
        <v>4</v>
      </c>
      <c r="AO483" s="209">
        <f ca="1">IF($AE497*$AA483*'Customer Base'!$D$26*0.8&gt;5800,"",IF($AE497*$AA483&gt;$AA501,"",IF(($AA$483*AO$482*$AE$497)&lt;=$AA$501,((MOD($AA$501,($AA$483*AO$482*$AE$497)))),"")))</f>
        <v>0</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10</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0</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0</v>
      </c>
      <c r="IM483" s="311">
        <f ca="1">IF(IL483=IL$474,1,"")</f>
        <v>1</v>
      </c>
      <c r="IN483" s="311"/>
    </row>
    <row r="484" spans="2:248" ht="17">
      <c r="B484" s="206" t="s">
        <v>1345</v>
      </c>
      <c r="C484" s="207" t="s">
        <v>1346</v>
      </c>
      <c r="D484" s="207" t="s">
        <v>954</v>
      </c>
      <c r="F484" s="102" t="str">
        <f t="shared" si="15"/>
        <v>E</v>
      </c>
      <c r="AA484" s="209">
        <v>3</v>
      </c>
      <c r="AB484" s="311" t="s">
        <v>2686</v>
      </c>
      <c r="AC484" s="209">
        <f ca="1">IFERROR(MOD(AD$493,AA484),"")</f>
        <v>1</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4</v>
      </c>
      <c r="AG484" s="209">
        <f ca="1">IF($AE497*$AA484*'Customer Base'!$D$26*0.8&gt;5800,"",IF($AE497*$AA484&gt;$AA501,"",IF(($AA$484*AG$482*$AE$497)&lt;=$AA$501,((MOD($AA$501,($AA$484*AG$482*$AE$497)))),"")))</f>
        <v>4</v>
      </c>
      <c r="AH484" s="209">
        <f ca="1">IF($AE497*$AA484*'Customer Base'!$D$26*0.8&gt;5800,"",IF($AE497*$AA484&gt;$AA501,"",IF(($AA$484*AH$482*$AE$497)&lt;=$AA$501,((MOD($AA$501,($AA$484*AH$482*$AE$497)))),"")))</f>
        <v>4</v>
      </c>
      <c r="AI484" s="209">
        <f ca="1">IF($AE497*$AA484*'Customer Base'!$D$26*0.8&gt;5800,"",IF($AE497*$AA484&gt;$AA501,"",IF(($AA$484*AI$482*$AE$497)&lt;=$AA$501,((MOD($AA$501,($AA$484*AI$482*$AE$497)))),"")))</f>
        <v>16</v>
      </c>
      <c r="AJ484" s="209">
        <f ca="1">IF($AE497*$AA484*'Customer Base'!$D$26*0.8&gt;5800,"",IF($AE497*$AA484&gt;$AA501,"",IF(($AA$484*AJ$482*$AE$497)&lt;=$AA$501,((MOD($AA$501,($AA$484*AJ$482*$AE$497)))),"")))</f>
        <v>10</v>
      </c>
      <c r="AK484" s="209">
        <f ca="1">IF($AE497*$AA484*'Customer Base'!$D$26*0.8&gt;5800,"",IF($AE497*$AA484&gt;$AA501,"",IF(($AA$484*AK$482*$AE$497)&lt;=$AA$501,((MOD($AA$501,($AA$484*AK$482*$AE$497)))),"")))</f>
        <v>4</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6</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15"/>
        <v>P</v>
      </c>
      <c r="AA485" s="209">
        <v>4</v>
      </c>
      <c r="AB485" s="311" t="s">
        <v>2687</v>
      </c>
      <c r="AC485" s="209">
        <f ca="1">IFERROR(MOD(AD$493,AA485),"")</f>
        <v>2</v>
      </c>
      <c r="AD485" s="209">
        <f ca="1">IF(OR(AD489=1,AD489=""),"",IF(AC485=0,AA485,IF(AND(AC485&lt;&gt;0,AC484&lt;&gt;0,AC483&lt;&gt;0),AA485,IF(AND(AC485&lt;&gt;0,AC484&lt;&gt;0,AC483=0),AA485,""))))</f>
        <v>4</v>
      </c>
      <c r="AE485" s="209">
        <f ca="1">IFERROR(ROUNDDOWN(AD$493/AD485,0),"")</f>
        <v>2</v>
      </c>
      <c r="AF485" s="209">
        <f ca="1">IF($AE497*$AA485*'Customer Base'!$D$26*0.8&gt;5800,"",IF($AE497*$AA485&gt;$AA501,"",IF(($AA$485*AF$482*$AE$497)&lt;=$AA$501,((MOD($AA$501,($AA$485*AF$482*$AE$497)))),"")))</f>
        <v>0</v>
      </c>
      <c r="AG485" s="209">
        <f ca="1">IF($AE497*$AA485*'Customer Base'!$D$26*0.8&gt;5800,"",IF($AE497*$AA485&gt;$AA501,"",IF(($AA$485*AG$482*$AE$497)&lt;=$AA$501,((MOD($AA$501,($AA$485*AG$482*$AE$497)))),"")))</f>
        <v>8</v>
      </c>
      <c r="AH485" s="209">
        <f ca="1">IF($AE497*$AA485*'Customer Base'!$D$26*0.8&gt;5800,"",IF($AE497*$AA485&gt;$AA501,"",IF(($AA$485*AH$482*$AE$497)&lt;=$AA$501,((MOD($AA$501,($AA$485*AH$482*$AE$497)))),"")))</f>
        <v>16</v>
      </c>
      <c r="AI485" s="209">
        <f ca="1">IF($AE497*$AA485*'Customer Base'!$D$26*0.8&gt;5800,"",IF($AE497*$AA485&gt;$AA501,"",IF(($AA$485*AI$482*$AE$497)&lt;=$AA$501,((MOD($AA$501,($AA$485*AI$482*$AE$497)))),"")))</f>
        <v>8</v>
      </c>
      <c r="AJ485" s="209">
        <f ca="1">IF($AE497*$AA485*'Customer Base'!$D$26*0.8&gt;5800,"",IF($AE497*$AA485&gt;$AA501,"",IF(($AA$485*AJ$482*$AE$497)&lt;=$AA$501,((MOD($AA$501,($AA$485*AJ$482*$AE$497)))),"")))</f>
        <v>0</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5</v>
      </c>
      <c r="ED485" s="311" t="str" cm="1">
        <f t="array" aca="1" ref="ED485" ca="1">IF(EC$474=EC485,LOOKUP(2,1/(AF485:EA485&lt;&gt;""),AF485:EA485),"")</f>
        <v/>
      </c>
      <c r="EE485" s="311" t="str">
        <f ca="1">IF(ED485=ED$474,1,"")</f>
        <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15"/>
        <v>E</v>
      </c>
      <c r="EE486" s="311"/>
      <c r="EF486" s="311"/>
      <c r="EG486" s="311"/>
      <c r="EH486" s="311"/>
      <c r="IM486" s="311"/>
      <c r="IN486" s="311"/>
    </row>
    <row r="487" spans="2:248" ht="17">
      <c r="B487" s="206" t="s">
        <v>1351</v>
      </c>
      <c r="C487" s="207" t="s">
        <v>51</v>
      </c>
      <c r="D487" s="207" t="s">
        <v>51</v>
      </c>
      <c r="E487" s="210" t="s">
        <v>1328</v>
      </c>
      <c r="F487" s="102" t="str">
        <f t="shared" si="15"/>
        <v>T-FH</v>
      </c>
      <c r="EE487" s="311"/>
      <c r="EF487" s="311"/>
      <c r="EG487" s="311"/>
      <c r="EH487" s="311"/>
      <c r="IM487" s="311"/>
      <c r="IN487" s="311"/>
    </row>
    <row r="488" spans="2:248" ht="17">
      <c r="B488" s="206" t="s">
        <v>1352</v>
      </c>
      <c r="C488" s="207" t="s">
        <v>51</v>
      </c>
      <c r="D488" s="207" t="s">
        <v>51</v>
      </c>
      <c r="E488" s="210" t="s">
        <v>1328</v>
      </c>
      <c r="F488" s="102" t="str">
        <f t="shared" si="15"/>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15"/>
        <v>T-FH</v>
      </c>
      <c r="AA489" s="209">
        <v>2</v>
      </c>
      <c r="AB489" s="310" t="s">
        <v>2685</v>
      </c>
      <c r="AC489" s="209">
        <f ca="1">IFERROR(MOD(AD$493,AA489),"")</f>
        <v>0</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0</v>
      </c>
      <c r="AG489" s="209">
        <f ca="1">IF($AE498*$AA489*'Customer Base'!$D$26*0.8&gt;5800,"",IF($AE498*$AA489&gt;$AA501,"",IF(($AA$489*AG$488*$AE$498)&lt;=$AA$501,((MOD($AA$501,($AA$489*AG$488*$AE$498)))),"")))</f>
        <v>8</v>
      </c>
      <c r="AH489" s="209">
        <f ca="1">IF($AE498*$AA489*'Customer Base'!$D$26*0.8&gt;5800,"",IF($AE498*$AA489&gt;$AA501,"",IF(($AA$489*AH$488*$AE$498)&lt;=$AA$501,((MOD($AA$501,($AA$489*AH$488*$AE$498)))),"")))</f>
        <v>16</v>
      </c>
      <c r="AI489" s="209">
        <f ca="1">IF($AE498*$AA489*'Customer Base'!$D$26*0.8&gt;5800,"",IF($AE498*$AA489&gt;$AA501,"",IF(($AA$489*AI$488*$AE$498)&lt;=$AA$501,((MOD($AA$501,($AA$489*AI$488*$AE$498)))),"")))</f>
        <v>8</v>
      </c>
      <c r="AJ489" s="209">
        <f ca="1">IF($AE498*$AA489*'Customer Base'!$D$26*0.8&gt;5800,"",IF($AE498*$AA489&gt;$AA501,"",IF(($AA$489*AJ$488*$AE$498)&lt;=$AA$501,((MOD($AA$501,($AA$489*AJ$488*$AE$498)))),"")))</f>
        <v>0</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5</v>
      </c>
      <c r="ED489" s="311" t="str" cm="1">
        <f t="array" aca="1" ref="ED489" ca="1">IF(EC$474=EC489,LOOKUP(2,1/(AF489:EA489&lt;&gt;""),AF489:EA489),"")</f>
        <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15"/>
        <v>T-FH</v>
      </c>
      <c r="AA490" s="209">
        <v>3</v>
      </c>
      <c r="AB490" s="311" t="s">
        <v>2686</v>
      </c>
      <c r="AC490" s="209">
        <f ca="1">IFERROR(MOD(AD$493,AA490),"")</f>
        <v>1</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4</v>
      </c>
      <c r="AG490" s="209">
        <f ca="1">IF($AE498*$AA490*'Customer Base'!$D$26*0.8&gt;5800,"",IF($AE498*$AA490&gt;$AA501,"",IF(($AA$490*AG$488*$AE$498)&lt;=$AA$501,((MOD($AA$501,($AA$490*AG$488*$AE$498)))),"")))</f>
        <v>16</v>
      </c>
      <c r="AH490" s="209">
        <f ca="1">IF($AE498*$AA490*'Customer Base'!$D$26*0.8&gt;5800,"",IF($AE498*$AA490&gt;$AA501,"",IF(($AA$490*AH$488*$AE$498)&lt;=$AA$501,((MOD($AA$501,($AA$490*AH$488*$AE$498)))),"")))</f>
        <v>4</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3</v>
      </c>
      <c r="ED490" s="311" cm="1">
        <f t="array" aca="1" ref="ED490" ca="1">IF(EC$474=EC490,LOOKUP(2,1/(AF490:EA490&lt;&gt;""),AF490:EA490),"")</f>
        <v>4</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15"/>
        <v>NC</v>
      </c>
      <c r="AA491" s="209">
        <v>4</v>
      </c>
      <c r="AB491" s="311" t="s">
        <v>2687</v>
      </c>
      <c r="AC491" s="209">
        <f ca="1">IFERROR(MOD(AD$493,AA491),"")</f>
        <v>2</v>
      </c>
      <c r="AD491" s="209">
        <f ca="1">IF(OR(AD493=1,AD493=""),"",IF(AC491=0,AA491,IF(AND(AC491&lt;&gt;0,AC490&lt;&gt;0,AC489&lt;&gt;0),AA491,IF(AND(AC491&lt;&gt;0,AC490&lt;&gt;0,AC489=0),AA491,""))))</f>
        <v>4</v>
      </c>
      <c r="AE491" s="209">
        <f ca="1">IFERROR(ROUNDDOWN(AD$493/AD491,0),"")</f>
        <v>2</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15"/>
        <v>N</v>
      </c>
      <c r="G492" s="208" t="s">
        <v>1361</v>
      </c>
      <c r="AC492" s="209" t="s">
        <v>2680</v>
      </c>
      <c r="AD492" s="209" t="s">
        <v>2681</v>
      </c>
    </row>
    <row r="493" spans="2:248" ht="17" customHeight="1">
      <c r="B493" s="206" t="s">
        <v>1807</v>
      </c>
      <c r="C493" s="207" t="s">
        <v>1808</v>
      </c>
      <c r="D493" s="207" t="s">
        <v>957</v>
      </c>
      <c r="F493" s="102" t="str">
        <f t="shared" si="15"/>
        <v>NI</v>
      </c>
      <c r="G493" s="208" t="s">
        <v>1809</v>
      </c>
      <c r="AC493" s="209">
        <f ca="1">IF(AA501=0,0/0,ROUNDDOWN(EH474/AB500,0))</f>
        <v>4</v>
      </c>
      <c r="AD493" s="209">
        <f ca="1">IFERROR(SUM(Items!A242:A254)/AC493,"")</f>
        <v>10</v>
      </c>
    </row>
    <row r="494" spans="2:248" ht="17" customHeight="1">
      <c r="B494" s="206" t="s">
        <v>2405</v>
      </c>
      <c r="C494" s="207" t="s">
        <v>2407</v>
      </c>
      <c r="D494" s="207" t="s">
        <v>216</v>
      </c>
      <c r="F494" s="102" t="str">
        <f t="shared" si="15"/>
        <v>NI-F</v>
      </c>
    </row>
    <row r="495" spans="2:248" ht="17" customHeight="1">
      <c r="B495" s="206" t="s">
        <v>2406</v>
      </c>
      <c r="C495" s="207" t="s">
        <v>2407</v>
      </c>
      <c r="D495" s="207" t="s">
        <v>216</v>
      </c>
      <c r="F495" s="102" t="str">
        <f t="shared" si="15"/>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15"/>
        <v>BEK</v>
      </c>
      <c r="AA496" s="209">
        <v>100</v>
      </c>
      <c r="AB496" s="209" t="s">
        <v>2684</v>
      </c>
      <c r="AC496" s="209" t="str">
        <f ca="1">IFERROR(VLOOKUP(X501,W$501:AB$516,5,FALSE),"")</f>
        <v/>
      </c>
      <c r="AE496" s="209">
        <f ca="1">ROUNDDOWN(AA496/AB$500,0)</f>
        <v>1</v>
      </c>
    </row>
    <row r="497" spans="2:34" ht="17">
      <c r="B497" s="206" t="s">
        <v>1366</v>
      </c>
      <c r="C497" s="207" t="s">
        <v>1367</v>
      </c>
      <c r="D497" s="207" t="s">
        <v>216</v>
      </c>
      <c r="E497" s="210" t="s">
        <v>1368</v>
      </c>
      <c r="F497" s="102" t="str">
        <f t="shared" si="15"/>
        <v>AT</v>
      </c>
      <c r="AA497" s="209">
        <v>150</v>
      </c>
      <c r="AB497" s="209" t="s">
        <v>2684</v>
      </c>
      <c r="AC497" s="209">
        <f ca="1">IFERROR(VLOOKUP(X502,W$501:AB$516,5,FALSE),"")</f>
        <v>2</v>
      </c>
      <c r="AE497" s="209">
        <f ca="1">ROUNDDOWN(AA497/AB$500,0)</f>
        <v>2</v>
      </c>
    </row>
    <row r="498" spans="2:34" ht="17">
      <c r="B498" s="206" t="s">
        <v>1370</v>
      </c>
      <c r="C498" s="207" t="s">
        <v>1371</v>
      </c>
      <c r="D498" s="207" t="s">
        <v>216</v>
      </c>
      <c r="E498" s="210" t="s">
        <v>1372</v>
      </c>
      <c r="F498" s="102" t="str">
        <f t="shared" si="15"/>
        <v>IQ</v>
      </c>
      <c r="AA498" s="209">
        <v>250</v>
      </c>
      <c r="AB498" s="209" t="s">
        <v>2682</v>
      </c>
      <c r="AC498" s="209">
        <f ca="1">IFERROR(VLOOKUP(X503,W$501:AB$516,5,FALSE),"")</f>
        <v>4</v>
      </c>
      <c r="AE498" s="209">
        <f ca="1">ROUNDDOWN(AA498/AB$500,0)</f>
        <v>4</v>
      </c>
    </row>
    <row r="499" spans="2:34" ht="17">
      <c r="B499" s="206" t="s">
        <v>1373</v>
      </c>
      <c r="C499" s="207" t="s">
        <v>216</v>
      </c>
      <c r="D499" s="207" t="s">
        <v>216</v>
      </c>
      <c r="E499" s="210" t="s">
        <v>1374</v>
      </c>
      <c r="F499" s="102" t="str">
        <f t="shared" si="15"/>
        <v>GK</v>
      </c>
      <c r="Z499" s="309"/>
      <c r="AA499" s="309">
        <v>450</v>
      </c>
      <c r="AB499" s="209" t="s">
        <v>2683</v>
      </c>
      <c r="AC499" s="209">
        <f ca="1">IFERROR(VLOOKUP(X504,W$501:AB$516,5,FALSE),"")</f>
        <v>8</v>
      </c>
      <c r="AE499" s="209">
        <f ca="1">ROUNDDOWN(AA499/AB$500,0)</f>
        <v>8</v>
      </c>
    </row>
    <row r="500" spans="2:34" ht="17">
      <c r="B500" s="206" t="s">
        <v>1375</v>
      </c>
      <c r="C500" s="207" t="s">
        <v>1150</v>
      </c>
      <c r="D500" s="207" t="s">
        <v>216</v>
      </c>
      <c r="E500" s="210" t="s">
        <v>1376</v>
      </c>
      <c r="F500" s="102" t="str">
        <f t="shared" si="15"/>
        <v>AM</v>
      </c>
      <c r="AB500" s="209" cm="1">
        <f t="array" aca="1" ref="AB500" ca="1">IFERROR(LOOKUP(2,1/(AB502:AB601&lt;&gt;""),AB502:AB601),IF('Customer Base'!D7&lt;&gt;"Backup",SUMPRODUCT(Items!A242:A254,Items!AQ242:AQ254)/SUM(Items!A242:A254),""))</f>
        <v>50.5</v>
      </c>
    </row>
    <row r="501" spans="2:34" ht="17">
      <c r="B501" s="206" t="s">
        <v>1377</v>
      </c>
      <c r="C501" s="207" t="s">
        <v>1378</v>
      </c>
      <c r="D501" s="207" t="s">
        <v>1378</v>
      </c>
      <c r="E501" s="210" t="s">
        <v>1575</v>
      </c>
      <c r="F501" s="102" t="str">
        <f t="shared" si="15"/>
        <v>NATC</v>
      </c>
      <c r="W501" s="209" t="str">
        <f ca="1">IF(AND($AB501&gt;=AB500,$AB501&lt;150),1,IF(AND($AB501&gt;=150,$AB501&lt;250),2,IF(AND($AB501&gt;=250,$AB501&lt;450),3,"")))</f>
        <v/>
      </c>
      <c r="X501" s="209" t="s">
        <v>2673</v>
      </c>
      <c r="Y501" s="209" t="str">
        <f>_xlfn.TEXTJOIN(", ", TRUE, P1:P100)</f>
        <v>40, 20, 10, 8, 5, 4, 2, 1</v>
      </c>
      <c r="Z501" s="309" t="str" cm="1">
        <f t="array" aca="1" ref="Z501" ca="1">IFERROR(LEFT(Y501, MATCH(FALSE, ISNUMBER(MID(Y501, ROW(INDIRECT("1:"&amp;LEN(Y501)+1)), 1) *1), 0) -1),"")</f>
        <v>40</v>
      </c>
      <c r="AA501" s="209">
        <f ca="1">IFERROR(VALUE(Z501),"")</f>
        <v>40</v>
      </c>
      <c r="AB501" s="209">
        <f ca="1">IFERROR(AA501*SUMPRODUCT(Items!A$242:A$254,Items!AQ$242:AQ$254)/SUM(Items!A$242:A$254),"")</f>
        <v>2020</v>
      </c>
      <c r="AH501" s="309"/>
    </row>
    <row r="502" spans="2:34" ht="17">
      <c r="B502" s="206" t="s">
        <v>1393</v>
      </c>
      <c r="C502" s="207" t="s">
        <v>855</v>
      </c>
      <c r="D502" s="207" t="s">
        <v>955</v>
      </c>
      <c r="E502" s="210" t="s">
        <v>1394</v>
      </c>
      <c r="F502" s="102" t="str">
        <f t="shared" si="15"/>
        <v>LC</v>
      </c>
      <c r="W502" s="209" t="str">
        <f ca="1">IF(AND($AB502&gt;=AB500,$AB502&lt;150),1,IF(AND($AB502&gt;=150,$AB502&lt;250),2,IF(AND($AB502&gt;=250,$AB502&lt;450),3,"")))</f>
        <v/>
      </c>
      <c r="X502" s="209">
        <v>1</v>
      </c>
      <c r="Y502" s="209" t="str">
        <f t="shared" ref="Y502:Y512" si="16">IFERROR(IF(LEN(Y$501)-LEN(SUBSTITUTE(Y$501,X$501,""))&lt;=1,"",MID(SUBSTITUTE(Y$501,X$501,"^^",X502),FIND("^^",SUBSTITUTE(Y$501,X$501,"^^",X502))+2,LEN(Y$501))),"")</f>
        <v>20, 10, 8, 5, 4, 2, 1</v>
      </c>
      <c r="Z502" s="309" t="str" cm="1">
        <f t="array" aca="1" ref="Z502" ca="1">IFERROR(LEFT(Y502, MATCH(FALSE, ISNUMBER(MID(Y502, ROW(INDIRECT("1:"&amp;LEN(Y502)+1)), 1) *1), 0) -1),"")</f>
        <v>20</v>
      </c>
      <c r="AA502" s="209">
        <f ca="1">IFERROR(VALUE(Z502),"")</f>
        <v>20</v>
      </c>
      <c r="AB502" s="209">
        <f ca="1">IFERROR(AA502*SUMPRODUCT(Items!A$242:A$254,Items!AQ$242:AQ$254)/SUM(Items!A$242:A$254),"")</f>
        <v>1010</v>
      </c>
      <c r="AH502" s="309"/>
    </row>
    <row r="503" spans="2:34" ht="17">
      <c r="B503" s="206" t="s">
        <v>1395</v>
      </c>
      <c r="C503" s="207" t="s">
        <v>1396</v>
      </c>
      <c r="D503" s="207" t="s">
        <v>216</v>
      </c>
      <c r="E503" s="210" t="s">
        <v>1397</v>
      </c>
      <c r="F503" s="102" t="str">
        <f t="shared" si="15"/>
        <v>DGW</v>
      </c>
      <c r="W503" s="209" t="str">
        <f ca="1">IF(AND($AB503&gt;=AB500,$AB503&lt;150),1,IF(AND($AB503&gt;=150,$AB503&lt;250),2,IF(AND($AB503&gt;=250,$AB503&lt;450),3,"")))</f>
        <v/>
      </c>
      <c r="X503" s="209">
        <v>2</v>
      </c>
      <c r="Y503" s="209" t="str">
        <f t="shared" si="16"/>
        <v>10, 8, 5, 4, 2, 1</v>
      </c>
      <c r="Z503" s="309" t="str" cm="1">
        <f t="array" aca="1" ref="Z503" ca="1">IFERROR(LEFT(Y503, MATCH(FALSE, ISNUMBER(MID(Y503, ROW(INDIRECT("1:"&amp;LEN(Y503)+1)), 1) *1), 0) -1),"")</f>
        <v>10</v>
      </c>
      <c r="AA503" s="209">
        <f t="shared" ref="AA503:AA516" ca="1" si="17">IFERROR(VALUE(Z503),"")</f>
        <v>10</v>
      </c>
      <c r="AB503" s="209">
        <f ca="1">IFERROR(AA503*SUMPRODUCT(Items!A$242:A$254,Items!AQ$242:AQ$254)/SUM(Items!A$242:A$254),"")</f>
        <v>505</v>
      </c>
      <c r="AH503" s="309"/>
    </row>
    <row r="504" spans="2:34" ht="17">
      <c r="B504" s="206" t="s">
        <v>1398</v>
      </c>
      <c r="C504" s="207" t="s">
        <v>1399</v>
      </c>
      <c r="D504" s="207" t="s">
        <v>216</v>
      </c>
      <c r="E504" s="210" t="s">
        <v>1400</v>
      </c>
      <c r="F504" s="102" t="str">
        <f t="shared" si="15"/>
        <v>N</v>
      </c>
      <c r="W504" s="209">
        <f ca="1">IF(AND($AB504&gt;=AB500,$AB504&lt;150),1,IF(AND($AB504&gt;=150,$AB504&lt;250),2,IF(AND($AB504&gt;=250,$AB504&lt;450),3,"")))</f>
        <v>3</v>
      </c>
      <c r="X504" s="209">
        <v>3</v>
      </c>
      <c r="Y504" s="209" t="str">
        <f t="shared" si="16"/>
        <v>8, 5, 4, 2, 1</v>
      </c>
      <c r="Z504" s="309" t="str" cm="1">
        <f t="array" aca="1" ref="Z504" ca="1">IFERROR(LEFT(Y504, MATCH(FALSE, ISNUMBER(MID(Y504, ROW(INDIRECT("1:"&amp;LEN(Y504)+1)), 1) *1), 0) -1),"")</f>
        <v>8</v>
      </c>
      <c r="AA504" s="209">
        <f t="shared" ca="1" si="17"/>
        <v>8</v>
      </c>
      <c r="AB504" s="209">
        <f ca="1">IFERROR(AA504*SUMPRODUCT(Items!A$242:A$254,Items!AQ$242:AQ$254)/SUM(Items!A$242:A$254),"")</f>
        <v>404</v>
      </c>
      <c r="AH504" s="309"/>
    </row>
    <row r="505" spans="2:34" ht="17">
      <c r="B505" s="206" t="s">
        <v>1401</v>
      </c>
      <c r="C505" s="207" t="s">
        <v>216</v>
      </c>
      <c r="D505" s="207" t="s">
        <v>216</v>
      </c>
      <c r="E505" s="210" t="s">
        <v>1402</v>
      </c>
      <c r="F505" s="102" t="str">
        <f t="shared" si="15"/>
        <v>M</v>
      </c>
      <c r="W505" s="209">
        <f ca="1">IF(AND($AB505&gt;=AB500,$AB505&lt;150),1,IF(AND($AB505&gt;=150,$AB505&lt;250),2,IF(AND($AB505&gt;=250,$AB505&lt;450),3,"")))</f>
        <v>3</v>
      </c>
      <c r="X505" s="209">
        <v>4</v>
      </c>
      <c r="Y505" s="209" t="str">
        <f t="shared" si="16"/>
        <v>5, 4, 2, 1</v>
      </c>
      <c r="Z505" s="309" t="str" cm="1">
        <f t="array" aca="1" ref="Z505" ca="1">IFERROR(LEFT(Y505, MATCH(FALSE, ISNUMBER(MID(Y505, ROW(INDIRECT("1:"&amp;LEN(Y505)+1)), 1) *1), 0) -1),"")</f>
        <v>5</v>
      </c>
      <c r="AA505" s="209">
        <f t="shared" ca="1" si="17"/>
        <v>5</v>
      </c>
      <c r="AB505" s="209">
        <f ca="1">IFERROR(AA505*SUMPRODUCT(Items!A$242:A$254,Items!AQ$242:AQ$254)/SUM(Items!A$242:A$254),"")</f>
        <v>252.5</v>
      </c>
      <c r="AH505" s="309"/>
    </row>
    <row r="506" spans="2:34" ht="17">
      <c r="B506" s="206" t="s">
        <v>1403</v>
      </c>
      <c r="C506" s="207" t="s">
        <v>38</v>
      </c>
      <c r="D506" s="207" t="s">
        <v>216</v>
      </c>
      <c r="E506" s="210" t="s">
        <v>1404</v>
      </c>
      <c r="F506" s="102" t="str">
        <f t="shared" si="15"/>
        <v>F</v>
      </c>
      <c r="W506" s="209">
        <f ca="1">IF(AND($AB506&gt;=AB500,$AB506&lt;150),1,IF(AND($AB506&gt;=150,$AB506&lt;250),2,IF(AND($AB506&gt;=250,$AB506&lt;450),3,"")))</f>
        <v>2</v>
      </c>
      <c r="X506" s="209">
        <v>5</v>
      </c>
      <c r="Y506" s="209" t="str">
        <f t="shared" si="16"/>
        <v>4, 2, 1</v>
      </c>
      <c r="Z506" s="309" t="str" cm="1">
        <f t="array" aca="1" ref="Z506" ca="1">IFERROR(LEFT(Y506, MATCH(FALSE, ISNUMBER(MID(Y506, ROW(INDIRECT("1:"&amp;LEN(Y506)+1)), 1) *1), 0) -1),"")</f>
        <v>4</v>
      </c>
      <c r="AA506" s="209">
        <f t="shared" ca="1" si="17"/>
        <v>4</v>
      </c>
      <c r="AB506" s="209">
        <f ca="1">IFERROR(AA506*SUMPRODUCT(Items!A$242:A$254,Items!AQ$242:AQ$254)/SUM(Items!A$242:A$254),"")</f>
        <v>202</v>
      </c>
      <c r="AH506" s="309"/>
    </row>
    <row r="507" spans="2:34" ht="17">
      <c r="B507" s="206" t="s">
        <v>1405</v>
      </c>
      <c r="C507" s="207" t="s">
        <v>216</v>
      </c>
      <c r="D507" s="207" t="s">
        <v>216</v>
      </c>
      <c r="E507" s="210" t="s">
        <v>1406</v>
      </c>
      <c r="F507" s="102" t="str">
        <f t="shared" si="15"/>
        <v>GE</v>
      </c>
      <c r="W507" s="209">
        <f ca="1">IF(AND($AB507&gt;=AB500,$AB507&lt;150),1,IF(AND($AB507&gt;=150,$AB507&lt;250),2,IF(AND($AB507&gt;=250,$AB507&lt;450),3,"")))</f>
        <v>1</v>
      </c>
      <c r="X507" s="209">
        <v>6</v>
      </c>
      <c r="Y507" s="209" t="str">
        <f t="shared" si="16"/>
        <v>2, 1</v>
      </c>
      <c r="Z507" s="309" t="str" cm="1">
        <f t="array" aca="1" ref="Z507" ca="1">IFERROR(LEFT(Y507, MATCH(FALSE, ISNUMBER(MID(Y507, ROW(INDIRECT("1:"&amp;LEN(Y507)+1)), 1) *1), 0) -1),"")</f>
        <v>2</v>
      </c>
      <c r="AA507" s="209">
        <f t="shared" ca="1" si="17"/>
        <v>2</v>
      </c>
      <c r="AB507" s="209">
        <f ca="1">IFERROR(AA507*SUMPRODUCT(Items!A$242:A$254,Items!AQ$242:AQ$254)/SUM(Items!A$242:A$254),"")</f>
        <v>101</v>
      </c>
      <c r="AH507" s="309"/>
    </row>
    <row r="508" spans="2:34" ht="17">
      <c r="B508" s="206" t="s">
        <v>1407</v>
      </c>
      <c r="C508" s="207" t="s">
        <v>856</v>
      </c>
      <c r="D508" s="207" t="s">
        <v>1348</v>
      </c>
      <c r="E508" s="210" t="s">
        <v>1408</v>
      </c>
      <c r="F508" s="102" t="str">
        <f t="shared" si="15"/>
        <v>RS-S</v>
      </c>
      <c r="W508" s="209">
        <f ca="1">IF(AND($AB508&gt;=AB500,$AB508&lt;150),1,IF(AND($AB508&gt;=150,$AB508&lt;250),2,IF(AND($AB508&gt;=250,$AB508&lt;450),3,"")))</f>
        <v>1</v>
      </c>
      <c r="X508" s="209">
        <v>7</v>
      </c>
      <c r="Y508" s="209" t="str">
        <f t="shared" si="16"/>
        <v>1</v>
      </c>
      <c r="Z508" s="309" t="str" cm="1">
        <f t="array" aca="1" ref="Z508" ca="1">IFERROR(LEFT(Y508, MATCH(FALSE, ISNUMBER(MID(Y508, ROW(INDIRECT("1:"&amp;LEN(Y508)+1)), 1) *1), 0) -1),"")</f>
        <v>1</v>
      </c>
      <c r="AA508" s="209">
        <f t="shared" ca="1" si="17"/>
        <v>1</v>
      </c>
      <c r="AB508" s="209">
        <f ca="1">IFERROR(AA508*SUMPRODUCT(Items!A$242:A$254,Items!AQ$242:AQ$254)/SUM(Items!A$242:A$254),"")</f>
        <v>50.5</v>
      </c>
      <c r="AH508" s="309"/>
    </row>
    <row r="509" spans="2:34" ht="17">
      <c r="B509" s="206" t="s">
        <v>1467</v>
      </c>
      <c r="C509" s="207" t="s">
        <v>352</v>
      </c>
      <c r="D509" s="207" t="s">
        <v>216</v>
      </c>
      <c r="E509" s="210" t="s">
        <v>1409</v>
      </c>
      <c r="F509" s="102" t="str">
        <f t="shared" si="15"/>
        <v>POA-</v>
      </c>
      <c r="W509" s="209" t="str">
        <f ca="1">IF(AND($AB509&gt;=AB500,$AB509&lt;150),1,IF(AND($AB509&gt;=150,$AB509&lt;250),2,IF(AND($AB509&gt;=250,$AB509&lt;450),3,"")))</f>
        <v/>
      </c>
      <c r="X509" s="209">
        <v>8</v>
      </c>
      <c r="Y509" s="209" t="str">
        <f t="shared" si="16"/>
        <v/>
      </c>
      <c r="Z509" s="309" t="str" cm="1">
        <f t="array" aca="1" ref="Z509" ca="1">IFERROR(LEFT(Y509, MATCH(FALSE, ISNUMBER(MID(Y509, ROW(INDIRECT("1:"&amp;LEN(Y509)+1)), 1) *1), 0) -1),"")</f>
        <v/>
      </c>
      <c r="AA509" s="209" t="str">
        <f t="shared" ca="1" si="17"/>
        <v/>
      </c>
      <c r="AB509" s="209" t="str">
        <f ca="1">IFERROR(AA509*SUMPRODUCT(Items!A$242:A$254,Items!AQ$242:AQ$254)/SUM(Items!A$242:A$254),"")</f>
        <v/>
      </c>
      <c r="AH509" s="309"/>
    </row>
    <row r="510" spans="2:34" ht="17">
      <c r="B510" s="206" t="s">
        <v>1410</v>
      </c>
      <c r="C510" s="207" t="s">
        <v>69</v>
      </c>
      <c r="D510" s="207" t="s">
        <v>216</v>
      </c>
      <c r="E510" s="210" t="s">
        <v>1409</v>
      </c>
      <c r="F510" s="102" t="str">
        <f t="shared" si="15"/>
        <v>POA-</v>
      </c>
      <c r="W510" s="209" t="str">
        <f ca="1">IF(AND($AB510&gt;=AB500,$AB510&lt;150),1,IF(AND($AB510&gt;=150,$AB510&lt;250),2,IF(AND($AB510&gt;=250,$AB510&lt;450),3,"")))</f>
        <v/>
      </c>
      <c r="X510" s="209">
        <v>9</v>
      </c>
      <c r="Y510" s="209" t="str">
        <f t="shared" si="16"/>
        <v/>
      </c>
      <c r="Z510" s="309" t="str" cm="1">
        <f t="array" aca="1" ref="Z510" ca="1">IFERROR(LEFT(Y510, MATCH(FALSE, ISNUMBER(MID(Y510, ROW(INDIRECT("1:"&amp;LEN(Y510)+1)), 1) *1), 0) -1),"")</f>
        <v/>
      </c>
      <c r="AA510" s="209" t="str">
        <f t="shared" ca="1" si="17"/>
        <v/>
      </c>
      <c r="AB510" s="209" t="str">
        <f ca="1">IFERROR(AA510*SUMPRODUCT(Items!A$242:A$254,Items!AQ$242:AQ$254)/SUM(Items!A$242:A$254),"")</f>
        <v/>
      </c>
      <c r="AH510" s="309"/>
    </row>
    <row r="511" spans="2:34" ht="17">
      <c r="B511" s="206" t="s">
        <v>1411</v>
      </c>
      <c r="C511" s="207" t="s">
        <v>69</v>
      </c>
      <c r="D511" s="207" t="s">
        <v>216</v>
      </c>
      <c r="E511" s="210" t="s">
        <v>1409</v>
      </c>
      <c r="F511" s="102" t="str">
        <f t="shared" si="15"/>
        <v>POA-</v>
      </c>
      <c r="W511" s="209" t="str">
        <f ca="1">IF(AND($AB511&gt;=AB500,$AB511&lt;150),1,IF(AND($AB511&gt;=150,$AB511&lt;250),2,IF(AND($AB511&gt;=250,$AB511&lt;450),3,"")))</f>
        <v/>
      </c>
      <c r="X511" s="209">
        <v>10</v>
      </c>
      <c r="Y511" s="209" t="str">
        <f t="shared" si="16"/>
        <v/>
      </c>
      <c r="Z511" s="309" t="str" cm="1">
        <f t="array" aca="1" ref="Z511" ca="1">IFERROR(LEFT(Y511, MATCH(FALSE, ISNUMBER(MID(Y511, ROW(INDIRECT("1:"&amp;LEN(Y511)+1)), 1) *1), 0) -1),"")</f>
        <v/>
      </c>
      <c r="AA511" s="209" t="str">
        <f t="shared" ca="1" si="17"/>
        <v/>
      </c>
      <c r="AB511" s="209" t="str">
        <f ca="1">IFERROR(AA511*SUMPRODUCT(Items!A$242:A$254,Items!AQ$242:AQ$254)/SUM(Items!A$242:A$254),"")</f>
        <v/>
      </c>
      <c r="AH511" s="309"/>
    </row>
    <row r="512" spans="2:34" ht="17">
      <c r="B512" s="206" t="s">
        <v>1412</v>
      </c>
      <c r="C512" s="207" t="s">
        <v>216</v>
      </c>
      <c r="D512" s="207" t="s">
        <v>216</v>
      </c>
      <c r="F512" s="102" t="str">
        <f t="shared" si="15"/>
        <v>5H1</v>
      </c>
      <c r="W512" s="209" t="str">
        <f ca="1">IF(AND($AB512&gt;=AB500,$AB512&lt;150),1,IF(AND($AB512&gt;=150,$AB512&lt;250),2,IF(AND($AB512&gt;=250,$AB512&lt;450),3,"")))</f>
        <v/>
      </c>
      <c r="X512" s="209">
        <v>11</v>
      </c>
      <c r="Y512" s="209" t="str">
        <f t="shared" si="16"/>
        <v/>
      </c>
      <c r="Z512" s="309" t="str" cm="1">
        <f t="array" aca="1" ref="Z512" ca="1">IFERROR(LEFT(Y512, MATCH(FALSE, ISNUMBER(MID(Y512, ROW(INDIRECT("1:"&amp;LEN(Y512)+1)), 1) *1), 0) -1),"")</f>
        <v/>
      </c>
      <c r="AA512" s="209" t="str">
        <f t="shared" ca="1" si="17"/>
        <v/>
      </c>
      <c r="AB512" s="209" t="str">
        <f ca="1">IFERROR(AA512*SUMPRODUCT(Items!A$242:A$254,Items!AQ$242:AQ$254)/SUM(Items!A$242:A$254),"")</f>
        <v/>
      </c>
      <c r="AH512" s="309"/>
    </row>
    <row r="513" spans="1:34" ht="17">
      <c r="B513" s="206" t="s">
        <v>1413</v>
      </c>
      <c r="C513" s="207" t="s">
        <v>216</v>
      </c>
      <c r="D513" s="207" t="s">
        <v>216</v>
      </c>
      <c r="F513" s="102" t="str">
        <f t="shared" si="15"/>
        <v>1H2</v>
      </c>
      <c r="W513" s="209" t="str">
        <f ca="1">IF(AND($AB513&gt;=AB500,$AB513&lt;150),1,IF(AND($AB513&gt;=150,$AB513&lt;250),2,IF(AND($AB513&gt;=250,$AB513&lt;450),3,"")))</f>
        <v/>
      </c>
      <c r="X513" s="209">
        <v>12</v>
      </c>
      <c r="Y513" s="209" t="str">
        <f t="shared" ref="Y513:Y516" si="18">IFERROR(IF(LEN(Y$501)-LEN(SUBSTITUTE(Y$501,X$501,""))&lt;=1,"",MID(SUBSTITUTE(Y$501,X$501,"^^",X513),FIND("^^",SUBSTITUTE(Y$501,X$501,"^^",X513))+2,LEN(Y$501))),"")</f>
        <v/>
      </c>
      <c r="Z513" s="309" t="str" cm="1">
        <f t="array" aca="1" ref="Z513" ca="1">IFERROR(LEFT(Y513, MATCH(FALSE, ISNUMBER(MID(Y513, ROW(INDIRECT("1:"&amp;LEN(Y513)+1)), 1) *1), 0) -1),"")</f>
        <v/>
      </c>
      <c r="AA513" s="209" t="str">
        <f t="shared" ca="1" si="17"/>
        <v/>
      </c>
      <c r="AB513" s="209" t="str">
        <f ca="1">IFERROR(AA513*SUMPRODUCT(Items!A$242:A$254,Items!AQ$242:AQ$254)/SUM(Items!A$242:A$254),"")</f>
        <v/>
      </c>
      <c r="AH513" s="309"/>
    </row>
    <row r="514" spans="1:34" ht="17">
      <c r="B514" s="206" t="s">
        <v>1414</v>
      </c>
      <c r="C514" s="207" t="s">
        <v>216</v>
      </c>
      <c r="D514" s="207" t="s">
        <v>216</v>
      </c>
      <c r="F514" s="102" t="str">
        <f t="shared" si="15"/>
        <v>2H4</v>
      </c>
      <c r="W514" s="209" t="str">
        <f ca="1">IF(AND($AB514&gt;=AB500,$AB514&lt;150),1,IF(AND($AB514&gt;=150,$AB514&lt;250),2,IF(AND($AB514&gt;=250,$AB514&lt;450),3,"")))</f>
        <v/>
      </c>
      <c r="X514" s="209">
        <v>13</v>
      </c>
      <c r="Y514" s="209" t="str">
        <f t="shared" si="18"/>
        <v/>
      </c>
      <c r="Z514" s="309" t="str" cm="1">
        <f t="array" aca="1" ref="Z514" ca="1">IFERROR(LEFT(Y514, MATCH(FALSE, ISNUMBER(MID(Y514, ROW(INDIRECT("1:"&amp;LEN(Y514)+1)), 1) *1), 0) -1),"")</f>
        <v/>
      </c>
      <c r="AA514" s="209" t="str">
        <f t="shared" ca="1" si="17"/>
        <v/>
      </c>
      <c r="AB514" s="209" t="str">
        <f ca="1">IFERROR(AA514*SUMPRODUCT(Items!A$242:A$254,Items!AQ$242:AQ$254)/SUM(Items!A$242:A$254),"")</f>
        <v/>
      </c>
      <c r="AH514" s="309"/>
    </row>
    <row r="515" spans="1:34" ht="17">
      <c r="B515" s="206" t="s">
        <v>1415</v>
      </c>
      <c r="C515" s="207" t="s">
        <v>216</v>
      </c>
      <c r="D515" s="207" t="s">
        <v>216</v>
      </c>
      <c r="F515" s="102" t="str">
        <f t="shared" ref="F515:F578" si="19">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f t="shared" si="18"/>
        <v/>
      </c>
      <c r="Z515" s="309" t="str" cm="1">
        <f t="array" aca="1" ref="Z515" ca="1">IFERROR(LEFT(Y515, MATCH(FALSE, ISNUMBER(MID(Y515, ROW(INDIRECT("1:"&amp;LEN(Y515)+1)), 1) *1), 0) -1),"")</f>
        <v/>
      </c>
      <c r="AA515" s="209" t="str">
        <f t="shared" ca="1" si="17"/>
        <v/>
      </c>
      <c r="AB515" s="209" t="str">
        <f ca="1">IFERROR(AA515*SUMPRODUCT(Items!A$242:A$254,Items!AQ$242:AQ$254)/SUM(Items!A$242:A$254),"")</f>
        <v/>
      </c>
      <c r="AH515" s="309"/>
    </row>
    <row r="516" spans="1:34" ht="17">
      <c r="B516" s="206" t="s">
        <v>1416</v>
      </c>
      <c r="C516" s="207" t="s">
        <v>960</v>
      </c>
      <c r="D516" s="207" t="s">
        <v>960</v>
      </c>
      <c r="F516" s="102" t="str">
        <f t="shared" si="19"/>
        <v>DR</v>
      </c>
      <c r="W516" s="209" t="str">
        <f ca="1">IF(AND($AB516&gt;=AB500,$AB516&lt;150),1,IF(AND($AB516&gt;=150,$AB516&lt;250),2,IF(AND($AB516&gt;=250,$AB516&lt;450),3,"")))</f>
        <v/>
      </c>
      <c r="X516" s="209">
        <v>15</v>
      </c>
      <c r="Y516" s="209" t="str">
        <f t="shared" si="18"/>
        <v/>
      </c>
      <c r="Z516" s="309" t="str" cm="1">
        <f t="array" aca="1" ref="Z516" ca="1">IFERROR(LEFT(Y516, MATCH(FALSE, ISNUMBER(MID(Y516, ROW(INDIRECT("1:"&amp;LEN(Y516)+1)), 1) *1), 0) -1),"")</f>
        <v/>
      </c>
      <c r="AA516" s="209" t="str">
        <f t="shared" ca="1" si="17"/>
        <v/>
      </c>
      <c r="AB516" s="209" t="str">
        <f ca="1">IFERROR(AA516*SUMPRODUCT(Items!A$242:A$254,Items!AQ$242:AQ$254)/SUM(Items!A$242:A$254),"")</f>
        <v/>
      </c>
      <c r="AH516" s="309"/>
    </row>
    <row r="517" spans="1:34" ht="17">
      <c r="B517" s="206" t="s">
        <v>1417</v>
      </c>
      <c r="C517" s="207" t="s">
        <v>1086</v>
      </c>
      <c r="D517" s="207" t="s">
        <v>1086</v>
      </c>
      <c r="E517" s="210" t="s">
        <v>1418</v>
      </c>
      <c r="F517" s="102" t="str">
        <f t="shared" si="19"/>
        <v>KBD</v>
      </c>
      <c r="W517" s="209" t="str">
        <f t="shared" ref="W517:W580" ca="1" si="20">IF(AND($AB517&gt;=AB501,$AB517&lt;150),1,IF(AND($AB517&gt;=150,$AB517&lt;250),2,IF(AND($AB517&gt;=250,$AB517&lt;450),3,"")))</f>
        <v/>
      </c>
      <c r="X517" s="209">
        <v>16</v>
      </c>
      <c r="Y517" s="209" t="str">
        <f t="shared" ref="Y517:Y561" si="21">IFERROR(IF(LEN(Y$501)-LEN(SUBSTITUTE(Y$501,X$501,""))&lt;=1,"",MID(SUBSTITUTE(Y$501,X$501,"^^",X517),FIND("^^",SUBSTITUTE(Y$501,X$501,"^^",X517))+2,LEN(Y$501))),"")</f>
        <v/>
      </c>
      <c r="Z517" s="309" t="str" cm="1">
        <f t="array" aca="1" ref="Z517" ca="1">IFERROR(LEFT(Y517, MATCH(FALSE, ISNUMBER(MID(Y517, ROW(INDIRECT("1:"&amp;LEN(Y517)+1)), 1) *1), 0) -1),"")</f>
        <v/>
      </c>
      <c r="AA517" s="209" t="str">
        <f t="shared" ref="AA517:AA561" ca="1" si="22">IFERROR(VALUE(Z517),"")</f>
        <v/>
      </c>
      <c r="AB517" s="209" t="str">
        <f ca="1">IFERROR(AA517*SUMPRODUCT(Items!A$242:A$254,Items!AQ$242:AQ$254)/SUM(Items!A$242:A$254),"")</f>
        <v/>
      </c>
    </row>
    <row r="518" spans="1:34" ht="17">
      <c r="B518" s="206" t="s">
        <v>1464</v>
      </c>
      <c r="C518" s="207" t="s">
        <v>216</v>
      </c>
      <c r="D518" s="207" t="s">
        <v>956</v>
      </c>
      <c r="F518" s="102" t="str">
        <f t="shared" si="19"/>
        <v>2F</v>
      </c>
      <c r="W518" s="209" t="str">
        <f t="shared" ca="1" si="20"/>
        <v/>
      </c>
      <c r="X518" s="209">
        <v>17</v>
      </c>
      <c r="Y518" s="209" t="str">
        <f t="shared" si="21"/>
        <v/>
      </c>
      <c r="Z518" s="309" t="str" cm="1">
        <f t="array" aca="1" ref="Z518" ca="1">IFERROR(LEFT(Y518, MATCH(FALSE, ISNUMBER(MID(Y518, ROW(INDIRECT("1:"&amp;LEN(Y518)+1)), 1) *1), 0) -1),"")</f>
        <v/>
      </c>
      <c r="AA518" s="209" t="str">
        <f t="shared" ca="1" si="22"/>
        <v/>
      </c>
      <c r="AB518" s="209" t="str">
        <f ca="1">IFERROR(AA518*SUMPRODUCT(Items!A$242:A$254,Items!AQ$242:AQ$254)/SUM(Items!A$242:A$254),"")</f>
        <v/>
      </c>
    </row>
    <row r="519" spans="1:34" ht="17">
      <c r="B519" s="206" t="s">
        <v>1472</v>
      </c>
      <c r="C519" s="207" t="s">
        <v>51</v>
      </c>
      <c r="D519" s="207" t="s">
        <v>51</v>
      </c>
      <c r="E519" s="210" t="s">
        <v>430</v>
      </c>
      <c r="F519" s="102" t="str">
        <f t="shared" si="19"/>
        <v>PPF2</v>
      </c>
      <c r="W519" s="209" t="str">
        <f t="shared" ca="1" si="20"/>
        <v/>
      </c>
      <c r="X519" s="209">
        <v>18</v>
      </c>
      <c r="Y519" s="209" t="str">
        <f t="shared" si="21"/>
        <v/>
      </c>
      <c r="Z519" s="309" t="str" cm="1">
        <f t="array" aca="1" ref="Z519" ca="1">IFERROR(LEFT(Y519, MATCH(FALSE, ISNUMBER(MID(Y519, ROW(INDIRECT("1:"&amp;LEN(Y519)+1)), 1) *1), 0) -1),"")</f>
        <v/>
      </c>
      <c r="AA519" s="209" t="str">
        <f t="shared" ca="1" si="22"/>
        <v/>
      </c>
      <c r="AB519" s="209" t="str">
        <f ca="1">IFERROR(AA519*SUMPRODUCT(Items!A$242:A$254,Items!AQ$242:AQ$254)/SUM(Items!A$242:A$254),"")</f>
        <v/>
      </c>
    </row>
    <row r="520" spans="1:34" ht="17">
      <c r="B520" s="206" t="s">
        <v>1469</v>
      </c>
      <c r="C520" s="207" t="s">
        <v>51</v>
      </c>
      <c r="D520" s="207" t="s">
        <v>51</v>
      </c>
      <c r="E520" s="210" t="s">
        <v>430</v>
      </c>
      <c r="F520" s="102" t="str">
        <f t="shared" si="19"/>
        <v>PPF3</v>
      </c>
      <c r="W520" s="209" t="str">
        <f t="shared" ca="1" si="20"/>
        <v/>
      </c>
      <c r="X520" s="209">
        <v>19</v>
      </c>
      <c r="Y520" s="209" t="str">
        <f t="shared" si="21"/>
        <v/>
      </c>
      <c r="Z520" s="309" t="str" cm="1">
        <f t="array" aca="1" ref="Z520" ca="1">IFERROR(LEFT(Y520, MATCH(FALSE, ISNUMBER(MID(Y520, ROW(INDIRECT("1:"&amp;LEN(Y520)+1)), 1) *1), 0) -1),"")</f>
        <v/>
      </c>
      <c r="AA520" s="209" t="str">
        <f t="shared" ca="1" si="22"/>
        <v/>
      </c>
      <c r="AB520" s="209" t="str">
        <f ca="1">IFERROR(AA520*SUMPRODUCT(Items!A$242:A$254,Items!AQ$242:AQ$254)/SUM(Items!A$242:A$254),"")</f>
        <v/>
      </c>
    </row>
    <row r="521" spans="1:34" ht="17">
      <c r="A521" s="213"/>
      <c r="B521" s="214" t="s">
        <v>1468</v>
      </c>
      <c r="C521" s="215" t="s">
        <v>51</v>
      </c>
      <c r="D521" s="215" t="s">
        <v>51</v>
      </c>
      <c r="E521" s="216" t="s">
        <v>430</v>
      </c>
      <c r="F521" s="102" t="str">
        <f t="shared" si="19"/>
        <v>PPF5</v>
      </c>
      <c r="W521" s="209" t="str">
        <f t="shared" ca="1" si="20"/>
        <v/>
      </c>
      <c r="X521" s="209">
        <v>20</v>
      </c>
      <c r="Y521" s="209" t="str">
        <f t="shared" si="21"/>
        <v/>
      </c>
      <c r="Z521" s="309" t="str" cm="1">
        <f t="array" aca="1" ref="Z521" ca="1">IFERROR(LEFT(Y521, MATCH(FALSE, ISNUMBER(MID(Y521, ROW(INDIRECT("1:"&amp;LEN(Y521)+1)), 1) *1), 0) -1),"")</f>
        <v/>
      </c>
      <c r="AA521" s="209" t="str">
        <f t="shared" ca="1" si="22"/>
        <v/>
      </c>
      <c r="AB521" s="209" t="str">
        <f ca="1">IFERROR(AA521*SUMPRODUCT(Items!A$242:A$254,Items!AQ$242:AQ$254)/SUM(Items!A$242:A$254),"")</f>
        <v/>
      </c>
    </row>
    <row r="522" spans="1:34" ht="17">
      <c r="A522" s="213"/>
      <c r="B522" s="214" t="s">
        <v>1470</v>
      </c>
      <c r="C522" s="215" t="s">
        <v>51</v>
      </c>
      <c r="D522" s="215" t="s">
        <v>51</v>
      </c>
      <c r="E522" s="216" t="s">
        <v>430</v>
      </c>
      <c r="F522" s="102" t="str">
        <f t="shared" si="19"/>
        <v>PPF8</v>
      </c>
      <c r="W522" s="209" t="str">
        <f t="shared" ca="1" si="20"/>
        <v/>
      </c>
      <c r="X522" s="209">
        <v>21</v>
      </c>
      <c r="Y522" s="209" t="str">
        <f t="shared" si="21"/>
        <v/>
      </c>
      <c r="Z522" s="309" t="str" cm="1">
        <f t="array" aca="1" ref="Z522" ca="1">IFERROR(LEFT(Y522, MATCH(FALSE, ISNUMBER(MID(Y522, ROW(INDIRECT("1:"&amp;LEN(Y522)+1)), 1) *1), 0) -1),"")</f>
        <v/>
      </c>
      <c r="AA522" s="209" t="str">
        <f t="shared" ca="1" si="22"/>
        <v/>
      </c>
      <c r="AB522" s="209" t="str">
        <f ca="1">IFERROR(AA522*SUMPRODUCT(Items!A$242:A$254,Items!AQ$242:AQ$254)/SUM(Items!A$242:A$254),"")</f>
        <v/>
      </c>
    </row>
    <row r="523" spans="1:34" ht="17">
      <c r="A523" s="213"/>
      <c r="B523" s="214" t="s">
        <v>1471</v>
      </c>
      <c r="C523" s="215" t="s">
        <v>51</v>
      </c>
      <c r="D523" s="215" t="s">
        <v>51</v>
      </c>
      <c r="E523" s="216" t="s">
        <v>430</v>
      </c>
      <c r="F523" s="102" t="str">
        <f t="shared" si="19"/>
        <v>PPF1</v>
      </c>
      <c r="W523" s="209" t="str">
        <f t="shared" ca="1" si="20"/>
        <v/>
      </c>
      <c r="X523" s="209">
        <v>22</v>
      </c>
      <c r="Y523" s="209" t="str">
        <f t="shared" si="21"/>
        <v/>
      </c>
      <c r="Z523" s="309" t="str" cm="1">
        <f t="array" aca="1" ref="Z523" ca="1">IFERROR(LEFT(Y523, MATCH(FALSE, ISNUMBER(MID(Y523, ROW(INDIRECT("1:"&amp;LEN(Y523)+1)), 1) *1), 0) -1),"")</f>
        <v/>
      </c>
      <c r="AA523" s="209" t="str">
        <f t="shared" ca="1" si="22"/>
        <v/>
      </c>
      <c r="AB523" s="209" t="str">
        <f ca="1">IFERROR(AA523*SUMPRODUCT(Items!A$242:A$254,Items!AQ$242:AQ$254)/SUM(Items!A$242:A$254),"")</f>
        <v/>
      </c>
    </row>
    <row r="524" spans="1:34" ht="17">
      <c r="B524" s="206" t="s">
        <v>1474</v>
      </c>
      <c r="C524" s="207" t="s">
        <v>1240</v>
      </c>
      <c r="D524" s="207" t="s">
        <v>216</v>
      </c>
      <c r="E524" s="207" t="s">
        <v>1475</v>
      </c>
      <c r="F524" s="102" t="str">
        <f t="shared" si="19"/>
        <v>DMS</v>
      </c>
      <c r="W524" s="209" t="str">
        <f t="shared" ca="1" si="20"/>
        <v/>
      </c>
      <c r="X524" s="209">
        <v>23</v>
      </c>
      <c r="Y524" s="209" t="str">
        <f t="shared" si="21"/>
        <v/>
      </c>
      <c r="Z524" s="309" t="str" cm="1">
        <f t="array" aca="1" ref="Z524" ca="1">IFERROR(LEFT(Y524, MATCH(FALSE, ISNUMBER(MID(Y524, ROW(INDIRECT("1:"&amp;LEN(Y524)+1)), 1) *1), 0) -1),"")</f>
        <v/>
      </c>
      <c r="AA524" s="209" t="str">
        <f t="shared" ca="1" si="22"/>
        <v/>
      </c>
      <c r="AB524" s="209" t="str">
        <f ca="1">IFERROR(AA524*SUMPRODUCT(Items!A$242:A$254,Items!AQ$242:AQ$254)/SUM(Items!A$242:A$254),"")</f>
        <v/>
      </c>
    </row>
    <row r="525" spans="1:34" ht="17">
      <c r="B525" s="206" t="s">
        <v>1476</v>
      </c>
      <c r="C525" s="207" t="s">
        <v>216</v>
      </c>
      <c r="D525" s="207" t="s">
        <v>216</v>
      </c>
      <c r="E525" s="210" t="s">
        <v>1477</v>
      </c>
      <c r="F525" s="102" t="str">
        <f t="shared" si="19"/>
        <v>NB</v>
      </c>
      <c r="W525" s="209" t="str">
        <f t="shared" ca="1" si="20"/>
        <v/>
      </c>
      <c r="X525" s="209">
        <v>24</v>
      </c>
      <c r="Y525" s="209" t="str">
        <f t="shared" si="21"/>
        <v/>
      </c>
      <c r="Z525" s="309" t="str" cm="1">
        <f t="array" aca="1" ref="Z525" ca="1">IFERROR(LEFT(Y525, MATCH(FALSE, ISNUMBER(MID(Y525, ROW(INDIRECT("1:"&amp;LEN(Y525)+1)), 1) *1), 0) -1),"")</f>
        <v/>
      </c>
      <c r="AA525" s="209" t="str">
        <f t="shared" ca="1" si="22"/>
        <v/>
      </c>
      <c r="AB525" s="209" t="str">
        <f ca="1">IFERROR(AA525*SUMPRODUCT(Items!A$242:A$254,Items!AQ$242:AQ$254)/SUM(Items!A$242:A$254),"")</f>
        <v/>
      </c>
    </row>
    <row r="526" spans="1:34" ht="17">
      <c r="B526" s="206" t="s">
        <v>1478</v>
      </c>
      <c r="C526" s="207" t="s">
        <v>342</v>
      </c>
      <c r="D526" s="207" t="s">
        <v>342</v>
      </c>
      <c r="E526" s="210" t="s">
        <v>1479</v>
      </c>
      <c r="F526" s="102" t="str">
        <f t="shared" si="19"/>
        <v>H-RL</v>
      </c>
      <c r="W526" s="209" t="str">
        <f t="shared" ca="1" si="20"/>
        <v/>
      </c>
      <c r="X526" s="209">
        <v>25</v>
      </c>
      <c r="Y526" s="209" t="str">
        <f t="shared" si="21"/>
        <v/>
      </c>
      <c r="Z526" s="309" t="str" cm="1">
        <f t="array" aca="1" ref="Z526" ca="1">IFERROR(LEFT(Y526, MATCH(FALSE, ISNUMBER(MID(Y526, ROW(INDIRECT("1:"&amp;LEN(Y526)+1)), 1) *1), 0) -1),"")</f>
        <v/>
      </c>
      <c r="AA526" s="209" t="str">
        <f t="shared" ca="1" si="22"/>
        <v/>
      </c>
      <c r="AB526" s="209" t="str">
        <f ca="1">IFERROR(AA526*SUMPRODUCT(Items!A$242:A$254,Items!AQ$242:AQ$254)/SUM(Items!A$242:A$254),"")</f>
        <v/>
      </c>
    </row>
    <row r="527" spans="1:34" ht="17">
      <c r="B527" s="206" t="s">
        <v>1480</v>
      </c>
      <c r="C527" s="207" t="s">
        <v>1378</v>
      </c>
      <c r="D527" s="207" t="s">
        <v>1378</v>
      </c>
      <c r="F527" s="102" t="str">
        <f t="shared" si="19"/>
        <v>UL</v>
      </c>
      <c r="W527" s="209" t="str">
        <f t="shared" ca="1" si="20"/>
        <v/>
      </c>
      <c r="X527" s="209">
        <v>26</v>
      </c>
      <c r="Y527" s="209" t="str">
        <f t="shared" si="21"/>
        <v/>
      </c>
      <c r="Z527" s="309" t="str" cm="1">
        <f t="array" aca="1" ref="Z527" ca="1">IFERROR(LEFT(Y527, MATCH(FALSE, ISNUMBER(MID(Y527, ROW(INDIRECT("1:"&amp;LEN(Y527)+1)), 1) *1), 0) -1),"")</f>
        <v/>
      </c>
      <c r="AA527" s="209" t="str">
        <f t="shared" ca="1" si="22"/>
        <v/>
      </c>
      <c r="AB527" s="209" t="str">
        <f ca="1">IFERROR(AA527*SUMPRODUCT(Items!A$242:A$254,Items!AQ$242:AQ$254)/SUM(Items!A$242:A$254),"")</f>
        <v/>
      </c>
    </row>
    <row r="528" spans="1:34" ht="17">
      <c r="B528" s="206" t="s">
        <v>1481</v>
      </c>
      <c r="C528" s="207" t="s">
        <v>355</v>
      </c>
      <c r="D528" s="207" t="s">
        <v>216</v>
      </c>
      <c r="E528" s="210" t="s">
        <v>1482</v>
      </c>
      <c r="F528" s="102" t="str">
        <f t="shared" si="19"/>
        <v>MA</v>
      </c>
      <c r="W528" s="209" t="str">
        <f t="shared" ca="1" si="20"/>
        <v/>
      </c>
      <c r="X528" s="209">
        <v>27</v>
      </c>
      <c r="Y528" s="209" t="str">
        <f t="shared" si="21"/>
        <v/>
      </c>
      <c r="Z528" s="309" t="str" cm="1">
        <f t="array" aca="1" ref="Z528" ca="1">IFERROR(LEFT(Y528, MATCH(FALSE, ISNUMBER(MID(Y528, ROW(INDIRECT("1:"&amp;LEN(Y528)+1)), 1) *1), 0) -1),"")</f>
        <v/>
      </c>
      <c r="AA528" s="209" t="str">
        <f t="shared" ca="1" si="22"/>
        <v/>
      </c>
      <c r="AB528" s="209" t="str">
        <f ca="1">IFERROR(AA528*SUMPRODUCT(Items!A$242:A$254,Items!AQ$242:AQ$254)/SUM(Items!A$242:A$254),"")</f>
        <v/>
      </c>
    </row>
    <row r="529" spans="2:28" ht="34">
      <c r="B529" s="206" t="s">
        <v>1485</v>
      </c>
      <c r="C529" s="207" t="s">
        <v>51</v>
      </c>
      <c r="D529" s="207" t="s">
        <v>51</v>
      </c>
      <c r="E529" s="210" t="s">
        <v>1483</v>
      </c>
      <c r="F529" s="102" t="str">
        <f t="shared" si="19"/>
        <v>SO-C</v>
      </c>
      <c r="W529" s="209" t="str">
        <f t="shared" ca="1" si="20"/>
        <v/>
      </c>
      <c r="X529" s="209">
        <v>28</v>
      </c>
      <c r="Y529" s="209" t="str">
        <f t="shared" si="21"/>
        <v/>
      </c>
      <c r="Z529" s="309" t="str" cm="1">
        <f t="array" aca="1" ref="Z529" ca="1">IFERROR(LEFT(Y529, MATCH(FALSE, ISNUMBER(MID(Y529, ROW(INDIRECT("1:"&amp;LEN(Y529)+1)), 1) *1), 0) -1),"")</f>
        <v/>
      </c>
      <c r="AA529" s="209" t="str">
        <f t="shared" ca="1" si="22"/>
        <v/>
      </c>
      <c r="AB529" s="209" t="str">
        <f ca="1">IFERROR(AA529*SUMPRODUCT(Items!A$242:A$254,Items!AQ$242:AQ$254)/SUM(Items!A$242:A$254),"")</f>
        <v/>
      </c>
    </row>
    <row r="530" spans="2:28" ht="17">
      <c r="B530" s="206" t="s">
        <v>1495</v>
      </c>
      <c r="C530" s="207" t="s">
        <v>1496</v>
      </c>
      <c r="D530" s="207" t="s">
        <v>1496</v>
      </c>
      <c r="F530" s="102" t="str">
        <f t="shared" si="19"/>
        <v>RRH</v>
      </c>
      <c r="W530" s="209" t="str">
        <f t="shared" ca="1" si="20"/>
        <v/>
      </c>
      <c r="X530" s="209">
        <v>29</v>
      </c>
      <c r="Y530" s="209" t="str">
        <f t="shared" si="21"/>
        <v/>
      </c>
      <c r="Z530" s="309" t="str" cm="1">
        <f t="array" aca="1" ref="Z530" ca="1">IFERROR(LEFT(Y530, MATCH(FALSE, ISNUMBER(MID(Y530, ROW(INDIRECT("1:"&amp;LEN(Y530)+1)), 1) *1), 0) -1),"")</f>
        <v/>
      </c>
      <c r="AA530" s="209" t="str">
        <f t="shared" ca="1" si="22"/>
        <v/>
      </c>
      <c r="AB530" s="209" t="str">
        <f ca="1">IFERROR(AA530*SUMPRODUCT(Items!A$242:A$254,Items!AQ$242:AQ$254)/SUM(Items!A$242:A$254),"")</f>
        <v/>
      </c>
    </row>
    <row r="531" spans="2:28" ht="17">
      <c r="B531" s="206" t="s">
        <v>1500</v>
      </c>
      <c r="C531" s="207" t="s">
        <v>1501</v>
      </c>
      <c r="D531" s="207" t="s">
        <v>1502</v>
      </c>
      <c r="E531" s="210" t="s">
        <v>1503</v>
      </c>
      <c r="F531" s="102" t="str">
        <f t="shared" si="19"/>
        <v>MKA</v>
      </c>
      <c r="W531" s="209" t="str">
        <f t="shared" ca="1" si="20"/>
        <v/>
      </c>
      <c r="X531" s="209">
        <v>30</v>
      </c>
      <c r="Y531" s="209" t="str">
        <f t="shared" si="21"/>
        <v/>
      </c>
      <c r="Z531" s="309" t="str" cm="1">
        <f t="array" aca="1" ref="Z531" ca="1">IFERROR(LEFT(Y531, MATCH(FALSE, ISNUMBER(MID(Y531, ROW(INDIRECT("1:"&amp;LEN(Y531)+1)), 1) *1), 0) -1),"")</f>
        <v/>
      </c>
      <c r="AA531" s="209" t="str">
        <f t="shared" ca="1" si="22"/>
        <v/>
      </c>
      <c r="AB531" s="209" t="str">
        <f ca="1">IFERROR(AA531*SUMPRODUCT(Items!A$242:A$254,Items!AQ$242:AQ$254)/SUM(Items!A$242:A$254),"")</f>
        <v/>
      </c>
    </row>
    <row r="532" spans="2:28" ht="17">
      <c r="B532" s="206" t="s">
        <v>1504</v>
      </c>
      <c r="C532" s="207" t="s">
        <v>216</v>
      </c>
      <c r="D532" s="207" t="s">
        <v>216</v>
      </c>
      <c r="F532" s="102" t="str">
        <f t="shared" si="19"/>
        <v>MKB</v>
      </c>
      <c r="W532" s="209" t="str">
        <f t="shared" ca="1" si="20"/>
        <v/>
      </c>
      <c r="X532" s="209">
        <v>31</v>
      </c>
      <c r="Y532" s="209" t="str">
        <f t="shared" si="21"/>
        <v/>
      </c>
      <c r="Z532" s="309" t="str" cm="1">
        <f t="array" aca="1" ref="Z532" ca="1">IFERROR(LEFT(Y532, MATCH(FALSE, ISNUMBER(MID(Y532, ROW(INDIRECT("1:"&amp;LEN(Y532)+1)), 1) *1), 0) -1),"")</f>
        <v/>
      </c>
      <c r="AA532" s="209" t="str">
        <f t="shared" ca="1" si="22"/>
        <v/>
      </c>
      <c r="AB532" s="209" t="str">
        <f ca="1">IFERROR(AA532*SUMPRODUCT(Items!A$242:A$254,Items!AQ$242:AQ$254)/SUM(Items!A$242:A$254),"")</f>
        <v/>
      </c>
    </row>
    <row r="533" spans="2:28" ht="34">
      <c r="B533" s="206" t="s">
        <v>1505</v>
      </c>
      <c r="C533" s="207" t="s">
        <v>1506</v>
      </c>
      <c r="D533" s="207" t="s">
        <v>954</v>
      </c>
      <c r="E533" s="210" t="s">
        <v>1507</v>
      </c>
      <c r="F533" s="102" t="str">
        <f t="shared" si="19"/>
        <v>AB</v>
      </c>
      <c r="W533" s="209" t="str">
        <f t="shared" ca="1" si="20"/>
        <v/>
      </c>
      <c r="X533" s="209">
        <v>32</v>
      </c>
      <c r="Y533" s="209" t="str">
        <f t="shared" si="21"/>
        <v/>
      </c>
      <c r="Z533" s="309" t="str" cm="1">
        <f t="array" aca="1" ref="Z533" ca="1">IFERROR(LEFT(Y533, MATCH(FALSE, ISNUMBER(MID(Y533, ROW(INDIRECT("1:"&amp;LEN(Y533)+1)), 1) *1), 0) -1),"")</f>
        <v/>
      </c>
      <c r="AA533" s="209" t="str">
        <f t="shared" ca="1" si="22"/>
        <v/>
      </c>
      <c r="AB533" s="209" t="str">
        <f ca="1">IFERROR(AA533*SUMPRODUCT(Items!A$242:A$254,Items!AQ$242:AQ$254)/SUM(Items!A$242:A$254),"")</f>
        <v/>
      </c>
    </row>
    <row r="534" spans="2:28" ht="17">
      <c r="B534" s="206" t="s">
        <v>1508</v>
      </c>
      <c r="C534" s="207" t="s">
        <v>32</v>
      </c>
      <c r="D534" s="207" t="s">
        <v>216</v>
      </c>
      <c r="E534" s="210" t="s">
        <v>1509</v>
      </c>
      <c r="F534" s="102" t="str">
        <f t="shared" si="19"/>
        <v>MBC</v>
      </c>
      <c r="W534" s="209" t="str">
        <f t="shared" ca="1" si="20"/>
        <v/>
      </c>
      <c r="X534" s="209">
        <v>33</v>
      </c>
      <c r="Y534" s="209" t="str">
        <f t="shared" si="21"/>
        <v/>
      </c>
      <c r="Z534" s="309" t="str" cm="1">
        <f t="array" aca="1" ref="Z534" ca="1">IFERROR(LEFT(Y534, MATCH(FALSE, ISNUMBER(MID(Y534, ROW(INDIRECT("1:"&amp;LEN(Y534)+1)), 1) *1), 0) -1),"")</f>
        <v/>
      </c>
      <c r="AA534" s="209" t="str">
        <f t="shared" ca="1" si="22"/>
        <v/>
      </c>
      <c r="AB534" s="209" t="str">
        <f ca="1">IFERROR(AA534*SUMPRODUCT(Items!A$242:A$254,Items!AQ$242:AQ$254)/SUM(Items!A$242:A$254),"")</f>
        <v/>
      </c>
    </row>
    <row r="535" spans="2:28" ht="17">
      <c r="B535" s="206" t="s">
        <v>1510</v>
      </c>
      <c r="C535" s="207" t="s">
        <v>446</v>
      </c>
      <c r="D535" s="207" t="s">
        <v>35</v>
      </c>
      <c r="E535" s="210" t="s">
        <v>447</v>
      </c>
      <c r="F535" s="102" t="str">
        <f t="shared" si="19"/>
        <v>AA</v>
      </c>
      <c r="W535" s="209" t="str">
        <f t="shared" ca="1" si="20"/>
        <v/>
      </c>
      <c r="X535" s="209">
        <v>34</v>
      </c>
      <c r="Y535" s="209" t="str">
        <f t="shared" si="21"/>
        <v/>
      </c>
      <c r="Z535" s="309" t="str" cm="1">
        <f t="array" aca="1" ref="Z535" ca="1">IFERROR(LEFT(Y535, MATCH(FALSE, ISNUMBER(MID(Y535, ROW(INDIRECT("1:"&amp;LEN(Y535)+1)), 1) *1), 0) -1),"")</f>
        <v/>
      </c>
      <c r="AA535" s="209" t="str">
        <f t="shared" ca="1" si="22"/>
        <v/>
      </c>
      <c r="AB535" s="209" t="str">
        <f ca="1">IFERROR(AA535*SUMPRODUCT(Items!A$242:A$254,Items!AQ$242:AQ$254)/SUM(Items!A$242:A$254),"")</f>
        <v/>
      </c>
    </row>
    <row r="536" spans="2:28" ht="17">
      <c r="B536" s="206" t="s">
        <v>1512</v>
      </c>
      <c r="C536" s="207" t="s">
        <v>342</v>
      </c>
      <c r="D536" s="207" t="s">
        <v>342</v>
      </c>
      <c r="F536" s="102" t="str">
        <f t="shared" si="19"/>
        <v>U-T</v>
      </c>
      <c r="W536" s="209" t="str">
        <f t="shared" ca="1" si="20"/>
        <v/>
      </c>
      <c r="X536" s="209">
        <v>35</v>
      </c>
      <c r="Y536" s="209" t="str">
        <f t="shared" si="21"/>
        <v/>
      </c>
      <c r="Z536" s="309" t="str" cm="1">
        <f t="array" aca="1" ref="Z536" ca="1">IFERROR(LEFT(Y536, MATCH(FALSE, ISNUMBER(MID(Y536, ROW(INDIRECT("1:"&amp;LEN(Y536)+1)), 1) *1), 0) -1),"")</f>
        <v/>
      </c>
      <c r="AA536" s="209" t="str">
        <f t="shared" ca="1" si="22"/>
        <v/>
      </c>
      <c r="AB536" s="209" t="str">
        <f ca="1">IFERROR(AA536*SUMPRODUCT(Items!A$242:A$254,Items!AQ$242:AQ$254)/SUM(Items!A$242:A$254),"")</f>
        <v/>
      </c>
    </row>
    <row r="537" spans="2:28" ht="17">
      <c r="B537" s="206" t="s">
        <v>1513</v>
      </c>
      <c r="C537" s="207" t="s">
        <v>216</v>
      </c>
      <c r="D537" s="207" t="s">
        <v>216</v>
      </c>
      <c r="E537" s="210" t="s">
        <v>1514</v>
      </c>
      <c r="F537" s="102" t="str">
        <f t="shared" si="19"/>
        <v>NNJ</v>
      </c>
      <c r="W537" s="209" t="str">
        <f t="shared" ca="1" si="20"/>
        <v/>
      </c>
      <c r="X537" s="209">
        <v>36</v>
      </c>
      <c r="Y537" s="209" t="str">
        <f t="shared" si="21"/>
        <v/>
      </c>
      <c r="Z537" s="309" t="str" cm="1">
        <f t="array" aca="1" ref="Z537" ca="1">IFERROR(LEFT(Y537, MATCH(FALSE, ISNUMBER(MID(Y537, ROW(INDIRECT("1:"&amp;LEN(Y537)+1)), 1) *1), 0) -1),"")</f>
        <v/>
      </c>
      <c r="AA537" s="209" t="str">
        <f t="shared" ca="1" si="22"/>
        <v/>
      </c>
      <c r="AB537" s="209" t="str">
        <f ca="1">IFERROR(AA537*SUMPRODUCT(Items!A$242:A$254,Items!AQ$242:AQ$254)/SUM(Items!A$242:A$254),"")</f>
        <v/>
      </c>
    </row>
    <row r="538" spans="2:28" ht="17">
      <c r="B538" s="206" t="s">
        <v>1515</v>
      </c>
      <c r="C538" s="207" t="s">
        <v>69</v>
      </c>
      <c r="D538" s="207" t="s">
        <v>216</v>
      </c>
      <c r="E538" s="210" t="s">
        <v>1516</v>
      </c>
      <c r="F538" s="102" t="str">
        <f t="shared" si="19"/>
        <v>ME</v>
      </c>
      <c r="W538" s="209" t="str">
        <f t="shared" ca="1" si="20"/>
        <v/>
      </c>
      <c r="X538" s="209">
        <v>37</v>
      </c>
      <c r="Y538" s="209" t="str">
        <f t="shared" si="21"/>
        <v/>
      </c>
      <c r="Z538" s="309" t="str" cm="1">
        <f t="array" aca="1" ref="Z538" ca="1">IFERROR(LEFT(Y538, MATCH(FALSE, ISNUMBER(MID(Y538, ROW(INDIRECT("1:"&amp;LEN(Y538)+1)), 1) *1), 0) -1),"")</f>
        <v/>
      </c>
      <c r="AA538" s="209" t="str">
        <f t="shared" ca="1" si="22"/>
        <v/>
      </c>
      <c r="AB538" s="209" t="str">
        <f ca="1">IFERROR(AA538*SUMPRODUCT(Items!A$242:A$254,Items!AQ$242:AQ$254)/SUM(Items!A$242:A$254),"")</f>
        <v/>
      </c>
    </row>
    <row r="539" spans="2:28" ht="17">
      <c r="B539" s="206" t="s">
        <v>1517</v>
      </c>
      <c r="C539" s="207" t="s">
        <v>216</v>
      </c>
      <c r="D539" s="207" t="s">
        <v>216</v>
      </c>
      <c r="F539" s="102" t="str">
        <f t="shared" si="19"/>
        <v>ML</v>
      </c>
      <c r="G539" s="208" t="s">
        <v>1518</v>
      </c>
      <c r="W539" s="209" t="str">
        <f t="shared" ca="1" si="20"/>
        <v/>
      </c>
      <c r="X539" s="209">
        <v>38</v>
      </c>
      <c r="Y539" s="209" t="str">
        <f t="shared" si="21"/>
        <v/>
      </c>
      <c r="Z539" s="309" t="str" cm="1">
        <f t="array" aca="1" ref="Z539" ca="1">IFERROR(LEFT(Y539, MATCH(FALSE, ISNUMBER(MID(Y539, ROW(INDIRECT("1:"&amp;LEN(Y539)+1)), 1) *1), 0) -1),"")</f>
        <v/>
      </c>
      <c r="AA539" s="209" t="str">
        <f t="shared" ca="1" si="22"/>
        <v/>
      </c>
      <c r="AB539" s="209" t="str">
        <f ca="1">IFERROR(AA539*SUMPRODUCT(Items!A$242:A$254,Items!AQ$242:AQ$254)/SUM(Items!A$242:A$254),"")</f>
        <v/>
      </c>
    </row>
    <row r="540" spans="2:28" ht="17">
      <c r="B540" s="206" t="s">
        <v>1519</v>
      </c>
      <c r="C540" s="207" t="s">
        <v>216</v>
      </c>
      <c r="D540" s="207" t="s">
        <v>216</v>
      </c>
      <c r="E540" s="210" t="s">
        <v>1521</v>
      </c>
      <c r="F540" s="102" t="str">
        <f t="shared" si="19"/>
        <v>TP</v>
      </c>
      <c r="G540" s="217" t="s">
        <v>1520</v>
      </c>
      <c r="W540" s="209" t="str">
        <f t="shared" ca="1" si="20"/>
        <v/>
      </c>
      <c r="X540" s="209">
        <v>39</v>
      </c>
      <c r="Y540" s="209" t="str">
        <f t="shared" si="21"/>
        <v/>
      </c>
      <c r="Z540" s="309" t="str" cm="1">
        <f t="array" aca="1" ref="Z540" ca="1">IFERROR(LEFT(Y540, MATCH(FALSE, ISNUMBER(MID(Y540, ROW(INDIRECT("1:"&amp;LEN(Y540)+1)), 1) *1), 0) -1),"")</f>
        <v/>
      </c>
      <c r="AA540" s="209" t="str">
        <f t="shared" ca="1" si="22"/>
        <v/>
      </c>
      <c r="AB540" s="209" t="str">
        <f ca="1">IFERROR(AA540*SUMPRODUCT(Items!A$242:A$254,Items!AQ$242:AQ$254)/SUM(Items!A$242:A$254),"")</f>
        <v/>
      </c>
    </row>
    <row r="541" spans="2:28" ht="17">
      <c r="B541" s="206" t="s">
        <v>629</v>
      </c>
      <c r="C541" s="207" t="s">
        <v>960</v>
      </c>
      <c r="D541" s="207" t="s">
        <v>960</v>
      </c>
      <c r="E541" s="210" t="s">
        <v>1522</v>
      </c>
      <c r="F541" s="102" t="str">
        <f t="shared" si="19"/>
        <v>S</v>
      </c>
      <c r="W541" s="209" t="str">
        <f t="shared" ca="1" si="20"/>
        <v/>
      </c>
      <c r="X541" s="209">
        <v>40</v>
      </c>
      <c r="Y541" s="209" t="str">
        <f t="shared" si="21"/>
        <v/>
      </c>
      <c r="Z541" s="309" t="str" cm="1">
        <f t="array" aca="1" ref="Z541" ca="1">IFERROR(LEFT(Y541, MATCH(FALSE, ISNUMBER(MID(Y541, ROW(INDIRECT("1:"&amp;LEN(Y541)+1)), 1) *1), 0) -1),"")</f>
        <v/>
      </c>
      <c r="AA541" s="209" t="str">
        <f t="shared" ca="1" si="22"/>
        <v/>
      </c>
      <c r="AB541" s="209" t="str">
        <f ca="1">IFERROR(AA541*SUMPRODUCT(Items!A$242:A$254,Items!AQ$242:AQ$254)/SUM(Items!A$242:A$254),"")</f>
        <v/>
      </c>
    </row>
    <row r="542" spans="2:28" ht="17">
      <c r="B542" s="206" t="s">
        <v>1523</v>
      </c>
      <c r="C542" s="207" t="s">
        <v>1524</v>
      </c>
      <c r="D542" s="207" t="s">
        <v>35</v>
      </c>
      <c r="F542" s="102" t="str">
        <f t="shared" si="19"/>
        <v>PC</v>
      </c>
      <c r="W542" s="209" t="str">
        <f t="shared" ca="1" si="20"/>
        <v/>
      </c>
      <c r="X542" s="209">
        <v>41</v>
      </c>
      <c r="Y542" s="209" t="str">
        <f t="shared" si="21"/>
        <v/>
      </c>
      <c r="Z542" s="309" t="str" cm="1">
        <f t="array" aca="1" ref="Z542" ca="1">IFERROR(LEFT(Y542, MATCH(FALSE, ISNUMBER(MID(Y542, ROW(INDIRECT("1:"&amp;LEN(Y542)+1)), 1) *1), 0) -1),"")</f>
        <v/>
      </c>
      <c r="AA542" s="209" t="str">
        <f t="shared" ca="1" si="22"/>
        <v/>
      </c>
      <c r="AB542" s="209" t="str">
        <f ca="1">IFERROR(AA542*SUMPRODUCT(Items!A$242:A$254,Items!AQ$242:AQ$254)/SUM(Items!A$242:A$254),"")</f>
        <v/>
      </c>
    </row>
    <row r="543" spans="2:28" ht="17">
      <c r="B543" s="206" t="s">
        <v>1530</v>
      </c>
      <c r="C543" s="207" t="s">
        <v>1531</v>
      </c>
      <c r="D543" s="207" t="s">
        <v>35</v>
      </c>
      <c r="F543" s="102" t="str">
        <f t="shared" si="19"/>
        <v>MMF</v>
      </c>
      <c r="W543" s="209" t="str">
        <f t="shared" ca="1" si="20"/>
        <v/>
      </c>
      <c r="X543" s="209">
        <v>42</v>
      </c>
      <c r="Y543" s="209" t="str">
        <f t="shared" si="21"/>
        <v/>
      </c>
      <c r="Z543" s="309" t="str" cm="1">
        <f t="array" aca="1" ref="Z543" ca="1">IFERROR(LEFT(Y543, MATCH(FALSE, ISNUMBER(MID(Y543, ROW(INDIRECT("1:"&amp;LEN(Y543)+1)), 1) *1), 0) -1),"")</f>
        <v/>
      </c>
      <c r="AA543" s="209" t="str">
        <f t="shared" ca="1" si="22"/>
        <v/>
      </c>
      <c r="AB543" s="209" t="str">
        <f ca="1">IFERROR(AA543*SUMPRODUCT(Items!A$242:A$254,Items!AQ$242:AQ$254)/SUM(Items!A$242:A$254),"")</f>
        <v/>
      </c>
    </row>
    <row r="544" spans="2:28" ht="17">
      <c r="B544" s="206" t="s">
        <v>1532</v>
      </c>
      <c r="C544" s="207" t="s">
        <v>219</v>
      </c>
      <c r="D544" s="207" t="s">
        <v>216</v>
      </c>
      <c r="E544" s="210" t="s">
        <v>1534</v>
      </c>
      <c r="F544" s="102" t="str">
        <f t="shared" si="19"/>
        <v>AE</v>
      </c>
      <c r="G544" s="208" t="s">
        <v>1533</v>
      </c>
      <c r="W544" s="209" t="str">
        <f t="shared" ca="1" si="20"/>
        <v/>
      </c>
      <c r="X544" s="209">
        <v>43</v>
      </c>
      <c r="Y544" s="209" t="str">
        <f t="shared" si="21"/>
        <v/>
      </c>
      <c r="Z544" s="309" t="str" cm="1">
        <f t="array" aca="1" ref="Z544" ca="1">IFERROR(LEFT(Y544, MATCH(FALSE, ISNUMBER(MID(Y544, ROW(INDIRECT("1:"&amp;LEN(Y544)+1)), 1) *1), 0) -1),"")</f>
        <v/>
      </c>
      <c r="AA544" s="209" t="str">
        <f t="shared" ca="1" si="22"/>
        <v/>
      </c>
      <c r="AB544" s="209" t="str">
        <f ca="1">IFERROR(AA544*SUMPRODUCT(Items!A$242:A$254,Items!AQ$242:AQ$254)/SUM(Items!A$242:A$254),"")</f>
        <v/>
      </c>
    </row>
    <row r="545" spans="2:28" ht="17">
      <c r="B545" s="206" t="s">
        <v>1535</v>
      </c>
      <c r="C545" s="207" t="s">
        <v>1536</v>
      </c>
      <c r="D545" s="207" t="s">
        <v>216</v>
      </c>
      <c r="E545" s="210" t="s">
        <v>1537</v>
      </c>
      <c r="F545" s="102" t="str">
        <f t="shared" si="19"/>
        <v>ES</v>
      </c>
      <c r="W545" s="209" t="str">
        <f t="shared" ca="1" si="20"/>
        <v/>
      </c>
      <c r="X545" s="209">
        <v>44</v>
      </c>
      <c r="Y545" s="209" t="str">
        <f t="shared" si="21"/>
        <v/>
      </c>
      <c r="Z545" s="309" t="str" cm="1">
        <f t="array" aca="1" ref="Z545" ca="1">IFERROR(LEFT(Y545, MATCH(FALSE, ISNUMBER(MID(Y545, ROW(INDIRECT("1:"&amp;LEN(Y545)+1)), 1) *1), 0) -1),"")</f>
        <v/>
      </c>
      <c r="AA545" s="209" t="str">
        <f t="shared" ca="1" si="22"/>
        <v/>
      </c>
      <c r="AB545" s="209" t="str">
        <f ca="1">IFERROR(AA545*SUMPRODUCT(Items!A$242:A$254,Items!AQ$242:AQ$254)/SUM(Items!A$242:A$254),"")</f>
        <v/>
      </c>
    </row>
    <row r="546" spans="2:28" ht="17">
      <c r="B546" s="206" t="s">
        <v>1540</v>
      </c>
      <c r="C546" s="207" t="s">
        <v>216</v>
      </c>
      <c r="D546" s="207" t="s">
        <v>216</v>
      </c>
      <c r="E546" s="210" t="s">
        <v>1541</v>
      </c>
      <c r="F546" s="102" t="str">
        <f t="shared" si="19"/>
        <v>NK</v>
      </c>
      <c r="W546" s="209" t="str">
        <f t="shared" ca="1" si="20"/>
        <v/>
      </c>
      <c r="X546" s="209">
        <v>45</v>
      </c>
      <c r="Y546" s="209" t="str">
        <f t="shared" si="21"/>
        <v/>
      </c>
      <c r="Z546" s="309" t="str" cm="1">
        <f t="array" aca="1" ref="Z546" ca="1">IFERROR(LEFT(Y546, MATCH(FALSE, ISNUMBER(MID(Y546, ROW(INDIRECT("1:"&amp;LEN(Y546)+1)), 1) *1), 0) -1),"")</f>
        <v/>
      </c>
      <c r="AA546" s="209" t="str">
        <f t="shared" ca="1" si="22"/>
        <v/>
      </c>
      <c r="AB546" s="209" t="str">
        <f ca="1">IFERROR(AA546*SUMPRODUCT(Items!A$242:A$254,Items!AQ$242:AQ$254)/SUM(Items!A$242:A$254),"")</f>
        <v/>
      </c>
    </row>
    <row r="547" spans="2:28" ht="17">
      <c r="B547" s="206" t="s">
        <v>1542</v>
      </c>
      <c r="C547" s="207" t="s">
        <v>182</v>
      </c>
      <c r="D547" s="207" t="s">
        <v>216</v>
      </c>
      <c r="E547" s="210" t="s">
        <v>1543</v>
      </c>
      <c r="F547" s="102" t="str">
        <f t="shared" si="19"/>
        <v>S</v>
      </c>
      <c r="W547" s="209" t="str">
        <f t="shared" ca="1" si="20"/>
        <v/>
      </c>
      <c r="X547" s="209">
        <v>46</v>
      </c>
      <c r="Y547" s="209" t="str">
        <f t="shared" si="21"/>
        <v/>
      </c>
      <c r="Z547" s="309" t="str" cm="1">
        <f t="array" aca="1" ref="Z547" ca="1">IFERROR(LEFT(Y547, MATCH(FALSE, ISNUMBER(MID(Y547, ROW(INDIRECT("1:"&amp;LEN(Y547)+1)), 1) *1), 0) -1),"")</f>
        <v/>
      </c>
      <c r="AA547" s="209" t="str">
        <f t="shared" ca="1" si="22"/>
        <v/>
      </c>
      <c r="AB547" s="209" t="str">
        <f ca="1">IFERROR(AA547*SUMPRODUCT(Items!A$242:A$254,Items!AQ$242:AQ$254)/SUM(Items!A$242:A$254),"")</f>
        <v/>
      </c>
    </row>
    <row r="548" spans="2:28" ht="17">
      <c r="B548" s="206" t="s">
        <v>1544</v>
      </c>
      <c r="C548" s="207" t="s">
        <v>342</v>
      </c>
      <c r="D548" s="207" t="s">
        <v>342</v>
      </c>
      <c r="F548" s="102" t="str">
        <f t="shared" si="19"/>
        <v>D</v>
      </c>
      <c r="W548" s="209" t="str">
        <f t="shared" ca="1" si="20"/>
        <v/>
      </c>
      <c r="X548" s="209">
        <v>47</v>
      </c>
      <c r="Y548" s="209" t="str">
        <f t="shared" si="21"/>
        <v/>
      </c>
      <c r="Z548" s="309" t="str" cm="1">
        <f t="array" aca="1" ref="Z548" ca="1">IFERROR(LEFT(Y548, MATCH(FALSE, ISNUMBER(MID(Y548, ROW(INDIRECT("1:"&amp;LEN(Y548)+1)), 1) *1), 0) -1),"")</f>
        <v/>
      </c>
      <c r="AA548" s="209" t="str">
        <f t="shared" ca="1" si="22"/>
        <v/>
      </c>
      <c r="AB548" s="209" t="str">
        <f ca="1">IFERROR(AA548*SUMPRODUCT(Items!A$242:A$254,Items!AQ$242:AQ$254)/SUM(Items!A$242:A$254),"")</f>
        <v/>
      </c>
    </row>
    <row r="549" spans="2:28" ht="17">
      <c r="B549" s="206" t="s">
        <v>1547</v>
      </c>
      <c r="C549" s="207" t="s">
        <v>32</v>
      </c>
      <c r="D549" s="207" t="s">
        <v>216</v>
      </c>
      <c r="F549" s="102" t="str">
        <f t="shared" si="19"/>
        <v>NS</v>
      </c>
      <c r="W549" s="209" t="str">
        <f t="shared" ca="1" si="20"/>
        <v/>
      </c>
      <c r="X549" s="209">
        <v>48</v>
      </c>
      <c r="Y549" s="209" t="str">
        <f t="shared" si="21"/>
        <v/>
      </c>
      <c r="Z549" s="309" t="str" cm="1">
        <f t="array" aca="1" ref="Z549" ca="1">IFERROR(LEFT(Y549, MATCH(FALSE, ISNUMBER(MID(Y549, ROW(INDIRECT("1:"&amp;LEN(Y549)+1)), 1) *1), 0) -1),"")</f>
        <v/>
      </c>
      <c r="AA549" s="209" t="str">
        <f t="shared" ca="1" si="22"/>
        <v/>
      </c>
      <c r="AB549" s="209" t="str">
        <f ca="1">IFERROR(AA549*SUMPRODUCT(Items!A$242:A$254,Items!AQ$242:AQ$254)/SUM(Items!A$242:A$254),"")</f>
        <v/>
      </c>
    </row>
    <row r="550" spans="2:28" ht="17">
      <c r="B550" s="206" t="s">
        <v>1551</v>
      </c>
      <c r="C550" s="207" t="s">
        <v>216</v>
      </c>
      <c r="D550" s="207" t="s">
        <v>216</v>
      </c>
      <c r="E550" s="210" t="s">
        <v>1550</v>
      </c>
      <c r="F550" s="102" t="str">
        <f t="shared" si="19"/>
        <v>N</v>
      </c>
      <c r="W550" s="209" t="str">
        <f t="shared" ca="1" si="20"/>
        <v/>
      </c>
      <c r="X550" s="209">
        <v>49</v>
      </c>
      <c r="Y550" s="209" t="str">
        <f t="shared" si="21"/>
        <v/>
      </c>
      <c r="Z550" s="309" t="str" cm="1">
        <f t="array" aca="1" ref="Z550" ca="1">IFERROR(LEFT(Y550, MATCH(FALSE, ISNUMBER(MID(Y550, ROW(INDIRECT("1:"&amp;LEN(Y550)+1)), 1) *1), 0) -1),"")</f>
        <v/>
      </c>
      <c r="AA550" s="209" t="str">
        <f t="shared" ca="1" si="22"/>
        <v/>
      </c>
      <c r="AB550" s="209" t="str">
        <f ca="1">IFERROR(AA550*SUMPRODUCT(Items!A$242:A$254,Items!AQ$242:AQ$254)/SUM(Items!A$242:A$254),"")</f>
        <v/>
      </c>
    </row>
    <row r="551" spans="2:28" ht="17">
      <c r="B551" s="206" t="s">
        <v>1552</v>
      </c>
      <c r="C551" s="207" t="s">
        <v>216</v>
      </c>
      <c r="D551" s="207" t="s">
        <v>216</v>
      </c>
      <c r="E551" s="210" t="s">
        <v>1095</v>
      </c>
      <c r="F551" s="102" t="str">
        <f t="shared" si="19"/>
        <v>BA</v>
      </c>
      <c r="W551" s="209" t="str">
        <f t="shared" ca="1" si="20"/>
        <v/>
      </c>
      <c r="X551" s="209">
        <v>50</v>
      </c>
      <c r="Y551" s="209" t="str">
        <f t="shared" si="21"/>
        <v/>
      </c>
      <c r="Z551" s="309" t="str" cm="1">
        <f t="array" aca="1" ref="Z551" ca="1">IFERROR(LEFT(Y551, MATCH(FALSE, ISNUMBER(MID(Y551, ROW(INDIRECT("1:"&amp;LEN(Y551)+1)), 1) *1), 0) -1),"")</f>
        <v/>
      </c>
      <c r="AA551" s="209" t="str">
        <f t="shared" ca="1" si="22"/>
        <v/>
      </c>
      <c r="AB551" s="209" t="str">
        <f ca="1">IFERROR(AA551*SUMPRODUCT(Items!A$242:A$254,Items!AQ$242:AQ$254)/SUM(Items!A$242:A$254),"")</f>
        <v/>
      </c>
    </row>
    <row r="552" spans="2:28" ht="17">
      <c r="B552" s="206" t="s">
        <v>1554</v>
      </c>
      <c r="C552" s="207" t="s">
        <v>51</v>
      </c>
      <c r="D552" s="207" t="s">
        <v>51</v>
      </c>
      <c r="E552" s="210" t="s">
        <v>1555</v>
      </c>
      <c r="F552" s="102" t="str">
        <f t="shared" si="19"/>
        <v>ASAL</v>
      </c>
      <c r="G552" s="208" t="s">
        <v>1556</v>
      </c>
      <c r="W552" s="209" t="str">
        <f t="shared" ca="1" si="20"/>
        <v/>
      </c>
      <c r="X552" s="209">
        <v>51</v>
      </c>
      <c r="Y552" s="209" t="str">
        <f t="shared" si="21"/>
        <v/>
      </c>
      <c r="Z552" s="309" t="str" cm="1">
        <f t="array" aca="1" ref="Z552" ca="1">IFERROR(LEFT(Y552, MATCH(FALSE, ISNUMBER(MID(Y552, ROW(INDIRECT("1:"&amp;LEN(Y552)+1)), 1) *1), 0) -1),"")</f>
        <v/>
      </c>
      <c r="AA552" s="209" t="str">
        <f t="shared" ca="1" si="22"/>
        <v/>
      </c>
      <c r="AB552" s="209" t="str">
        <f ca="1">IFERROR(AA552*SUMPRODUCT(Items!A$242:A$254,Items!AQ$242:AQ$254)/SUM(Items!A$242:A$254),"")</f>
        <v/>
      </c>
    </row>
    <row r="553" spans="2:28" ht="17">
      <c r="B553" s="206" t="s">
        <v>1557</v>
      </c>
      <c r="C553" s="207" t="s">
        <v>216</v>
      </c>
      <c r="D553" s="207" t="s">
        <v>216</v>
      </c>
      <c r="E553" s="210" t="s">
        <v>1558</v>
      </c>
      <c r="F553" s="102" t="str">
        <f t="shared" si="19"/>
        <v>RA</v>
      </c>
      <c r="W553" s="209" t="str">
        <f t="shared" ca="1" si="20"/>
        <v/>
      </c>
      <c r="X553" s="209">
        <v>52</v>
      </c>
      <c r="Y553" s="209" t="str">
        <f t="shared" si="21"/>
        <v/>
      </c>
      <c r="Z553" s="309" t="str" cm="1">
        <f t="array" aca="1" ref="Z553" ca="1">IFERROR(LEFT(Y553, MATCH(FALSE, ISNUMBER(MID(Y553, ROW(INDIRECT("1:"&amp;LEN(Y553)+1)), 1) *1), 0) -1),"")</f>
        <v/>
      </c>
      <c r="AA553" s="209" t="str">
        <f t="shared" ca="1" si="22"/>
        <v/>
      </c>
      <c r="AB553" s="209" t="str">
        <f ca="1">IFERROR(AA553*SUMPRODUCT(Items!A$242:A$254,Items!AQ$242:AQ$254)/SUM(Items!A$242:A$254),"")</f>
        <v/>
      </c>
    </row>
    <row r="554" spans="2:28" ht="34">
      <c r="B554" s="206" t="s">
        <v>1560</v>
      </c>
      <c r="C554" s="207" t="s">
        <v>566</v>
      </c>
      <c r="D554" s="207" t="s">
        <v>216</v>
      </c>
      <c r="E554" s="210" t="s">
        <v>1561</v>
      </c>
      <c r="F554" s="102" t="str">
        <f t="shared" si="19"/>
        <v>CHUC</v>
      </c>
      <c r="W554" s="209" t="str">
        <f t="shared" ca="1" si="20"/>
        <v/>
      </c>
      <c r="X554" s="209">
        <v>53</v>
      </c>
      <c r="Y554" s="209" t="str">
        <f t="shared" si="21"/>
        <v/>
      </c>
      <c r="Z554" s="309" t="str" cm="1">
        <f t="array" aca="1" ref="Z554" ca="1">IFERROR(LEFT(Y554, MATCH(FALSE, ISNUMBER(MID(Y554, ROW(INDIRECT("1:"&amp;LEN(Y554)+1)), 1) *1), 0) -1),"")</f>
        <v/>
      </c>
      <c r="AA554" s="209" t="str">
        <f t="shared" ca="1" si="22"/>
        <v/>
      </c>
      <c r="AB554" s="209" t="str">
        <f ca="1">IFERROR(AA554*SUMPRODUCT(Items!A$242:A$254,Items!AQ$242:AQ$254)/SUM(Items!A$242:A$254),"")</f>
        <v/>
      </c>
    </row>
    <row r="555" spans="2:28" ht="17">
      <c r="B555" s="206" t="s">
        <v>1570</v>
      </c>
      <c r="C555" s="207" t="s">
        <v>352</v>
      </c>
      <c r="D555" s="207" t="s">
        <v>216</v>
      </c>
      <c r="E555" s="210" t="s">
        <v>1571</v>
      </c>
      <c r="F555" s="102" t="str">
        <f t="shared" si="19"/>
        <v>NB</v>
      </c>
      <c r="W555" s="209" t="str">
        <f t="shared" ca="1" si="20"/>
        <v/>
      </c>
      <c r="X555" s="209">
        <v>54</v>
      </c>
      <c r="Y555" s="209" t="str">
        <f t="shared" si="21"/>
        <v/>
      </c>
      <c r="Z555" s="309" t="str" cm="1">
        <f t="array" aca="1" ref="Z555" ca="1">IFERROR(LEFT(Y555, MATCH(FALSE, ISNUMBER(MID(Y555, ROW(INDIRECT("1:"&amp;LEN(Y555)+1)), 1) *1), 0) -1),"")</f>
        <v/>
      </c>
      <c r="AA555" s="209" t="str">
        <f t="shared" ca="1" si="22"/>
        <v/>
      </c>
      <c r="AB555" s="209" t="str">
        <f ca="1">IFERROR(AA555*SUMPRODUCT(Items!A$242:A$254,Items!AQ$242:AQ$254)/SUM(Items!A$242:A$254),"")</f>
        <v/>
      </c>
    </row>
    <row r="556" spans="2:28" ht="17">
      <c r="B556" s="206" t="s">
        <v>1572</v>
      </c>
      <c r="C556" s="207" t="s">
        <v>216</v>
      </c>
      <c r="D556" s="207" t="s">
        <v>216</v>
      </c>
      <c r="E556" s="210" t="s">
        <v>1573</v>
      </c>
      <c r="F556" s="102" t="str">
        <f t="shared" si="19"/>
        <v>R</v>
      </c>
      <c r="W556" s="209" t="str">
        <f t="shared" ca="1" si="20"/>
        <v/>
      </c>
      <c r="X556" s="209">
        <v>55</v>
      </c>
      <c r="Y556" s="209" t="str">
        <f t="shared" si="21"/>
        <v/>
      </c>
      <c r="Z556" s="309" t="str" cm="1">
        <f t="array" aca="1" ref="Z556" ca="1">IFERROR(LEFT(Y556, MATCH(FALSE, ISNUMBER(MID(Y556, ROW(INDIRECT("1:"&amp;LEN(Y556)+1)), 1) *1), 0) -1),"")</f>
        <v/>
      </c>
      <c r="AA556" s="209" t="str">
        <f t="shared" ca="1" si="22"/>
        <v/>
      </c>
      <c r="AB556" s="209" t="str">
        <f ca="1">IFERROR(AA556*SUMPRODUCT(Items!A$242:A$254,Items!AQ$242:AQ$254)/SUM(Items!A$242:A$254),"")</f>
        <v/>
      </c>
    </row>
    <row r="557" spans="2:28" ht="17">
      <c r="B557" s="206" t="s">
        <v>1574</v>
      </c>
      <c r="C557" s="207" t="s">
        <v>32</v>
      </c>
      <c r="D557" s="207" t="s">
        <v>216</v>
      </c>
      <c r="F557" s="102" t="str">
        <f t="shared" si="19"/>
        <v>DG</v>
      </c>
      <c r="W557" s="209" t="str">
        <f t="shared" ca="1" si="20"/>
        <v/>
      </c>
      <c r="X557" s="209">
        <v>56</v>
      </c>
      <c r="Y557" s="209" t="str">
        <f t="shared" si="21"/>
        <v/>
      </c>
      <c r="Z557" s="309" t="str" cm="1">
        <f t="array" aca="1" ref="Z557" ca="1">IFERROR(LEFT(Y557, MATCH(FALSE, ISNUMBER(MID(Y557, ROW(INDIRECT("1:"&amp;LEN(Y557)+1)), 1) *1), 0) -1),"")</f>
        <v/>
      </c>
      <c r="AA557" s="209" t="str">
        <f t="shared" ca="1" si="22"/>
        <v/>
      </c>
      <c r="AB557" s="209" t="str">
        <f ca="1">IFERROR(AA557*SUMPRODUCT(Items!A$242:A$254,Items!AQ$242:AQ$254)/SUM(Items!A$242:A$254),"")</f>
        <v/>
      </c>
    </row>
    <row r="558" spans="2:28" ht="17">
      <c r="B558" s="206" t="s">
        <v>1355</v>
      </c>
      <c r="C558" s="207" t="s">
        <v>295</v>
      </c>
      <c r="D558" s="207" t="s">
        <v>295</v>
      </c>
      <c r="E558" s="210" t="s">
        <v>309</v>
      </c>
      <c r="F558" s="102" t="str">
        <f t="shared" si="19"/>
        <v>CQ</v>
      </c>
      <c r="W558" s="209" t="str">
        <f t="shared" ca="1" si="20"/>
        <v/>
      </c>
      <c r="X558" s="209">
        <v>57</v>
      </c>
      <c r="Y558" s="209" t="str">
        <f t="shared" si="21"/>
        <v/>
      </c>
      <c r="Z558" s="309" t="str" cm="1">
        <f t="array" aca="1" ref="Z558" ca="1">IFERROR(LEFT(Y558, MATCH(FALSE, ISNUMBER(MID(Y558, ROW(INDIRECT("1:"&amp;LEN(Y558)+1)), 1) *1), 0) -1),"")</f>
        <v/>
      </c>
      <c r="AA558" s="209" t="str">
        <f t="shared" ca="1" si="22"/>
        <v/>
      </c>
      <c r="AB558" s="209" t="str">
        <f ca="1">IFERROR(AA558*SUMPRODUCT(Items!A$242:A$254,Items!AQ$242:AQ$254)/SUM(Items!A$242:A$254),"")</f>
        <v/>
      </c>
    </row>
    <row r="559" spans="2:28" ht="17">
      <c r="B559" s="206" t="s">
        <v>1634</v>
      </c>
      <c r="C559" s="207" t="s">
        <v>192</v>
      </c>
      <c r="D559" s="207" t="s">
        <v>216</v>
      </c>
      <c r="E559" s="210" t="s">
        <v>1577</v>
      </c>
      <c r="F559" s="102" t="str">
        <f t="shared" si="19"/>
        <v>ODC</v>
      </c>
      <c r="G559" s="208" t="s">
        <v>1576</v>
      </c>
      <c r="W559" s="209" t="str">
        <f t="shared" ca="1" si="20"/>
        <v/>
      </c>
      <c r="X559" s="209">
        <v>58</v>
      </c>
      <c r="Y559" s="209" t="str">
        <f t="shared" si="21"/>
        <v/>
      </c>
      <c r="Z559" s="309" t="str" cm="1">
        <f t="array" aca="1" ref="Z559" ca="1">IFERROR(LEFT(Y559, MATCH(FALSE, ISNUMBER(MID(Y559, ROW(INDIRECT("1:"&amp;LEN(Y559)+1)), 1) *1), 0) -1),"")</f>
        <v/>
      </c>
      <c r="AA559" s="209" t="str">
        <f t="shared" ca="1" si="22"/>
        <v/>
      </c>
      <c r="AB559" s="209" t="str">
        <f ca="1">IFERROR(AA559*SUMPRODUCT(Items!A$242:A$254,Items!AQ$242:AQ$254)/SUM(Items!A$242:A$254),"")</f>
        <v/>
      </c>
    </row>
    <row r="560" spans="2:28" ht="17">
      <c r="B560" s="206" t="s">
        <v>2429</v>
      </c>
      <c r="C560" s="207" t="s">
        <v>1579</v>
      </c>
      <c r="D560" s="207" t="s">
        <v>35</v>
      </c>
      <c r="E560" s="210" t="s">
        <v>1580</v>
      </c>
      <c r="F560" s="102" t="str">
        <f t="shared" si="19"/>
        <v>F-T</v>
      </c>
      <c r="W560" s="209" t="str">
        <f t="shared" ca="1" si="20"/>
        <v/>
      </c>
      <c r="X560" s="209">
        <v>59</v>
      </c>
      <c r="Y560" s="209" t="str">
        <f t="shared" si="21"/>
        <v/>
      </c>
      <c r="Z560" s="309" t="str" cm="1">
        <f t="array" aca="1" ref="Z560" ca="1">IFERROR(LEFT(Y560, MATCH(FALSE, ISNUMBER(MID(Y560, ROW(INDIRECT("1:"&amp;LEN(Y560)+1)), 1) *1), 0) -1),"")</f>
        <v/>
      </c>
      <c r="AA560" s="209" t="str">
        <f t="shared" ca="1" si="22"/>
        <v/>
      </c>
      <c r="AB560" s="209" t="str">
        <f ca="1">IFERROR(AA560*SUMPRODUCT(Items!A$242:A$254,Items!AQ$242:AQ$254)/SUM(Items!A$242:A$254),"")</f>
        <v/>
      </c>
    </row>
    <row r="561" spans="2:28" ht="17">
      <c r="B561" s="206" t="s">
        <v>1584</v>
      </c>
      <c r="C561" s="207" t="s">
        <v>1582</v>
      </c>
      <c r="D561" s="207" t="s">
        <v>216</v>
      </c>
      <c r="E561" s="210" t="s">
        <v>1583</v>
      </c>
      <c r="F561" s="102" t="str">
        <f t="shared" si="19"/>
        <v>G</v>
      </c>
      <c r="W561" s="209" t="str">
        <f t="shared" ca="1" si="20"/>
        <v/>
      </c>
      <c r="X561" s="209">
        <v>60</v>
      </c>
      <c r="Y561" s="209" t="str">
        <f t="shared" si="21"/>
        <v/>
      </c>
      <c r="Z561" s="309" t="str" cm="1">
        <f t="array" aca="1" ref="Z561" ca="1">IFERROR(LEFT(Y561, MATCH(FALSE, ISNUMBER(MID(Y561, ROW(INDIRECT("1:"&amp;LEN(Y561)+1)), 1) *1), 0) -1),"")</f>
        <v/>
      </c>
      <c r="AA561" s="209" t="str">
        <f t="shared" ca="1" si="22"/>
        <v/>
      </c>
      <c r="AB561" s="209" t="str">
        <f ca="1">IFERROR(AA561*SUMPRODUCT(Items!A$242:A$254,Items!AQ$242:AQ$254)/SUM(Items!A$242:A$254),"")</f>
        <v/>
      </c>
    </row>
    <row r="562" spans="2:28" ht="17">
      <c r="B562" s="206" t="s">
        <v>1585</v>
      </c>
      <c r="C562" s="207" t="s">
        <v>93</v>
      </c>
      <c r="D562" s="207" t="s">
        <v>216</v>
      </c>
      <c r="E562" s="210" t="s">
        <v>1586</v>
      </c>
      <c r="F562" s="102" t="str">
        <f t="shared" si="19"/>
        <v>FF</v>
      </c>
      <c r="W562" s="209" t="str">
        <f t="shared" ca="1" si="20"/>
        <v/>
      </c>
      <c r="X562" s="209">
        <v>61</v>
      </c>
      <c r="Y562" s="209" t="str">
        <f t="shared" ref="Y562:Y601" si="23">IFERROR(IF(LEN(Y$501)-LEN(SUBSTITUTE(Y$501,X$501,""))&lt;=1,"",MID(SUBSTITUTE(Y$501,X$501,"^^",X562),FIND("^^",SUBSTITUTE(Y$501,X$501,"^^",X562))+2,LEN(Y$501))),"")</f>
        <v/>
      </c>
      <c r="Z562" s="309" t="str" cm="1">
        <f t="array" aca="1" ref="Z562" ca="1">IFERROR(LEFT(Y562, MATCH(FALSE, ISNUMBER(MID(Y562, ROW(INDIRECT("1:"&amp;LEN(Y562)+1)), 1) *1), 0) -1),"")</f>
        <v/>
      </c>
      <c r="AA562" s="209" t="str">
        <f t="shared" ref="AA562:AA601" ca="1" si="24">IFERROR(VALUE(Z562),"")</f>
        <v/>
      </c>
      <c r="AB562" s="209" t="str">
        <f ca="1">IFERROR(AA562*SUMPRODUCT(Items!A$242:A$254,Items!AQ$242:AQ$254)/SUM(Items!A$242:A$254),"")</f>
        <v/>
      </c>
    </row>
    <row r="563" spans="2:28" ht="17">
      <c r="B563" s="206" t="s">
        <v>1587</v>
      </c>
      <c r="C563" s="207" t="s">
        <v>46</v>
      </c>
      <c r="D563" s="207" t="s">
        <v>216</v>
      </c>
      <c r="F563" s="102" t="str">
        <f t="shared" si="19"/>
        <v>MS</v>
      </c>
      <c r="W563" s="209" t="str">
        <f t="shared" ca="1" si="20"/>
        <v/>
      </c>
      <c r="X563" s="209">
        <v>62</v>
      </c>
      <c r="Y563" s="209" t="str">
        <f t="shared" si="23"/>
        <v/>
      </c>
      <c r="Z563" s="309" t="str" cm="1">
        <f t="array" aca="1" ref="Z563" ca="1">IFERROR(LEFT(Y563, MATCH(FALSE, ISNUMBER(MID(Y563, ROW(INDIRECT("1:"&amp;LEN(Y563)+1)), 1) *1), 0) -1),"")</f>
        <v/>
      </c>
      <c r="AA563" s="209" t="str">
        <f t="shared" ca="1" si="24"/>
        <v/>
      </c>
      <c r="AB563" s="209" t="str">
        <f ca="1">IFERROR(AA563*SUMPRODUCT(Items!A$242:A$254,Items!AQ$242:AQ$254)/SUM(Items!A$242:A$254),"")</f>
        <v/>
      </c>
    </row>
    <row r="564" spans="2:28" ht="17">
      <c r="B564" s="206" t="s">
        <v>1711</v>
      </c>
      <c r="C564" s="207" t="s">
        <v>182</v>
      </c>
      <c r="D564" s="207" t="s">
        <v>216</v>
      </c>
      <c r="E564" s="210" t="s">
        <v>1708</v>
      </c>
      <c r="F564" s="102" t="str">
        <f t="shared" si="19"/>
        <v>NA-A</v>
      </c>
      <c r="W564" s="209" t="str">
        <f t="shared" ca="1" si="20"/>
        <v/>
      </c>
      <c r="X564" s="209">
        <v>63</v>
      </c>
      <c r="Y564" s="209" t="str">
        <f t="shared" si="23"/>
        <v/>
      </c>
      <c r="Z564" s="309" t="str" cm="1">
        <f t="array" aca="1" ref="Z564" ca="1">IFERROR(LEFT(Y564, MATCH(FALSE, ISNUMBER(MID(Y564, ROW(INDIRECT("1:"&amp;LEN(Y564)+1)), 1) *1), 0) -1),"")</f>
        <v/>
      </c>
      <c r="AA564" s="209" t="str">
        <f t="shared" ca="1" si="24"/>
        <v/>
      </c>
      <c r="AB564" s="209" t="str">
        <f ca="1">IFERROR(AA564*SUMPRODUCT(Items!A$242:A$254,Items!AQ$242:AQ$254)/SUM(Items!A$242:A$254),"")</f>
        <v/>
      </c>
    </row>
    <row r="565" spans="2:28" ht="34">
      <c r="B565" s="206" t="s">
        <v>1709</v>
      </c>
      <c r="C565" s="207" t="s">
        <v>1399</v>
      </c>
      <c r="D565" s="207" t="s">
        <v>216</v>
      </c>
      <c r="E565" s="210" t="s">
        <v>1592</v>
      </c>
      <c r="F565" s="102" t="str">
        <f t="shared" si="19"/>
        <v>NA-N</v>
      </c>
      <c r="W565" s="209" t="str">
        <f t="shared" ca="1" si="20"/>
        <v/>
      </c>
      <c r="X565" s="209">
        <v>64</v>
      </c>
      <c r="Y565" s="209" t="str">
        <f t="shared" si="23"/>
        <v/>
      </c>
      <c r="Z565" s="309" t="str" cm="1">
        <f t="array" aca="1" ref="Z565" ca="1">IFERROR(LEFT(Y565, MATCH(FALSE, ISNUMBER(MID(Y565, ROW(INDIRECT("1:"&amp;LEN(Y565)+1)), 1) *1), 0) -1),"")</f>
        <v/>
      </c>
      <c r="AA565" s="209" t="str">
        <f t="shared" ca="1" si="24"/>
        <v/>
      </c>
      <c r="AB565" s="209" t="str">
        <f ca="1">IFERROR(AA565*SUMPRODUCT(Items!A$242:A$254,Items!AQ$242:AQ$254)/SUM(Items!A$242:A$254),"")</f>
        <v/>
      </c>
    </row>
    <row r="566" spans="2:28" ht="17">
      <c r="B566" s="206" t="s">
        <v>1710</v>
      </c>
      <c r="C566" s="207" t="s">
        <v>396</v>
      </c>
      <c r="D566" s="207" t="s">
        <v>216</v>
      </c>
      <c r="E566" s="210" t="s">
        <v>1593</v>
      </c>
      <c r="F566" s="102" t="str">
        <f t="shared" si="19"/>
        <v>NA-O</v>
      </c>
      <c r="W566" s="209" t="str">
        <f t="shared" ca="1" si="20"/>
        <v/>
      </c>
      <c r="X566" s="209">
        <v>65</v>
      </c>
      <c r="Y566" s="209" t="str">
        <f t="shared" si="23"/>
        <v/>
      </c>
      <c r="Z566" s="309" t="str" cm="1">
        <f t="array" aca="1" ref="Z566" ca="1">IFERROR(LEFT(Y566, MATCH(FALSE, ISNUMBER(MID(Y566, ROW(INDIRECT("1:"&amp;LEN(Y566)+1)), 1) *1), 0) -1),"")</f>
        <v/>
      </c>
      <c r="AA566" s="209" t="str">
        <f t="shared" ca="1" si="24"/>
        <v/>
      </c>
      <c r="AB566" s="209" t="str">
        <f ca="1">IFERROR(AA566*SUMPRODUCT(Items!A$242:A$254,Items!AQ$242:AQ$254)/SUM(Items!A$242:A$254),"")</f>
        <v/>
      </c>
    </row>
    <row r="567" spans="2:28" ht="17">
      <c r="B567" s="206" t="s">
        <v>1596</v>
      </c>
      <c r="C567" s="207" t="s">
        <v>35</v>
      </c>
      <c r="D567" s="207" t="s">
        <v>35</v>
      </c>
      <c r="E567" s="210" t="s">
        <v>1594</v>
      </c>
      <c r="F567" s="102" t="str">
        <f t="shared" si="19"/>
        <v>SEL</v>
      </c>
      <c r="G567" s="208" t="s">
        <v>1595</v>
      </c>
      <c r="W567" s="209" t="str">
        <f t="shared" ca="1" si="20"/>
        <v/>
      </c>
      <c r="X567" s="209">
        <v>66</v>
      </c>
      <c r="Y567" s="209" t="str">
        <f t="shared" si="23"/>
        <v/>
      </c>
      <c r="Z567" s="309" t="str" cm="1">
        <f t="array" aca="1" ref="Z567" ca="1">IFERROR(LEFT(Y567, MATCH(FALSE, ISNUMBER(MID(Y567, ROW(INDIRECT("1:"&amp;LEN(Y567)+1)), 1) *1), 0) -1),"")</f>
        <v/>
      </c>
      <c r="AA567" s="209" t="str">
        <f t="shared" ca="1" si="24"/>
        <v/>
      </c>
      <c r="AB567" s="209" t="str">
        <f ca="1">IFERROR(AA567*SUMPRODUCT(Items!A$242:A$254,Items!AQ$242:AQ$254)/SUM(Items!A$242:A$254),"")</f>
        <v/>
      </c>
    </row>
    <row r="568" spans="2:28" ht="17">
      <c r="B568" s="214" t="s">
        <v>1927</v>
      </c>
      <c r="C568" s="215" t="s">
        <v>1928</v>
      </c>
      <c r="D568" s="215" t="s">
        <v>216</v>
      </c>
      <c r="E568" s="216" t="s">
        <v>1594</v>
      </c>
      <c r="F568" s="102" t="str">
        <f t="shared" si="19"/>
        <v>SEL-</v>
      </c>
      <c r="G568" s="218" t="s">
        <v>1595</v>
      </c>
      <c r="W568" s="209" t="str">
        <f t="shared" ca="1" si="20"/>
        <v/>
      </c>
      <c r="X568" s="209">
        <v>67</v>
      </c>
      <c r="Y568" s="209" t="str">
        <f t="shared" si="23"/>
        <v/>
      </c>
      <c r="Z568" s="309" t="str" cm="1">
        <f t="array" aca="1" ref="Z568" ca="1">IFERROR(LEFT(Y568, MATCH(FALSE, ISNUMBER(MID(Y568, ROW(INDIRECT("1:"&amp;LEN(Y568)+1)), 1) *1), 0) -1),"")</f>
        <v/>
      </c>
      <c r="AA568" s="209" t="str">
        <f t="shared" ca="1" si="24"/>
        <v/>
      </c>
      <c r="AB568" s="209" t="str">
        <f ca="1">IFERROR(AA568*SUMPRODUCT(Items!A$242:A$254,Items!AQ$242:AQ$254)/SUM(Items!A$242:A$254),"")</f>
        <v/>
      </c>
    </row>
    <row r="569" spans="2:28" ht="17">
      <c r="B569" s="206" t="s">
        <v>1598</v>
      </c>
      <c r="C569" s="207" t="s">
        <v>274</v>
      </c>
      <c r="D569" s="207" t="s">
        <v>35</v>
      </c>
      <c r="E569" s="210" t="s">
        <v>1599</v>
      </c>
      <c r="F569" s="102" t="str">
        <f t="shared" si="19"/>
        <v>NA</v>
      </c>
      <c r="W569" s="209" t="str">
        <f t="shared" ca="1" si="20"/>
        <v/>
      </c>
      <c r="X569" s="209">
        <v>68</v>
      </c>
      <c r="Y569" s="209" t="str">
        <f t="shared" si="23"/>
        <v/>
      </c>
      <c r="Z569" s="309" t="str" cm="1">
        <f t="array" aca="1" ref="Z569" ca="1">IFERROR(LEFT(Y569, MATCH(FALSE, ISNUMBER(MID(Y569, ROW(INDIRECT("1:"&amp;LEN(Y569)+1)), 1) *1), 0) -1),"")</f>
        <v/>
      </c>
      <c r="AA569" s="209" t="str">
        <f t="shared" ca="1" si="24"/>
        <v/>
      </c>
      <c r="AB569" s="209" t="str">
        <f ca="1">IFERROR(AA569*SUMPRODUCT(Items!A$242:A$254,Items!AQ$242:AQ$254)/SUM(Items!A$242:A$254),"")</f>
        <v/>
      </c>
    </row>
    <row r="570" spans="2:28" ht="17">
      <c r="B570" s="206" t="s">
        <v>1600</v>
      </c>
      <c r="C570" s="207" t="s">
        <v>29</v>
      </c>
      <c r="D570" s="207" t="s">
        <v>1502</v>
      </c>
      <c r="E570" s="210" t="s">
        <v>1601</v>
      </c>
      <c r="F570" s="102" t="str">
        <f t="shared" si="19"/>
        <v>A</v>
      </c>
      <c r="W570" s="209" t="str">
        <f t="shared" ca="1" si="20"/>
        <v/>
      </c>
      <c r="X570" s="209">
        <v>69</v>
      </c>
      <c r="Y570" s="209" t="str">
        <f t="shared" si="23"/>
        <v/>
      </c>
      <c r="Z570" s="309" t="str" cm="1">
        <f t="array" aca="1" ref="Z570" ca="1">IFERROR(LEFT(Y570, MATCH(FALSE, ISNUMBER(MID(Y570, ROW(INDIRECT("1:"&amp;LEN(Y570)+1)), 1) *1), 0) -1),"")</f>
        <v/>
      </c>
      <c r="AA570" s="209" t="str">
        <f t="shared" ca="1" si="24"/>
        <v/>
      </c>
      <c r="AB570" s="209" t="str">
        <f ca="1">IFERROR(AA570*SUMPRODUCT(Items!A$242:A$254,Items!AQ$242:AQ$254)/SUM(Items!A$242:A$254),"")</f>
        <v/>
      </c>
    </row>
    <row r="571" spans="2:28" ht="17">
      <c r="B571" s="206" t="s">
        <v>1602</v>
      </c>
      <c r="C571" s="207" t="s">
        <v>414</v>
      </c>
      <c r="D571" s="207" t="s">
        <v>216</v>
      </c>
      <c r="E571" s="210" t="s">
        <v>1573</v>
      </c>
      <c r="F571" s="102" t="str">
        <f t="shared" si="19"/>
        <v>WL</v>
      </c>
      <c r="W571" s="209" t="str">
        <f t="shared" ca="1" si="20"/>
        <v/>
      </c>
      <c r="X571" s="209">
        <v>70</v>
      </c>
      <c r="Y571" s="209" t="str">
        <f t="shared" si="23"/>
        <v/>
      </c>
      <c r="Z571" s="309" t="str" cm="1">
        <f t="array" aca="1" ref="Z571" ca="1">IFERROR(LEFT(Y571, MATCH(FALSE, ISNUMBER(MID(Y571, ROW(INDIRECT("1:"&amp;LEN(Y571)+1)), 1) *1), 0) -1),"")</f>
        <v/>
      </c>
      <c r="AA571" s="209" t="str">
        <f t="shared" ca="1" si="24"/>
        <v/>
      </c>
      <c r="AB571" s="209" t="str">
        <f ca="1">IFERROR(AA571*SUMPRODUCT(Items!A$242:A$254,Items!AQ$242:AQ$254)/SUM(Items!A$242:A$254),"")</f>
        <v/>
      </c>
    </row>
    <row r="572" spans="2:28" ht="17">
      <c r="B572" s="206" t="s">
        <v>1603</v>
      </c>
      <c r="C572" s="207" t="s">
        <v>120</v>
      </c>
      <c r="D572" s="207" t="s">
        <v>216</v>
      </c>
      <c r="E572" s="210" t="s">
        <v>1573</v>
      </c>
      <c r="F572" s="102" t="str">
        <f t="shared" si="19"/>
        <v>CB</v>
      </c>
      <c r="W572" s="209" t="str">
        <f t="shared" ca="1" si="20"/>
        <v/>
      </c>
      <c r="X572" s="209">
        <v>71</v>
      </c>
      <c r="Y572" s="209" t="str">
        <f t="shared" si="23"/>
        <v/>
      </c>
      <c r="Z572" s="309" t="str" cm="1">
        <f t="array" aca="1" ref="Z572" ca="1">IFERROR(LEFT(Y572, MATCH(FALSE, ISNUMBER(MID(Y572, ROW(INDIRECT("1:"&amp;LEN(Y572)+1)), 1) *1), 0) -1),"")</f>
        <v/>
      </c>
      <c r="AA572" s="209" t="str">
        <f t="shared" ca="1" si="24"/>
        <v/>
      </c>
      <c r="AB572" s="209" t="str">
        <f ca="1">IFERROR(AA572*SUMPRODUCT(Items!A$242:A$254,Items!AQ$242:AQ$254)/SUM(Items!A$242:A$254),"")</f>
        <v/>
      </c>
    </row>
    <row r="573" spans="2:28" ht="17">
      <c r="B573" s="206" t="s">
        <v>1604</v>
      </c>
      <c r="C573" s="207" t="s">
        <v>120</v>
      </c>
      <c r="D573" s="207" t="s">
        <v>216</v>
      </c>
      <c r="E573" s="210" t="s">
        <v>1605</v>
      </c>
      <c r="F573" s="102" t="str">
        <f t="shared" si="19"/>
        <v>DF</v>
      </c>
      <c r="W573" s="209" t="str">
        <f t="shared" ca="1" si="20"/>
        <v/>
      </c>
      <c r="X573" s="209">
        <v>72</v>
      </c>
      <c r="Y573" s="209" t="str">
        <f t="shared" si="23"/>
        <v/>
      </c>
      <c r="Z573" s="309" t="str" cm="1">
        <f t="array" aca="1" ref="Z573" ca="1">IFERROR(LEFT(Y573, MATCH(FALSE, ISNUMBER(MID(Y573, ROW(INDIRECT("1:"&amp;LEN(Y573)+1)), 1) *1), 0) -1),"")</f>
        <v/>
      </c>
      <c r="AA573" s="209" t="str">
        <f t="shared" ca="1" si="24"/>
        <v/>
      </c>
      <c r="AB573" s="209" t="str">
        <f ca="1">IFERROR(AA573*SUMPRODUCT(Items!A$242:A$254,Items!AQ$242:AQ$254)/SUM(Items!A$242:A$254),"")</f>
        <v/>
      </c>
    </row>
    <row r="574" spans="2:28" ht="17">
      <c r="B574" s="206" t="s">
        <v>1606</v>
      </c>
      <c r="C574" s="207" t="s">
        <v>627</v>
      </c>
      <c r="D574" s="207" t="s">
        <v>216</v>
      </c>
      <c r="F574" s="102" t="str">
        <f t="shared" si="19"/>
        <v>SCL</v>
      </c>
      <c r="W574" s="209" t="str">
        <f t="shared" ca="1" si="20"/>
        <v/>
      </c>
      <c r="X574" s="209">
        <v>73</v>
      </c>
      <c r="Y574" s="209" t="str">
        <f t="shared" si="23"/>
        <v/>
      </c>
      <c r="Z574" s="309" t="str" cm="1">
        <f t="array" aca="1" ref="Z574" ca="1">IFERROR(LEFT(Y574, MATCH(FALSE, ISNUMBER(MID(Y574, ROW(INDIRECT("1:"&amp;LEN(Y574)+1)), 1) *1), 0) -1),"")</f>
        <v/>
      </c>
      <c r="AA574" s="209" t="str">
        <f t="shared" ca="1" si="24"/>
        <v/>
      </c>
      <c r="AB574" s="209" t="str">
        <f ca="1">IFERROR(AA574*SUMPRODUCT(Items!A$242:A$254,Items!AQ$242:AQ$254)/SUM(Items!A$242:A$254),"")</f>
        <v/>
      </c>
    </row>
    <row r="575" spans="2:28" ht="34">
      <c r="B575" s="206" t="s">
        <v>1610</v>
      </c>
      <c r="C575" s="207" t="s">
        <v>1608</v>
      </c>
      <c r="D575" s="207" t="s">
        <v>216</v>
      </c>
      <c r="E575" s="210" t="s">
        <v>1611</v>
      </c>
      <c r="F575" s="102" t="str">
        <f t="shared" si="19"/>
        <v>GI-G</v>
      </c>
      <c r="G575" s="208" t="s">
        <v>1609</v>
      </c>
      <c r="W575" s="209" t="str">
        <f t="shared" ca="1" si="20"/>
        <v/>
      </c>
      <c r="X575" s="209">
        <v>74</v>
      </c>
      <c r="Y575" s="209" t="str">
        <f t="shared" si="23"/>
        <v/>
      </c>
      <c r="Z575" s="309" t="str" cm="1">
        <f t="array" aca="1" ref="Z575" ca="1">IFERROR(LEFT(Y575, MATCH(FALSE, ISNUMBER(MID(Y575, ROW(INDIRECT("1:"&amp;LEN(Y575)+1)), 1) *1), 0) -1),"")</f>
        <v/>
      </c>
      <c r="AA575" s="209" t="str">
        <f t="shared" ca="1" si="24"/>
        <v/>
      </c>
      <c r="AB575" s="209" t="str">
        <f ca="1">IFERROR(AA575*SUMPRODUCT(Items!A$242:A$254,Items!AQ$242:AQ$254)/SUM(Items!A$242:A$254),"")</f>
        <v/>
      </c>
    </row>
    <row r="576" spans="2:28" ht="17">
      <c r="B576" s="206" t="s">
        <v>1612</v>
      </c>
      <c r="C576" s="207" t="s">
        <v>1613</v>
      </c>
      <c r="D576" s="207" t="s">
        <v>35</v>
      </c>
      <c r="E576" s="210" t="s">
        <v>1614</v>
      </c>
      <c r="F576" s="102" t="str">
        <f t="shared" si="19"/>
        <v>DTL</v>
      </c>
      <c r="G576" s="208" t="s">
        <v>1616</v>
      </c>
      <c r="W576" s="209" t="str">
        <f t="shared" ca="1" si="20"/>
        <v/>
      </c>
      <c r="X576" s="209">
        <v>75</v>
      </c>
      <c r="Y576" s="209" t="str">
        <f t="shared" si="23"/>
        <v/>
      </c>
      <c r="Z576" s="309" t="str" cm="1">
        <f t="array" aca="1" ref="Z576" ca="1">IFERROR(LEFT(Y576, MATCH(FALSE, ISNUMBER(MID(Y576, ROW(INDIRECT("1:"&amp;LEN(Y576)+1)), 1) *1), 0) -1),"")</f>
        <v/>
      </c>
      <c r="AA576" s="209" t="str">
        <f t="shared" ca="1" si="24"/>
        <v/>
      </c>
      <c r="AB576" s="209" t="str">
        <f ca="1">IFERROR(AA576*SUMPRODUCT(Items!A$242:A$254,Items!AQ$242:AQ$254)/SUM(Items!A$242:A$254),"")</f>
        <v/>
      </c>
    </row>
    <row r="577" spans="2:28" ht="17">
      <c r="B577" s="206" t="s">
        <v>1578</v>
      </c>
      <c r="C577" s="207" t="s">
        <v>216</v>
      </c>
      <c r="D577" s="207" t="s">
        <v>216</v>
      </c>
      <c r="E577" s="210" t="s">
        <v>1617</v>
      </c>
      <c r="F577" s="102" t="str">
        <f t="shared" si="19"/>
        <v>F</v>
      </c>
      <c r="W577" s="209" t="str">
        <f t="shared" ca="1" si="20"/>
        <v/>
      </c>
      <c r="X577" s="209">
        <v>76</v>
      </c>
      <c r="Y577" s="209" t="str">
        <f t="shared" si="23"/>
        <v/>
      </c>
      <c r="Z577" s="309" t="str" cm="1">
        <f t="array" aca="1" ref="Z577" ca="1">IFERROR(LEFT(Y577, MATCH(FALSE, ISNUMBER(MID(Y577, ROW(INDIRECT("1:"&amp;LEN(Y577)+1)), 1) *1), 0) -1),"")</f>
        <v/>
      </c>
      <c r="AA577" s="209" t="str">
        <f t="shared" ca="1" si="24"/>
        <v/>
      </c>
      <c r="AB577" s="209" t="str">
        <f ca="1">IFERROR(AA577*SUMPRODUCT(Items!A$242:A$254,Items!AQ$242:AQ$254)/SUM(Items!A$242:A$254),"")</f>
        <v/>
      </c>
    </row>
    <row r="578" spans="2:28" ht="17">
      <c r="B578" s="206" t="s">
        <v>1620</v>
      </c>
      <c r="C578" s="207" t="s">
        <v>1621</v>
      </c>
      <c r="D578" s="207" t="s">
        <v>1621</v>
      </c>
      <c r="E578" s="210" t="s">
        <v>1622</v>
      </c>
      <c r="F578" s="102" t="str">
        <f t="shared" si="19"/>
        <v>ST</v>
      </c>
      <c r="W578" s="209" t="str">
        <f t="shared" ca="1" si="20"/>
        <v/>
      </c>
      <c r="X578" s="209">
        <v>77</v>
      </c>
      <c r="Y578" s="209" t="str">
        <f t="shared" si="23"/>
        <v/>
      </c>
      <c r="Z578" s="309" t="str" cm="1">
        <f t="array" aca="1" ref="Z578" ca="1">IFERROR(LEFT(Y578, MATCH(FALSE, ISNUMBER(MID(Y578, ROW(INDIRECT("1:"&amp;LEN(Y578)+1)), 1) *1), 0) -1),"")</f>
        <v/>
      </c>
      <c r="AA578" s="209" t="str">
        <f t="shared" ca="1" si="24"/>
        <v/>
      </c>
      <c r="AB578" s="209" t="str">
        <f ca="1">IFERROR(AA578*SUMPRODUCT(Items!A$242:A$254,Items!AQ$242:AQ$254)/SUM(Items!A$242:A$254),"")</f>
        <v/>
      </c>
    </row>
    <row r="579" spans="2:28" ht="17">
      <c r="B579" s="206" t="s">
        <v>1623</v>
      </c>
      <c r="C579" s="207" t="s">
        <v>595</v>
      </c>
      <c r="D579" s="207" t="s">
        <v>216</v>
      </c>
      <c r="E579" s="210" t="s">
        <v>1624</v>
      </c>
      <c r="F579" s="102" t="str">
        <f t="shared" ref="F579:F642" si="25">UPPER(LEFT(B579,1)) &amp; IFERROR(UPPER(LEFT(MID(B579,FIND(" ",B579)+1,LEN(B579)),1)),"") &amp; IFERROR(UPPER(LEFT(MID(B579,FIND(" ",B579,FIND(" ",B579)+1)+1,LEN(B579)),1)),"") &amp; IFERROR(UPPER(LEFT(MID(B579,FIND(" ",B579,FIND(" ",B579,FIND(" ",B579)+1)+1)+1,LEN(B579)),1)),"")</f>
        <v>MC</v>
      </c>
      <c r="W579" s="209" t="str">
        <f t="shared" ca="1" si="20"/>
        <v/>
      </c>
      <c r="X579" s="209">
        <v>78</v>
      </c>
      <c r="Y579" s="209" t="str">
        <f t="shared" si="23"/>
        <v/>
      </c>
      <c r="Z579" s="309" t="str" cm="1">
        <f t="array" aca="1" ref="Z579" ca="1">IFERROR(LEFT(Y579, MATCH(FALSE, ISNUMBER(MID(Y579, ROW(INDIRECT("1:"&amp;LEN(Y579)+1)), 1) *1), 0) -1),"")</f>
        <v/>
      </c>
      <c r="AA579" s="209" t="str">
        <f t="shared" ca="1" si="24"/>
        <v/>
      </c>
      <c r="AB579" s="209" t="str">
        <f ca="1">IFERROR(AA579*SUMPRODUCT(Items!A$242:A$254,Items!AQ$242:AQ$254)/SUM(Items!A$242:A$254),"")</f>
        <v/>
      </c>
    </row>
    <row r="580" spans="2:28" ht="17">
      <c r="B580" s="206" t="s">
        <v>1627</v>
      </c>
      <c r="C580" s="207" t="s">
        <v>305</v>
      </c>
      <c r="D580" s="207" t="s">
        <v>305</v>
      </c>
      <c r="F580" s="102" t="str">
        <f t="shared" si="25"/>
        <v>MS-S</v>
      </c>
      <c r="W580" s="209" t="str">
        <f t="shared" ca="1" si="20"/>
        <v/>
      </c>
      <c r="X580" s="209">
        <v>79</v>
      </c>
      <c r="Y580" s="209" t="str">
        <f t="shared" si="23"/>
        <v/>
      </c>
      <c r="Z580" s="309" t="str" cm="1">
        <f t="array" aca="1" ref="Z580" ca="1">IFERROR(LEFT(Y580, MATCH(FALSE, ISNUMBER(MID(Y580, ROW(INDIRECT("1:"&amp;LEN(Y580)+1)), 1) *1), 0) -1),"")</f>
        <v/>
      </c>
      <c r="AA580" s="209" t="str">
        <f t="shared" ca="1" si="24"/>
        <v/>
      </c>
      <c r="AB580" s="209" t="str">
        <f ca="1">IFERROR(AA580*SUMPRODUCT(Items!A$242:A$254,Items!AQ$242:AQ$254)/SUM(Items!A$242:A$254),"")</f>
        <v/>
      </c>
    </row>
    <row r="581" spans="2:28" ht="17">
      <c r="B581" s="206" t="s">
        <v>1628</v>
      </c>
      <c r="C581" s="207" t="s">
        <v>305</v>
      </c>
      <c r="D581" s="207" t="s">
        <v>305</v>
      </c>
      <c r="F581" s="102" t="str">
        <f t="shared" si="25"/>
        <v>MS-P</v>
      </c>
      <c r="W581" s="209" t="str">
        <f t="shared" ref="W581:W601" ca="1" si="26">IF(AND($AB581&gt;=AB565,$AB581&lt;150),1,IF(AND($AB581&gt;=150,$AB581&lt;250),2,IF(AND($AB581&gt;=250,$AB581&lt;450),3,"")))</f>
        <v/>
      </c>
      <c r="X581" s="209">
        <v>80</v>
      </c>
      <c r="Y581" s="209" t="str">
        <f t="shared" si="23"/>
        <v/>
      </c>
      <c r="Z581" s="309" t="str" cm="1">
        <f t="array" aca="1" ref="Z581" ca="1">IFERROR(LEFT(Y581, MATCH(FALSE, ISNUMBER(MID(Y581, ROW(INDIRECT("1:"&amp;LEN(Y581)+1)), 1) *1), 0) -1),"")</f>
        <v/>
      </c>
      <c r="AA581" s="209" t="str">
        <f t="shared" ca="1" si="24"/>
        <v/>
      </c>
      <c r="AB581" s="209" t="str">
        <f ca="1">IFERROR(AA581*SUMPRODUCT(Items!A$242:A$254,Items!AQ$242:AQ$254)/SUM(Items!A$242:A$254),"")</f>
        <v/>
      </c>
    </row>
    <row r="582" spans="2:28" ht="17">
      <c r="B582" s="206" t="s">
        <v>1629</v>
      </c>
      <c r="C582" s="207" t="s">
        <v>305</v>
      </c>
      <c r="D582" s="207" t="s">
        <v>305</v>
      </c>
      <c r="F582" s="102" t="str">
        <f t="shared" si="25"/>
        <v>MS-L</v>
      </c>
      <c r="W582" s="209" t="str">
        <f t="shared" ca="1" si="26"/>
        <v/>
      </c>
      <c r="X582" s="209">
        <v>81</v>
      </c>
      <c r="Y582" s="209" t="str">
        <f t="shared" si="23"/>
        <v/>
      </c>
      <c r="Z582" s="309" t="str" cm="1">
        <f t="array" aca="1" ref="Z582" ca="1">IFERROR(LEFT(Y582, MATCH(FALSE, ISNUMBER(MID(Y582, ROW(INDIRECT("1:"&amp;LEN(Y582)+1)), 1) *1), 0) -1),"")</f>
        <v/>
      </c>
      <c r="AA582" s="209" t="str">
        <f t="shared" ca="1" si="24"/>
        <v/>
      </c>
      <c r="AB582" s="209" t="str">
        <f ca="1">IFERROR(AA582*SUMPRODUCT(Items!A$242:A$254,Items!AQ$242:AQ$254)/SUM(Items!A$242:A$254),"")</f>
        <v/>
      </c>
    </row>
    <row r="583" spans="2:28" ht="17">
      <c r="B583" s="206" t="s">
        <v>1630</v>
      </c>
      <c r="C583" s="207" t="s">
        <v>305</v>
      </c>
      <c r="D583" s="207" t="s">
        <v>305</v>
      </c>
      <c r="F583" s="102" t="str">
        <f t="shared" si="25"/>
        <v>MS-F</v>
      </c>
      <c r="W583" s="209" t="str">
        <f t="shared" ca="1" si="26"/>
        <v/>
      </c>
      <c r="X583" s="209">
        <v>82</v>
      </c>
      <c r="Y583" s="209" t="str">
        <f t="shared" si="23"/>
        <v/>
      </c>
      <c r="Z583" s="309" t="str" cm="1">
        <f t="array" aca="1" ref="Z583" ca="1">IFERROR(LEFT(Y583, MATCH(FALSE, ISNUMBER(MID(Y583, ROW(INDIRECT("1:"&amp;LEN(Y583)+1)), 1) *1), 0) -1),"")</f>
        <v/>
      </c>
      <c r="AA583" s="209" t="str">
        <f t="shared" ca="1" si="24"/>
        <v/>
      </c>
      <c r="AB583" s="209" t="str">
        <f ca="1">IFERROR(AA583*SUMPRODUCT(Items!A$242:A$254,Items!AQ$242:AQ$254)/SUM(Items!A$242:A$254),"")</f>
        <v/>
      </c>
    </row>
    <row r="584" spans="2:28" ht="17">
      <c r="B584" s="206" t="s">
        <v>1631</v>
      </c>
      <c r="C584" s="207" t="s">
        <v>305</v>
      </c>
      <c r="D584" s="207" t="s">
        <v>305</v>
      </c>
      <c r="F584" s="102" t="str">
        <f t="shared" si="25"/>
        <v>MS-B</v>
      </c>
      <c r="W584" s="209" t="str">
        <f t="shared" ca="1" si="26"/>
        <v/>
      </c>
      <c r="X584" s="209">
        <v>83</v>
      </c>
      <c r="Y584" s="209" t="str">
        <f t="shared" si="23"/>
        <v/>
      </c>
      <c r="Z584" s="309" t="str" cm="1">
        <f t="array" aca="1" ref="Z584" ca="1">IFERROR(LEFT(Y584, MATCH(FALSE, ISNUMBER(MID(Y584, ROW(INDIRECT("1:"&amp;LEN(Y584)+1)), 1) *1), 0) -1),"")</f>
        <v/>
      </c>
      <c r="AA584" s="209" t="str">
        <f t="shared" ca="1" si="24"/>
        <v/>
      </c>
      <c r="AB584" s="209" t="str">
        <f ca="1">IFERROR(AA584*SUMPRODUCT(Items!A$242:A$254,Items!AQ$242:AQ$254)/SUM(Items!A$242:A$254),"")</f>
        <v/>
      </c>
    </row>
    <row r="585" spans="2:28" ht="17">
      <c r="B585" s="206" t="s">
        <v>1632</v>
      </c>
      <c r="C585" s="207" t="s">
        <v>305</v>
      </c>
      <c r="D585" s="207" t="s">
        <v>305</v>
      </c>
      <c r="F585" s="102" t="str">
        <f t="shared" si="25"/>
        <v>MS-B</v>
      </c>
      <c r="W585" s="209" t="str">
        <f t="shared" ca="1" si="26"/>
        <v/>
      </c>
      <c r="X585" s="209">
        <v>84</v>
      </c>
      <c r="Y585" s="209" t="str">
        <f t="shared" si="23"/>
        <v/>
      </c>
      <c r="Z585" s="309" t="str" cm="1">
        <f t="array" aca="1" ref="Z585" ca="1">IFERROR(LEFT(Y585, MATCH(FALSE, ISNUMBER(MID(Y585, ROW(INDIRECT("1:"&amp;LEN(Y585)+1)), 1) *1), 0) -1),"")</f>
        <v/>
      </c>
      <c r="AA585" s="209" t="str">
        <f t="shared" ca="1" si="24"/>
        <v/>
      </c>
      <c r="AB585" s="209" t="str">
        <f ca="1">IFERROR(AA585*SUMPRODUCT(Items!A$242:A$254,Items!AQ$242:AQ$254)/SUM(Items!A$242:A$254),"")</f>
        <v/>
      </c>
    </row>
    <row r="586" spans="2:28" ht="17">
      <c r="B586" s="206" t="s">
        <v>1633</v>
      </c>
      <c r="C586" s="207" t="s">
        <v>305</v>
      </c>
      <c r="D586" s="207" t="s">
        <v>305</v>
      </c>
      <c r="F586" s="102" t="str">
        <f t="shared" si="25"/>
        <v>MS-A</v>
      </c>
      <c r="W586" s="209" t="str">
        <f t="shared" ca="1" si="26"/>
        <v/>
      </c>
      <c r="X586" s="209">
        <v>85</v>
      </c>
      <c r="Y586" s="209" t="str">
        <f t="shared" si="23"/>
        <v/>
      </c>
      <c r="Z586" s="309" t="str" cm="1">
        <f t="array" aca="1" ref="Z586" ca="1">IFERROR(LEFT(Y586, MATCH(FALSE, ISNUMBER(MID(Y586, ROW(INDIRECT("1:"&amp;LEN(Y586)+1)), 1) *1), 0) -1),"")</f>
        <v/>
      </c>
      <c r="AA586" s="209" t="str">
        <f t="shared" ca="1" si="24"/>
        <v/>
      </c>
      <c r="AB586" s="209" t="str">
        <f ca="1">IFERROR(AA586*SUMPRODUCT(Items!A$242:A$254,Items!AQ$242:AQ$254)/SUM(Items!A$242:A$254),"")</f>
        <v/>
      </c>
    </row>
    <row r="587" spans="2:28" ht="17">
      <c r="B587" s="206" t="s">
        <v>1635</v>
      </c>
      <c r="C587" s="207" t="s">
        <v>120</v>
      </c>
      <c r="D587" s="207" t="s">
        <v>216</v>
      </c>
      <c r="F587" s="102" t="str">
        <f t="shared" si="25"/>
        <v>ACI</v>
      </c>
      <c r="W587" s="209" t="str">
        <f t="shared" ca="1" si="26"/>
        <v/>
      </c>
      <c r="X587" s="209">
        <v>86</v>
      </c>
      <c r="Y587" s="209" t="str">
        <f t="shared" si="23"/>
        <v/>
      </c>
      <c r="Z587" s="309" t="str" cm="1">
        <f t="array" aca="1" ref="Z587" ca="1">IFERROR(LEFT(Y587, MATCH(FALSE, ISNUMBER(MID(Y587, ROW(INDIRECT("1:"&amp;LEN(Y587)+1)), 1) *1), 0) -1),"")</f>
        <v/>
      </c>
      <c r="AA587" s="209" t="str">
        <f t="shared" ca="1" si="24"/>
        <v/>
      </c>
      <c r="AB587" s="209" t="str">
        <f ca="1">IFERROR(AA587*SUMPRODUCT(Items!A$242:A$254,Items!AQ$242:AQ$254)/SUM(Items!A$242:A$254),"")</f>
        <v/>
      </c>
    </row>
    <row r="588" spans="2:28" ht="51">
      <c r="B588" s="206" t="s">
        <v>1649</v>
      </c>
      <c r="C588" s="207" t="s">
        <v>1650</v>
      </c>
      <c r="D588" s="207" t="s">
        <v>35</v>
      </c>
      <c r="F588" s="102" t="str">
        <f t="shared" si="25"/>
        <v>RA</v>
      </c>
      <c r="H588" s="219" t="s">
        <v>1651</v>
      </c>
      <c r="W588" s="209" t="str">
        <f t="shared" ca="1" si="26"/>
        <v/>
      </c>
      <c r="X588" s="209">
        <v>87</v>
      </c>
      <c r="Y588" s="209" t="str">
        <f t="shared" si="23"/>
        <v/>
      </c>
      <c r="Z588" s="309" t="str" cm="1">
        <f t="array" aca="1" ref="Z588" ca="1">IFERROR(LEFT(Y588, MATCH(FALSE, ISNUMBER(MID(Y588, ROW(INDIRECT("1:"&amp;LEN(Y588)+1)), 1) *1), 0) -1),"")</f>
        <v/>
      </c>
      <c r="AA588" s="209" t="str">
        <f t="shared" ca="1" si="24"/>
        <v/>
      </c>
      <c r="AB588" s="209" t="str">
        <f ca="1">IFERROR(AA588*SUMPRODUCT(Items!A$242:A$254,Items!AQ$242:AQ$254)/SUM(Items!A$242:A$254),"")</f>
        <v/>
      </c>
    </row>
    <row r="589" spans="2:28" ht="17">
      <c r="B589" s="206" t="s">
        <v>1653</v>
      </c>
      <c r="C589" s="207" t="s">
        <v>1654</v>
      </c>
      <c r="D589" s="207" t="s">
        <v>954</v>
      </c>
      <c r="F589" s="102" t="str">
        <f t="shared" si="25"/>
        <v>MO</v>
      </c>
      <c r="W589" s="209" t="str">
        <f t="shared" ca="1" si="26"/>
        <v/>
      </c>
      <c r="X589" s="209">
        <v>88</v>
      </c>
      <c r="Y589" s="209" t="str">
        <f t="shared" si="23"/>
        <v/>
      </c>
      <c r="Z589" s="309" t="str" cm="1">
        <f t="array" aca="1" ref="Z589" ca="1">IFERROR(LEFT(Y589, MATCH(FALSE, ISNUMBER(MID(Y589, ROW(INDIRECT("1:"&amp;LEN(Y589)+1)), 1) *1), 0) -1),"")</f>
        <v/>
      </c>
      <c r="AA589" s="209" t="str">
        <f t="shared" ca="1" si="24"/>
        <v/>
      </c>
      <c r="AB589" s="209" t="str">
        <f ca="1">IFERROR(AA589*SUMPRODUCT(Items!A$242:A$254,Items!AQ$242:AQ$254)/SUM(Items!A$242:A$254),"")</f>
        <v/>
      </c>
    </row>
    <row r="590" spans="2:28" ht="17">
      <c r="B590" s="206" t="s">
        <v>1559</v>
      </c>
      <c r="C590" s="207" t="s">
        <v>1656</v>
      </c>
      <c r="D590" s="207" t="s">
        <v>35</v>
      </c>
      <c r="E590" s="210" t="s">
        <v>1657</v>
      </c>
      <c r="F590" s="102" t="str">
        <f t="shared" si="25"/>
        <v>GN</v>
      </c>
      <c r="W590" s="209" t="str">
        <f t="shared" ca="1" si="26"/>
        <v/>
      </c>
      <c r="X590" s="209">
        <v>89</v>
      </c>
      <c r="Y590" s="209" t="str">
        <f t="shared" si="23"/>
        <v/>
      </c>
      <c r="Z590" s="309" t="str" cm="1">
        <f t="array" aca="1" ref="Z590" ca="1">IFERROR(LEFT(Y590, MATCH(FALSE, ISNUMBER(MID(Y590, ROW(INDIRECT("1:"&amp;LEN(Y590)+1)), 1) *1), 0) -1),"")</f>
        <v/>
      </c>
      <c r="AA590" s="209" t="str">
        <f t="shared" ca="1" si="24"/>
        <v/>
      </c>
      <c r="AB590" s="209" t="str">
        <f ca="1">IFERROR(AA590*SUMPRODUCT(Items!A$242:A$254,Items!AQ$242:AQ$254)/SUM(Items!A$242:A$254),"")</f>
        <v/>
      </c>
    </row>
    <row r="591" spans="2:28" ht="17">
      <c r="B591" s="206" t="s">
        <v>1666</v>
      </c>
      <c r="C591" s="207" t="s">
        <v>770</v>
      </c>
      <c r="D591" s="207" t="s">
        <v>35</v>
      </c>
      <c r="E591" s="210" t="s">
        <v>1667</v>
      </c>
      <c r="F591" s="102" t="str">
        <f t="shared" si="25"/>
        <v>GA</v>
      </c>
      <c r="W591" s="209" t="str">
        <f t="shared" ca="1" si="26"/>
        <v/>
      </c>
      <c r="X591" s="209">
        <v>90</v>
      </c>
      <c r="Y591" s="209" t="str">
        <f t="shared" si="23"/>
        <v/>
      </c>
      <c r="Z591" s="309" t="str" cm="1">
        <f t="array" aca="1" ref="Z591" ca="1">IFERROR(LEFT(Y591, MATCH(FALSE, ISNUMBER(MID(Y591, ROW(INDIRECT("1:"&amp;LEN(Y591)+1)), 1) *1), 0) -1),"")</f>
        <v/>
      </c>
      <c r="AA591" s="209" t="str">
        <f t="shared" ca="1" si="24"/>
        <v/>
      </c>
      <c r="AB591" s="209" t="str">
        <f ca="1">IFERROR(AA591*SUMPRODUCT(Items!A$242:A$254,Items!AQ$242:AQ$254)/SUM(Items!A$242:A$254),"")</f>
        <v/>
      </c>
    </row>
    <row r="592" spans="2:28" ht="17">
      <c r="B592" s="206" t="s">
        <v>1668</v>
      </c>
      <c r="C592" s="207" t="s">
        <v>1669</v>
      </c>
      <c r="D592" s="207" t="s">
        <v>216</v>
      </c>
      <c r="E592" s="210" t="s">
        <v>1670</v>
      </c>
      <c r="F592" s="102" t="str">
        <f t="shared" si="25"/>
        <v>A</v>
      </c>
      <c r="W592" s="209" t="str">
        <f t="shared" ca="1" si="26"/>
        <v/>
      </c>
      <c r="X592" s="209">
        <v>91</v>
      </c>
      <c r="Y592" s="209" t="str">
        <f t="shared" si="23"/>
        <v/>
      </c>
      <c r="Z592" s="309" t="str" cm="1">
        <f t="array" aca="1" ref="Z592" ca="1">IFERROR(LEFT(Y592, MATCH(FALSE, ISNUMBER(MID(Y592, ROW(INDIRECT("1:"&amp;LEN(Y592)+1)), 1) *1), 0) -1),"")</f>
        <v/>
      </c>
      <c r="AA592" s="209" t="str">
        <f t="shared" ca="1" si="24"/>
        <v/>
      </c>
      <c r="AB592" s="209" t="str">
        <f ca="1">IFERROR(AA592*SUMPRODUCT(Items!A$242:A$254,Items!AQ$242:AQ$254)/SUM(Items!A$242:A$254),"")</f>
        <v/>
      </c>
    </row>
    <row r="593" spans="2:28" ht="17">
      <c r="B593" s="206" t="s">
        <v>1671</v>
      </c>
      <c r="C593" s="207" t="s">
        <v>1672</v>
      </c>
      <c r="D593" s="207" t="s">
        <v>35</v>
      </c>
      <c r="E593" s="210" t="s">
        <v>1673</v>
      </c>
      <c r="F593" s="102" t="str">
        <f t="shared" si="25"/>
        <v>VSL</v>
      </c>
      <c r="W593" s="209" t="str">
        <f t="shared" ca="1" si="26"/>
        <v/>
      </c>
      <c r="X593" s="209">
        <v>92</v>
      </c>
      <c r="Y593" s="209" t="str">
        <f t="shared" si="23"/>
        <v/>
      </c>
      <c r="Z593" s="309" t="str" cm="1">
        <f t="array" aca="1" ref="Z593" ca="1">IFERROR(LEFT(Y593, MATCH(FALSE, ISNUMBER(MID(Y593, ROW(INDIRECT("1:"&amp;LEN(Y593)+1)), 1) *1), 0) -1),"")</f>
        <v/>
      </c>
      <c r="AA593" s="209" t="str">
        <f t="shared" ca="1" si="24"/>
        <v/>
      </c>
      <c r="AB593" s="209" t="str">
        <f ca="1">IFERROR(AA593*SUMPRODUCT(Items!A$242:A$254,Items!AQ$242:AQ$254)/SUM(Items!A$242:A$254),"")</f>
        <v/>
      </c>
    </row>
    <row r="594" spans="2:28" ht="17">
      <c r="B594" s="206" t="s">
        <v>1674</v>
      </c>
      <c r="C594" s="207" t="s">
        <v>120</v>
      </c>
      <c r="D594" s="207" t="s">
        <v>216</v>
      </c>
      <c r="E594" s="210" t="s">
        <v>1676</v>
      </c>
      <c r="F594" s="102" t="str">
        <f t="shared" si="25"/>
        <v>IVPG</v>
      </c>
      <c r="G594" s="217" t="s">
        <v>1675</v>
      </c>
      <c r="W594" s="209" t="str">
        <f t="shared" ca="1" si="26"/>
        <v/>
      </c>
      <c r="X594" s="209">
        <v>93</v>
      </c>
      <c r="Y594" s="209" t="str">
        <f t="shared" si="23"/>
        <v/>
      </c>
      <c r="Z594" s="309" t="str" cm="1">
        <f t="array" aca="1" ref="Z594" ca="1">IFERROR(LEFT(Y594, MATCH(FALSE, ISNUMBER(MID(Y594, ROW(INDIRECT("1:"&amp;LEN(Y594)+1)), 1) *1), 0) -1),"")</f>
        <v/>
      </c>
      <c r="AA594" s="209" t="str">
        <f t="shared" ca="1" si="24"/>
        <v/>
      </c>
      <c r="AB594" s="209" t="str">
        <f ca="1">IFERROR(AA594*SUMPRODUCT(Items!A$242:A$254,Items!AQ$242:AQ$254)/SUM(Items!A$242:A$254),"")</f>
        <v/>
      </c>
    </row>
    <row r="595" spans="2:28" ht="17">
      <c r="B595" s="206" t="s">
        <v>662</v>
      </c>
      <c r="C595" s="207" t="s">
        <v>1677</v>
      </c>
      <c r="D595" s="207" t="s">
        <v>954</v>
      </c>
      <c r="E595" s="210" t="s">
        <v>663</v>
      </c>
      <c r="F595" s="102" t="str">
        <f t="shared" si="25"/>
        <v>APS</v>
      </c>
      <c r="W595" s="209" t="str">
        <f t="shared" ca="1" si="26"/>
        <v/>
      </c>
      <c r="X595" s="209">
        <v>94</v>
      </c>
      <c r="Y595" s="209" t="str">
        <f t="shared" si="23"/>
        <v/>
      </c>
      <c r="Z595" s="309" t="str" cm="1">
        <f t="array" aca="1" ref="Z595" ca="1">IFERROR(LEFT(Y595, MATCH(FALSE, ISNUMBER(MID(Y595, ROW(INDIRECT("1:"&amp;LEN(Y595)+1)), 1) *1), 0) -1),"")</f>
        <v/>
      </c>
      <c r="AA595" s="209" t="str">
        <f t="shared" ca="1" si="24"/>
        <v/>
      </c>
      <c r="AB595" s="209" t="str">
        <f ca="1">IFERROR(AA595*SUMPRODUCT(Items!A$242:A$254,Items!AQ$242:AQ$254)/SUM(Items!A$242:A$254),"")</f>
        <v/>
      </c>
    </row>
    <row r="596" spans="2:28" ht="17">
      <c r="B596" s="206" t="s">
        <v>1680</v>
      </c>
      <c r="C596" s="207" t="s">
        <v>1681</v>
      </c>
      <c r="D596" s="207" t="s">
        <v>216</v>
      </c>
      <c r="E596" s="210" t="s">
        <v>1682</v>
      </c>
      <c r="F596" s="102" t="str">
        <f t="shared" si="25"/>
        <v>A-JP</v>
      </c>
      <c r="W596" s="209" t="str">
        <f t="shared" ca="1" si="26"/>
        <v/>
      </c>
      <c r="X596" s="209">
        <v>95</v>
      </c>
      <c r="Y596" s="209" t="str">
        <f t="shared" si="23"/>
        <v/>
      </c>
      <c r="Z596" s="309" t="str" cm="1">
        <f t="array" aca="1" ref="Z596" ca="1">IFERROR(LEFT(Y596, MATCH(FALSE, ISNUMBER(MID(Y596, ROW(INDIRECT("1:"&amp;LEN(Y596)+1)), 1) *1), 0) -1),"")</f>
        <v/>
      </c>
      <c r="AA596" s="209" t="str">
        <f t="shared" ca="1" si="24"/>
        <v/>
      </c>
      <c r="AB596" s="209" t="str">
        <f ca="1">IFERROR(AA596*SUMPRODUCT(Items!A$242:A$254,Items!AQ$242:AQ$254)/SUM(Items!A$242:A$254),"")</f>
        <v/>
      </c>
    </row>
    <row r="597" spans="2:28" ht="17">
      <c r="B597" s="206" t="s">
        <v>1683</v>
      </c>
      <c r="C597" s="207" t="s">
        <v>32</v>
      </c>
      <c r="D597" s="207" t="s">
        <v>216</v>
      </c>
      <c r="E597" s="210" t="s">
        <v>1685</v>
      </c>
      <c r="F597" s="102" t="str">
        <f t="shared" si="25"/>
        <v>O&amp;A</v>
      </c>
      <c r="G597" s="217" t="s">
        <v>1684</v>
      </c>
      <c r="W597" s="209" t="str">
        <f t="shared" ca="1" si="26"/>
        <v/>
      </c>
      <c r="X597" s="209">
        <v>96</v>
      </c>
      <c r="Y597" s="209" t="str">
        <f t="shared" si="23"/>
        <v/>
      </c>
      <c r="Z597" s="309" t="str" cm="1">
        <f t="array" aca="1" ref="Z597" ca="1">IFERROR(LEFT(Y597, MATCH(FALSE, ISNUMBER(MID(Y597, ROW(INDIRECT("1:"&amp;LEN(Y597)+1)), 1) *1), 0) -1),"")</f>
        <v/>
      </c>
      <c r="AA597" s="209" t="str">
        <f t="shared" ca="1" si="24"/>
        <v/>
      </c>
      <c r="AB597" s="209" t="str">
        <f ca="1">IFERROR(AA597*SUMPRODUCT(Items!A$242:A$254,Items!AQ$242:AQ$254)/SUM(Items!A$242:A$254),"")</f>
        <v/>
      </c>
    </row>
    <row r="598" spans="2:28" ht="17">
      <c r="B598" s="206" t="s">
        <v>1686</v>
      </c>
      <c r="C598" s="207" t="s">
        <v>216</v>
      </c>
      <c r="D598" s="207" t="s">
        <v>216</v>
      </c>
      <c r="E598" s="210" t="s">
        <v>1687</v>
      </c>
      <c r="F598" s="102" t="str">
        <f t="shared" si="25"/>
        <v>EAQ</v>
      </c>
      <c r="W598" s="209" t="str">
        <f t="shared" ca="1" si="26"/>
        <v/>
      </c>
      <c r="X598" s="209">
        <v>97</v>
      </c>
      <c r="Y598" s="209" t="str">
        <f t="shared" si="23"/>
        <v/>
      </c>
      <c r="Z598" s="309" t="str" cm="1">
        <f t="array" aca="1" ref="Z598" ca="1">IFERROR(LEFT(Y598, MATCH(FALSE, ISNUMBER(MID(Y598, ROW(INDIRECT("1:"&amp;LEN(Y598)+1)), 1) *1), 0) -1),"")</f>
        <v/>
      </c>
      <c r="AA598" s="209" t="str">
        <f t="shared" ca="1" si="24"/>
        <v/>
      </c>
      <c r="AB598" s="209" t="str">
        <f ca="1">IFERROR(AA598*SUMPRODUCT(Items!A$242:A$254,Items!AQ$242:AQ$254)/SUM(Items!A$242:A$254),"")</f>
        <v/>
      </c>
    </row>
    <row r="599" spans="2:28" ht="17">
      <c r="B599" s="206" t="s">
        <v>1688</v>
      </c>
      <c r="C599" s="207" t="s">
        <v>216</v>
      </c>
      <c r="D599" s="207" t="s">
        <v>216</v>
      </c>
      <c r="F599" s="102" t="str">
        <f t="shared" si="25"/>
        <v>A</v>
      </c>
      <c r="W599" s="209" t="str">
        <f t="shared" ca="1" si="26"/>
        <v/>
      </c>
      <c r="X599" s="209">
        <v>98</v>
      </c>
      <c r="Y599" s="209" t="str">
        <f t="shared" si="23"/>
        <v/>
      </c>
      <c r="Z599" s="309" t="str" cm="1">
        <f t="array" aca="1" ref="Z599" ca="1">IFERROR(LEFT(Y599, MATCH(FALSE, ISNUMBER(MID(Y599, ROW(INDIRECT("1:"&amp;LEN(Y599)+1)), 1) *1), 0) -1),"")</f>
        <v/>
      </c>
      <c r="AA599" s="209" t="str">
        <f t="shared" ca="1" si="24"/>
        <v/>
      </c>
      <c r="AB599" s="209" t="str">
        <f ca="1">IFERROR(AA599*SUMPRODUCT(Items!A$242:A$254,Items!AQ$242:AQ$254)/SUM(Items!A$242:A$254),"")</f>
        <v/>
      </c>
    </row>
    <row r="600" spans="2:28" ht="17">
      <c r="B600" s="206" t="s">
        <v>1692</v>
      </c>
      <c r="C600" s="207" t="s">
        <v>438</v>
      </c>
      <c r="D600" s="207" t="s">
        <v>216</v>
      </c>
      <c r="E600" s="210" t="s">
        <v>1691</v>
      </c>
      <c r="F600" s="102" t="str">
        <f t="shared" si="25"/>
        <v>A-T</v>
      </c>
      <c r="W600" s="209" t="str">
        <f t="shared" ca="1" si="26"/>
        <v/>
      </c>
      <c r="X600" s="209">
        <v>99</v>
      </c>
      <c r="Y600" s="209" t="str">
        <f t="shared" si="23"/>
        <v/>
      </c>
      <c r="Z600" s="309" t="str" cm="1">
        <f t="array" aca="1" ref="Z600" ca="1">IFERROR(LEFT(Y600, MATCH(FALSE, ISNUMBER(MID(Y600, ROW(INDIRECT("1:"&amp;LEN(Y600)+1)), 1) *1), 0) -1),"")</f>
        <v/>
      </c>
      <c r="AA600" s="209" t="str">
        <f t="shared" ca="1" si="24"/>
        <v/>
      </c>
      <c r="AB600" s="209" t="str">
        <f ca="1">IFERROR(AA600*SUMPRODUCT(Items!A$242:A$254,Items!AQ$242:AQ$254)/SUM(Items!A$242:A$254),"")</f>
        <v/>
      </c>
    </row>
    <row r="601" spans="2:28" ht="17">
      <c r="B601" s="206" t="s">
        <v>1693</v>
      </c>
      <c r="C601" s="207" t="s">
        <v>32</v>
      </c>
      <c r="D601" s="207" t="s">
        <v>216</v>
      </c>
      <c r="E601" s="210" t="s">
        <v>1694</v>
      </c>
      <c r="F601" s="102" t="str">
        <f t="shared" si="25"/>
        <v>AL</v>
      </c>
      <c r="W601" s="209" t="str">
        <f t="shared" ca="1" si="26"/>
        <v/>
      </c>
      <c r="X601" s="209">
        <v>100</v>
      </c>
      <c r="Y601" s="209" t="str">
        <f t="shared" si="23"/>
        <v/>
      </c>
      <c r="Z601" s="309" t="str" cm="1">
        <f t="array" aca="1" ref="Z601" ca="1">IFERROR(LEFT(Y601, MATCH(FALSE, ISNUMBER(MID(Y601, ROW(INDIRECT("1:"&amp;LEN(Y601)+1)), 1) *1), 0) -1),"")</f>
        <v/>
      </c>
      <c r="AA601" s="209" t="str">
        <f t="shared" ca="1" si="24"/>
        <v/>
      </c>
      <c r="AB601" s="209" t="str">
        <f ca="1">IFERROR(AA601*SUMPRODUCT(Items!A$242:A$254,Items!AQ$242:AQ$254)/SUM(Items!A$242:A$254),"")</f>
        <v/>
      </c>
    </row>
    <row r="602" spans="2:28" ht="17">
      <c r="B602" s="206" t="s">
        <v>1697</v>
      </c>
      <c r="C602" s="207" t="s">
        <v>38</v>
      </c>
      <c r="D602" s="207" t="s">
        <v>216</v>
      </c>
      <c r="E602" s="210" t="s">
        <v>1696</v>
      </c>
      <c r="F602" s="102" t="str">
        <f t="shared" si="25"/>
        <v>A</v>
      </c>
      <c r="Z602" s="309"/>
    </row>
    <row r="603" spans="2:28" ht="17">
      <c r="B603" s="206" t="s">
        <v>1700</v>
      </c>
      <c r="C603" s="207" t="s">
        <v>446</v>
      </c>
      <c r="D603" s="207" t="s">
        <v>35</v>
      </c>
      <c r="E603" s="210" t="s">
        <v>1701</v>
      </c>
      <c r="F603" s="102" t="str">
        <f t="shared" si="25"/>
        <v>DA</v>
      </c>
    </row>
    <row r="604" spans="2:28" ht="17">
      <c r="B604" s="206" t="s">
        <v>1702</v>
      </c>
      <c r="C604" s="207" t="s">
        <v>1621</v>
      </c>
      <c r="D604" s="207" t="s">
        <v>1621</v>
      </c>
      <c r="E604" s="210" t="s">
        <v>1703</v>
      </c>
      <c r="F604" s="102" t="str">
        <f t="shared" si="25"/>
        <v>AP</v>
      </c>
    </row>
    <row r="605" spans="2:28" ht="17">
      <c r="B605" s="206" t="s">
        <v>1704</v>
      </c>
      <c r="C605" s="207" t="s">
        <v>438</v>
      </c>
      <c r="D605" s="207" t="s">
        <v>216</v>
      </c>
      <c r="E605" s="210" t="s">
        <v>1705</v>
      </c>
      <c r="F605" s="102" t="str">
        <f t="shared" si="25"/>
        <v>S</v>
      </c>
      <c r="G605" s="208" t="s">
        <v>1706</v>
      </c>
    </row>
    <row r="606" spans="2:28" ht="17">
      <c r="B606" s="206" t="s">
        <v>1712</v>
      </c>
      <c r="C606" s="207" t="s">
        <v>342</v>
      </c>
      <c r="D606" s="207" t="s">
        <v>342</v>
      </c>
      <c r="E606" s="210" t="s">
        <v>1713</v>
      </c>
      <c r="F606" s="102" t="str">
        <f t="shared" si="25"/>
        <v>T-T</v>
      </c>
    </row>
    <row r="607" spans="2:28" ht="17">
      <c r="B607" s="206" t="s">
        <v>1714</v>
      </c>
      <c r="C607" s="207" t="s">
        <v>438</v>
      </c>
      <c r="D607" s="207" t="s">
        <v>216</v>
      </c>
      <c r="E607" s="210" t="s">
        <v>1715</v>
      </c>
      <c r="F607" s="102" t="str">
        <f t="shared" si="25"/>
        <v>MR</v>
      </c>
    </row>
    <row r="608" spans="2:28" ht="17">
      <c r="B608" s="206" t="s">
        <v>1716</v>
      </c>
      <c r="C608" s="207" t="s">
        <v>1719</v>
      </c>
      <c r="D608" s="207" t="s">
        <v>216</v>
      </c>
      <c r="E608" s="210" t="s">
        <v>1717</v>
      </c>
      <c r="F608" s="102" t="str">
        <f t="shared" si="25"/>
        <v>QIC</v>
      </c>
      <c r="G608" s="208" t="s">
        <v>1718</v>
      </c>
    </row>
    <row r="609" spans="2:8" ht="17">
      <c r="B609" s="206" t="s">
        <v>1720</v>
      </c>
      <c r="C609" s="207" t="s">
        <v>192</v>
      </c>
      <c r="D609" s="207" t="s">
        <v>216</v>
      </c>
      <c r="E609" s="210" t="s">
        <v>1721</v>
      </c>
      <c r="F609" s="102" t="str">
        <f t="shared" si="25"/>
        <v>T</v>
      </c>
    </row>
    <row r="610" spans="2:8" ht="17">
      <c r="B610" s="206" t="s">
        <v>1722</v>
      </c>
      <c r="C610" s="207" t="s">
        <v>342</v>
      </c>
      <c r="D610" s="207" t="s">
        <v>342</v>
      </c>
      <c r="E610" s="210" t="s">
        <v>1723</v>
      </c>
      <c r="F610" s="102" t="str">
        <f t="shared" si="25"/>
        <v>A</v>
      </c>
    </row>
    <row r="611" spans="2:8" ht="17">
      <c r="B611" s="206" t="s">
        <v>1724</v>
      </c>
      <c r="C611" s="207" t="s">
        <v>1725</v>
      </c>
      <c r="D611" s="207" t="s">
        <v>216</v>
      </c>
      <c r="F611" s="102" t="str">
        <f t="shared" si="25"/>
        <v>AK</v>
      </c>
    </row>
    <row r="612" spans="2:8" ht="17">
      <c r="B612" s="206" t="s">
        <v>1726</v>
      </c>
      <c r="C612" s="207" t="s">
        <v>182</v>
      </c>
      <c r="D612" s="207" t="s">
        <v>216</v>
      </c>
      <c r="E612" s="210" t="s">
        <v>1727</v>
      </c>
      <c r="F612" s="102" t="str">
        <f t="shared" si="25"/>
        <v>SE</v>
      </c>
      <c r="G612" s="208" t="s">
        <v>1728</v>
      </c>
      <c r="H612" s="219" t="s">
        <v>1730</v>
      </c>
    </row>
    <row r="613" spans="2:8" ht="17">
      <c r="B613" s="206" t="s">
        <v>1731</v>
      </c>
      <c r="C613" s="207" t="s">
        <v>216</v>
      </c>
      <c r="D613" s="207" t="s">
        <v>216</v>
      </c>
      <c r="E613" s="210" t="s">
        <v>1732</v>
      </c>
      <c r="F613" s="102" t="str">
        <f t="shared" si="25"/>
        <v>JA</v>
      </c>
    </row>
    <row r="614" spans="2:8" ht="17">
      <c r="B614" s="206" t="s">
        <v>1733</v>
      </c>
      <c r="C614" s="207" t="s">
        <v>971</v>
      </c>
      <c r="D614" s="207" t="s">
        <v>216</v>
      </c>
      <c r="E614" s="210" t="s">
        <v>1734</v>
      </c>
      <c r="F614" s="102" t="str">
        <f t="shared" si="25"/>
        <v>BS</v>
      </c>
    </row>
    <row r="615" spans="2:8" ht="17">
      <c r="B615" s="206" t="s">
        <v>1737</v>
      </c>
      <c r="C615" s="207" t="s">
        <v>1735</v>
      </c>
      <c r="D615" s="207" t="s">
        <v>957</v>
      </c>
      <c r="E615" s="210" t="s">
        <v>1736</v>
      </c>
      <c r="F615" s="102" t="str">
        <f t="shared" si="25"/>
        <v>E-E</v>
      </c>
    </row>
    <row r="616" spans="2:8" ht="34">
      <c r="B616" s="206" t="s">
        <v>1740</v>
      </c>
      <c r="C616" s="207" t="s">
        <v>1738</v>
      </c>
      <c r="D616" s="207" t="s">
        <v>216</v>
      </c>
      <c r="E616" s="210" t="s">
        <v>1739</v>
      </c>
      <c r="F616" s="102" t="str">
        <f t="shared" si="25"/>
        <v>MS</v>
      </c>
    </row>
    <row r="617" spans="2:8" ht="17">
      <c r="B617" s="206" t="s">
        <v>1743</v>
      </c>
      <c r="C617" s="207" t="s">
        <v>426</v>
      </c>
      <c r="D617" s="207" t="s">
        <v>216</v>
      </c>
      <c r="F617" s="102" t="str">
        <f t="shared" si="25"/>
        <v>AIS</v>
      </c>
    </row>
    <row r="618" spans="2:8" ht="34">
      <c r="B618" s="206" t="s">
        <v>1759</v>
      </c>
      <c r="C618" s="207" t="s">
        <v>35</v>
      </c>
      <c r="D618" s="207" t="s">
        <v>35</v>
      </c>
      <c r="E618" s="210" t="s">
        <v>1760</v>
      </c>
      <c r="F618" s="102" t="str">
        <f t="shared" si="25"/>
        <v>CWL</v>
      </c>
      <c r="G618" s="208" t="s">
        <v>1761</v>
      </c>
    </row>
    <row r="619" spans="2:8" ht="17">
      <c r="B619" s="206" t="s">
        <v>1762</v>
      </c>
      <c r="C619" s="207" t="s">
        <v>216</v>
      </c>
      <c r="D619" s="207" t="s">
        <v>216</v>
      </c>
      <c r="E619" s="210" t="s">
        <v>1763</v>
      </c>
      <c r="F619" s="102" t="str">
        <f t="shared" si="25"/>
        <v>R</v>
      </c>
    </row>
    <row r="620" spans="2:8" ht="17">
      <c r="B620" s="206" t="s">
        <v>1764</v>
      </c>
      <c r="C620" s="207" t="s">
        <v>216</v>
      </c>
      <c r="D620" s="207" t="s">
        <v>216</v>
      </c>
      <c r="E620" s="210" t="s">
        <v>1765</v>
      </c>
      <c r="F620" s="102" t="str">
        <f t="shared" si="25"/>
        <v>PA</v>
      </c>
    </row>
    <row r="621" spans="2:8" ht="17">
      <c r="B621" s="206" t="s">
        <v>2829</v>
      </c>
      <c r="C621" s="207" t="s">
        <v>216</v>
      </c>
      <c r="D621" s="207" t="s">
        <v>216</v>
      </c>
      <c r="E621" s="210" t="s">
        <v>1766</v>
      </c>
      <c r="F621" s="102" t="str">
        <f t="shared" si="25"/>
        <v>J-EC</v>
      </c>
    </row>
    <row r="622" spans="2:8" ht="17">
      <c r="B622" s="206" t="s">
        <v>1767</v>
      </c>
      <c r="C622" s="207" t="s">
        <v>803</v>
      </c>
      <c r="D622" s="207" t="s">
        <v>216</v>
      </c>
      <c r="E622" s="210" t="s">
        <v>1768</v>
      </c>
      <c r="F622" s="102" t="str">
        <f t="shared" si="25"/>
        <v>GA</v>
      </c>
    </row>
    <row r="623" spans="2:8" ht="17">
      <c r="B623" s="206" t="s">
        <v>1769</v>
      </c>
      <c r="C623" s="207" t="s">
        <v>1178</v>
      </c>
      <c r="D623" s="207" t="s">
        <v>216</v>
      </c>
      <c r="E623" s="210" t="s">
        <v>1770</v>
      </c>
      <c r="F623" s="102" t="str">
        <f t="shared" si="25"/>
        <v>LB</v>
      </c>
    </row>
    <row r="624" spans="2:8" ht="17">
      <c r="B624" s="206" t="s">
        <v>1772</v>
      </c>
      <c r="C624" s="207" t="s">
        <v>216</v>
      </c>
      <c r="D624" s="207" t="s">
        <v>216</v>
      </c>
      <c r="F624" s="102" t="str">
        <f t="shared" si="25"/>
        <v>KA</v>
      </c>
    </row>
    <row r="625" spans="2:7" ht="17">
      <c r="B625" s="206" t="s">
        <v>1774</v>
      </c>
      <c r="C625" s="207" t="s">
        <v>305</v>
      </c>
      <c r="D625" s="207" t="s">
        <v>305</v>
      </c>
      <c r="F625" s="102" t="str">
        <f t="shared" si="25"/>
        <v>H9LP</v>
      </c>
    </row>
    <row r="626" spans="2:7" ht="17">
      <c r="B626" s="206" t="s">
        <v>1776</v>
      </c>
      <c r="C626" s="207" t="s">
        <v>182</v>
      </c>
      <c r="D626" s="207" t="s">
        <v>216</v>
      </c>
      <c r="F626" s="102" t="str">
        <f t="shared" si="25"/>
        <v>SJTE</v>
      </c>
    </row>
    <row r="627" spans="2:7" ht="17">
      <c r="B627" s="206" t="s">
        <v>1781</v>
      </c>
      <c r="C627" s="207" t="s">
        <v>216</v>
      </c>
      <c r="D627" s="207" t="s">
        <v>216</v>
      </c>
      <c r="F627" s="102" t="str">
        <f t="shared" si="25"/>
        <v>IL</v>
      </c>
    </row>
    <row r="628" spans="2:7" ht="17">
      <c r="B628" s="206" t="s">
        <v>1782</v>
      </c>
      <c r="C628" s="207" t="s">
        <v>120</v>
      </c>
      <c r="D628" s="207" t="s">
        <v>216</v>
      </c>
      <c r="E628" s="210" t="s">
        <v>1783</v>
      </c>
      <c r="F628" s="102" t="str">
        <f t="shared" si="25"/>
        <v>E</v>
      </c>
    </row>
    <row r="629" spans="2:7" ht="17">
      <c r="B629" s="206" t="s">
        <v>1784</v>
      </c>
      <c r="C629" s="207" t="s">
        <v>342</v>
      </c>
      <c r="D629" s="207" t="s">
        <v>342</v>
      </c>
      <c r="E629" s="210" t="s">
        <v>1785</v>
      </c>
      <c r="F629" s="102" t="str">
        <f t="shared" si="25"/>
        <v>L</v>
      </c>
    </row>
    <row r="630" spans="2:7" ht="17">
      <c r="B630" s="206" t="s">
        <v>1786</v>
      </c>
      <c r="C630" s="207" t="s">
        <v>856</v>
      </c>
      <c r="D630" s="207" t="s">
        <v>856</v>
      </c>
      <c r="E630" s="210" t="s">
        <v>1787</v>
      </c>
      <c r="F630" s="102" t="str">
        <f t="shared" si="25"/>
        <v>UOEA</v>
      </c>
      <c r="G630" s="208" t="s">
        <v>1788</v>
      </c>
    </row>
    <row r="631" spans="2:7" ht="34">
      <c r="B631" s="206" t="s">
        <v>1789</v>
      </c>
      <c r="C631" s="207" t="s">
        <v>1790</v>
      </c>
      <c r="D631" s="207" t="s">
        <v>216</v>
      </c>
      <c r="F631" s="102" t="str">
        <f t="shared" si="25"/>
        <v>R</v>
      </c>
    </row>
    <row r="632" spans="2:7" ht="17">
      <c r="B632" s="206" t="s">
        <v>1791</v>
      </c>
      <c r="C632" s="207" t="s">
        <v>216</v>
      </c>
      <c r="D632" s="207" t="s">
        <v>216</v>
      </c>
      <c r="E632" s="210" t="s">
        <v>1</v>
      </c>
      <c r="F632" s="102" t="str">
        <f t="shared" si="25"/>
        <v>PC</v>
      </c>
    </row>
    <row r="633" spans="2:7" ht="17">
      <c r="B633" s="206" t="s">
        <v>1792</v>
      </c>
      <c r="C633" s="207" t="s">
        <v>29</v>
      </c>
      <c r="D633" s="207" t="s">
        <v>955</v>
      </c>
      <c r="E633" s="210" t="s">
        <v>1793</v>
      </c>
      <c r="F633" s="102" t="str">
        <f t="shared" si="25"/>
        <v>P</v>
      </c>
    </row>
    <row r="634" spans="2:7" ht="17">
      <c r="B634" s="206" t="s">
        <v>1794</v>
      </c>
      <c r="C634" s="207" t="s">
        <v>1579</v>
      </c>
      <c r="D634" s="207" t="s">
        <v>35</v>
      </c>
      <c r="E634" s="210" t="s">
        <v>1795</v>
      </c>
      <c r="F634" s="102" t="str">
        <f t="shared" si="25"/>
        <v>MMOG</v>
      </c>
      <c r="G634" s="208" t="s">
        <v>1796</v>
      </c>
    </row>
    <row r="635" spans="2:7" ht="34">
      <c r="B635" s="206" t="s">
        <v>1797</v>
      </c>
      <c r="C635" s="207" t="s">
        <v>1798</v>
      </c>
      <c r="D635" s="207" t="s">
        <v>35</v>
      </c>
      <c r="E635" s="210" t="s">
        <v>1795</v>
      </c>
      <c r="F635" s="102" t="str">
        <f t="shared" si="25"/>
        <v>CA</v>
      </c>
    </row>
    <row r="636" spans="2:7" ht="17">
      <c r="B636" s="206" t="s">
        <v>1800</v>
      </c>
      <c r="C636" s="207" t="s">
        <v>554</v>
      </c>
      <c r="D636" s="207" t="s">
        <v>216</v>
      </c>
      <c r="F636" s="102" t="str">
        <f t="shared" si="25"/>
        <v>D</v>
      </c>
    </row>
    <row r="637" spans="2:7" ht="17">
      <c r="B637" s="206" t="s">
        <v>1801</v>
      </c>
      <c r="C637" s="207" t="s">
        <v>1802</v>
      </c>
      <c r="D637" s="207" t="s">
        <v>216</v>
      </c>
      <c r="E637" s="210" t="s">
        <v>1803</v>
      </c>
      <c r="F637" s="102" t="str">
        <f t="shared" si="25"/>
        <v>R-SH</v>
      </c>
    </row>
    <row r="638" spans="2:7" ht="51">
      <c r="B638" s="206" t="s">
        <v>1811</v>
      </c>
      <c r="C638" s="207" t="s">
        <v>1812</v>
      </c>
      <c r="D638" s="207" t="s">
        <v>49</v>
      </c>
      <c r="E638" s="210" t="s">
        <v>1814</v>
      </c>
      <c r="F638" s="102" t="str">
        <f t="shared" si="25"/>
        <v>NL</v>
      </c>
      <c r="G638" s="208" t="s">
        <v>1813</v>
      </c>
    </row>
    <row r="639" spans="2:7" ht="17">
      <c r="B639" s="206" t="s">
        <v>1829</v>
      </c>
      <c r="C639" s="207" t="s">
        <v>1830</v>
      </c>
      <c r="D639" s="207" t="s">
        <v>216</v>
      </c>
      <c r="F639" s="102" t="str">
        <f t="shared" si="25"/>
        <v>RY</v>
      </c>
    </row>
    <row r="640" spans="2:7" ht="17">
      <c r="B640" s="206" t="s">
        <v>1845</v>
      </c>
      <c r="C640" s="207" t="s">
        <v>250</v>
      </c>
      <c r="D640" s="207" t="s">
        <v>216</v>
      </c>
      <c r="F640" s="102" t="str">
        <f t="shared" si="25"/>
        <v>MB</v>
      </c>
    </row>
    <row r="641" spans="2:7" ht="17">
      <c r="B641" s="206" t="s">
        <v>1847</v>
      </c>
      <c r="C641" s="207" t="s">
        <v>216</v>
      </c>
      <c r="D641" s="207" t="s">
        <v>216</v>
      </c>
      <c r="E641" s="210" t="s">
        <v>1848</v>
      </c>
      <c r="F641" s="102" t="str">
        <f t="shared" si="25"/>
        <v>PJ</v>
      </c>
    </row>
    <row r="642" spans="2:7" ht="17">
      <c r="B642" s="206" t="s">
        <v>1849</v>
      </c>
      <c r="C642" s="207" t="s">
        <v>1257</v>
      </c>
      <c r="D642" s="207" t="s">
        <v>1257</v>
      </c>
      <c r="E642" s="210" t="s">
        <v>1850</v>
      </c>
      <c r="F642" s="102" t="str">
        <f t="shared" si="25"/>
        <v>IKK</v>
      </c>
    </row>
    <row r="643" spans="2:7" ht="17">
      <c r="B643" s="206" t="s">
        <v>1854</v>
      </c>
      <c r="C643" s="207" t="s">
        <v>392</v>
      </c>
      <c r="D643" s="207" t="s">
        <v>216</v>
      </c>
      <c r="E643" s="210" t="s">
        <v>1853</v>
      </c>
      <c r="F643" s="102" t="str">
        <f t="shared" ref="F643:F706" si="27">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7"/>
        <v>SRB</v>
      </c>
      <c r="G644" s="208" t="s">
        <v>1857</v>
      </c>
    </row>
    <row r="645" spans="2:7" ht="17">
      <c r="B645" s="206" t="s">
        <v>1858</v>
      </c>
      <c r="C645" s="207" t="s">
        <v>1859</v>
      </c>
      <c r="D645" s="207" t="s">
        <v>1859</v>
      </c>
      <c r="E645" s="210" t="s">
        <v>1860</v>
      </c>
      <c r="F645" s="102" t="str">
        <f t="shared" si="27"/>
        <v>LMZ</v>
      </c>
    </row>
    <row r="646" spans="2:7" ht="17">
      <c r="B646" s="206" t="s">
        <v>1862</v>
      </c>
      <c r="C646" s="207" t="s">
        <v>216</v>
      </c>
      <c r="D646" s="207" t="s">
        <v>216</v>
      </c>
      <c r="F646" s="102" t="str">
        <f t="shared" si="27"/>
        <v>KTH</v>
      </c>
    </row>
    <row r="647" spans="2:7" ht="17">
      <c r="B647" s="206" t="s">
        <v>1863</v>
      </c>
      <c r="C647" s="207" t="s">
        <v>466</v>
      </c>
      <c r="D647" s="207" t="s">
        <v>954</v>
      </c>
      <c r="F647" s="102" t="str">
        <f t="shared" si="27"/>
        <v>BS</v>
      </c>
    </row>
    <row r="648" spans="2:7" ht="17">
      <c r="B648" s="206" t="s">
        <v>1864</v>
      </c>
      <c r="C648" s="207" t="s">
        <v>274</v>
      </c>
      <c r="D648" s="207" t="s">
        <v>216</v>
      </c>
      <c r="E648" s="210" t="s">
        <v>1865</v>
      </c>
      <c r="F648" s="102" t="str">
        <f t="shared" si="27"/>
        <v>JA-J</v>
      </c>
    </row>
    <row r="649" spans="2:7" ht="17">
      <c r="B649" s="206" t="s">
        <v>1866</v>
      </c>
      <c r="C649" s="207" t="s">
        <v>1867</v>
      </c>
      <c r="D649" s="207" t="s">
        <v>216</v>
      </c>
      <c r="F649" s="102" t="str">
        <f t="shared" si="27"/>
        <v>ABG</v>
      </c>
      <c r="G649" s="208" t="s">
        <v>1184</v>
      </c>
    </row>
    <row r="650" spans="2:7" ht="17">
      <c r="B650" s="206" t="s">
        <v>1869</v>
      </c>
      <c r="C650" s="207" t="s">
        <v>216</v>
      </c>
      <c r="D650" s="207" t="s">
        <v>216</v>
      </c>
      <c r="E650" s="210" t="s">
        <v>1870</v>
      </c>
      <c r="F650" s="102" t="str">
        <f t="shared" si="27"/>
        <v>KICA</v>
      </c>
      <c r="G650" s="208" t="s">
        <v>1871</v>
      </c>
    </row>
    <row r="651" spans="2:7" ht="17">
      <c r="B651" s="206" t="s">
        <v>1872</v>
      </c>
      <c r="C651" s="207" t="s">
        <v>216</v>
      </c>
      <c r="D651" s="207" t="s">
        <v>216</v>
      </c>
      <c r="E651" s="210" t="s">
        <v>1873</v>
      </c>
      <c r="F651" s="102" t="str">
        <f t="shared" si="27"/>
        <v>KA</v>
      </c>
    </row>
    <row r="652" spans="2:7" ht="17">
      <c r="B652" s="206" t="s">
        <v>1874</v>
      </c>
      <c r="C652" s="207" t="s">
        <v>1875</v>
      </c>
      <c r="D652" s="207" t="s">
        <v>216</v>
      </c>
      <c r="F652" s="102" t="str">
        <f t="shared" si="27"/>
        <v>MA</v>
      </c>
    </row>
    <row r="653" spans="2:7" ht="17">
      <c r="B653" s="206" t="s">
        <v>1876</v>
      </c>
      <c r="C653" s="207" t="s">
        <v>117</v>
      </c>
      <c r="D653" s="207" t="s">
        <v>216</v>
      </c>
      <c r="E653" s="210" t="s">
        <v>1877</v>
      </c>
      <c r="F653" s="102" t="str">
        <f t="shared" si="27"/>
        <v>WD</v>
      </c>
    </row>
    <row r="654" spans="2:7" ht="17">
      <c r="B654" s="206" t="s">
        <v>1878</v>
      </c>
      <c r="C654" s="207" t="s">
        <v>1399</v>
      </c>
      <c r="D654" s="207" t="s">
        <v>216</v>
      </c>
      <c r="E654" s="210" t="s">
        <v>1879</v>
      </c>
      <c r="F654" s="102" t="str">
        <f t="shared" si="27"/>
        <v>PO</v>
      </c>
    </row>
    <row r="655" spans="2:7" ht="17">
      <c r="B655" s="206" t="s">
        <v>1880</v>
      </c>
      <c r="C655" s="207" t="s">
        <v>216</v>
      </c>
      <c r="D655" s="207" t="s">
        <v>216</v>
      </c>
      <c r="E655" s="207" t="s">
        <v>1881</v>
      </c>
      <c r="F655" s="102" t="str">
        <f t="shared" si="27"/>
        <v>D</v>
      </c>
    </row>
    <row r="656" spans="2:7" ht="17">
      <c r="B656" s="206" t="s">
        <v>1883</v>
      </c>
      <c r="C656" s="207" t="s">
        <v>216</v>
      </c>
      <c r="D656" s="207" t="s">
        <v>216</v>
      </c>
      <c r="E656" s="210" t="s">
        <v>1884</v>
      </c>
      <c r="F656" s="102" t="str">
        <f t="shared" si="27"/>
        <v>M</v>
      </c>
    </row>
    <row r="657" spans="2:8" ht="17">
      <c r="B657" s="206" t="s">
        <v>2440</v>
      </c>
      <c r="C657" s="207" t="s">
        <v>576</v>
      </c>
      <c r="D657" s="207" t="s">
        <v>1082</v>
      </c>
      <c r="E657" s="210" t="s">
        <v>1884</v>
      </c>
      <c r="F657" s="102" t="str">
        <f t="shared" si="27"/>
        <v>M-N</v>
      </c>
    </row>
    <row r="658" spans="2:8" ht="17">
      <c r="B658" s="206" t="s">
        <v>1903</v>
      </c>
      <c r="C658" s="207" t="s">
        <v>216</v>
      </c>
      <c r="D658" s="207" t="s">
        <v>216</v>
      </c>
      <c r="E658" s="210" t="s">
        <v>1904</v>
      </c>
      <c r="F658" s="102" t="str">
        <f t="shared" si="27"/>
        <v>I</v>
      </c>
      <c r="G658" s="208" t="s">
        <v>1905</v>
      </c>
    </row>
    <row r="659" spans="2:8" ht="17">
      <c r="B659" s="206" t="s">
        <v>1907</v>
      </c>
      <c r="C659" s="207" t="s">
        <v>1908</v>
      </c>
      <c r="D659" s="207" t="s">
        <v>35</v>
      </c>
      <c r="E659" s="220" t="s">
        <v>1909</v>
      </c>
      <c r="F659" s="102" t="str">
        <f t="shared" si="27"/>
        <v>GGC</v>
      </c>
      <c r="G659" s="208" t="s">
        <v>1906</v>
      </c>
    </row>
    <row r="660" spans="2:8" ht="17">
      <c r="B660" s="206" t="s">
        <v>1913</v>
      </c>
      <c r="C660" s="207" t="s">
        <v>57</v>
      </c>
      <c r="D660" s="207" t="s">
        <v>954</v>
      </c>
      <c r="F660" s="102" t="str">
        <f t="shared" si="27"/>
        <v>GM</v>
      </c>
    </row>
    <row r="661" spans="2:8" ht="17">
      <c r="B661" s="206" t="s">
        <v>1931</v>
      </c>
      <c r="C661" s="207" t="s">
        <v>216</v>
      </c>
      <c r="D661" s="207" t="s">
        <v>216</v>
      </c>
      <c r="E661" s="210" t="s">
        <v>1929</v>
      </c>
      <c r="F661" s="102" t="str">
        <f t="shared" si="27"/>
        <v>TO</v>
      </c>
      <c r="H661" s="219" t="s">
        <v>1930</v>
      </c>
    </row>
    <row r="662" spans="2:8" ht="17">
      <c r="B662" s="206" t="s">
        <v>1932</v>
      </c>
      <c r="C662" s="207" t="s">
        <v>438</v>
      </c>
      <c r="D662" s="207" t="s">
        <v>216</v>
      </c>
      <c r="E662" s="210" t="s">
        <v>2196</v>
      </c>
      <c r="F662" s="102" t="str">
        <f t="shared" si="27"/>
        <v>CS</v>
      </c>
    </row>
    <row r="663" spans="2:8" ht="17">
      <c r="B663" s="206" t="s">
        <v>1942</v>
      </c>
      <c r="C663" s="207" t="s">
        <v>1943</v>
      </c>
      <c r="D663" s="207" t="s">
        <v>216</v>
      </c>
      <c r="E663" s="210" t="s">
        <v>1944</v>
      </c>
      <c r="F663" s="102" t="str">
        <f t="shared" si="27"/>
        <v>JK</v>
      </c>
    </row>
    <row r="664" spans="2:8" ht="17">
      <c r="B664" s="206" t="s">
        <v>1946</v>
      </c>
      <c r="C664" s="207" t="s">
        <v>295</v>
      </c>
      <c r="D664" s="207" t="s">
        <v>295</v>
      </c>
      <c r="E664" s="210" t="s">
        <v>1947</v>
      </c>
      <c r="F664" s="102" t="str">
        <f t="shared" si="27"/>
        <v>A</v>
      </c>
    </row>
    <row r="665" spans="2:8" ht="17">
      <c r="B665" s="206" t="s">
        <v>2192</v>
      </c>
      <c r="C665" s="207" t="s">
        <v>2193</v>
      </c>
      <c r="D665" s="207" t="s">
        <v>216</v>
      </c>
      <c r="E665" s="210" t="s">
        <v>2194</v>
      </c>
      <c r="F665" s="102" t="str">
        <f t="shared" si="27"/>
        <v>PT</v>
      </c>
      <c r="H665" s="219" t="s">
        <v>2195</v>
      </c>
    </row>
    <row r="666" spans="2:8" ht="17">
      <c r="B666" s="206" t="s">
        <v>2322</v>
      </c>
      <c r="C666" s="207" t="s">
        <v>274</v>
      </c>
      <c r="D666" s="207" t="s">
        <v>216</v>
      </c>
      <c r="E666" s="210" t="s">
        <v>2323</v>
      </c>
      <c r="F666" s="102" t="str">
        <f t="shared" si="27"/>
        <v>EA</v>
      </c>
      <c r="H666" s="219" t="s">
        <v>2324</v>
      </c>
    </row>
    <row r="667" spans="2:8" ht="34">
      <c r="B667" s="206" t="s">
        <v>2325</v>
      </c>
      <c r="C667" s="207" t="s">
        <v>2326</v>
      </c>
      <c r="D667" s="207" t="s">
        <v>216</v>
      </c>
      <c r="E667" s="210" t="s">
        <v>2327</v>
      </c>
      <c r="F667" s="102" t="str">
        <f t="shared" si="27"/>
        <v>T</v>
      </c>
    </row>
    <row r="668" spans="2:8" ht="17">
      <c r="B668" s="206" t="s">
        <v>2328</v>
      </c>
      <c r="C668" s="207" t="s">
        <v>1536</v>
      </c>
      <c r="D668" s="207" t="s">
        <v>216</v>
      </c>
      <c r="E668" s="210" t="s">
        <v>1727</v>
      </c>
      <c r="F668" s="102" t="str">
        <f t="shared" si="27"/>
        <v>SICC</v>
      </c>
    </row>
    <row r="669" spans="2:8" ht="17">
      <c r="B669" s="206" t="s">
        <v>2329</v>
      </c>
      <c r="C669" s="207" t="s">
        <v>1536</v>
      </c>
      <c r="D669" s="207" t="s">
        <v>216</v>
      </c>
      <c r="E669" s="210" t="s">
        <v>1727</v>
      </c>
      <c r="F669" s="102" t="str">
        <f t="shared" si="27"/>
        <v>SICC</v>
      </c>
    </row>
    <row r="670" spans="2:8" ht="17">
      <c r="B670" s="206" t="s">
        <v>2331</v>
      </c>
      <c r="C670" s="207" t="s">
        <v>216</v>
      </c>
      <c r="D670" s="207" t="s">
        <v>216</v>
      </c>
      <c r="E670" s="210" t="s">
        <v>2332</v>
      </c>
      <c r="F670" s="102" t="str">
        <f t="shared" si="27"/>
        <v>B</v>
      </c>
    </row>
    <row r="671" spans="2:8" ht="17">
      <c r="B671" s="206" t="s">
        <v>2333</v>
      </c>
      <c r="C671" s="207" t="s">
        <v>801</v>
      </c>
      <c r="D671" s="207" t="s">
        <v>954</v>
      </c>
      <c r="F671" s="102" t="str">
        <f t="shared" si="27"/>
        <v>AK-A</v>
      </c>
    </row>
    <row r="672" spans="2:8" ht="17">
      <c r="B672" s="206" t="s">
        <v>2334</v>
      </c>
      <c r="C672" s="207" t="s">
        <v>612</v>
      </c>
      <c r="D672" s="207" t="s">
        <v>216</v>
      </c>
      <c r="E672" s="210" t="s">
        <v>2335</v>
      </c>
      <c r="F672" s="102" t="str">
        <f t="shared" si="27"/>
        <v>CA</v>
      </c>
    </row>
    <row r="673" spans="2:8" ht="17">
      <c r="B673" s="206" t="s">
        <v>2336</v>
      </c>
      <c r="C673" s="207" t="s">
        <v>2337</v>
      </c>
      <c r="D673" s="207" t="s">
        <v>955</v>
      </c>
      <c r="E673" s="210" t="s">
        <v>2338</v>
      </c>
      <c r="F673" s="102" t="str">
        <f t="shared" si="27"/>
        <v>MB</v>
      </c>
      <c r="H673" s="219" t="s">
        <v>2339</v>
      </c>
    </row>
    <row r="674" spans="2:8" ht="17">
      <c r="B674" s="206" t="s">
        <v>2356</v>
      </c>
      <c r="C674" s="207" t="s">
        <v>216</v>
      </c>
      <c r="D674" s="207" t="s">
        <v>216</v>
      </c>
      <c r="F674" s="102" t="str">
        <f t="shared" si="27"/>
        <v>AG</v>
      </c>
    </row>
    <row r="675" spans="2:8" ht="17">
      <c r="B675" s="206" t="s">
        <v>2357</v>
      </c>
      <c r="C675" s="207" t="s">
        <v>2358</v>
      </c>
      <c r="D675" s="207" t="s">
        <v>954</v>
      </c>
      <c r="E675" s="210" t="s">
        <v>2359</v>
      </c>
      <c r="F675" s="102" t="str">
        <f t="shared" si="27"/>
        <v>M</v>
      </c>
    </row>
    <row r="676" spans="2:8" ht="17">
      <c r="B676" s="206" t="s">
        <v>2360</v>
      </c>
      <c r="C676" s="207" t="s">
        <v>995</v>
      </c>
      <c r="D676" s="207" t="s">
        <v>955</v>
      </c>
      <c r="E676" s="210" t="s">
        <v>2361</v>
      </c>
      <c r="F676" s="102" t="str">
        <f t="shared" si="27"/>
        <v>EA</v>
      </c>
    </row>
    <row r="677" spans="2:8" ht="17">
      <c r="B677" s="206" t="s">
        <v>2362</v>
      </c>
      <c r="C677" s="207" t="s">
        <v>2363</v>
      </c>
      <c r="D677" s="207" t="s">
        <v>954</v>
      </c>
      <c r="E677" s="210" t="s">
        <v>2364</v>
      </c>
      <c r="F677" s="102" t="str">
        <f t="shared" si="27"/>
        <v>AB</v>
      </c>
    </row>
    <row r="678" spans="2:8" ht="51">
      <c r="B678" s="206" t="s">
        <v>2365</v>
      </c>
      <c r="C678" s="207" t="s">
        <v>2367</v>
      </c>
      <c r="D678" s="207" t="s">
        <v>216</v>
      </c>
      <c r="E678" s="210" t="s">
        <v>2366</v>
      </c>
      <c r="F678" s="102" t="str">
        <f t="shared" si="27"/>
        <v>EGAO</v>
      </c>
    </row>
    <row r="679" spans="2:8" ht="17">
      <c r="B679" s="206" t="s">
        <v>2368</v>
      </c>
      <c r="C679" s="207" t="s">
        <v>216</v>
      </c>
      <c r="D679" s="207" t="s">
        <v>216</v>
      </c>
      <c r="E679" s="210" t="s">
        <v>2369</v>
      </c>
      <c r="F679" s="102" t="str">
        <f t="shared" si="27"/>
        <v>J</v>
      </c>
    </row>
    <row r="680" spans="2:8" ht="34">
      <c r="B680" s="206" t="s">
        <v>2370</v>
      </c>
      <c r="C680" s="207" t="s">
        <v>2371</v>
      </c>
      <c r="D680" s="207" t="s">
        <v>216</v>
      </c>
      <c r="E680" s="210" t="s">
        <v>2372</v>
      </c>
      <c r="F680" s="102" t="str">
        <f t="shared" si="27"/>
        <v>DBA</v>
      </c>
    </row>
    <row r="681" spans="2:8" ht="17">
      <c r="B681" s="206" t="s">
        <v>2373</v>
      </c>
      <c r="C681" s="207" t="s">
        <v>216</v>
      </c>
      <c r="D681" s="207" t="s">
        <v>216</v>
      </c>
      <c r="F681" s="102" t="str">
        <f t="shared" si="27"/>
        <v>RB</v>
      </c>
    </row>
    <row r="682" spans="2:8" ht="17">
      <c r="B682" s="206" t="s">
        <v>2374</v>
      </c>
      <c r="C682" s="207" t="s">
        <v>216</v>
      </c>
      <c r="D682" s="207" t="s">
        <v>216</v>
      </c>
      <c r="E682" s="210" t="s">
        <v>2375</v>
      </c>
      <c r="F682" s="102" t="str">
        <f t="shared" si="27"/>
        <v>TO</v>
      </c>
    </row>
    <row r="683" spans="2:8" ht="17">
      <c r="B683" s="206" t="s">
        <v>2377</v>
      </c>
      <c r="C683" s="207" t="s">
        <v>2378</v>
      </c>
      <c r="D683" s="207" t="s">
        <v>51</v>
      </c>
      <c r="E683" s="210" t="s">
        <v>2379</v>
      </c>
      <c r="F683" s="102" t="str">
        <f t="shared" si="27"/>
        <v>PV</v>
      </c>
      <c r="G683" s="208" t="s">
        <v>2376</v>
      </c>
    </row>
    <row r="684" spans="2:8" ht="17">
      <c r="B684" s="206" t="s">
        <v>2380</v>
      </c>
      <c r="C684" s="207" t="s">
        <v>216</v>
      </c>
      <c r="D684" s="207" t="s">
        <v>216</v>
      </c>
      <c r="F684" s="102" t="str">
        <f t="shared" si="27"/>
        <v>T</v>
      </c>
    </row>
    <row r="685" spans="2:8" ht="17">
      <c r="B685" s="206" t="s">
        <v>2381</v>
      </c>
      <c r="C685" s="207" t="s">
        <v>49</v>
      </c>
      <c r="D685" s="207" t="s">
        <v>49</v>
      </c>
      <c r="F685" s="102" t="str">
        <f t="shared" si="27"/>
        <v>CB</v>
      </c>
    </row>
    <row r="686" spans="2:8" ht="17">
      <c r="B686" s="206" t="s">
        <v>2388</v>
      </c>
      <c r="C686" s="207" t="s">
        <v>216</v>
      </c>
      <c r="D686" s="207" t="s">
        <v>216</v>
      </c>
      <c r="E686" s="210" t="s">
        <v>2389</v>
      </c>
      <c r="F686" s="102" t="str">
        <f t="shared" si="27"/>
        <v>K</v>
      </c>
    </row>
    <row r="687" spans="2:8" ht="17">
      <c r="B687" s="206" t="s">
        <v>2390</v>
      </c>
      <c r="C687" s="207" t="s">
        <v>216</v>
      </c>
      <c r="D687" s="207" t="s">
        <v>216</v>
      </c>
      <c r="F687" s="102" t="str">
        <f t="shared" si="27"/>
        <v>AT</v>
      </c>
    </row>
    <row r="688" spans="2:8" ht="51">
      <c r="B688" s="206" t="s">
        <v>2391</v>
      </c>
      <c r="C688" s="207" t="s">
        <v>2392</v>
      </c>
      <c r="D688" s="207" t="s">
        <v>216</v>
      </c>
      <c r="E688" s="210" t="s">
        <v>680</v>
      </c>
      <c r="F688" s="102" t="str">
        <f t="shared" si="27"/>
        <v>KAGL</v>
      </c>
    </row>
    <row r="689" spans="2:6" ht="17">
      <c r="B689" s="206" t="s">
        <v>2393</v>
      </c>
      <c r="C689" s="207" t="s">
        <v>35</v>
      </c>
      <c r="D689" s="207" t="s">
        <v>216</v>
      </c>
      <c r="F689" s="102" t="str">
        <f t="shared" si="27"/>
        <v>ES</v>
      </c>
    </row>
    <row r="690" spans="2:6" ht="17">
      <c r="B690" s="206" t="s">
        <v>2394</v>
      </c>
      <c r="C690" s="207" t="s">
        <v>216</v>
      </c>
      <c r="D690" s="207" t="s">
        <v>216</v>
      </c>
      <c r="E690" s="210" t="s">
        <v>2395</v>
      </c>
      <c r="F690" s="102" t="str">
        <f t="shared" si="27"/>
        <v>KA</v>
      </c>
    </row>
    <row r="691" spans="2:6" ht="17">
      <c r="B691" s="206" t="s">
        <v>2396</v>
      </c>
      <c r="C691" s="207" t="s">
        <v>216</v>
      </c>
      <c r="D691" s="207" t="s">
        <v>216</v>
      </c>
      <c r="E691" s="210" t="s">
        <v>2397</v>
      </c>
      <c r="F691" s="102" t="str">
        <f t="shared" si="27"/>
        <v>IIKB</v>
      </c>
    </row>
    <row r="692" spans="2:6" ht="17">
      <c r="B692" s="206" t="s">
        <v>2398</v>
      </c>
      <c r="C692" s="207" t="s">
        <v>80</v>
      </c>
      <c r="D692" s="207" t="s">
        <v>216</v>
      </c>
      <c r="E692" s="210" t="s">
        <v>2399</v>
      </c>
      <c r="F692" s="102" t="str">
        <f t="shared" si="27"/>
        <v>PA</v>
      </c>
    </row>
    <row r="693" spans="2:6" ht="17">
      <c r="B693" s="206" t="s">
        <v>2400</v>
      </c>
      <c r="C693" s="207" t="s">
        <v>352</v>
      </c>
      <c r="D693" s="207" t="s">
        <v>216</v>
      </c>
      <c r="E693" s="210" t="s">
        <v>2401</v>
      </c>
      <c r="F693" s="102" t="str">
        <f t="shared" si="27"/>
        <v>ME</v>
      </c>
    </row>
    <row r="694" spans="2:6" ht="17">
      <c r="B694" s="206" t="s">
        <v>2402</v>
      </c>
      <c r="C694" s="207" t="s">
        <v>271</v>
      </c>
      <c r="D694" s="207" t="s">
        <v>216</v>
      </c>
      <c r="E694" s="210" t="s">
        <v>2403</v>
      </c>
      <c r="F694" s="102" t="str">
        <f t="shared" si="27"/>
        <v>KSA</v>
      </c>
    </row>
    <row r="695" spans="2:6" ht="17">
      <c r="B695" s="206" t="s">
        <v>2409</v>
      </c>
      <c r="C695" s="207" t="s">
        <v>38</v>
      </c>
      <c r="D695" s="207" t="s">
        <v>216</v>
      </c>
      <c r="E695" s="210" t="s">
        <v>2410</v>
      </c>
      <c r="F695" s="102" t="str">
        <f t="shared" si="27"/>
        <v>AAY</v>
      </c>
    </row>
    <row r="696" spans="2:6" ht="17">
      <c r="B696" s="206" t="s">
        <v>2411</v>
      </c>
      <c r="C696" s="207" t="s">
        <v>69</v>
      </c>
      <c r="D696" s="207" t="s">
        <v>216</v>
      </c>
      <c r="E696" s="207" t="s">
        <v>2412</v>
      </c>
      <c r="F696" s="102" t="str">
        <f t="shared" si="27"/>
        <v>E-K</v>
      </c>
    </row>
    <row r="697" spans="2:6" ht="17">
      <c r="B697" s="206" t="s">
        <v>1553</v>
      </c>
      <c r="C697" s="207" t="s">
        <v>46</v>
      </c>
      <c r="D697" s="207" t="s">
        <v>216</v>
      </c>
      <c r="F697" s="102" t="str">
        <f t="shared" si="27"/>
        <v>I</v>
      </c>
    </row>
    <row r="698" spans="2:6" ht="17">
      <c r="B698" s="206" t="s">
        <v>2413</v>
      </c>
      <c r="C698" s="207" t="s">
        <v>29</v>
      </c>
      <c r="D698" s="207" t="s">
        <v>216</v>
      </c>
      <c r="E698" s="210" t="s">
        <v>2414</v>
      </c>
      <c r="F698" s="102" t="str">
        <f t="shared" si="27"/>
        <v>EBY</v>
      </c>
    </row>
    <row r="699" spans="2:6" ht="17">
      <c r="B699" s="206" t="s">
        <v>2415</v>
      </c>
      <c r="C699" s="207" t="s">
        <v>216</v>
      </c>
      <c r="D699" s="207" t="s">
        <v>216</v>
      </c>
      <c r="E699" s="207" t="s">
        <v>2416</v>
      </c>
      <c r="F699" s="102" t="str">
        <f t="shared" si="27"/>
        <v>EP</v>
      </c>
    </row>
    <row r="700" spans="2:6" ht="17">
      <c r="B700" s="206" t="s">
        <v>2417</v>
      </c>
      <c r="C700" s="207" t="s">
        <v>29</v>
      </c>
      <c r="D700" s="207" t="s">
        <v>216</v>
      </c>
      <c r="E700" s="210" t="s">
        <v>2418</v>
      </c>
      <c r="F700" s="102" t="str">
        <f t="shared" si="27"/>
        <v>K</v>
      </c>
    </row>
    <row r="701" spans="2:6" ht="17">
      <c r="B701" s="206" t="s">
        <v>2421</v>
      </c>
      <c r="C701" s="207" t="s">
        <v>216</v>
      </c>
      <c r="D701" s="207" t="s">
        <v>216</v>
      </c>
      <c r="E701" s="210" t="s">
        <v>2422</v>
      </c>
      <c r="F701" s="102" t="str">
        <f t="shared" si="27"/>
        <v>H</v>
      </c>
    </row>
    <row r="702" spans="2:6" ht="17">
      <c r="B702" s="206" t="s">
        <v>2423</v>
      </c>
      <c r="C702" s="207" t="s">
        <v>1081</v>
      </c>
      <c r="D702" s="207" t="s">
        <v>1081</v>
      </c>
      <c r="E702" s="210" t="s">
        <v>2424</v>
      </c>
      <c r="F702" s="102" t="str">
        <f t="shared" si="27"/>
        <v>DJA</v>
      </c>
    </row>
    <row r="703" spans="2:6" ht="17">
      <c r="B703" s="206" t="s">
        <v>2425</v>
      </c>
      <c r="C703" s="207" t="s">
        <v>216</v>
      </c>
      <c r="D703" s="207" t="s">
        <v>216</v>
      </c>
      <c r="E703" s="210" t="s">
        <v>2426</v>
      </c>
      <c r="F703" s="102" t="str">
        <f t="shared" si="27"/>
        <v>PM</v>
      </c>
    </row>
    <row r="704" spans="2:6" ht="17">
      <c r="B704" s="206" t="s">
        <v>2428</v>
      </c>
      <c r="C704" s="207" t="s">
        <v>216</v>
      </c>
      <c r="D704" s="207" t="s">
        <v>216</v>
      </c>
      <c r="E704" s="210" t="s">
        <v>2427</v>
      </c>
      <c r="F704" s="102" t="str">
        <f t="shared" si="27"/>
        <v>T-V</v>
      </c>
    </row>
    <row r="705" spans="2:7" ht="17">
      <c r="B705" s="206" t="s">
        <v>1578</v>
      </c>
      <c r="C705" s="207" t="s">
        <v>216</v>
      </c>
      <c r="D705" s="207" t="s">
        <v>216</v>
      </c>
      <c r="E705" s="210" t="s">
        <v>1617</v>
      </c>
      <c r="F705" s="102" t="str">
        <f t="shared" si="27"/>
        <v>F</v>
      </c>
    </row>
    <row r="706" spans="2:7" ht="17">
      <c r="B706" s="206" t="s">
        <v>1361</v>
      </c>
      <c r="C706" s="207" t="s">
        <v>216</v>
      </c>
      <c r="D706" s="207" t="s">
        <v>216</v>
      </c>
      <c r="E706" s="210" t="s">
        <v>2430</v>
      </c>
      <c r="F706" s="102" t="str">
        <f t="shared" si="27"/>
        <v>JC</v>
      </c>
    </row>
    <row r="707" spans="2:7" ht="17">
      <c r="B707" s="206" t="s">
        <v>2431</v>
      </c>
      <c r="C707" s="207" t="s">
        <v>216</v>
      </c>
      <c r="D707" s="207" t="s">
        <v>216</v>
      </c>
      <c r="E707" s="210" t="s">
        <v>2432</v>
      </c>
      <c r="F707" s="102" t="str">
        <f t="shared" ref="F707:F770" si="28">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28"/>
        <v>SE/P</v>
      </c>
    </row>
    <row r="709" spans="2:7" ht="17">
      <c r="B709" s="206" t="s">
        <v>2434</v>
      </c>
      <c r="C709" s="207" t="s">
        <v>858</v>
      </c>
      <c r="D709" s="207" t="s">
        <v>858</v>
      </c>
      <c r="E709" s="210" t="s">
        <v>2435</v>
      </c>
      <c r="F709" s="102" t="str">
        <f t="shared" si="28"/>
        <v>S</v>
      </c>
    </row>
    <row r="710" spans="2:7" ht="17">
      <c r="B710" s="206" t="s">
        <v>2436</v>
      </c>
      <c r="C710" s="207" t="s">
        <v>389</v>
      </c>
      <c r="D710" s="207" t="s">
        <v>954</v>
      </c>
      <c r="F710" s="102" t="str">
        <f t="shared" si="28"/>
        <v>PRH</v>
      </c>
      <c r="G710" s="208" t="s">
        <v>2437</v>
      </c>
    </row>
    <row r="711" spans="2:7" ht="17">
      <c r="B711" s="206" t="s">
        <v>2439</v>
      </c>
      <c r="C711" s="207" t="s">
        <v>216</v>
      </c>
      <c r="D711" s="207" t="s">
        <v>216</v>
      </c>
      <c r="E711" s="210" t="s">
        <v>2438</v>
      </c>
      <c r="F711" s="102" t="str">
        <f t="shared" si="28"/>
        <v>E-</v>
      </c>
    </row>
    <row r="712" spans="2:7" ht="17">
      <c r="B712" s="206" t="s">
        <v>2441</v>
      </c>
      <c r="C712" s="207" t="s">
        <v>856</v>
      </c>
      <c r="D712" s="207" t="s">
        <v>856</v>
      </c>
      <c r="E712" s="210" t="s">
        <v>2442</v>
      </c>
      <c r="F712" s="102" t="str">
        <f t="shared" si="28"/>
        <v>MA</v>
      </c>
    </row>
    <row r="713" spans="2:7" ht="17">
      <c r="B713" s="206" t="s">
        <v>2443</v>
      </c>
      <c r="C713" s="207" t="s">
        <v>93</v>
      </c>
      <c r="D713" s="207" t="s">
        <v>216</v>
      </c>
      <c r="E713" s="210" t="s">
        <v>2444</v>
      </c>
      <c r="F713" s="102" t="str">
        <f t="shared" si="28"/>
        <v>K</v>
      </c>
    </row>
    <row r="714" spans="2:7" ht="17">
      <c r="B714" s="206" t="s">
        <v>2445</v>
      </c>
      <c r="C714" s="207" t="s">
        <v>216</v>
      </c>
      <c r="D714" s="207" t="s">
        <v>216</v>
      </c>
      <c r="E714" s="210" t="s">
        <v>2446</v>
      </c>
      <c r="F714" s="102" t="str">
        <f t="shared" si="28"/>
        <v>MJ</v>
      </c>
    </row>
    <row r="715" spans="2:7" ht="17">
      <c r="B715" s="206" t="s">
        <v>2447</v>
      </c>
      <c r="C715" s="207" t="s">
        <v>32</v>
      </c>
      <c r="D715" s="207" t="s">
        <v>216</v>
      </c>
      <c r="E715" s="210" t="s">
        <v>2448</v>
      </c>
      <c r="F715" s="102" t="str">
        <f t="shared" si="28"/>
        <v>AY</v>
      </c>
    </row>
    <row r="716" spans="2:7" ht="17">
      <c r="B716" s="206" t="s">
        <v>2449</v>
      </c>
      <c r="C716" s="207" t="s">
        <v>409</v>
      </c>
      <c r="D716" s="207" t="s">
        <v>216</v>
      </c>
      <c r="E716" s="210" t="s">
        <v>2450</v>
      </c>
      <c r="F716" s="102" t="str">
        <f t="shared" si="28"/>
        <v>MF</v>
      </c>
    </row>
    <row r="717" spans="2:7" ht="17">
      <c r="B717" s="206" t="s">
        <v>2451</v>
      </c>
      <c r="C717" s="207" t="s">
        <v>2454</v>
      </c>
      <c r="D717" s="207" t="s">
        <v>216</v>
      </c>
      <c r="E717" s="210" t="s">
        <v>2453</v>
      </c>
      <c r="F717" s="102" t="str">
        <f t="shared" si="28"/>
        <v>SMMC</v>
      </c>
      <c r="G717" s="208" t="s">
        <v>2452</v>
      </c>
    </row>
    <row r="718" spans="2:7" ht="17">
      <c r="B718" s="206" t="s">
        <v>2456</v>
      </c>
      <c r="C718" s="207" t="s">
        <v>305</v>
      </c>
      <c r="D718" s="207" t="s">
        <v>955</v>
      </c>
      <c r="E718" s="210" t="s">
        <v>2455</v>
      </c>
      <c r="F718" s="102" t="str">
        <f t="shared" si="28"/>
        <v>PAB</v>
      </c>
    </row>
    <row r="719" spans="2:7" ht="34">
      <c r="B719" s="206" t="s">
        <v>2457</v>
      </c>
      <c r="C719" s="207" t="s">
        <v>628</v>
      </c>
      <c r="D719" s="207" t="s">
        <v>216</v>
      </c>
      <c r="E719" s="210" t="s">
        <v>2458</v>
      </c>
      <c r="F719" s="102" t="str">
        <f t="shared" si="28"/>
        <v>C</v>
      </c>
    </row>
    <row r="720" spans="2:7" ht="17">
      <c r="B720" s="206" t="s">
        <v>2483</v>
      </c>
      <c r="C720" s="207" t="s">
        <v>216</v>
      </c>
      <c r="D720" s="207" t="s">
        <v>216</v>
      </c>
      <c r="F720" s="102" t="str">
        <f t="shared" si="28"/>
        <v>SA</v>
      </c>
    </row>
    <row r="721" spans="2:8" ht="34">
      <c r="B721" s="206" t="s">
        <v>2484</v>
      </c>
      <c r="C721" s="207" t="s">
        <v>2485</v>
      </c>
      <c r="D721" s="207" t="s">
        <v>216</v>
      </c>
      <c r="F721" s="102" t="str">
        <f t="shared" si="28"/>
        <v>MFA</v>
      </c>
    </row>
    <row r="722" spans="2:8" ht="17">
      <c r="B722" s="206" t="s">
        <v>2486</v>
      </c>
      <c r="C722" s="207" t="s">
        <v>29</v>
      </c>
      <c r="D722" s="207" t="s">
        <v>216</v>
      </c>
      <c r="F722" s="102" t="str">
        <f t="shared" si="28"/>
        <v>GNCU</v>
      </c>
    </row>
    <row r="723" spans="2:8" ht="17">
      <c r="B723" s="206" t="s">
        <v>2490</v>
      </c>
      <c r="C723" s="207" t="s">
        <v>93</v>
      </c>
      <c r="D723" s="207" t="s">
        <v>216</v>
      </c>
      <c r="E723" s="210" t="s">
        <v>2491</v>
      </c>
      <c r="F723" s="102" t="str">
        <f t="shared" si="28"/>
        <v>MG</v>
      </c>
    </row>
    <row r="724" spans="2:8" ht="17">
      <c r="B724" s="206" t="s">
        <v>2499</v>
      </c>
      <c r="C724" s="207" t="s">
        <v>628</v>
      </c>
      <c r="D724" s="207" t="s">
        <v>216</v>
      </c>
      <c r="E724" s="210" t="s">
        <v>2500</v>
      </c>
      <c r="F724" s="102" t="str">
        <f t="shared" si="28"/>
        <v>V</v>
      </c>
    </row>
    <row r="725" spans="2:8" ht="17">
      <c r="B725" s="206" t="s">
        <v>2514</v>
      </c>
      <c r="C725" s="207" t="s">
        <v>219</v>
      </c>
      <c r="D725" s="207" t="s">
        <v>216</v>
      </c>
      <c r="E725" s="210" t="s">
        <v>2513</v>
      </c>
      <c r="F725" s="102" t="str">
        <f t="shared" si="28"/>
        <v>SO</v>
      </c>
      <c r="G725" s="211"/>
      <c r="H725" s="211" t="s">
        <v>2512</v>
      </c>
    </row>
    <row r="726" spans="2:8" ht="17">
      <c r="B726" s="206" t="s">
        <v>2515</v>
      </c>
      <c r="C726" s="207" t="s">
        <v>216</v>
      </c>
      <c r="D726" s="207" t="s">
        <v>216</v>
      </c>
      <c r="E726" s="210" t="s">
        <v>2516</v>
      </c>
      <c r="F726" s="102" t="str">
        <f t="shared" si="28"/>
        <v>MS</v>
      </c>
    </row>
    <row r="727" spans="2:8" ht="17">
      <c r="B727" s="206" t="s">
        <v>2517</v>
      </c>
      <c r="C727" s="207" t="s">
        <v>216</v>
      </c>
      <c r="D727" s="207" t="s">
        <v>216</v>
      </c>
      <c r="E727" s="210" t="s">
        <v>2519</v>
      </c>
      <c r="F727" s="102" t="str">
        <f t="shared" si="28"/>
        <v>E</v>
      </c>
      <c r="G727" s="208" t="s">
        <v>2518</v>
      </c>
    </row>
    <row r="728" spans="2:8" ht="15">
      <c r="B728" s="221" t="s">
        <v>2520</v>
      </c>
      <c r="C728" s="222" t="s">
        <v>216</v>
      </c>
      <c r="D728" s="222" t="s">
        <v>216</v>
      </c>
      <c r="E728" s="223" t="s">
        <v>1503</v>
      </c>
      <c r="F728" s="102" t="str">
        <f t="shared" si="28"/>
        <v>JA</v>
      </c>
    </row>
    <row r="729" spans="2:8" ht="15">
      <c r="B729" s="221" t="s">
        <v>2521</v>
      </c>
      <c r="C729" s="222" t="s">
        <v>216</v>
      </c>
      <c r="D729" s="222" t="s">
        <v>216</v>
      </c>
      <c r="E729" s="223" t="s">
        <v>2522</v>
      </c>
      <c r="F729" s="102" t="str">
        <f t="shared" si="28"/>
        <v>MT</v>
      </c>
      <c r="H729" s="219" t="s">
        <v>2526</v>
      </c>
    </row>
    <row r="730" spans="2:8" ht="15">
      <c r="B730" s="221" t="s">
        <v>2523</v>
      </c>
      <c r="C730" s="222" t="s">
        <v>2524</v>
      </c>
      <c r="D730" s="222" t="s">
        <v>216</v>
      </c>
      <c r="E730" s="223" t="s">
        <v>2525</v>
      </c>
      <c r="F730" s="102" t="str">
        <f t="shared" si="28"/>
        <v>MFE</v>
      </c>
    </row>
    <row r="731" spans="2:8" ht="15">
      <c r="B731" s="221" t="s">
        <v>2527</v>
      </c>
      <c r="C731" s="222" t="s">
        <v>392</v>
      </c>
      <c r="D731" s="222" t="s">
        <v>216</v>
      </c>
      <c r="E731" s="223" t="s">
        <v>2528</v>
      </c>
      <c r="F731" s="102" t="str">
        <f t="shared" si="28"/>
        <v>F</v>
      </c>
    </row>
    <row r="732" spans="2:8" ht="15">
      <c r="B732" s="221" t="s">
        <v>2529</v>
      </c>
      <c r="C732" s="223" t="s">
        <v>216</v>
      </c>
      <c r="D732" s="222" t="s">
        <v>216</v>
      </c>
      <c r="E732" s="223" t="s">
        <v>2530</v>
      </c>
      <c r="F732" s="102" t="str">
        <f t="shared" si="28"/>
        <v>MK</v>
      </c>
    </row>
    <row r="733" spans="2:8" ht="15">
      <c r="B733" s="221" t="s">
        <v>2531</v>
      </c>
      <c r="C733" s="222" t="s">
        <v>313</v>
      </c>
      <c r="D733" s="222" t="s">
        <v>216</v>
      </c>
      <c r="E733" s="223" t="s">
        <v>2532</v>
      </c>
      <c r="F733" s="102" t="str">
        <f t="shared" si="28"/>
        <v>E</v>
      </c>
    </row>
    <row r="734" spans="2:8" ht="17">
      <c r="B734" s="206" t="s">
        <v>2533</v>
      </c>
      <c r="C734" s="207" t="s">
        <v>35</v>
      </c>
      <c r="D734" s="207" t="s">
        <v>216</v>
      </c>
      <c r="E734" s="210" t="s">
        <v>2534</v>
      </c>
      <c r="F734" s="102" t="str">
        <f t="shared" si="28"/>
        <v>TGL</v>
      </c>
      <c r="G734" s="208" t="s">
        <v>2535</v>
      </c>
    </row>
    <row r="735" spans="2:8" ht="17">
      <c r="B735" s="206" t="s">
        <v>2537</v>
      </c>
      <c r="C735" s="207" t="s">
        <v>170</v>
      </c>
      <c r="D735" s="207" t="s">
        <v>216</v>
      </c>
      <c r="E735" s="210" t="s">
        <v>2536</v>
      </c>
      <c r="F735" s="102" t="str">
        <f t="shared" si="28"/>
        <v>MC</v>
      </c>
    </row>
    <row r="736" spans="2:8" ht="17">
      <c r="B736" s="206" t="s">
        <v>2538</v>
      </c>
      <c r="C736" s="207" t="s">
        <v>29</v>
      </c>
      <c r="D736" s="207" t="s">
        <v>216</v>
      </c>
      <c r="F736" s="102" t="str">
        <f t="shared" si="28"/>
        <v>MAS/</v>
      </c>
    </row>
    <row r="737" spans="2:8" ht="17">
      <c r="B737" s="206" t="s">
        <v>2539</v>
      </c>
      <c r="C737" s="207" t="s">
        <v>117</v>
      </c>
      <c r="D737" s="207" t="s">
        <v>216</v>
      </c>
      <c r="E737" s="210" t="s">
        <v>2540</v>
      </c>
      <c r="F737" s="102" t="str">
        <f t="shared" si="28"/>
        <v>ML</v>
      </c>
    </row>
    <row r="738" spans="2:8" ht="17">
      <c r="B738" s="206" t="s">
        <v>2541</v>
      </c>
      <c r="C738" s="207" t="s">
        <v>182</v>
      </c>
      <c r="D738" s="207" t="s">
        <v>216</v>
      </c>
      <c r="E738" s="210" t="s">
        <v>2542</v>
      </c>
      <c r="F738" s="102" t="str">
        <f t="shared" si="28"/>
        <v>OA</v>
      </c>
    </row>
    <row r="739" spans="2:8" ht="17">
      <c r="B739" s="206" t="s">
        <v>2543</v>
      </c>
      <c r="C739" s="207" t="s">
        <v>392</v>
      </c>
      <c r="D739" s="207" t="s">
        <v>216</v>
      </c>
      <c r="E739" s="210" t="s">
        <v>2544</v>
      </c>
      <c r="F739" s="102" t="str">
        <f t="shared" si="28"/>
        <v>MB</v>
      </c>
    </row>
    <row r="740" spans="2:8" ht="17">
      <c r="B740" s="206" t="s">
        <v>1249</v>
      </c>
      <c r="C740" s="207" t="s">
        <v>588</v>
      </c>
      <c r="D740" s="207" t="s">
        <v>216</v>
      </c>
      <c r="E740" s="210" t="s">
        <v>2545</v>
      </c>
      <c r="F740" s="102" t="str">
        <f t="shared" si="28"/>
        <v>D</v>
      </c>
    </row>
    <row r="741" spans="2:8" ht="34">
      <c r="B741" s="206" t="s">
        <v>2546</v>
      </c>
      <c r="C741" s="207" t="s">
        <v>2547</v>
      </c>
      <c r="D741" s="207" t="s">
        <v>216</v>
      </c>
      <c r="E741" s="210" t="s">
        <v>2549</v>
      </c>
      <c r="F741" s="102" t="str">
        <f t="shared" si="28"/>
        <v>AA</v>
      </c>
      <c r="H741" s="219" t="s">
        <v>2548</v>
      </c>
    </row>
    <row r="742" spans="2:8" ht="17">
      <c r="B742" s="209" t="s">
        <v>2550</v>
      </c>
      <c r="C742" s="207" t="s">
        <v>2553</v>
      </c>
      <c r="D742" s="207" t="s">
        <v>216</v>
      </c>
      <c r="E742" s="210" t="s">
        <v>2551</v>
      </c>
      <c r="F742" s="102" t="str">
        <f t="shared" si="28"/>
        <v>HA</v>
      </c>
      <c r="H742" s="219" t="s">
        <v>2552</v>
      </c>
    </row>
    <row r="743" spans="2:8" ht="17">
      <c r="B743" s="206" t="s">
        <v>2554</v>
      </c>
      <c r="C743" s="207" t="s">
        <v>1579</v>
      </c>
      <c r="D743" s="207" t="s">
        <v>216</v>
      </c>
      <c r="E743" s="210" t="s">
        <v>2556</v>
      </c>
      <c r="F743" s="102" t="str">
        <f t="shared" si="28"/>
        <v>GA</v>
      </c>
      <c r="H743" s="219" t="s">
        <v>2555</v>
      </c>
    </row>
    <row r="744" spans="2:8" ht="17">
      <c r="B744" s="206" t="s">
        <v>2557</v>
      </c>
      <c r="C744" s="207" t="s">
        <v>2560</v>
      </c>
      <c r="D744" s="207" t="s">
        <v>216</v>
      </c>
      <c r="E744" s="210" t="s">
        <v>2558</v>
      </c>
      <c r="F744" s="102" t="str">
        <f t="shared" si="28"/>
        <v>SA</v>
      </c>
      <c r="H744" s="219" t="s">
        <v>2559</v>
      </c>
    </row>
    <row r="745" spans="2:8" ht="17">
      <c r="B745" s="206" t="s">
        <v>2561</v>
      </c>
      <c r="C745" s="207" t="s">
        <v>216</v>
      </c>
      <c r="D745" s="207" t="s">
        <v>216</v>
      </c>
      <c r="E745" s="210" t="s">
        <v>2562</v>
      </c>
      <c r="F745" s="102" t="str">
        <f t="shared" si="28"/>
        <v>HI</v>
      </c>
    </row>
    <row r="746" spans="2:8" ht="17">
      <c r="B746" s="206" t="s">
        <v>2563</v>
      </c>
      <c r="C746" s="207" t="s">
        <v>29</v>
      </c>
      <c r="D746" s="207" t="s">
        <v>216</v>
      </c>
      <c r="E746" s="210" t="s">
        <v>2564</v>
      </c>
      <c r="F746" s="102" t="str">
        <f t="shared" si="28"/>
        <v>WG</v>
      </c>
    </row>
    <row r="747" spans="2:8" ht="17">
      <c r="B747" s="206" t="s">
        <v>2565</v>
      </c>
      <c r="C747" s="207" t="s">
        <v>1579</v>
      </c>
      <c r="D747" s="207" t="s">
        <v>216</v>
      </c>
      <c r="E747" s="210" t="s">
        <v>2566</v>
      </c>
      <c r="F747" s="102" t="str">
        <f t="shared" si="28"/>
        <v>C</v>
      </c>
    </row>
    <row r="748" spans="2:8" ht="17">
      <c r="B748" s="206" t="s">
        <v>2567</v>
      </c>
      <c r="C748" s="207" t="s">
        <v>216</v>
      </c>
      <c r="D748" s="207" t="s">
        <v>216</v>
      </c>
      <c r="F748" s="102" t="str">
        <f t="shared" si="28"/>
        <v>EB</v>
      </c>
    </row>
    <row r="749" spans="2:8" ht="17">
      <c r="B749" s="206" t="s">
        <v>2568</v>
      </c>
      <c r="C749" s="207" t="s">
        <v>216</v>
      </c>
      <c r="D749" s="207" t="s">
        <v>216</v>
      </c>
      <c r="E749" s="210" t="s">
        <v>2569</v>
      </c>
      <c r="F749" s="102" t="str">
        <f t="shared" si="28"/>
        <v>DO</v>
      </c>
    </row>
    <row r="750" spans="2:8" ht="17">
      <c r="B750" s="206" t="s">
        <v>2570</v>
      </c>
      <c r="C750" s="207" t="s">
        <v>216</v>
      </c>
      <c r="D750" s="207" t="s">
        <v>216</v>
      </c>
      <c r="E750" s="210" t="s">
        <v>2571</v>
      </c>
      <c r="F750" s="102" t="str">
        <f t="shared" si="28"/>
        <v>MA</v>
      </c>
    </row>
    <row r="751" spans="2:8" ht="17">
      <c r="B751" s="206" t="s">
        <v>2572</v>
      </c>
      <c r="C751" s="207" t="s">
        <v>339</v>
      </c>
      <c r="D751" s="207" t="s">
        <v>216</v>
      </c>
      <c r="E751" s="210" t="s">
        <v>2573</v>
      </c>
      <c r="F751" s="102" t="str">
        <f t="shared" si="28"/>
        <v>MJ</v>
      </c>
    </row>
    <row r="752" spans="2:8" ht="17">
      <c r="B752" s="206" t="s">
        <v>2574</v>
      </c>
      <c r="C752" s="207" t="s">
        <v>51</v>
      </c>
      <c r="D752" s="207" t="s">
        <v>51</v>
      </c>
      <c r="F752" s="102" t="str">
        <f t="shared" si="28"/>
        <v>WPC</v>
      </c>
    </row>
    <row r="753" spans="2:8" ht="17">
      <c r="B753" s="206" t="s">
        <v>2575</v>
      </c>
      <c r="C753" s="207" t="s">
        <v>337</v>
      </c>
      <c r="D753" s="207" t="s">
        <v>216</v>
      </c>
      <c r="E753" s="210" t="s">
        <v>2576</v>
      </c>
      <c r="F753" s="102" t="str">
        <f t="shared" si="28"/>
        <v>MKF</v>
      </c>
    </row>
    <row r="754" spans="2:8" ht="17">
      <c r="B754" s="206" t="s">
        <v>2577</v>
      </c>
      <c r="C754" s="207" t="s">
        <v>389</v>
      </c>
      <c r="D754" s="207" t="s">
        <v>389</v>
      </c>
      <c r="F754" s="102" t="str">
        <f t="shared" si="28"/>
        <v>KZG-</v>
      </c>
    </row>
    <row r="755" spans="2:8" ht="17">
      <c r="B755" s="206" t="s">
        <v>2578</v>
      </c>
      <c r="C755" s="207" t="s">
        <v>2579</v>
      </c>
      <c r="D755" s="207" t="s">
        <v>216</v>
      </c>
      <c r="E755" s="210" t="s">
        <v>2580</v>
      </c>
      <c r="F755" s="102" t="str">
        <f t="shared" si="28"/>
        <v>RA</v>
      </c>
    </row>
    <row r="756" spans="2:8" ht="17">
      <c r="B756" s="206" t="s">
        <v>2581</v>
      </c>
      <c r="C756" s="207" t="s">
        <v>305</v>
      </c>
      <c r="D756" s="207" t="s">
        <v>305</v>
      </c>
      <c r="E756" s="210" t="s">
        <v>2582</v>
      </c>
      <c r="F756" s="102" t="str">
        <f t="shared" si="28"/>
        <v>MK</v>
      </c>
    </row>
    <row r="757" spans="2:8" ht="17">
      <c r="B757" s="206" t="s">
        <v>2591</v>
      </c>
      <c r="C757" s="207" t="s">
        <v>2589</v>
      </c>
      <c r="D757" s="207" t="s">
        <v>216</v>
      </c>
      <c r="E757" s="210" t="s">
        <v>2590</v>
      </c>
      <c r="F757" s="102" t="str">
        <f t="shared" si="28"/>
        <v>SD</v>
      </c>
      <c r="H757" s="219" t="s">
        <v>2592</v>
      </c>
    </row>
    <row r="758" spans="2:8" ht="17">
      <c r="B758" s="206" t="s">
        <v>2600</v>
      </c>
      <c r="C758" s="207" t="s">
        <v>69</v>
      </c>
      <c r="D758" s="207" t="s">
        <v>216</v>
      </c>
      <c r="F758" s="102" t="str">
        <f t="shared" si="28"/>
        <v>HAAA</v>
      </c>
    </row>
    <row r="759" spans="2:8" ht="17">
      <c r="B759" s="206" t="s">
        <v>2601</v>
      </c>
      <c r="C759" s="207" t="s">
        <v>69</v>
      </c>
      <c r="D759" s="207" t="s">
        <v>216</v>
      </c>
      <c r="F759" s="102" t="str">
        <f t="shared" si="28"/>
        <v>AA</v>
      </c>
    </row>
    <row r="760" spans="2:8" ht="17">
      <c r="B760" s="206" t="s">
        <v>2611</v>
      </c>
      <c r="C760" s="207" t="s">
        <v>2609</v>
      </c>
      <c r="D760" s="207" t="s">
        <v>216</v>
      </c>
      <c r="E760" s="210" t="s">
        <v>2610</v>
      </c>
      <c r="F760" s="102" t="str">
        <f t="shared" si="28"/>
        <v>AR</v>
      </c>
      <c r="H760" s="219" t="s">
        <v>2608</v>
      </c>
    </row>
    <row r="761" spans="2:8" ht="17">
      <c r="B761" s="206" t="s">
        <v>2612</v>
      </c>
      <c r="C761" s="207" t="s">
        <v>69</v>
      </c>
      <c r="D761" s="207" t="s">
        <v>216</v>
      </c>
      <c r="E761" s="210" t="s">
        <v>2613</v>
      </c>
      <c r="F761" s="102" t="str">
        <f t="shared" si="28"/>
        <v>SOS</v>
      </c>
      <c r="H761" s="219" t="s">
        <v>2614</v>
      </c>
    </row>
    <row r="762" spans="2:8" ht="17">
      <c r="B762" s="206" t="s">
        <v>2617</v>
      </c>
      <c r="C762" s="207" t="s">
        <v>1681</v>
      </c>
      <c r="D762" s="207" t="s">
        <v>216</v>
      </c>
      <c r="E762" s="210" t="s">
        <v>2618</v>
      </c>
      <c r="F762" s="102" t="str">
        <f t="shared" si="28"/>
        <v>MA</v>
      </c>
    </row>
    <row r="763" spans="2:8" ht="17">
      <c r="B763" s="206" t="s">
        <v>2620</v>
      </c>
      <c r="C763" s="207" t="s">
        <v>216</v>
      </c>
      <c r="D763" s="207" t="s">
        <v>216</v>
      </c>
      <c r="E763" s="210" t="s">
        <v>2621</v>
      </c>
      <c r="F763" s="102" t="str">
        <f t="shared" si="28"/>
        <v>MJ</v>
      </c>
    </row>
    <row r="764" spans="2:8" ht="17">
      <c r="B764" s="206" t="s">
        <v>2622</v>
      </c>
      <c r="C764" s="207" t="s">
        <v>216</v>
      </c>
      <c r="D764" s="207" t="s">
        <v>216</v>
      </c>
      <c r="E764" s="210" t="s">
        <v>2623</v>
      </c>
      <c r="F764" s="102" t="str">
        <f t="shared" si="28"/>
        <v>DEL</v>
      </c>
      <c r="G764" s="208" t="s">
        <v>2625</v>
      </c>
      <c r="H764" s="209" t="s">
        <v>2624</v>
      </c>
    </row>
    <row r="765" spans="2:8" ht="17">
      <c r="B765" s="206" t="s">
        <v>2627</v>
      </c>
      <c r="C765" s="207" t="s">
        <v>216</v>
      </c>
      <c r="D765" s="207" t="s">
        <v>216</v>
      </c>
      <c r="E765" s="210" t="s">
        <v>2628</v>
      </c>
      <c r="F765" s="102" t="str">
        <f t="shared" si="28"/>
        <v>PB</v>
      </c>
    </row>
    <row r="766" spans="2:8" ht="17">
      <c r="B766" s="206" t="s">
        <v>2629</v>
      </c>
      <c r="C766" s="207" t="s">
        <v>216</v>
      </c>
      <c r="D766" s="207" t="s">
        <v>216</v>
      </c>
      <c r="F766" s="102" t="str">
        <f t="shared" si="28"/>
        <v>FD</v>
      </c>
    </row>
    <row r="767" spans="2:8" ht="17">
      <c r="B767" s="206" t="s">
        <v>2630</v>
      </c>
      <c r="C767" s="207" t="s">
        <v>216</v>
      </c>
      <c r="D767" s="207" t="s">
        <v>216</v>
      </c>
      <c r="E767" s="210" t="s">
        <v>2631</v>
      </c>
      <c r="F767" s="102" t="str">
        <f t="shared" si="28"/>
        <v>J</v>
      </c>
    </row>
    <row r="768" spans="2:8" ht="17">
      <c r="B768" s="206" t="s">
        <v>1556</v>
      </c>
      <c r="C768" s="207" t="s">
        <v>216</v>
      </c>
      <c r="D768" s="207" t="s">
        <v>216</v>
      </c>
      <c r="F768" s="102" t="str">
        <f t="shared" si="28"/>
        <v>C</v>
      </c>
    </row>
    <row r="769" spans="2:7" ht="17">
      <c r="B769" s="206" t="s">
        <v>2632</v>
      </c>
      <c r="C769" s="207" t="s">
        <v>2633</v>
      </c>
      <c r="D769" s="207" t="s">
        <v>955</v>
      </c>
      <c r="E769" s="210" t="s">
        <v>2634</v>
      </c>
      <c r="F769" s="102" t="str">
        <f t="shared" si="28"/>
        <v>MBH</v>
      </c>
    </row>
    <row r="770" spans="2:7" ht="17">
      <c r="B770" s="206" t="s">
        <v>2635</v>
      </c>
      <c r="C770" s="207" t="s">
        <v>634</v>
      </c>
      <c r="D770" s="207" t="s">
        <v>958</v>
      </c>
      <c r="E770" s="210" t="s">
        <v>2636</v>
      </c>
      <c r="F770" s="102" t="str">
        <f t="shared" si="28"/>
        <v>SE</v>
      </c>
    </row>
    <row r="771" spans="2:7" ht="17">
      <c r="B771" s="206" t="s">
        <v>2637</v>
      </c>
      <c r="C771" s="207" t="s">
        <v>414</v>
      </c>
      <c r="D771" s="207" t="s">
        <v>216</v>
      </c>
      <c r="E771" s="210" t="s">
        <v>2638</v>
      </c>
      <c r="F771" s="102" t="str">
        <f t="shared" ref="F771:F834" si="29">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29"/>
        <v>E</v>
      </c>
    </row>
    <row r="773" spans="2:7" ht="17">
      <c r="B773" s="206" t="s">
        <v>2640</v>
      </c>
      <c r="C773" s="210" t="s">
        <v>216</v>
      </c>
      <c r="D773" s="207" t="s">
        <v>216</v>
      </c>
      <c r="E773" s="210" t="s">
        <v>2641</v>
      </c>
      <c r="F773" s="102" t="str">
        <f t="shared" si="29"/>
        <v>MY</v>
      </c>
    </row>
    <row r="774" spans="2:7" ht="17">
      <c r="B774" s="206" t="s">
        <v>2643</v>
      </c>
      <c r="C774" s="207" t="s">
        <v>216</v>
      </c>
      <c r="D774" s="207" t="s">
        <v>216</v>
      </c>
      <c r="F774" s="102" t="str">
        <f t="shared" si="29"/>
        <v>MEA</v>
      </c>
    </row>
    <row r="775" spans="2:7" ht="17">
      <c r="B775" s="206" t="s">
        <v>2644</v>
      </c>
      <c r="C775" s="207" t="s">
        <v>216</v>
      </c>
      <c r="D775" s="207" t="s">
        <v>216</v>
      </c>
      <c r="E775" s="210" t="s">
        <v>2645</v>
      </c>
      <c r="F775" s="102" t="str">
        <f t="shared" si="29"/>
        <v>F</v>
      </c>
    </row>
    <row r="776" spans="2:7" ht="17">
      <c r="B776" s="206" t="s">
        <v>2646</v>
      </c>
      <c r="C776" s="207" t="s">
        <v>216</v>
      </c>
      <c r="D776" s="207" t="s">
        <v>216</v>
      </c>
      <c r="E776" s="210" t="s">
        <v>2647</v>
      </c>
      <c r="F776" s="102" t="str">
        <f t="shared" si="29"/>
        <v>DY</v>
      </c>
    </row>
    <row r="777" spans="2:7" ht="34">
      <c r="B777" s="206" t="s">
        <v>2648</v>
      </c>
      <c r="C777" s="207" t="s">
        <v>216</v>
      </c>
      <c r="D777" s="207" t="s">
        <v>216</v>
      </c>
      <c r="E777" s="210" t="s">
        <v>2649</v>
      </c>
      <c r="F777" s="102" t="str">
        <f t="shared" si="29"/>
        <v>G</v>
      </c>
    </row>
    <row r="778" spans="2:7" ht="17">
      <c r="B778" s="206" t="s">
        <v>2650</v>
      </c>
      <c r="C778" s="207" t="s">
        <v>216</v>
      </c>
      <c r="D778" s="207" t="s">
        <v>216</v>
      </c>
      <c r="E778" s="210" t="s">
        <v>2651</v>
      </c>
      <c r="F778" s="102" t="str">
        <f t="shared" si="29"/>
        <v>N</v>
      </c>
    </row>
    <row r="779" spans="2:7" ht="17">
      <c r="B779" s="206" t="s">
        <v>2654</v>
      </c>
      <c r="C779" s="207" t="s">
        <v>414</v>
      </c>
      <c r="D779" s="207" t="s">
        <v>216</v>
      </c>
      <c r="F779" s="102" t="str">
        <f t="shared" si="29"/>
        <v>KIS-</v>
      </c>
    </row>
    <row r="780" spans="2:7" ht="34">
      <c r="B780" s="206" t="s">
        <v>2656</v>
      </c>
      <c r="C780" s="207" t="s">
        <v>216</v>
      </c>
      <c r="D780" s="207" t="s">
        <v>216</v>
      </c>
      <c r="E780" s="210" t="s">
        <v>2657</v>
      </c>
      <c r="F780" s="102" t="str">
        <f t="shared" si="29"/>
        <v>KOA</v>
      </c>
    </row>
    <row r="781" spans="2:7" ht="34">
      <c r="B781" s="206" t="s">
        <v>2659</v>
      </c>
      <c r="C781" s="207" t="s">
        <v>216</v>
      </c>
      <c r="D781" s="207" t="s">
        <v>216</v>
      </c>
      <c r="E781" s="210" t="s">
        <v>2660</v>
      </c>
      <c r="F781" s="102" t="str">
        <f t="shared" si="29"/>
        <v>CK</v>
      </c>
    </row>
    <row r="782" spans="2:7" ht="17">
      <c r="B782" s="206" t="s">
        <v>2661</v>
      </c>
      <c r="C782" s="207" t="s">
        <v>216</v>
      </c>
      <c r="D782" s="207" t="s">
        <v>216</v>
      </c>
      <c r="E782" s="210" t="s">
        <v>2662</v>
      </c>
      <c r="F782" s="102" t="str">
        <f t="shared" si="29"/>
        <v>KS</v>
      </c>
    </row>
    <row r="783" spans="2:7" ht="17">
      <c r="B783" s="206" t="s">
        <v>2667</v>
      </c>
      <c r="C783" s="207" t="s">
        <v>352</v>
      </c>
      <c r="D783" s="207" t="s">
        <v>216</v>
      </c>
      <c r="E783" s="210" t="s">
        <v>2668</v>
      </c>
      <c r="F783" s="102" t="str">
        <f t="shared" si="29"/>
        <v>DA</v>
      </c>
      <c r="G783" s="208" t="s">
        <v>2669</v>
      </c>
    </row>
    <row r="784" spans="2:7" ht="17">
      <c r="B784" s="206" t="s">
        <v>2675</v>
      </c>
      <c r="C784" s="207" t="s">
        <v>157</v>
      </c>
      <c r="D784" s="207" t="s">
        <v>216</v>
      </c>
      <c r="E784" s="210" t="s">
        <v>2676</v>
      </c>
      <c r="F784" s="102" t="str">
        <f t="shared" si="29"/>
        <v>PI</v>
      </c>
      <c r="G784" s="208" t="s">
        <v>2674</v>
      </c>
    </row>
    <row r="785" spans="2:8" ht="34">
      <c r="B785" s="206" t="s">
        <v>2677</v>
      </c>
      <c r="C785" s="207" t="s">
        <v>2678</v>
      </c>
      <c r="D785" s="207" t="s">
        <v>216</v>
      </c>
      <c r="E785" s="210" t="s">
        <v>2676</v>
      </c>
      <c r="F785" s="102" t="str">
        <f t="shared" si="29"/>
        <v>EGA</v>
      </c>
    </row>
    <row r="786" spans="2:8" ht="17">
      <c r="B786" s="206" t="s">
        <v>2679</v>
      </c>
      <c r="C786" s="207" t="s">
        <v>770</v>
      </c>
      <c r="D786" s="207" t="s">
        <v>216</v>
      </c>
      <c r="F786" s="102" t="str">
        <f t="shared" si="29"/>
        <v>F</v>
      </c>
    </row>
    <row r="787" spans="2:8" ht="17">
      <c r="B787" s="206" t="s">
        <v>2704</v>
      </c>
      <c r="C787" s="207" t="s">
        <v>216</v>
      </c>
      <c r="D787" s="207" t="s">
        <v>216</v>
      </c>
      <c r="E787" s="210" t="s">
        <v>2705</v>
      </c>
      <c r="F787" s="102" t="str">
        <f t="shared" si="29"/>
        <v>R</v>
      </c>
    </row>
    <row r="788" spans="2:8" ht="17">
      <c r="B788" s="206" t="s">
        <v>2706</v>
      </c>
      <c r="C788" s="207" t="s">
        <v>628</v>
      </c>
      <c r="D788" s="207" t="s">
        <v>216</v>
      </c>
      <c r="F788" s="102" t="str">
        <f t="shared" si="29"/>
        <v>MP</v>
      </c>
    </row>
    <row r="789" spans="2:8" ht="17">
      <c r="B789" s="206" t="s">
        <v>2707</v>
      </c>
      <c r="C789" s="207" t="s">
        <v>93</v>
      </c>
      <c r="D789" s="207" t="s">
        <v>216</v>
      </c>
      <c r="F789" s="102" t="str">
        <f t="shared" si="29"/>
        <v>MJ</v>
      </c>
    </row>
    <row r="790" spans="2:8" ht="17">
      <c r="B790" s="206" t="s">
        <v>2708</v>
      </c>
      <c r="C790" s="207" t="s">
        <v>2709</v>
      </c>
      <c r="D790" s="207" t="s">
        <v>216</v>
      </c>
      <c r="F790" s="102" t="str">
        <f t="shared" si="29"/>
        <v>MD</v>
      </c>
      <c r="G790" s="208" t="s">
        <v>2708</v>
      </c>
    </row>
    <row r="791" spans="2:8" ht="17">
      <c r="B791" s="206" t="s">
        <v>2710</v>
      </c>
      <c r="C791" s="207" t="s">
        <v>216</v>
      </c>
      <c r="D791" s="207" t="s">
        <v>216</v>
      </c>
      <c r="F791" s="102" t="str">
        <f t="shared" si="29"/>
        <v>MC</v>
      </c>
    </row>
    <row r="792" spans="2:8" ht="17">
      <c r="B792" s="206" t="s">
        <v>2768</v>
      </c>
      <c r="C792" s="207" t="s">
        <v>32</v>
      </c>
      <c r="D792" s="207" t="s">
        <v>216</v>
      </c>
      <c r="F792" s="102" t="str">
        <f t="shared" si="29"/>
        <v>MM</v>
      </c>
    </row>
    <row r="793" spans="2:8" ht="17">
      <c r="B793" s="206" t="s">
        <v>2769</v>
      </c>
      <c r="C793" s="207" t="s">
        <v>216</v>
      </c>
      <c r="D793" s="207" t="s">
        <v>216</v>
      </c>
      <c r="E793" s="210" t="s">
        <v>2771</v>
      </c>
      <c r="F793" s="102" t="str">
        <f t="shared" si="29"/>
        <v>AE</v>
      </c>
      <c r="G793" s="208" t="s">
        <v>2770</v>
      </c>
    </row>
    <row r="794" spans="2:8" ht="17">
      <c r="B794" s="206" t="s">
        <v>2777</v>
      </c>
      <c r="C794" s="207" t="s">
        <v>216</v>
      </c>
      <c r="D794" s="207" t="s">
        <v>216</v>
      </c>
      <c r="E794" s="210" t="s">
        <v>2778</v>
      </c>
      <c r="F794" s="102" t="str">
        <f t="shared" si="29"/>
        <v>ML</v>
      </c>
    </row>
    <row r="795" spans="2:8" ht="17">
      <c r="B795" s="206" t="s">
        <v>2781</v>
      </c>
      <c r="C795" s="207" t="s">
        <v>466</v>
      </c>
      <c r="D795" s="207" t="s">
        <v>954</v>
      </c>
      <c r="E795" s="210" t="s">
        <v>2782</v>
      </c>
      <c r="F795" s="102" t="str">
        <f t="shared" si="29"/>
        <v>JM</v>
      </c>
    </row>
    <row r="796" spans="2:8" ht="17">
      <c r="B796" s="206" t="s">
        <v>2783</v>
      </c>
      <c r="C796" s="207" t="s">
        <v>2784</v>
      </c>
      <c r="D796" s="207" t="s">
        <v>2785</v>
      </c>
      <c r="F796" s="102" t="str">
        <f t="shared" si="29"/>
        <v>SPGH</v>
      </c>
    </row>
    <row r="797" spans="2:8" ht="17">
      <c r="B797" s="206" t="s">
        <v>2786</v>
      </c>
      <c r="C797" s="207" t="s">
        <v>856</v>
      </c>
      <c r="D797" s="207" t="s">
        <v>856</v>
      </c>
      <c r="E797" s="210" t="s">
        <v>2787</v>
      </c>
      <c r="F797" s="102" t="str">
        <f t="shared" si="29"/>
        <v>E-ST</v>
      </c>
    </row>
    <row r="798" spans="2:8" ht="17">
      <c r="B798" s="206" t="s">
        <v>2788</v>
      </c>
      <c r="C798" s="207" t="s">
        <v>42</v>
      </c>
      <c r="D798" s="207" t="s">
        <v>1502</v>
      </c>
      <c r="E798" s="210" t="s">
        <v>2789</v>
      </c>
      <c r="F798" s="102" t="str">
        <f t="shared" si="29"/>
        <v>PS</v>
      </c>
    </row>
    <row r="799" spans="2:8" ht="17">
      <c r="B799" s="206" t="s">
        <v>2790</v>
      </c>
      <c r="C799" s="207" t="s">
        <v>216</v>
      </c>
      <c r="D799" s="207" t="s">
        <v>216</v>
      </c>
      <c r="E799" s="210" t="s">
        <v>2791</v>
      </c>
      <c r="F799" s="102" t="str">
        <f t="shared" si="29"/>
        <v>BE</v>
      </c>
      <c r="G799" s="208" t="s">
        <v>2792</v>
      </c>
      <c r="H799" s="219" t="s">
        <v>2793</v>
      </c>
    </row>
    <row r="800" spans="2:8" ht="34">
      <c r="B800" s="206" t="s">
        <v>2794</v>
      </c>
      <c r="C800" s="207" t="s">
        <v>2795</v>
      </c>
      <c r="D800" s="207" t="s">
        <v>35</v>
      </c>
      <c r="E800" s="210" t="s">
        <v>2796</v>
      </c>
      <c r="F800" s="102" t="str">
        <f t="shared" si="29"/>
        <v>PGL</v>
      </c>
      <c r="G800" s="208" t="s">
        <v>2797</v>
      </c>
    </row>
    <row r="801" spans="2:7" ht="17">
      <c r="B801" s="206" t="s">
        <v>2800</v>
      </c>
      <c r="C801" s="207" t="s">
        <v>742</v>
      </c>
      <c r="D801" s="207" t="s">
        <v>216</v>
      </c>
      <c r="E801" s="210" t="s">
        <v>2801</v>
      </c>
      <c r="F801" s="102" t="str">
        <f t="shared" si="29"/>
        <v>A</v>
      </c>
    </row>
    <row r="802" spans="2:7" ht="17">
      <c r="B802" s="206" t="s">
        <v>2802</v>
      </c>
      <c r="C802" s="207" t="s">
        <v>2803</v>
      </c>
      <c r="D802" s="207" t="s">
        <v>955</v>
      </c>
      <c r="E802" s="210" t="s">
        <v>2804</v>
      </c>
      <c r="F802" s="102" t="str">
        <f t="shared" si="29"/>
        <v>PEL</v>
      </c>
    </row>
    <row r="803" spans="2:7" ht="17">
      <c r="B803" s="206" t="s">
        <v>2805</v>
      </c>
      <c r="C803" s="207" t="s">
        <v>192</v>
      </c>
      <c r="D803" s="207" t="s">
        <v>216</v>
      </c>
      <c r="E803" s="210" t="s">
        <v>2806</v>
      </c>
      <c r="F803" s="102" t="str">
        <f t="shared" si="29"/>
        <v>S</v>
      </c>
    </row>
    <row r="804" spans="2:7" ht="17">
      <c r="B804" s="206" t="s">
        <v>2807</v>
      </c>
      <c r="C804" s="207" t="s">
        <v>216</v>
      </c>
      <c r="D804" s="207" t="s">
        <v>216</v>
      </c>
      <c r="E804" s="210" t="s">
        <v>2808</v>
      </c>
      <c r="F804" s="102" t="str">
        <f t="shared" si="29"/>
        <v>F-DB</v>
      </c>
    </row>
    <row r="805" spans="2:7" ht="17">
      <c r="B805" s="206" t="s">
        <v>2809</v>
      </c>
      <c r="C805" s="207" t="s">
        <v>856</v>
      </c>
      <c r="D805" s="207" t="s">
        <v>856</v>
      </c>
      <c r="F805" s="102" t="str">
        <f t="shared" si="29"/>
        <v>MB</v>
      </c>
    </row>
    <row r="806" spans="2:7" ht="17">
      <c r="B806" s="206" t="s">
        <v>2810</v>
      </c>
      <c r="C806" s="207" t="s">
        <v>805</v>
      </c>
      <c r="D806" s="207" t="s">
        <v>216</v>
      </c>
      <c r="E806" s="210" t="s">
        <v>2811</v>
      </c>
      <c r="F806" s="102" t="str">
        <f t="shared" si="29"/>
        <v>MN</v>
      </c>
    </row>
    <row r="807" spans="2:7" ht="17">
      <c r="B807" s="206" t="s">
        <v>2812</v>
      </c>
      <c r="C807" s="207" t="s">
        <v>342</v>
      </c>
      <c r="D807" s="207" t="s">
        <v>342</v>
      </c>
      <c r="E807" s="210" t="s">
        <v>1097</v>
      </c>
      <c r="F807" s="102" t="str">
        <f t="shared" si="29"/>
        <v>AB-T</v>
      </c>
    </row>
    <row r="808" spans="2:7" ht="17">
      <c r="B808" s="206" t="s">
        <v>2813</v>
      </c>
      <c r="C808" s="207" t="s">
        <v>29</v>
      </c>
      <c r="D808" s="207" t="s">
        <v>216</v>
      </c>
      <c r="E808" s="210" t="s">
        <v>2814</v>
      </c>
      <c r="F808" s="102" t="str">
        <f t="shared" si="29"/>
        <v>MR</v>
      </c>
    </row>
    <row r="809" spans="2:7" ht="17">
      <c r="B809" s="206" t="s">
        <v>2815</v>
      </c>
      <c r="C809" s="207" t="s">
        <v>2816</v>
      </c>
      <c r="D809" s="207" t="s">
        <v>51</v>
      </c>
      <c r="E809" s="210" t="s">
        <v>2817</v>
      </c>
      <c r="F809" s="102" t="str">
        <f t="shared" si="29"/>
        <v>AV</v>
      </c>
    </row>
    <row r="810" spans="2:7" ht="17">
      <c r="B810" s="206" t="s">
        <v>2818</v>
      </c>
      <c r="C810" s="207" t="s">
        <v>51</v>
      </c>
      <c r="D810" s="207" t="s">
        <v>51</v>
      </c>
      <c r="F810" s="102" t="str">
        <f t="shared" si="29"/>
        <v>PMC</v>
      </c>
      <c r="G810" s="208" t="s">
        <v>2819</v>
      </c>
    </row>
    <row r="811" spans="2:7" ht="17">
      <c r="B811" s="206" t="s">
        <v>2820</v>
      </c>
      <c r="C811" s="207" t="s">
        <v>216</v>
      </c>
      <c r="D811" s="207" t="s">
        <v>216</v>
      </c>
      <c r="E811" s="210" t="s">
        <v>2821</v>
      </c>
      <c r="F811" s="102" t="str">
        <f t="shared" si="29"/>
        <v>AA</v>
      </c>
    </row>
    <row r="812" spans="2:7" ht="34">
      <c r="B812" s="206" t="s">
        <v>2822</v>
      </c>
      <c r="C812" s="207" t="s">
        <v>2678</v>
      </c>
      <c r="D812" s="207" t="s">
        <v>216</v>
      </c>
      <c r="E812" s="210" t="s">
        <v>2823</v>
      </c>
      <c r="F812" s="102" t="str">
        <f t="shared" si="29"/>
        <v>JB</v>
      </c>
    </row>
    <row r="813" spans="2:7" ht="17">
      <c r="B813" s="206" t="s">
        <v>2824</v>
      </c>
      <c r="C813" s="207" t="s">
        <v>2825</v>
      </c>
      <c r="D813" s="207" t="s">
        <v>954</v>
      </c>
      <c r="E813" s="210" t="s">
        <v>2826</v>
      </c>
      <c r="F813" s="102" t="str">
        <f t="shared" si="29"/>
        <v>A</v>
      </c>
    </row>
    <row r="814" spans="2:7" ht="17">
      <c r="B814" s="206" t="s">
        <v>2827</v>
      </c>
      <c r="C814" s="207" t="s">
        <v>627</v>
      </c>
      <c r="D814" s="207" t="s">
        <v>216</v>
      </c>
      <c r="E814" s="210" t="s">
        <v>2828</v>
      </c>
      <c r="F814" s="102" t="str">
        <f t="shared" si="29"/>
        <v>DI</v>
      </c>
    </row>
    <row r="815" spans="2:7" ht="17">
      <c r="B815" s="206" t="s">
        <v>2830</v>
      </c>
      <c r="C815" s="207" t="s">
        <v>566</v>
      </c>
      <c r="D815" s="207" t="s">
        <v>216</v>
      </c>
      <c r="F815" s="102" t="str">
        <f t="shared" si="29"/>
        <v>R-A</v>
      </c>
    </row>
    <row r="816" spans="2:7" ht="17">
      <c r="B816" s="206" t="s">
        <v>2127</v>
      </c>
      <c r="C816" s="207" t="s">
        <v>216</v>
      </c>
      <c r="D816" s="207" t="s">
        <v>216</v>
      </c>
      <c r="F816" s="102" t="str">
        <f t="shared" si="29"/>
        <v>A</v>
      </c>
    </row>
    <row r="817" spans="2:6" ht="17">
      <c r="B817" s="206" t="s">
        <v>2832</v>
      </c>
      <c r="C817" s="207" t="s">
        <v>74</v>
      </c>
      <c r="D817" s="207" t="s">
        <v>216</v>
      </c>
      <c r="F817" s="102" t="str">
        <f t="shared" si="29"/>
        <v>A</v>
      </c>
    </row>
    <row r="818" spans="2:6">
      <c r="F818" s="102" t="str">
        <f t="shared" si="29"/>
        <v/>
      </c>
    </row>
    <row r="819" spans="2:6">
      <c r="F819" s="102" t="str">
        <f t="shared" si="29"/>
        <v/>
      </c>
    </row>
    <row r="820" spans="2:6">
      <c r="F820" s="102" t="str">
        <f t="shared" si="29"/>
        <v/>
      </c>
    </row>
    <row r="821" spans="2:6">
      <c r="F821" s="102" t="str">
        <f t="shared" si="29"/>
        <v/>
      </c>
    </row>
    <row r="822" spans="2:6">
      <c r="F822" s="102" t="str">
        <f t="shared" si="29"/>
        <v/>
      </c>
    </row>
    <row r="823" spans="2:6">
      <c r="F823" s="102" t="str">
        <f t="shared" si="29"/>
        <v/>
      </c>
    </row>
    <row r="824" spans="2:6">
      <c r="F824" s="102" t="str">
        <f t="shared" si="29"/>
        <v/>
      </c>
    </row>
    <row r="825" spans="2:6">
      <c r="F825" s="102" t="str">
        <f t="shared" si="29"/>
        <v/>
      </c>
    </row>
    <row r="826" spans="2:6">
      <c r="F826" s="102" t="str">
        <f t="shared" si="29"/>
        <v/>
      </c>
    </row>
    <row r="827" spans="2:6">
      <c r="F827" s="102" t="str">
        <f t="shared" si="29"/>
        <v/>
      </c>
    </row>
    <row r="828" spans="2:6">
      <c r="F828" s="102" t="str">
        <f t="shared" si="29"/>
        <v/>
      </c>
    </row>
    <row r="829" spans="2:6">
      <c r="F829" s="102" t="str">
        <f t="shared" si="29"/>
        <v/>
      </c>
    </row>
    <row r="830" spans="2:6">
      <c r="F830" s="102" t="str">
        <f t="shared" si="29"/>
        <v/>
      </c>
    </row>
    <row r="831" spans="2:6">
      <c r="F831" s="102" t="str">
        <f t="shared" si="29"/>
        <v/>
      </c>
    </row>
    <row r="832" spans="2:6">
      <c r="F832" s="102" t="str">
        <f t="shared" si="29"/>
        <v/>
      </c>
    </row>
    <row r="833" spans="6:6">
      <c r="F833" s="102" t="str">
        <f t="shared" si="29"/>
        <v/>
      </c>
    </row>
    <row r="834" spans="6:6">
      <c r="F834" s="102" t="str">
        <f t="shared" si="29"/>
        <v/>
      </c>
    </row>
    <row r="835" spans="6:6">
      <c r="F835" s="102" t="str">
        <f t="shared" ref="F835:F898" si="30">UPPER(LEFT(B835,1)) &amp; IFERROR(UPPER(LEFT(MID(B835,FIND(" ",B835)+1,LEN(B835)),1)),"") &amp; IFERROR(UPPER(LEFT(MID(B835,FIND(" ",B835,FIND(" ",B835)+1)+1,LEN(B835)),1)),"") &amp; IFERROR(UPPER(LEFT(MID(B835,FIND(" ",B835,FIND(" ",B835,FIND(" ",B835)+1)+1)+1,LEN(B835)),1)),"")</f>
        <v/>
      </c>
    </row>
    <row r="836" spans="6:6">
      <c r="F836" s="102" t="str">
        <f t="shared" si="30"/>
        <v/>
      </c>
    </row>
    <row r="837" spans="6:6">
      <c r="F837" s="102" t="str">
        <f t="shared" si="30"/>
        <v/>
      </c>
    </row>
    <row r="838" spans="6:6">
      <c r="F838" s="102" t="str">
        <f t="shared" si="30"/>
        <v/>
      </c>
    </row>
    <row r="839" spans="6:6">
      <c r="F839" s="102" t="str">
        <f t="shared" si="30"/>
        <v/>
      </c>
    </row>
    <row r="840" spans="6:6">
      <c r="F840" s="102" t="str">
        <f t="shared" si="30"/>
        <v/>
      </c>
    </row>
    <row r="841" spans="6:6">
      <c r="F841" s="102" t="str">
        <f t="shared" si="30"/>
        <v/>
      </c>
    </row>
    <row r="842" spans="6:6">
      <c r="F842" s="102" t="str">
        <f t="shared" si="30"/>
        <v/>
      </c>
    </row>
    <row r="843" spans="6:6">
      <c r="F843" s="102" t="str">
        <f t="shared" si="30"/>
        <v/>
      </c>
    </row>
    <row r="844" spans="6:6">
      <c r="F844" s="102" t="str">
        <f t="shared" si="30"/>
        <v/>
      </c>
    </row>
    <row r="845" spans="6:6">
      <c r="F845" s="102" t="str">
        <f t="shared" si="30"/>
        <v/>
      </c>
    </row>
    <row r="846" spans="6:6">
      <c r="F846" s="102" t="str">
        <f t="shared" si="30"/>
        <v/>
      </c>
    </row>
    <row r="847" spans="6:6">
      <c r="F847" s="102" t="str">
        <f t="shared" si="30"/>
        <v/>
      </c>
    </row>
    <row r="848" spans="6:6">
      <c r="F848" s="102" t="str">
        <f t="shared" si="30"/>
        <v/>
      </c>
    </row>
    <row r="849" spans="6:6">
      <c r="F849" s="102" t="str">
        <f t="shared" si="30"/>
        <v/>
      </c>
    </row>
    <row r="850" spans="6:6">
      <c r="F850" s="102" t="str">
        <f t="shared" si="30"/>
        <v/>
      </c>
    </row>
    <row r="851" spans="6:6">
      <c r="F851" s="102" t="str">
        <f t="shared" si="30"/>
        <v/>
      </c>
    </row>
    <row r="852" spans="6:6">
      <c r="F852" s="102" t="str">
        <f t="shared" si="30"/>
        <v/>
      </c>
    </row>
    <row r="853" spans="6:6">
      <c r="F853" s="102" t="str">
        <f t="shared" si="30"/>
        <v/>
      </c>
    </row>
    <row r="854" spans="6:6">
      <c r="F854" s="102" t="str">
        <f t="shared" si="30"/>
        <v/>
      </c>
    </row>
    <row r="855" spans="6:6">
      <c r="F855" s="102" t="str">
        <f t="shared" si="30"/>
        <v/>
      </c>
    </row>
    <row r="856" spans="6:6">
      <c r="F856" s="102" t="str">
        <f t="shared" si="30"/>
        <v/>
      </c>
    </row>
    <row r="857" spans="6:6">
      <c r="F857" s="102" t="str">
        <f t="shared" si="30"/>
        <v/>
      </c>
    </row>
    <row r="858" spans="6:6">
      <c r="F858" s="102" t="str">
        <f t="shared" si="30"/>
        <v/>
      </c>
    </row>
    <row r="859" spans="6:6">
      <c r="F859" s="102" t="str">
        <f t="shared" si="30"/>
        <v/>
      </c>
    </row>
    <row r="860" spans="6:6">
      <c r="F860" s="102" t="str">
        <f t="shared" si="30"/>
        <v/>
      </c>
    </row>
    <row r="861" spans="6:6">
      <c r="F861" s="102" t="str">
        <f t="shared" si="30"/>
        <v/>
      </c>
    </row>
    <row r="862" spans="6:6">
      <c r="F862" s="102" t="str">
        <f t="shared" si="30"/>
        <v/>
      </c>
    </row>
    <row r="863" spans="6:6">
      <c r="F863" s="102" t="str">
        <f t="shared" si="30"/>
        <v/>
      </c>
    </row>
    <row r="864" spans="6:6">
      <c r="F864" s="102" t="str">
        <f t="shared" si="30"/>
        <v/>
      </c>
    </row>
    <row r="865" spans="6:6">
      <c r="F865" s="102" t="str">
        <f t="shared" si="30"/>
        <v/>
      </c>
    </row>
    <row r="866" spans="6:6">
      <c r="F866" s="102" t="str">
        <f t="shared" si="30"/>
        <v/>
      </c>
    </row>
    <row r="867" spans="6:6">
      <c r="F867" s="102" t="str">
        <f t="shared" si="30"/>
        <v/>
      </c>
    </row>
    <row r="868" spans="6:6">
      <c r="F868" s="102" t="str">
        <f t="shared" si="30"/>
        <v/>
      </c>
    </row>
    <row r="869" spans="6:6">
      <c r="F869" s="102" t="str">
        <f t="shared" si="30"/>
        <v/>
      </c>
    </row>
    <row r="870" spans="6:6">
      <c r="F870" s="102" t="str">
        <f t="shared" si="30"/>
        <v/>
      </c>
    </row>
    <row r="871" spans="6:6">
      <c r="F871" s="102" t="str">
        <f t="shared" si="30"/>
        <v/>
      </c>
    </row>
    <row r="872" spans="6:6">
      <c r="F872" s="102" t="str">
        <f t="shared" si="30"/>
        <v/>
      </c>
    </row>
    <row r="873" spans="6:6">
      <c r="F873" s="102" t="str">
        <f t="shared" si="30"/>
        <v/>
      </c>
    </row>
    <row r="874" spans="6:6">
      <c r="F874" s="102" t="str">
        <f t="shared" si="30"/>
        <v/>
      </c>
    </row>
    <row r="875" spans="6:6">
      <c r="F875" s="102" t="str">
        <f t="shared" si="30"/>
        <v/>
      </c>
    </row>
    <row r="876" spans="6:6">
      <c r="F876" s="102" t="str">
        <f t="shared" si="30"/>
        <v/>
      </c>
    </row>
    <row r="877" spans="6:6">
      <c r="F877" s="102" t="str">
        <f t="shared" si="30"/>
        <v/>
      </c>
    </row>
    <row r="878" spans="6:6">
      <c r="F878" s="102" t="str">
        <f t="shared" si="30"/>
        <v/>
      </c>
    </row>
    <row r="879" spans="6:6">
      <c r="F879" s="102" t="str">
        <f t="shared" si="30"/>
        <v/>
      </c>
    </row>
    <row r="880" spans="6:6">
      <c r="F880" s="102" t="str">
        <f t="shared" si="30"/>
        <v/>
      </c>
    </row>
    <row r="881" spans="6:6">
      <c r="F881" s="102" t="str">
        <f t="shared" si="30"/>
        <v/>
      </c>
    </row>
    <row r="882" spans="6:6">
      <c r="F882" s="102" t="str">
        <f t="shared" si="30"/>
        <v/>
      </c>
    </row>
    <row r="883" spans="6:6">
      <c r="F883" s="102" t="str">
        <f t="shared" si="30"/>
        <v/>
      </c>
    </row>
    <row r="884" spans="6:6">
      <c r="F884" s="102" t="str">
        <f t="shared" si="30"/>
        <v/>
      </c>
    </row>
    <row r="885" spans="6:6">
      <c r="F885" s="102" t="str">
        <f t="shared" si="30"/>
        <v/>
      </c>
    </row>
    <row r="886" spans="6:6">
      <c r="F886" s="102" t="str">
        <f t="shared" si="30"/>
        <v/>
      </c>
    </row>
    <row r="887" spans="6:6">
      <c r="F887" s="102" t="str">
        <f t="shared" si="30"/>
        <v/>
      </c>
    </row>
    <row r="888" spans="6:6">
      <c r="F888" s="102" t="str">
        <f t="shared" si="30"/>
        <v/>
      </c>
    </row>
    <row r="889" spans="6:6">
      <c r="F889" s="102" t="str">
        <f t="shared" si="30"/>
        <v/>
      </c>
    </row>
    <row r="890" spans="6:6">
      <c r="F890" s="102" t="str">
        <f t="shared" si="30"/>
        <v/>
      </c>
    </row>
    <row r="891" spans="6:6">
      <c r="F891" s="102" t="str">
        <f t="shared" si="30"/>
        <v/>
      </c>
    </row>
    <row r="892" spans="6:6">
      <c r="F892" s="102" t="str">
        <f t="shared" si="30"/>
        <v/>
      </c>
    </row>
    <row r="893" spans="6:6">
      <c r="F893" s="102" t="str">
        <f t="shared" si="30"/>
        <v/>
      </c>
    </row>
    <row r="894" spans="6:6">
      <c r="F894" s="102" t="str">
        <f t="shared" si="30"/>
        <v/>
      </c>
    </row>
    <row r="895" spans="6:6">
      <c r="F895" s="102" t="str">
        <f t="shared" si="30"/>
        <v/>
      </c>
    </row>
    <row r="896" spans="6:6">
      <c r="F896" s="102" t="str">
        <f t="shared" si="30"/>
        <v/>
      </c>
    </row>
    <row r="897" spans="6:6">
      <c r="F897" s="102" t="str">
        <f t="shared" si="30"/>
        <v/>
      </c>
    </row>
    <row r="898" spans="6:6">
      <c r="F898" s="102" t="str">
        <f t="shared" si="30"/>
        <v/>
      </c>
    </row>
    <row r="899" spans="6:6">
      <c r="F899" s="102" t="str">
        <f t="shared" ref="F899:F962" si="31">UPPER(LEFT(B899,1)) &amp; IFERROR(UPPER(LEFT(MID(B899,FIND(" ",B899)+1,LEN(B899)),1)),"") &amp; IFERROR(UPPER(LEFT(MID(B899,FIND(" ",B899,FIND(" ",B899)+1)+1,LEN(B899)),1)),"") &amp; IFERROR(UPPER(LEFT(MID(B899,FIND(" ",B899,FIND(" ",B899,FIND(" ",B899)+1)+1)+1,LEN(B899)),1)),"")</f>
        <v/>
      </c>
    </row>
    <row r="900" spans="6:6">
      <c r="F900" s="102" t="str">
        <f t="shared" si="31"/>
        <v/>
      </c>
    </row>
    <row r="901" spans="6:6">
      <c r="F901" s="102" t="str">
        <f t="shared" si="31"/>
        <v/>
      </c>
    </row>
    <row r="902" spans="6:6">
      <c r="F902" s="102" t="str">
        <f t="shared" si="31"/>
        <v/>
      </c>
    </row>
    <row r="903" spans="6:6">
      <c r="F903" s="102" t="str">
        <f t="shared" si="31"/>
        <v/>
      </c>
    </row>
    <row r="904" spans="6:6">
      <c r="F904" s="102" t="str">
        <f t="shared" si="31"/>
        <v/>
      </c>
    </row>
    <row r="905" spans="6:6">
      <c r="F905" s="102" t="str">
        <f t="shared" si="31"/>
        <v/>
      </c>
    </row>
    <row r="906" spans="6:6">
      <c r="F906" s="102" t="str">
        <f t="shared" si="31"/>
        <v/>
      </c>
    </row>
    <row r="907" spans="6:6">
      <c r="F907" s="102" t="str">
        <f t="shared" si="31"/>
        <v/>
      </c>
    </row>
    <row r="908" spans="6:6">
      <c r="F908" s="102" t="str">
        <f t="shared" si="31"/>
        <v/>
      </c>
    </row>
    <row r="909" spans="6:6">
      <c r="F909" s="102" t="str">
        <f t="shared" si="31"/>
        <v/>
      </c>
    </row>
    <row r="910" spans="6:6">
      <c r="F910" s="102" t="str">
        <f t="shared" si="31"/>
        <v/>
      </c>
    </row>
    <row r="911" spans="6:6">
      <c r="F911" s="102" t="str">
        <f t="shared" si="31"/>
        <v/>
      </c>
    </row>
    <row r="912" spans="6:6">
      <c r="F912" s="102" t="str">
        <f t="shared" si="31"/>
        <v/>
      </c>
    </row>
    <row r="913" spans="6:6">
      <c r="F913" s="102" t="str">
        <f t="shared" si="31"/>
        <v/>
      </c>
    </row>
    <row r="914" spans="6:6">
      <c r="F914" s="102" t="str">
        <f t="shared" si="31"/>
        <v/>
      </c>
    </row>
    <row r="915" spans="6:6">
      <c r="F915" s="102" t="str">
        <f t="shared" si="31"/>
        <v/>
      </c>
    </row>
    <row r="916" spans="6:6">
      <c r="F916" s="102" t="str">
        <f t="shared" si="31"/>
        <v/>
      </c>
    </row>
    <row r="917" spans="6:6">
      <c r="F917" s="102" t="str">
        <f t="shared" si="31"/>
        <v/>
      </c>
    </row>
    <row r="918" spans="6:6">
      <c r="F918" s="102" t="str">
        <f t="shared" si="31"/>
        <v/>
      </c>
    </row>
    <row r="919" spans="6:6">
      <c r="F919" s="102" t="str">
        <f t="shared" si="31"/>
        <v/>
      </c>
    </row>
    <row r="920" spans="6:6">
      <c r="F920" s="102" t="str">
        <f t="shared" si="31"/>
        <v/>
      </c>
    </row>
    <row r="921" spans="6:6">
      <c r="F921" s="102" t="str">
        <f t="shared" si="31"/>
        <v/>
      </c>
    </row>
    <row r="922" spans="6:6">
      <c r="F922" s="102" t="str">
        <f t="shared" si="31"/>
        <v/>
      </c>
    </row>
    <row r="923" spans="6:6">
      <c r="F923" s="102" t="str">
        <f t="shared" si="31"/>
        <v/>
      </c>
    </row>
    <row r="924" spans="6:6">
      <c r="F924" s="102" t="str">
        <f t="shared" si="31"/>
        <v/>
      </c>
    </row>
    <row r="925" spans="6:6">
      <c r="F925" s="102" t="str">
        <f t="shared" si="31"/>
        <v/>
      </c>
    </row>
    <row r="926" spans="6:6">
      <c r="F926" s="102" t="str">
        <f t="shared" si="31"/>
        <v/>
      </c>
    </row>
    <row r="927" spans="6:6">
      <c r="F927" s="102" t="str">
        <f t="shared" si="31"/>
        <v/>
      </c>
    </row>
    <row r="928" spans="6:6">
      <c r="F928" s="102" t="str">
        <f t="shared" si="31"/>
        <v/>
      </c>
    </row>
    <row r="929" spans="6:6">
      <c r="F929" s="102" t="str">
        <f t="shared" si="31"/>
        <v/>
      </c>
    </row>
    <row r="930" spans="6:6">
      <c r="F930" s="102" t="str">
        <f t="shared" si="31"/>
        <v/>
      </c>
    </row>
    <row r="931" spans="6:6">
      <c r="F931" s="102" t="str">
        <f t="shared" si="31"/>
        <v/>
      </c>
    </row>
    <row r="932" spans="6:6">
      <c r="F932" s="102" t="str">
        <f t="shared" si="31"/>
        <v/>
      </c>
    </row>
    <row r="933" spans="6:6">
      <c r="F933" s="102" t="str">
        <f t="shared" si="31"/>
        <v/>
      </c>
    </row>
    <row r="934" spans="6:6">
      <c r="F934" s="102" t="str">
        <f t="shared" si="31"/>
        <v/>
      </c>
    </row>
    <row r="935" spans="6:6">
      <c r="F935" s="102" t="str">
        <f t="shared" si="31"/>
        <v/>
      </c>
    </row>
    <row r="936" spans="6:6">
      <c r="F936" s="102" t="str">
        <f t="shared" si="31"/>
        <v/>
      </c>
    </row>
    <row r="937" spans="6:6">
      <c r="F937" s="102" t="str">
        <f t="shared" si="31"/>
        <v/>
      </c>
    </row>
    <row r="938" spans="6:6">
      <c r="F938" s="102" t="str">
        <f t="shared" si="31"/>
        <v/>
      </c>
    </row>
    <row r="939" spans="6:6">
      <c r="F939" s="102" t="str">
        <f t="shared" si="31"/>
        <v/>
      </c>
    </row>
    <row r="940" spans="6:6">
      <c r="F940" s="102" t="str">
        <f t="shared" si="31"/>
        <v/>
      </c>
    </row>
    <row r="941" spans="6:6">
      <c r="F941" s="102" t="str">
        <f t="shared" si="31"/>
        <v/>
      </c>
    </row>
    <row r="942" spans="6:6">
      <c r="F942" s="102" t="str">
        <f t="shared" si="31"/>
        <v/>
      </c>
    </row>
    <row r="943" spans="6:6">
      <c r="F943" s="102" t="str">
        <f t="shared" si="31"/>
        <v/>
      </c>
    </row>
    <row r="944" spans="6:6">
      <c r="F944" s="102" t="str">
        <f t="shared" si="31"/>
        <v/>
      </c>
    </row>
    <row r="945" spans="6:6">
      <c r="F945" s="102" t="str">
        <f t="shared" si="31"/>
        <v/>
      </c>
    </row>
    <row r="946" spans="6:6">
      <c r="F946" s="102" t="str">
        <f t="shared" si="31"/>
        <v/>
      </c>
    </row>
    <row r="947" spans="6:6">
      <c r="F947" s="102" t="str">
        <f t="shared" si="31"/>
        <v/>
      </c>
    </row>
    <row r="948" spans="6:6">
      <c r="F948" s="102" t="str">
        <f t="shared" si="31"/>
        <v/>
      </c>
    </row>
    <row r="949" spans="6:6">
      <c r="F949" s="102" t="str">
        <f t="shared" si="31"/>
        <v/>
      </c>
    </row>
    <row r="950" spans="6:6">
      <c r="F950" s="102" t="str">
        <f t="shared" si="31"/>
        <v/>
      </c>
    </row>
    <row r="951" spans="6:6">
      <c r="F951" s="102" t="str">
        <f t="shared" si="31"/>
        <v/>
      </c>
    </row>
    <row r="952" spans="6:6">
      <c r="F952" s="102" t="str">
        <f t="shared" si="31"/>
        <v/>
      </c>
    </row>
    <row r="953" spans="6:6">
      <c r="F953" s="102" t="str">
        <f t="shared" si="31"/>
        <v/>
      </c>
    </row>
    <row r="954" spans="6:6">
      <c r="F954" s="102" t="str">
        <f t="shared" si="31"/>
        <v/>
      </c>
    </row>
    <row r="955" spans="6:6">
      <c r="F955" s="102" t="str">
        <f t="shared" si="31"/>
        <v/>
      </c>
    </row>
    <row r="956" spans="6:6">
      <c r="F956" s="102" t="str">
        <f t="shared" si="31"/>
        <v/>
      </c>
    </row>
    <row r="957" spans="6:6">
      <c r="F957" s="102" t="str">
        <f t="shared" si="31"/>
        <v/>
      </c>
    </row>
    <row r="958" spans="6:6">
      <c r="F958" s="102" t="str">
        <f t="shared" si="31"/>
        <v/>
      </c>
    </row>
    <row r="959" spans="6:6">
      <c r="F959" s="102" t="str">
        <f t="shared" si="31"/>
        <v/>
      </c>
    </row>
    <row r="960" spans="6:6">
      <c r="F960" s="102" t="str">
        <f t="shared" si="31"/>
        <v/>
      </c>
    </row>
    <row r="961" spans="6:6">
      <c r="F961" s="102" t="str">
        <f t="shared" si="31"/>
        <v/>
      </c>
    </row>
    <row r="962" spans="6:6">
      <c r="F962" s="102" t="str">
        <f t="shared" si="31"/>
        <v/>
      </c>
    </row>
    <row r="963" spans="6:6">
      <c r="F963" s="102" t="str">
        <f t="shared" ref="F963:F1026" si="32">UPPER(LEFT(B963,1)) &amp; IFERROR(UPPER(LEFT(MID(B963,FIND(" ",B963)+1,LEN(B963)),1)),"") &amp; IFERROR(UPPER(LEFT(MID(B963,FIND(" ",B963,FIND(" ",B963)+1)+1,LEN(B963)),1)),"") &amp; IFERROR(UPPER(LEFT(MID(B963,FIND(" ",B963,FIND(" ",B963,FIND(" ",B963)+1)+1)+1,LEN(B963)),1)),"")</f>
        <v/>
      </c>
    </row>
    <row r="964" spans="6:6">
      <c r="F964" s="102" t="str">
        <f t="shared" si="32"/>
        <v/>
      </c>
    </row>
    <row r="965" spans="6:6">
      <c r="F965" s="102" t="str">
        <f t="shared" si="32"/>
        <v/>
      </c>
    </row>
    <row r="966" spans="6:6">
      <c r="F966" s="102" t="str">
        <f t="shared" si="32"/>
        <v/>
      </c>
    </row>
    <row r="967" spans="6:6">
      <c r="F967" s="102" t="str">
        <f t="shared" si="32"/>
        <v/>
      </c>
    </row>
    <row r="968" spans="6:6">
      <c r="F968" s="102" t="str">
        <f t="shared" si="32"/>
        <v/>
      </c>
    </row>
    <row r="969" spans="6:6">
      <c r="F969" s="102" t="str">
        <f t="shared" si="32"/>
        <v/>
      </c>
    </row>
    <row r="970" spans="6:6">
      <c r="F970" s="102" t="str">
        <f t="shared" si="32"/>
        <v/>
      </c>
    </row>
    <row r="971" spans="6:6">
      <c r="F971" s="102" t="str">
        <f t="shared" si="32"/>
        <v/>
      </c>
    </row>
    <row r="972" spans="6:6">
      <c r="F972" s="102" t="str">
        <f t="shared" si="32"/>
        <v/>
      </c>
    </row>
    <row r="973" spans="6:6">
      <c r="F973" s="102" t="str">
        <f t="shared" si="32"/>
        <v/>
      </c>
    </row>
    <row r="974" spans="6:6">
      <c r="F974" s="102" t="str">
        <f t="shared" si="32"/>
        <v/>
      </c>
    </row>
    <row r="975" spans="6:6">
      <c r="F975" s="102" t="str">
        <f t="shared" si="32"/>
        <v/>
      </c>
    </row>
    <row r="976" spans="6:6">
      <c r="F976" s="102" t="str">
        <f t="shared" si="32"/>
        <v/>
      </c>
    </row>
    <row r="977" spans="6:6">
      <c r="F977" s="102" t="str">
        <f t="shared" si="32"/>
        <v/>
      </c>
    </row>
    <row r="978" spans="6:6">
      <c r="F978" s="102" t="str">
        <f t="shared" si="32"/>
        <v/>
      </c>
    </row>
    <row r="979" spans="6:6">
      <c r="F979" s="102" t="str">
        <f t="shared" si="32"/>
        <v/>
      </c>
    </row>
    <row r="980" spans="6:6">
      <c r="F980" s="102" t="str">
        <f t="shared" si="32"/>
        <v/>
      </c>
    </row>
    <row r="981" spans="6:6">
      <c r="F981" s="102" t="str">
        <f t="shared" si="32"/>
        <v/>
      </c>
    </row>
    <row r="982" spans="6:6">
      <c r="F982" s="102" t="str">
        <f t="shared" si="32"/>
        <v/>
      </c>
    </row>
    <row r="983" spans="6:6">
      <c r="F983" s="102" t="str">
        <f t="shared" si="32"/>
        <v/>
      </c>
    </row>
    <row r="984" spans="6:6">
      <c r="F984" s="102" t="str">
        <f t="shared" si="32"/>
        <v/>
      </c>
    </row>
    <row r="985" spans="6:6">
      <c r="F985" s="102" t="str">
        <f t="shared" si="32"/>
        <v/>
      </c>
    </row>
    <row r="986" spans="6:6">
      <c r="F986" s="102" t="str">
        <f t="shared" si="32"/>
        <v/>
      </c>
    </row>
    <row r="987" spans="6:6">
      <c r="F987" s="102" t="str">
        <f t="shared" si="32"/>
        <v/>
      </c>
    </row>
    <row r="988" spans="6:6">
      <c r="F988" s="102" t="str">
        <f t="shared" si="32"/>
        <v/>
      </c>
    </row>
    <row r="989" spans="6:6">
      <c r="F989" s="102" t="str">
        <f t="shared" si="32"/>
        <v/>
      </c>
    </row>
    <row r="990" spans="6:6">
      <c r="F990" s="102" t="str">
        <f t="shared" si="32"/>
        <v/>
      </c>
    </row>
    <row r="991" spans="6:6">
      <c r="F991" s="102" t="str">
        <f t="shared" si="32"/>
        <v/>
      </c>
    </row>
    <row r="992" spans="6:6">
      <c r="F992" s="102" t="str">
        <f t="shared" si="32"/>
        <v/>
      </c>
    </row>
    <row r="993" spans="6:6">
      <c r="F993" s="102" t="str">
        <f t="shared" si="32"/>
        <v/>
      </c>
    </row>
    <row r="994" spans="6:6">
      <c r="F994" s="102" t="str">
        <f t="shared" si="32"/>
        <v/>
      </c>
    </row>
    <row r="995" spans="6:6">
      <c r="F995" s="102" t="str">
        <f t="shared" si="32"/>
        <v/>
      </c>
    </row>
    <row r="996" spans="6:6">
      <c r="F996" s="102" t="str">
        <f t="shared" si="32"/>
        <v/>
      </c>
    </row>
    <row r="997" spans="6:6">
      <c r="F997" s="102" t="str">
        <f t="shared" si="32"/>
        <v/>
      </c>
    </row>
    <row r="998" spans="6:6">
      <c r="F998" s="102" t="str">
        <f t="shared" si="32"/>
        <v/>
      </c>
    </row>
    <row r="999" spans="6:6">
      <c r="F999" s="102" t="str">
        <f t="shared" si="32"/>
        <v/>
      </c>
    </row>
    <row r="1000" spans="6:6">
      <c r="F1000" s="102" t="str">
        <f t="shared" si="32"/>
        <v/>
      </c>
    </row>
    <row r="1001" spans="6:6">
      <c r="F1001" s="102" t="str">
        <f t="shared" si="32"/>
        <v/>
      </c>
    </row>
    <row r="1002" spans="6:6">
      <c r="F1002" s="102" t="str">
        <f t="shared" si="32"/>
        <v/>
      </c>
    </row>
    <row r="1003" spans="6:6">
      <c r="F1003" s="102" t="str">
        <f t="shared" si="32"/>
        <v/>
      </c>
    </row>
    <row r="1004" spans="6:6">
      <c r="F1004" s="102" t="str">
        <f t="shared" si="32"/>
        <v/>
      </c>
    </row>
    <row r="1005" spans="6:6">
      <c r="F1005" s="102" t="str">
        <f t="shared" si="32"/>
        <v/>
      </c>
    </row>
    <row r="1006" spans="6:6">
      <c r="F1006" s="102" t="str">
        <f t="shared" si="32"/>
        <v/>
      </c>
    </row>
    <row r="1007" spans="6:6">
      <c r="F1007" s="102" t="str">
        <f t="shared" si="32"/>
        <v/>
      </c>
    </row>
    <row r="1008" spans="6:6">
      <c r="F1008" s="102" t="str">
        <f t="shared" si="32"/>
        <v/>
      </c>
    </row>
    <row r="1009" spans="6:6">
      <c r="F1009" s="102" t="str">
        <f t="shared" si="32"/>
        <v/>
      </c>
    </row>
    <row r="1010" spans="6:6">
      <c r="F1010" s="102" t="str">
        <f t="shared" si="32"/>
        <v/>
      </c>
    </row>
    <row r="1011" spans="6:6">
      <c r="F1011" s="102" t="str">
        <f t="shared" si="32"/>
        <v/>
      </c>
    </row>
    <row r="1012" spans="6:6">
      <c r="F1012" s="102" t="str">
        <f t="shared" si="32"/>
        <v/>
      </c>
    </row>
    <row r="1013" spans="6:6">
      <c r="F1013" s="102" t="str">
        <f t="shared" si="32"/>
        <v/>
      </c>
    </row>
    <row r="1014" spans="6:6">
      <c r="F1014" s="102" t="str">
        <f t="shared" si="32"/>
        <v/>
      </c>
    </row>
    <row r="1015" spans="6:6">
      <c r="F1015" s="102" t="str">
        <f t="shared" si="32"/>
        <v/>
      </c>
    </row>
    <row r="1016" spans="6:6">
      <c r="F1016" s="102" t="str">
        <f t="shared" si="32"/>
        <v/>
      </c>
    </row>
    <row r="1017" spans="6:6">
      <c r="F1017" s="102" t="str">
        <f t="shared" si="32"/>
        <v/>
      </c>
    </row>
    <row r="1018" spans="6:6">
      <c r="F1018" s="102" t="str">
        <f t="shared" si="32"/>
        <v/>
      </c>
    </row>
    <row r="1019" spans="6:6">
      <c r="F1019" s="102" t="str">
        <f t="shared" si="32"/>
        <v/>
      </c>
    </row>
    <row r="1020" spans="6:6">
      <c r="F1020" s="102" t="str">
        <f t="shared" si="32"/>
        <v/>
      </c>
    </row>
    <row r="1021" spans="6:6">
      <c r="F1021" s="102" t="str">
        <f t="shared" si="32"/>
        <v/>
      </c>
    </row>
    <row r="1022" spans="6:6">
      <c r="F1022" s="102" t="str">
        <f t="shared" si="32"/>
        <v/>
      </c>
    </row>
    <row r="1023" spans="6:6">
      <c r="F1023" s="102" t="str">
        <f t="shared" si="32"/>
        <v/>
      </c>
    </row>
    <row r="1024" spans="6:6">
      <c r="F1024" s="102" t="str">
        <f t="shared" si="32"/>
        <v/>
      </c>
    </row>
    <row r="1025" spans="6:6">
      <c r="F1025" s="102" t="str">
        <f t="shared" si="32"/>
        <v/>
      </c>
    </row>
    <row r="1026" spans="6:6">
      <c r="F1026" s="102" t="str">
        <f t="shared" si="32"/>
        <v/>
      </c>
    </row>
    <row r="1027" spans="6:6">
      <c r="F1027" s="102" t="str">
        <f t="shared" ref="F1027:F1090" si="33">UPPER(LEFT(B1027,1)) &amp; IFERROR(UPPER(LEFT(MID(B1027,FIND(" ",B1027)+1,LEN(B1027)),1)),"") &amp; IFERROR(UPPER(LEFT(MID(B1027,FIND(" ",B1027,FIND(" ",B1027)+1)+1,LEN(B1027)),1)),"") &amp; IFERROR(UPPER(LEFT(MID(B1027,FIND(" ",B1027,FIND(" ",B1027,FIND(" ",B1027)+1)+1)+1,LEN(B1027)),1)),"")</f>
        <v/>
      </c>
    </row>
    <row r="1028" spans="6:6">
      <c r="F1028" s="102" t="str">
        <f t="shared" si="33"/>
        <v/>
      </c>
    </row>
    <row r="1029" spans="6:6">
      <c r="F1029" s="102" t="str">
        <f t="shared" si="33"/>
        <v/>
      </c>
    </row>
    <row r="1030" spans="6:6">
      <c r="F1030" s="102" t="str">
        <f t="shared" si="33"/>
        <v/>
      </c>
    </row>
    <row r="1031" spans="6:6">
      <c r="F1031" s="102" t="str">
        <f t="shared" si="33"/>
        <v/>
      </c>
    </row>
    <row r="1032" spans="6:6">
      <c r="F1032" s="102" t="str">
        <f t="shared" si="33"/>
        <v/>
      </c>
    </row>
    <row r="1033" spans="6:6">
      <c r="F1033" s="102" t="str">
        <f t="shared" si="33"/>
        <v/>
      </c>
    </row>
    <row r="1034" spans="6:6">
      <c r="F1034" s="102" t="str">
        <f t="shared" si="33"/>
        <v/>
      </c>
    </row>
    <row r="1035" spans="6:6">
      <c r="F1035" s="102" t="str">
        <f t="shared" si="33"/>
        <v/>
      </c>
    </row>
    <row r="1036" spans="6:6">
      <c r="F1036" s="102" t="str">
        <f t="shared" si="33"/>
        <v/>
      </c>
    </row>
    <row r="1037" spans="6:6">
      <c r="F1037" s="102" t="str">
        <f t="shared" si="33"/>
        <v/>
      </c>
    </row>
    <row r="1038" spans="6:6">
      <c r="F1038" s="102" t="str">
        <f t="shared" si="33"/>
        <v/>
      </c>
    </row>
    <row r="1039" spans="6:6">
      <c r="F1039" s="102" t="str">
        <f t="shared" si="33"/>
        <v/>
      </c>
    </row>
    <row r="1040" spans="6:6">
      <c r="F1040" s="102" t="str">
        <f t="shared" si="33"/>
        <v/>
      </c>
    </row>
    <row r="1041" spans="6:6">
      <c r="F1041" s="102" t="str">
        <f t="shared" si="33"/>
        <v/>
      </c>
    </row>
    <row r="1042" spans="6:6">
      <c r="F1042" s="102" t="str">
        <f t="shared" si="33"/>
        <v/>
      </c>
    </row>
    <row r="1043" spans="6:6">
      <c r="F1043" s="102" t="str">
        <f t="shared" si="33"/>
        <v/>
      </c>
    </row>
    <row r="1044" spans="6:6">
      <c r="F1044" s="102" t="str">
        <f t="shared" si="33"/>
        <v/>
      </c>
    </row>
    <row r="1045" spans="6:6">
      <c r="F1045" s="102" t="str">
        <f t="shared" si="33"/>
        <v/>
      </c>
    </row>
    <row r="1046" spans="6:6">
      <c r="F1046" s="102" t="str">
        <f t="shared" si="33"/>
        <v/>
      </c>
    </row>
    <row r="1047" spans="6:6">
      <c r="F1047" s="102" t="str">
        <f t="shared" si="33"/>
        <v/>
      </c>
    </row>
    <row r="1048" spans="6:6">
      <c r="F1048" s="102" t="str">
        <f t="shared" si="33"/>
        <v/>
      </c>
    </row>
    <row r="1049" spans="6:6">
      <c r="F1049" s="102" t="str">
        <f t="shared" si="33"/>
        <v/>
      </c>
    </row>
    <row r="1050" spans="6:6">
      <c r="F1050" s="102" t="str">
        <f t="shared" si="33"/>
        <v/>
      </c>
    </row>
    <row r="1051" spans="6:6">
      <c r="F1051" s="102" t="str">
        <f t="shared" si="33"/>
        <v/>
      </c>
    </row>
    <row r="1052" spans="6:6">
      <c r="F1052" s="102" t="str">
        <f t="shared" si="33"/>
        <v/>
      </c>
    </row>
    <row r="1053" spans="6:6">
      <c r="F1053" s="102" t="str">
        <f t="shared" si="33"/>
        <v/>
      </c>
    </row>
    <row r="1054" spans="6:6">
      <c r="F1054" s="102" t="str">
        <f t="shared" si="33"/>
        <v/>
      </c>
    </row>
    <row r="1055" spans="6:6">
      <c r="F1055" s="102" t="str">
        <f t="shared" si="33"/>
        <v/>
      </c>
    </row>
    <row r="1056" spans="6:6">
      <c r="F1056" s="102" t="str">
        <f t="shared" si="33"/>
        <v/>
      </c>
    </row>
    <row r="1057" spans="6:6">
      <c r="F1057" s="102" t="str">
        <f t="shared" si="33"/>
        <v/>
      </c>
    </row>
    <row r="1058" spans="6:6">
      <c r="F1058" s="102" t="str">
        <f t="shared" si="33"/>
        <v/>
      </c>
    </row>
    <row r="1059" spans="6:6">
      <c r="F1059" s="102" t="str">
        <f t="shared" si="33"/>
        <v/>
      </c>
    </row>
    <row r="1060" spans="6:6">
      <c r="F1060" s="102" t="str">
        <f t="shared" si="33"/>
        <v/>
      </c>
    </row>
    <row r="1061" spans="6:6">
      <c r="F1061" s="102" t="str">
        <f t="shared" si="33"/>
        <v/>
      </c>
    </row>
    <row r="1062" spans="6:6">
      <c r="F1062" s="102" t="str">
        <f t="shared" si="33"/>
        <v/>
      </c>
    </row>
    <row r="1063" spans="6:6">
      <c r="F1063" s="102" t="str">
        <f t="shared" si="33"/>
        <v/>
      </c>
    </row>
    <row r="1064" spans="6:6">
      <c r="F1064" s="102" t="str">
        <f t="shared" si="33"/>
        <v/>
      </c>
    </row>
    <row r="1065" spans="6:6">
      <c r="F1065" s="102" t="str">
        <f t="shared" si="33"/>
        <v/>
      </c>
    </row>
    <row r="1066" spans="6:6">
      <c r="F1066" s="102" t="str">
        <f t="shared" si="33"/>
        <v/>
      </c>
    </row>
    <row r="1067" spans="6:6">
      <c r="F1067" s="102" t="str">
        <f t="shared" si="33"/>
        <v/>
      </c>
    </row>
    <row r="1068" spans="6:6">
      <c r="F1068" s="102" t="str">
        <f t="shared" si="33"/>
        <v/>
      </c>
    </row>
    <row r="1069" spans="6:6">
      <c r="F1069" s="102" t="str">
        <f t="shared" si="33"/>
        <v/>
      </c>
    </row>
    <row r="1070" spans="6:6">
      <c r="F1070" s="102" t="str">
        <f t="shared" si="33"/>
        <v/>
      </c>
    </row>
    <row r="1071" spans="6:6">
      <c r="F1071" s="102" t="str">
        <f t="shared" si="33"/>
        <v/>
      </c>
    </row>
    <row r="1072" spans="6:6">
      <c r="F1072" s="102" t="str">
        <f t="shared" si="33"/>
        <v/>
      </c>
    </row>
    <row r="1073" spans="6:6">
      <c r="F1073" s="102" t="str">
        <f t="shared" si="33"/>
        <v/>
      </c>
    </row>
    <row r="1074" spans="6:6">
      <c r="F1074" s="102" t="str">
        <f t="shared" si="33"/>
        <v/>
      </c>
    </row>
    <row r="1075" spans="6:6">
      <c r="F1075" s="102" t="str">
        <f t="shared" si="33"/>
        <v/>
      </c>
    </row>
    <row r="1076" spans="6:6">
      <c r="F1076" s="102" t="str">
        <f t="shared" si="33"/>
        <v/>
      </c>
    </row>
    <row r="1077" spans="6:6">
      <c r="F1077" s="102" t="str">
        <f t="shared" si="33"/>
        <v/>
      </c>
    </row>
    <row r="1078" spans="6:6">
      <c r="F1078" s="102" t="str">
        <f t="shared" si="33"/>
        <v/>
      </c>
    </row>
    <row r="1079" spans="6:6">
      <c r="F1079" s="102" t="str">
        <f t="shared" si="33"/>
        <v/>
      </c>
    </row>
    <row r="1080" spans="6:6">
      <c r="F1080" s="102" t="str">
        <f t="shared" si="33"/>
        <v/>
      </c>
    </row>
    <row r="1081" spans="6:6">
      <c r="F1081" s="102" t="str">
        <f t="shared" si="33"/>
        <v/>
      </c>
    </row>
    <row r="1082" spans="6:6">
      <c r="F1082" s="102" t="str">
        <f t="shared" si="33"/>
        <v/>
      </c>
    </row>
    <row r="1083" spans="6:6">
      <c r="F1083" s="102" t="str">
        <f t="shared" si="33"/>
        <v/>
      </c>
    </row>
    <row r="1084" spans="6:6">
      <c r="F1084" s="102" t="str">
        <f t="shared" si="33"/>
        <v/>
      </c>
    </row>
    <row r="1085" spans="6:6">
      <c r="F1085" s="102" t="str">
        <f t="shared" si="33"/>
        <v/>
      </c>
    </row>
    <row r="1086" spans="6:6">
      <c r="F1086" s="102" t="str">
        <f t="shared" si="33"/>
        <v/>
      </c>
    </row>
    <row r="1087" spans="6:6">
      <c r="F1087" s="102" t="str">
        <f t="shared" si="33"/>
        <v/>
      </c>
    </row>
    <row r="1088" spans="6:6">
      <c r="F1088" s="102" t="str">
        <f t="shared" si="33"/>
        <v/>
      </c>
    </row>
    <row r="1089" spans="6:6">
      <c r="F1089" s="102" t="str">
        <f t="shared" si="33"/>
        <v/>
      </c>
    </row>
    <row r="1090" spans="6:6">
      <c r="F1090" s="102" t="str">
        <f t="shared" si="33"/>
        <v/>
      </c>
    </row>
    <row r="1091" spans="6:6">
      <c r="F1091" s="102" t="str">
        <f t="shared" ref="F1091:F1154" si="34">UPPER(LEFT(B1091,1)) &amp; IFERROR(UPPER(LEFT(MID(B1091,FIND(" ",B1091)+1,LEN(B1091)),1)),"") &amp; IFERROR(UPPER(LEFT(MID(B1091,FIND(" ",B1091,FIND(" ",B1091)+1)+1,LEN(B1091)),1)),"") &amp; IFERROR(UPPER(LEFT(MID(B1091,FIND(" ",B1091,FIND(" ",B1091,FIND(" ",B1091)+1)+1)+1,LEN(B1091)),1)),"")</f>
        <v/>
      </c>
    </row>
    <row r="1092" spans="6:6">
      <c r="F1092" s="102" t="str">
        <f t="shared" si="34"/>
        <v/>
      </c>
    </row>
    <row r="1093" spans="6:6">
      <c r="F1093" s="102" t="str">
        <f t="shared" si="34"/>
        <v/>
      </c>
    </row>
    <row r="1094" spans="6:6">
      <c r="F1094" s="102" t="str">
        <f t="shared" si="34"/>
        <v/>
      </c>
    </row>
    <row r="1095" spans="6:6">
      <c r="F1095" s="102" t="str">
        <f t="shared" si="34"/>
        <v/>
      </c>
    </row>
    <row r="1096" spans="6:6">
      <c r="F1096" s="102" t="str">
        <f t="shared" si="34"/>
        <v/>
      </c>
    </row>
    <row r="1097" spans="6:6">
      <c r="F1097" s="102" t="str">
        <f t="shared" si="34"/>
        <v/>
      </c>
    </row>
    <row r="1098" spans="6:6">
      <c r="F1098" s="102" t="str">
        <f t="shared" si="34"/>
        <v/>
      </c>
    </row>
    <row r="1099" spans="6:6">
      <c r="F1099" s="102" t="str">
        <f t="shared" si="34"/>
        <v/>
      </c>
    </row>
    <row r="1100" spans="6:6">
      <c r="F1100" s="102" t="str">
        <f t="shared" si="34"/>
        <v/>
      </c>
    </row>
    <row r="1101" spans="6:6">
      <c r="F1101" s="102" t="str">
        <f t="shared" si="34"/>
        <v/>
      </c>
    </row>
    <row r="1102" spans="6:6">
      <c r="F1102" s="102" t="str">
        <f t="shared" si="34"/>
        <v/>
      </c>
    </row>
    <row r="1103" spans="6:6">
      <c r="F1103" s="102" t="str">
        <f t="shared" si="34"/>
        <v/>
      </c>
    </row>
    <row r="1104" spans="6:6">
      <c r="F1104" s="102" t="str">
        <f t="shared" si="34"/>
        <v/>
      </c>
    </row>
    <row r="1105" spans="6:6">
      <c r="F1105" s="102" t="str">
        <f t="shared" si="34"/>
        <v/>
      </c>
    </row>
    <row r="1106" spans="6:6">
      <c r="F1106" s="102" t="str">
        <f t="shared" si="34"/>
        <v/>
      </c>
    </row>
    <row r="1107" spans="6:6">
      <c r="F1107" s="102" t="str">
        <f t="shared" si="34"/>
        <v/>
      </c>
    </row>
    <row r="1108" spans="6:6">
      <c r="F1108" s="102" t="str">
        <f t="shared" si="34"/>
        <v/>
      </c>
    </row>
    <row r="1109" spans="6:6">
      <c r="F1109" s="102" t="str">
        <f t="shared" si="34"/>
        <v/>
      </c>
    </row>
    <row r="1110" spans="6:6">
      <c r="F1110" s="102" t="str">
        <f t="shared" si="34"/>
        <v/>
      </c>
    </row>
    <row r="1111" spans="6:6">
      <c r="F1111" s="102" t="str">
        <f t="shared" si="34"/>
        <v/>
      </c>
    </row>
    <row r="1112" spans="6:6">
      <c r="F1112" s="102" t="str">
        <f t="shared" si="34"/>
        <v/>
      </c>
    </row>
    <row r="1113" spans="6:6">
      <c r="F1113" s="102" t="str">
        <f t="shared" si="34"/>
        <v/>
      </c>
    </row>
    <row r="1114" spans="6:6">
      <c r="F1114" s="102" t="str">
        <f t="shared" si="34"/>
        <v/>
      </c>
    </row>
    <row r="1115" spans="6:6">
      <c r="F1115" s="102" t="str">
        <f t="shared" si="34"/>
        <v/>
      </c>
    </row>
    <row r="1116" spans="6:6">
      <c r="F1116" s="102" t="str">
        <f t="shared" si="34"/>
        <v/>
      </c>
    </row>
    <row r="1117" spans="6:6">
      <c r="F1117" s="102" t="str">
        <f t="shared" si="34"/>
        <v/>
      </c>
    </row>
    <row r="1118" spans="6:6">
      <c r="F1118" s="102" t="str">
        <f t="shared" si="34"/>
        <v/>
      </c>
    </row>
    <row r="1119" spans="6:6">
      <c r="F1119" s="102" t="str">
        <f t="shared" si="34"/>
        <v/>
      </c>
    </row>
    <row r="1120" spans="6:6">
      <c r="F1120" s="102" t="str">
        <f t="shared" si="34"/>
        <v/>
      </c>
    </row>
    <row r="1121" spans="6:6">
      <c r="F1121" s="102" t="str">
        <f t="shared" si="34"/>
        <v/>
      </c>
    </row>
    <row r="1122" spans="6:6">
      <c r="F1122" s="102" t="str">
        <f t="shared" si="34"/>
        <v/>
      </c>
    </row>
    <row r="1123" spans="6:6">
      <c r="F1123" s="102" t="str">
        <f t="shared" si="34"/>
        <v/>
      </c>
    </row>
    <row r="1124" spans="6:6">
      <c r="F1124" s="102" t="str">
        <f t="shared" si="34"/>
        <v/>
      </c>
    </row>
    <row r="1125" spans="6:6">
      <c r="F1125" s="102" t="str">
        <f t="shared" si="34"/>
        <v/>
      </c>
    </row>
    <row r="1126" spans="6:6">
      <c r="F1126" s="102" t="str">
        <f t="shared" si="34"/>
        <v/>
      </c>
    </row>
    <row r="1127" spans="6:6">
      <c r="F1127" s="102" t="str">
        <f t="shared" si="34"/>
        <v/>
      </c>
    </row>
    <row r="1128" spans="6:6">
      <c r="F1128" s="102" t="str">
        <f t="shared" si="34"/>
        <v/>
      </c>
    </row>
    <row r="1129" spans="6:6">
      <c r="F1129" s="102" t="str">
        <f t="shared" si="34"/>
        <v/>
      </c>
    </row>
    <row r="1130" spans="6:6">
      <c r="F1130" s="102" t="str">
        <f t="shared" si="34"/>
        <v/>
      </c>
    </row>
    <row r="1131" spans="6:6">
      <c r="F1131" s="102" t="str">
        <f t="shared" si="34"/>
        <v/>
      </c>
    </row>
    <row r="1132" spans="6:6">
      <c r="F1132" s="102" t="str">
        <f t="shared" si="34"/>
        <v/>
      </c>
    </row>
    <row r="1133" spans="6:6">
      <c r="F1133" s="102" t="str">
        <f t="shared" si="34"/>
        <v/>
      </c>
    </row>
    <row r="1134" spans="6:6">
      <c r="F1134" s="102" t="str">
        <f t="shared" si="34"/>
        <v/>
      </c>
    </row>
    <row r="1135" spans="6:6">
      <c r="F1135" s="102" t="str">
        <f t="shared" si="34"/>
        <v/>
      </c>
    </row>
    <row r="1136" spans="6:6">
      <c r="F1136" s="102" t="str">
        <f t="shared" si="34"/>
        <v/>
      </c>
    </row>
    <row r="1137" spans="6:6">
      <c r="F1137" s="102" t="str">
        <f t="shared" si="34"/>
        <v/>
      </c>
    </row>
    <row r="1138" spans="6:6">
      <c r="F1138" s="102" t="str">
        <f t="shared" si="34"/>
        <v/>
      </c>
    </row>
    <row r="1139" spans="6:6">
      <c r="F1139" s="102" t="str">
        <f t="shared" si="34"/>
        <v/>
      </c>
    </row>
    <row r="1140" spans="6:6">
      <c r="F1140" s="102" t="str">
        <f t="shared" si="34"/>
        <v/>
      </c>
    </row>
    <row r="1141" spans="6:6">
      <c r="F1141" s="102" t="str">
        <f t="shared" si="34"/>
        <v/>
      </c>
    </row>
    <row r="1142" spans="6:6">
      <c r="F1142" s="102" t="str">
        <f t="shared" si="34"/>
        <v/>
      </c>
    </row>
    <row r="1143" spans="6:6">
      <c r="F1143" s="102" t="str">
        <f t="shared" si="34"/>
        <v/>
      </c>
    </row>
    <row r="1144" spans="6:6">
      <c r="F1144" s="102" t="str">
        <f t="shared" si="34"/>
        <v/>
      </c>
    </row>
    <row r="1145" spans="6:6">
      <c r="F1145" s="102" t="str">
        <f t="shared" si="34"/>
        <v/>
      </c>
    </row>
    <row r="1146" spans="6:6">
      <c r="F1146" s="102" t="str">
        <f t="shared" si="34"/>
        <v/>
      </c>
    </row>
    <row r="1147" spans="6:6">
      <c r="F1147" s="102" t="str">
        <f t="shared" si="34"/>
        <v/>
      </c>
    </row>
    <row r="1148" spans="6:6">
      <c r="F1148" s="102" t="str">
        <f t="shared" si="34"/>
        <v/>
      </c>
    </row>
    <row r="1149" spans="6:6">
      <c r="F1149" s="102" t="str">
        <f t="shared" si="34"/>
        <v/>
      </c>
    </row>
    <row r="1150" spans="6:6">
      <c r="F1150" s="102" t="str">
        <f t="shared" si="34"/>
        <v/>
      </c>
    </row>
    <row r="1151" spans="6:6">
      <c r="F1151" s="102" t="str">
        <f t="shared" si="34"/>
        <v/>
      </c>
    </row>
    <row r="1152" spans="6:6">
      <c r="F1152" s="102" t="str">
        <f t="shared" si="34"/>
        <v/>
      </c>
    </row>
    <row r="1153" spans="6:6">
      <c r="F1153" s="102" t="str">
        <f t="shared" si="34"/>
        <v/>
      </c>
    </row>
    <row r="1154" spans="6:6">
      <c r="F1154" s="102" t="str">
        <f t="shared" si="34"/>
        <v/>
      </c>
    </row>
    <row r="1155" spans="6:6">
      <c r="F1155" s="102" t="str">
        <f t="shared" ref="F1155:F1218" si="35">UPPER(LEFT(B1155,1)) &amp; IFERROR(UPPER(LEFT(MID(B1155,FIND(" ",B1155)+1,LEN(B1155)),1)),"") &amp; IFERROR(UPPER(LEFT(MID(B1155,FIND(" ",B1155,FIND(" ",B1155)+1)+1,LEN(B1155)),1)),"") &amp; IFERROR(UPPER(LEFT(MID(B1155,FIND(" ",B1155,FIND(" ",B1155,FIND(" ",B1155)+1)+1)+1,LEN(B1155)),1)),"")</f>
        <v/>
      </c>
    </row>
    <row r="1156" spans="6:6">
      <c r="F1156" s="102" t="str">
        <f t="shared" si="35"/>
        <v/>
      </c>
    </row>
    <row r="1157" spans="6:6">
      <c r="F1157" s="102" t="str">
        <f t="shared" si="35"/>
        <v/>
      </c>
    </row>
    <row r="1158" spans="6:6">
      <c r="F1158" s="102" t="str">
        <f t="shared" si="35"/>
        <v/>
      </c>
    </row>
    <row r="1159" spans="6:6">
      <c r="F1159" s="102" t="str">
        <f t="shared" si="35"/>
        <v/>
      </c>
    </row>
    <row r="1160" spans="6:6">
      <c r="F1160" s="102" t="str">
        <f t="shared" si="35"/>
        <v/>
      </c>
    </row>
    <row r="1161" spans="6:6">
      <c r="F1161" s="102" t="str">
        <f t="shared" si="35"/>
        <v/>
      </c>
    </row>
    <row r="1162" spans="6:6">
      <c r="F1162" s="102" t="str">
        <f t="shared" si="35"/>
        <v/>
      </c>
    </row>
    <row r="1163" spans="6:6">
      <c r="F1163" s="102" t="str">
        <f t="shared" si="35"/>
        <v/>
      </c>
    </row>
    <row r="1164" spans="6:6">
      <c r="F1164" s="102" t="str">
        <f t="shared" si="35"/>
        <v/>
      </c>
    </row>
    <row r="1165" spans="6:6">
      <c r="F1165" s="102" t="str">
        <f t="shared" si="35"/>
        <v/>
      </c>
    </row>
    <row r="1166" spans="6:6">
      <c r="F1166" s="102" t="str">
        <f t="shared" si="35"/>
        <v/>
      </c>
    </row>
    <row r="1167" spans="6:6">
      <c r="F1167" s="102" t="str">
        <f t="shared" si="35"/>
        <v/>
      </c>
    </row>
    <row r="1168" spans="6:6">
      <c r="F1168" s="102" t="str">
        <f t="shared" si="35"/>
        <v/>
      </c>
    </row>
    <row r="1169" spans="6:6">
      <c r="F1169" s="102" t="str">
        <f t="shared" si="35"/>
        <v/>
      </c>
    </row>
    <row r="1170" spans="6:6">
      <c r="F1170" s="102" t="str">
        <f t="shared" si="35"/>
        <v/>
      </c>
    </row>
    <row r="1171" spans="6:6">
      <c r="F1171" s="102" t="str">
        <f t="shared" si="35"/>
        <v/>
      </c>
    </row>
    <row r="1172" spans="6:6">
      <c r="F1172" s="102" t="str">
        <f t="shared" si="35"/>
        <v/>
      </c>
    </row>
    <row r="1173" spans="6:6">
      <c r="F1173" s="102" t="str">
        <f t="shared" si="35"/>
        <v/>
      </c>
    </row>
    <row r="1174" spans="6:6">
      <c r="F1174" s="102" t="str">
        <f t="shared" si="35"/>
        <v/>
      </c>
    </row>
    <row r="1175" spans="6:6">
      <c r="F1175" s="102" t="str">
        <f t="shared" si="35"/>
        <v/>
      </c>
    </row>
    <row r="1176" spans="6:6">
      <c r="F1176" s="102" t="str">
        <f t="shared" si="35"/>
        <v/>
      </c>
    </row>
    <row r="1177" spans="6:6">
      <c r="F1177" s="102" t="str">
        <f t="shared" si="35"/>
        <v/>
      </c>
    </row>
    <row r="1178" spans="6:6">
      <c r="F1178" s="102" t="str">
        <f t="shared" si="35"/>
        <v/>
      </c>
    </row>
    <row r="1179" spans="6:6">
      <c r="F1179" s="102" t="str">
        <f t="shared" si="35"/>
        <v/>
      </c>
    </row>
    <row r="1180" spans="6:6">
      <c r="F1180" s="102" t="str">
        <f t="shared" si="35"/>
        <v/>
      </c>
    </row>
    <row r="1181" spans="6:6">
      <c r="F1181" s="102" t="str">
        <f t="shared" si="35"/>
        <v/>
      </c>
    </row>
    <row r="1182" spans="6:6">
      <c r="F1182" s="102" t="str">
        <f t="shared" si="35"/>
        <v/>
      </c>
    </row>
    <row r="1183" spans="6:6">
      <c r="F1183" s="102" t="str">
        <f t="shared" si="35"/>
        <v/>
      </c>
    </row>
    <row r="1184" spans="6:6">
      <c r="F1184" s="102" t="str">
        <f t="shared" si="35"/>
        <v/>
      </c>
    </row>
    <row r="1185" spans="6:6">
      <c r="F1185" s="102" t="str">
        <f t="shared" si="35"/>
        <v/>
      </c>
    </row>
    <row r="1186" spans="6:6">
      <c r="F1186" s="102" t="str">
        <f t="shared" si="35"/>
        <v/>
      </c>
    </row>
    <row r="1187" spans="6:6">
      <c r="F1187" s="102" t="str">
        <f t="shared" si="35"/>
        <v/>
      </c>
    </row>
    <row r="1188" spans="6:6">
      <c r="F1188" s="102" t="str">
        <f t="shared" si="35"/>
        <v/>
      </c>
    </row>
    <row r="1189" spans="6:6">
      <c r="F1189" s="102" t="str">
        <f t="shared" si="35"/>
        <v/>
      </c>
    </row>
    <row r="1190" spans="6:6">
      <c r="F1190" s="102" t="str">
        <f t="shared" si="35"/>
        <v/>
      </c>
    </row>
    <row r="1191" spans="6:6">
      <c r="F1191" s="102" t="str">
        <f t="shared" si="35"/>
        <v/>
      </c>
    </row>
    <row r="1192" spans="6:6">
      <c r="F1192" s="102" t="str">
        <f t="shared" si="35"/>
        <v/>
      </c>
    </row>
    <row r="1193" spans="6:6">
      <c r="F1193" s="102" t="str">
        <f t="shared" si="35"/>
        <v/>
      </c>
    </row>
    <row r="1194" spans="6:6">
      <c r="F1194" s="102" t="str">
        <f t="shared" si="35"/>
        <v/>
      </c>
    </row>
    <row r="1195" spans="6:6">
      <c r="F1195" s="102" t="str">
        <f t="shared" si="35"/>
        <v/>
      </c>
    </row>
    <row r="1196" spans="6:6">
      <c r="F1196" s="102" t="str">
        <f t="shared" si="35"/>
        <v/>
      </c>
    </row>
    <row r="1197" spans="6:6">
      <c r="F1197" s="102" t="str">
        <f t="shared" si="35"/>
        <v/>
      </c>
    </row>
    <row r="1198" spans="6:6">
      <c r="F1198" s="102" t="str">
        <f t="shared" si="35"/>
        <v/>
      </c>
    </row>
    <row r="1199" spans="6:6">
      <c r="F1199" s="102" t="str">
        <f t="shared" si="35"/>
        <v/>
      </c>
    </row>
    <row r="1200" spans="6:6">
      <c r="F1200" s="102" t="str">
        <f t="shared" si="35"/>
        <v/>
      </c>
    </row>
    <row r="1201" spans="6:6">
      <c r="F1201" s="102" t="str">
        <f t="shared" si="35"/>
        <v/>
      </c>
    </row>
    <row r="1202" spans="6:6">
      <c r="F1202" s="102" t="str">
        <f t="shared" si="35"/>
        <v/>
      </c>
    </row>
    <row r="1203" spans="6:6">
      <c r="F1203" s="102" t="str">
        <f t="shared" si="35"/>
        <v/>
      </c>
    </row>
    <row r="1204" spans="6:6">
      <c r="F1204" s="102" t="str">
        <f t="shared" si="35"/>
        <v/>
      </c>
    </row>
    <row r="1205" spans="6:6">
      <c r="F1205" s="102" t="str">
        <f t="shared" si="35"/>
        <v/>
      </c>
    </row>
    <row r="1206" spans="6:6">
      <c r="F1206" s="102" t="str">
        <f t="shared" si="35"/>
        <v/>
      </c>
    </row>
    <row r="1207" spans="6:6">
      <c r="F1207" s="102" t="str">
        <f t="shared" si="35"/>
        <v/>
      </c>
    </row>
    <row r="1208" spans="6:6">
      <c r="F1208" s="102" t="str">
        <f t="shared" si="35"/>
        <v/>
      </c>
    </row>
    <row r="1209" spans="6:6">
      <c r="F1209" s="102" t="str">
        <f t="shared" si="35"/>
        <v/>
      </c>
    </row>
    <row r="1210" spans="6:6">
      <c r="F1210" s="102" t="str">
        <f t="shared" si="35"/>
        <v/>
      </c>
    </row>
    <row r="1211" spans="6:6">
      <c r="F1211" s="102" t="str">
        <f t="shared" si="35"/>
        <v/>
      </c>
    </row>
    <row r="1212" spans="6:6">
      <c r="F1212" s="102" t="str">
        <f t="shared" si="35"/>
        <v/>
      </c>
    </row>
    <row r="1213" spans="6:6">
      <c r="F1213" s="102" t="str">
        <f t="shared" si="35"/>
        <v/>
      </c>
    </row>
    <row r="1214" spans="6:6">
      <c r="F1214" s="102" t="str">
        <f t="shared" si="35"/>
        <v/>
      </c>
    </row>
    <row r="1215" spans="6:6">
      <c r="F1215" s="102" t="str">
        <f t="shared" si="35"/>
        <v/>
      </c>
    </row>
    <row r="1216" spans="6:6">
      <c r="F1216" s="102" t="str">
        <f t="shared" si="35"/>
        <v/>
      </c>
    </row>
    <row r="1217" spans="6:6">
      <c r="F1217" s="102" t="str">
        <f t="shared" si="35"/>
        <v/>
      </c>
    </row>
    <row r="1218" spans="6:6">
      <c r="F1218" s="102" t="str">
        <f t="shared" si="35"/>
        <v/>
      </c>
    </row>
    <row r="1219" spans="6:6">
      <c r="F1219" s="102" t="str">
        <f t="shared" ref="F1219:F1282" si="36">UPPER(LEFT(B1219,1)) &amp; IFERROR(UPPER(LEFT(MID(B1219,FIND(" ",B1219)+1,LEN(B1219)),1)),"") &amp; IFERROR(UPPER(LEFT(MID(B1219,FIND(" ",B1219,FIND(" ",B1219)+1)+1,LEN(B1219)),1)),"") &amp; IFERROR(UPPER(LEFT(MID(B1219,FIND(" ",B1219,FIND(" ",B1219,FIND(" ",B1219)+1)+1)+1,LEN(B1219)),1)),"")</f>
        <v/>
      </c>
    </row>
    <row r="1220" spans="6:6">
      <c r="F1220" s="102" t="str">
        <f t="shared" si="36"/>
        <v/>
      </c>
    </row>
    <row r="1221" spans="6:6">
      <c r="F1221" s="102" t="str">
        <f t="shared" si="36"/>
        <v/>
      </c>
    </row>
    <row r="1222" spans="6:6">
      <c r="F1222" s="102" t="str">
        <f t="shared" si="36"/>
        <v/>
      </c>
    </row>
    <row r="1223" spans="6:6">
      <c r="F1223" s="102" t="str">
        <f t="shared" si="36"/>
        <v/>
      </c>
    </row>
    <row r="1224" spans="6:6">
      <c r="F1224" s="102" t="str">
        <f t="shared" si="36"/>
        <v/>
      </c>
    </row>
    <row r="1225" spans="6:6">
      <c r="F1225" s="102" t="str">
        <f t="shared" si="36"/>
        <v/>
      </c>
    </row>
    <row r="1226" spans="6:6">
      <c r="F1226" s="102" t="str">
        <f t="shared" si="36"/>
        <v/>
      </c>
    </row>
    <row r="1227" spans="6:6">
      <c r="F1227" s="102" t="str">
        <f t="shared" si="36"/>
        <v/>
      </c>
    </row>
    <row r="1228" spans="6:6">
      <c r="F1228" s="102" t="str">
        <f t="shared" si="36"/>
        <v/>
      </c>
    </row>
    <row r="1229" spans="6:6">
      <c r="F1229" s="102" t="str">
        <f t="shared" si="36"/>
        <v/>
      </c>
    </row>
    <row r="1230" spans="6:6">
      <c r="F1230" s="102" t="str">
        <f t="shared" si="36"/>
        <v/>
      </c>
    </row>
    <row r="1231" spans="6:6">
      <c r="F1231" s="102" t="str">
        <f t="shared" si="36"/>
        <v/>
      </c>
    </row>
    <row r="1232" spans="6:6">
      <c r="F1232" s="102" t="str">
        <f t="shared" si="36"/>
        <v/>
      </c>
    </row>
    <row r="1233" spans="6:6">
      <c r="F1233" s="102" t="str">
        <f t="shared" si="36"/>
        <v/>
      </c>
    </row>
    <row r="1234" spans="6:6">
      <c r="F1234" s="102" t="str">
        <f t="shared" si="36"/>
        <v/>
      </c>
    </row>
    <row r="1235" spans="6:6">
      <c r="F1235" s="102" t="str">
        <f t="shared" si="36"/>
        <v/>
      </c>
    </row>
    <row r="1236" spans="6:6">
      <c r="F1236" s="102" t="str">
        <f t="shared" si="36"/>
        <v/>
      </c>
    </row>
    <row r="1237" spans="6:6">
      <c r="F1237" s="102" t="str">
        <f t="shared" si="36"/>
        <v/>
      </c>
    </row>
    <row r="1238" spans="6:6">
      <c r="F1238" s="102" t="str">
        <f t="shared" si="36"/>
        <v/>
      </c>
    </row>
    <row r="1239" spans="6:6">
      <c r="F1239" s="102" t="str">
        <f t="shared" si="36"/>
        <v/>
      </c>
    </row>
    <row r="1240" spans="6:6">
      <c r="F1240" s="102" t="str">
        <f t="shared" si="36"/>
        <v/>
      </c>
    </row>
    <row r="1241" spans="6:6">
      <c r="F1241" s="102" t="str">
        <f t="shared" si="36"/>
        <v/>
      </c>
    </row>
    <row r="1242" spans="6:6">
      <c r="F1242" s="102" t="str">
        <f t="shared" si="36"/>
        <v/>
      </c>
    </row>
    <row r="1243" spans="6:6">
      <c r="F1243" s="102" t="str">
        <f t="shared" si="36"/>
        <v/>
      </c>
    </row>
    <row r="1244" spans="6:6">
      <c r="F1244" s="102" t="str">
        <f t="shared" si="36"/>
        <v/>
      </c>
    </row>
    <row r="1245" spans="6:6">
      <c r="F1245" s="102" t="str">
        <f t="shared" si="36"/>
        <v/>
      </c>
    </row>
    <row r="1246" spans="6:6">
      <c r="F1246" s="102" t="str">
        <f t="shared" si="36"/>
        <v/>
      </c>
    </row>
    <row r="1247" spans="6:6">
      <c r="F1247" s="102" t="str">
        <f t="shared" si="36"/>
        <v/>
      </c>
    </row>
    <row r="1248" spans="6:6">
      <c r="F1248" s="102" t="str">
        <f t="shared" si="36"/>
        <v/>
      </c>
    </row>
    <row r="1249" spans="6:6">
      <c r="F1249" s="102" t="str">
        <f t="shared" si="36"/>
        <v/>
      </c>
    </row>
    <row r="1250" spans="6:6">
      <c r="F1250" s="102" t="str">
        <f t="shared" si="36"/>
        <v/>
      </c>
    </row>
    <row r="1251" spans="6:6">
      <c r="F1251" s="102" t="str">
        <f t="shared" si="36"/>
        <v/>
      </c>
    </row>
    <row r="1252" spans="6:6">
      <c r="F1252" s="102" t="str">
        <f t="shared" si="36"/>
        <v/>
      </c>
    </row>
    <row r="1253" spans="6:6">
      <c r="F1253" s="102" t="str">
        <f t="shared" si="36"/>
        <v/>
      </c>
    </row>
    <row r="1254" spans="6:6">
      <c r="F1254" s="102" t="str">
        <f t="shared" si="36"/>
        <v/>
      </c>
    </row>
    <row r="1255" spans="6:6">
      <c r="F1255" s="102" t="str">
        <f t="shared" si="36"/>
        <v/>
      </c>
    </row>
    <row r="1256" spans="6:6">
      <c r="F1256" s="102" t="str">
        <f t="shared" si="36"/>
        <v/>
      </c>
    </row>
    <row r="1257" spans="6:6">
      <c r="F1257" s="102" t="str">
        <f t="shared" si="36"/>
        <v/>
      </c>
    </row>
    <row r="1258" spans="6:6">
      <c r="F1258" s="102" t="str">
        <f t="shared" si="36"/>
        <v/>
      </c>
    </row>
    <row r="1259" spans="6:6">
      <c r="F1259" s="102" t="str">
        <f t="shared" si="36"/>
        <v/>
      </c>
    </row>
    <row r="1260" spans="6:6">
      <c r="F1260" s="102" t="str">
        <f t="shared" si="36"/>
        <v/>
      </c>
    </row>
    <row r="1261" spans="6:6">
      <c r="F1261" s="102" t="str">
        <f t="shared" si="36"/>
        <v/>
      </c>
    </row>
    <row r="1262" spans="6:6">
      <c r="F1262" s="102" t="str">
        <f t="shared" si="36"/>
        <v/>
      </c>
    </row>
    <row r="1263" spans="6:6">
      <c r="F1263" s="102" t="str">
        <f t="shared" si="36"/>
        <v/>
      </c>
    </row>
    <row r="1264" spans="6:6">
      <c r="F1264" s="102" t="str">
        <f t="shared" si="36"/>
        <v/>
      </c>
    </row>
    <row r="1265" spans="6:6">
      <c r="F1265" s="102" t="str">
        <f t="shared" si="36"/>
        <v/>
      </c>
    </row>
    <row r="1266" spans="6:6">
      <c r="F1266" s="102" t="str">
        <f t="shared" si="36"/>
        <v/>
      </c>
    </row>
    <row r="1267" spans="6:6">
      <c r="F1267" s="102" t="str">
        <f t="shared" si="36"/>
        <v/>
      </c>
    </row>
    <row r="1268" spans="6:6">
      <c r="F1268" s="102" t="str">
        <f t="shared" si="36"/>
        <v/>
      </c>
    </row>
    <row r="1269" spans="6:6">
      <c r="F1269" s="102" t="str">
        <f t="shared" si="36"/>
        <v/>
      </c>
    </row>
    <row r="1270" spans="6:6">
      <c r="F1270" s="102" t="str">
        <f t="shared" si="36"/>
        <v/>
      </c>
    </row>
    <row r="1271" spans="6:6">
      <c r="F1271" s="102" t="str">
        <f t="shared" si="36"/>
        <v/>
      </c>
    </row>
    <row r="1272" spans="6:6">
      <c r="F1272" s="102" t="str">
        <f t="shared" si="36"/>
        <v/>
      </c>
    </row>
    <row r="1273" spans="6:6">
      <c r="F1273" s="102" t="str">
        <f t="shared" si="36"/>
        <v/>
      </c>
    </row>
    <row r="1274" spans="6:6">
      <c r="F1274" s="102" t="str">
        <f t="shared" si="36"/>
        <v/>
      </c>
    </row>
    <row r="1275" spans="6:6">
      <c r="F1275" s="102" t="str">
        <f t="shared" si="36"/>
        <v/>
      </c>
    </row>
    <row r="1276" spans="6:6">
      <c r="F1276" s="102" t="str">
        <f t="shared" si="36"/>
        <v/>
      </c>
    </row>
    <row r="1277" spans="6:6">
      <c r="F1277" s="102" t="str">
        <f t="shared" si="36"/>
        <v/>
      </c>
    </row>
    <row r="1278" spans="6:6">
      <c r="F1278" s="102" t="str">
        <f t="shared" si="36"/>
        <v/>
      </c>
    </row>
    <row r="1279" spans="6:6">
      <c r="F1279" s="102" t="str">
        <f t="shared" si="36"/>
        <v/>
      </c>
    </row>
    <row r="1280" spans="6:6">
      <c r="F1280" s="102" t="str">
        <f t="shared" si="36"/>
        <v/>
      </c>
    </row>
    <row r="1281" spans="6:6">
      <c r="F1281" s="102" t="str">
        <f t="shared" si="36"/>
        <v/>
      </c>
    </row>
    <row r="1282" spans="6:6">
      <c r="F1282" s="102" t="str">
        <f t="shared" si="36"/>
        <v/>
      </c>
    </row>
    <row r="1283" spans="6:6">
      <c r="F1283" s="102" t="str">
        <f t="shared" ref="F1283:F1346" si="37">UPPER(LEFT(B1283,1)) &amp; IFERROR(UPPER(LEFT(MID(B1283,FIND(" ",B1283)+1,LEN(B1283)),1)),"") &amp; IFERROR(UPPER(LEFT(MID(B1283,FIND(" ",B1283,FIND(" ",B1283)+1)+1,LEN(B1283)),1)),"") &amp; IFERROR(UPPER(LEFT(MID(B1283,FIND(" ",B1283,FIND(" ",B1283,FIND(" ",B1283)+1)+1)+1,LEN(B1283)),1)),"")</f>
        <v/>
      </c>
    </row>
    <row r="1284" spans="6:6">
      <c r="F1284" s="102" t="str">
        <f t="shared" si="37"/>
        <v/>
      </c>
    </row>
    <row r="1285" spans="6:6">
      <c r="F1285" s="102" t="str">
        <f t="shared" si="37"/>
        <v/>
      </c>
    </row>
    <row r="1286" spans="6:6">
      <c r="F1286" s="102" t="str">
        <f t="shared" si="37"/>
        <v/>
      </c>
    </row>
    <row r="1287" spans="6:6">
      <c r="F1287" s="102" t="str">
        <f t="shared" si="37"/>
        <v/>
      </c>
    </row>
    <row r="1288" spans="6:6">
      <c r="F1288" s="102" t="str">
        <f t="shared" si="37"/>
        <v/>
      </c>
    </row>
    <row r="1289" spans="6:6">
      <c r="F1289" s="102" t="str">
        <f t="shared" si="37"/>
        <v/>
      </c>
    </row>
    <row r="1290" spans="6:6">
      <c r="F1290" s="102" t="str">
        <f t="shared" si="37"/>
        <v/>
      </c>
    </row>
    <row r="1291" spans="6:6">
      <c r="F1291" s="102" t="str">
        <f t="shared" si="37"/>
        <v/>
      </c>
    </row>
    <row r="1292" spans="6:6">
      <c r="F1292" s="102" t="str">
        <f t="shared" si="37"/>
        <v/>
      </c>
    </row>
    <row r="1293" spans="6:6">
      <c r="F1293" s="102" t="str">
        <f t="shared" si="37"/>
        <v/>
      </c>
    </row>
    <row r="1294" spans="6:6">
      <c r="F1294" s="102" t="str">
        <f t="shared" si="37"/>
        <v/>
      </c>
    </row>
    <row r="1295" spans="6:6">
      <c r="F1295" s="102" t="str">
        <f t="shared" si="37"/>
        <v/>
      </c>
    </row>
    <row r="1296" spans="6:6">
      <c r="F1296" s="102" t="str">
        <f t="shared" si="37"/>
        <v/>
      </c>
    </row>
    <row r="1297" spans="6:6">
      <c r="F1297" s="102" t="str">
        <f t="shared" si="37"/>
        <v/>
      </c>
    </row>
    <row r="1298" spans="6:6">
      <c r="F1298" s="102" t="str">
        <f t="shared" si="37"/>
        <v/>
      </c>
    </row>
    <row r="1299" spans="6:6">
      <c r="F1299" s="102" t="str">
        <f t="shared" si="37"/>
        <v/>
      </c>
    </row>
    <row r="1300" spans="6:6">
      <c r="F1300" s="102" t="str">
        <f t="shared" si="37"/>
        <v/>
      </c>
    </row>
    <row r="1301" spans="6:6">
      <c r="F1301" s="102" t="str">
        <f t="shared" si="37"/>
        <v/>
      </c>
    </row>
    <row r="1302" spans="6:6">
      <c r="F1302" s="102" t="str">
        <f t="shared" si="37"/>
        <v/>
      </c>
    </row>
    <row r="1303" spans="6:6">
      <c r="F1303" s="102" t="str">
        <f t="shared" si="37"/>
        <v/>
      </c>
    </row>
    <row r="1304" spans="6:6">
      <c r="F1304" s="102" t="str">
        <f t="shared" si="37"/>
        <v/>
      </c>
    </row>
    <row r="1305" spans="6:6">
      <c r="F1305" s="102" t="str">
        <f t="shared" si="37"/>
        <v/>
      </c>
    </row>
    <row r="1306" spans="6:6">
      <c r="F1306" s="102" t="str">
        <f t="shared" si="37"/>
        <v/>
      </c>
    </row>
    <row r="1307" spans="6:6">
      <c r="F1307" s="102" t="str">
        <f t="shared" si="37"/>
        <v/>
      </c>
    </row>
    <row r="1308" spans="6:6">
      <c r="F1308" s="102" t="str">
        <f t="shared" si="37"/>
        <v/>
      </c>
    </row>
    <row r="1309" spans="6:6">
      <c r="F1309" s="102" t="str">
        <f t="shared" si="37"/>
        <v/>
      </c>
    </row>
    <row r="1310" spans="6:6">
      <c r="F1310" s="102" t="str">
        <f t="shared" si="37"/>
        <v/>
      </c>
    </row>
    <row r="1311" spans="6:6">
      <c r="F1311" s="102" t="str">
        <f t="shared" si="37"/>
        <v/>
      </c>
    </row>
    <row r="1312" spans="6:6">
      <c r="F1312" s="102" t="str">
        <f t="shared" si="37"/>
        <v/>
      </c>
    </row>
    <row r="1313" spans="6:6">
      <c r="F1313" s="102" t="str">
        <f t="shared" si="37"/>
        <v/>
      </c>
    </row>
    <row r="1314" spans="6:6">
      <c r="F1314" s="102" t="str">
        <f t="shared" si="37"/>
        <v/>
      </c>
    </row>
    <row r="1315" spans="6:6">
      <c r="F1315" s="102" t="str">
        <f t="shared" si="37"/>
        <v/>
      </c>
    </row>
    <row r="1316" spans="6:6">
      <c r="F1316" s="102" t="str">
        <f t="shared" si="37"/>
        <v/>
      </c>
    </row>
    <row r="1317" spans="6:6">
      <c r="F1317" s="102" t="str">
        <f t="shared" si="37"/>
        <v/>
      </c>
    </row>
    <row r="1318" spans="6:6">
      <c r="F1318" s="102" t="str">
        <f t="shared" si="37"/>
        <v/>
      </c>
    </row>
    <row r="1319" spans="6:6">
      <c r="F1319" s="102" t="str">
        <f t="shared" si="37"/>
        <v/>
      </c>
    </row>
    <row r="1320" spans="6:6">
      <c r="F1320" s="102" t="str">
        <f t="shared" si="37"/>
        <v/>
      </c>
    </row>
    <row r="1321" spans="6:6">
      <c r="F1321" s="102" t="str">
        <f t="shared" si="37"/>
        <v/>
      </c>
    </row>
    <row r="1322" spans="6:6">
      <c r="F1322" s="102" t="str">
        <f t="shared" si="37"/>
        <v/>
      </c>
    </row>
    <row r="1323" spans="6:6">
      <c r="F1323" s="102" t="str">
        <f t="shared" si="37"/>
        <v/>
      </c>
    </row>
    <row r="1324" spans="6:6">
      <c r="F1324" s="102" t="str">
        <f t="shared" si="37"/>
        <v/>
      </c>
    </row>
    <row r="1325" spans="6:6">
      <c r="F1325" s="102" t="str">
        <f t="shared" si="37"/>
        <v/>
      </c>
    </row>
    <row r="1326" spans="6:6">
      <c r="F1326" s="102" t="str">
        <f t="shared" si="37"/>
        <v/>
      </c>
    </row>
    <row r="1327" spans="6:6">
      <c r="F1327" s="102" t="str">
        <f t="shared" si="37"/>
        <v/>
      </c>
    </row>
    <row r="1328" spans="6:6">
      <c r="F1328" s="102" t="str">
        <f t="shared" si="37"/>
        <v/>
      </c>
    </row>
    <row r="1329" spans="6:6">
      <c r="F1329" s="102" t="str">
        <f t="shared" si="37"/>
        <v/>
      </c>
    </row>
    <row r="1330" spans="6:6">
      <c r="F1330" s="102" t="str">
        <f t="shared" si="37"/>
        <v/>
      </c>
    </row>
    <row r="1331" spans="6:6">
      <c r="F1331" s="102" t="str">
        <f t="shared" si="37"/>
        <v/>
      </c>
    </row>
    <row r="1332" spans="6:6">
      <c r="F1332" s="102" t="str">
        <f t="shared" si="37"/>
        <v/>
      </c>
    </row>
    <row r="1333" spans="6:6">
      <c r="F1333" s="102" t="str">
        <f t="shared" si="37"/>
        <v/>
      </c>
    </row>
    <row r="1334" spans="6:6">
      <c r="F1334" s="102" t="str">
        <f t="shared" si="37"/>
        <v/>
      </c>
    </row>
    <row r="1335" spans="6:6">
      <c r="F1335" s="102" t="str">
        <f t="shared" si="37"/>
        <v/>
      </c>
    </row>
    <row r="1336" spans="6:6">
      <c r="F1336" s="102" t="str">
        <f t="shared" si="37"/>
        <v/>
      </c>
    </row>
    <row r="1337" spans="6:6">
      <c r="F1337" s="102" t="str">
        <f t="shared" si="37"/>
        <v/>
      </c>
    </row>
    <row r="1338" spans="6:6">
      <c r="F1338" s="102" t="str">
        <f t="shared" si="37"/>
        <v/>
      </c>
    </row>
    <row r="1339" spans="6:6">
      <c r="F1339" s="102" t="str">
        <f t="shared" si="37"/>
        <v/>
      </c>
    </row>
    <row r="1340" spans="6:6">
      <c r="F1340" s="102" t="str">
        <f t="shared" si="37"/>
        <v/>
      </c>
    </row>
    <row r="1341" spans="6:6">
      <c r="F1341" s="102" t="str">
        <f t="shared" si="37"/>
        <v/>
      </c>
    </row>
    <row r="1342" spans="6:6">
      <c r="F1342" s="102" t="str">
        <f t="shared" si="37"/>
        <v/>
      </c>
    </row>
    <row r="1343" spans="6:6">
      <c r="F1343" s="102" t="str">
        <f t="shared" si="37"/>
        <v/>
      </c>
    </row>
    <row r="1344" spans="6:6">
      <c r="F1344" s="102" t="str">
        <f t="shared" si="37"/>
        <v/>
      </c>
    </row>
    <row r="1345" spans="6:6">
      <c r="F1345" s="102" t="str">
        <f t="shared" si="37"/>
        <v/>
      </c>
    </row>
    <row r="1346" spans="6:6">
      <c r="F1346" s="102" t="str">
        <f t="shared" si="37"/>
        <v/>
      </c>
    </row>
    <row r="1347" spans="6:6">
      <c r="F1347" s="102" t="str">
        <f t="shared" ref="F1347:F1410" si="38">UPPER(LEFT(B1347,1)) &amp; IFERROR(UPPER(LEFT(MID(B1347,FIND(" ",B1347)+1,LEN(B1347)),1)),"") &amp; IFERROR(UPPER(LEFT(MID(B1347,FIND(" ",B1347,FIND(" ",B1347)+1)+1,LEN(B1347)),1)),"") &amp; IFERROR(UPPER(LEFT(MID(B1347,FIND(" ",B1347,FIND(" ",B1347,FIND(" ",B1347)+1)+1)+1,LEN(B1347)),1)),"")</f>
        <v/>
      </c>
    </row>
    <row r="1348" spans="6:6">
      <c r="F1348" s="102" t="str">
        <f t="shared" si="38"/>
        <v/>
      </c>
    </row>
    <row r="1349" spans="6:6">
      <c r="F1349" s="102" t="str">
        <f t="shared" si="38"/>
        <v/>
      </c>
    </row>
    <row r="1350" spans="6:6">
      <c r="F1350" s="102" t="str">
        <f t="shared" si="38"/>
        <v/>
      </c>
    </row>
    <row r="1351" spans="6:6">
      <c r="F1351" s="102" t="str">
        <f t="shared" si="38"/>
        <v/>
      </c>
    </row>
    <row r="1352" spans="6:6">
      <c r="F1352" s="102" t="str">
        <f t="shared" si="38"/>
        <v/>
      </c>
    </row>
    <row r="1353" spans="6:6">
      <c r="F1353" s="102" t="str">
        <f t="shared" si="38"/>
        <v/>
      </c>
    </row>
    <row r="1354" spans="6:6">
      <c r="F1354" s="102" t="str">
        <f t="shared" si="38"/>
        <v/>
      </c>
    </row>
    <row r="1355" spans="6:6">
      <c r="F1355" s="102" t="str">
        <f t="shared" si="38"/>
        <v/>
      </c>
    </row>
    <row r="1356" spans="6:6">
      <c r="F1356" s="102" t="str">
        <f t="shared" si="38"/>
        <v/>
      </c>
    </row>
    <row r="1357" spans="6:6">
      <c r="F1357" s="102" t="str">
        <f t="shared" si="38"/>
        <v/>
      </c>
    </row>
    <row r="1358" spans="6:6">
      <c r="F1358" s="102" t="str">
        <f t="shared" si="38"/>
        <v/>
      </c>
    </row>
    <row r="1359" spans="6:6">
      <c r="F1359" s="102" t="str">
        <f t="shared" si="38"/>
        <v/>
      </c>
    </row>
    <row r="1360" spans="6:6">
      <c r="F1360" s="102" t="str">
        <f t="shared" si="38"/>
        <v/>
      </c>
    </row>
    <row r="1361" spans="6:6">
      <c r="F1361" s="102" t="str">
        <f t="shared" si="38"/>
        <v/>
      </c>
    </row>
    <row r="1362" spans="6:6">
      <c r="F1362" s="102" t="str">
        <f t="shared" si="38"/>
        <v/>
      </c>
    </row>
    <row r="1363" spans="6:6">
      <c r="F1363" s="102" t="str">
        <f t="shared" si="38"/>
        <v/>
      </c>
    </row>
    <row r="1364" spans="6:6">
      <c r="F1364" s="102" t="str">
        <f t="shared" si="38"/>
        <v/>
      </c>
    </row>
    <row r="1365" spans="6:6">
      <c r="F1365" s="102" t="str">
        <f t="shared" si="38"/>
        <v/>
      </c>
    </row>
    <row r="1366" spans="6:6">
      <c r="F1366" s="102" t="str">
        <f t="shared" si="38"/>
        <v/>
      </c>
    </row>
    <row r="1367" spans="6:6">
      <c r="F1367" s="102" t="str">
        <f t="shared" si="38"/>
        <v/>
      </c>
    </row>
    <row r="1368" spans="6:6">
      <c r="F1368" s="102" t="str">
        <f t="shared" si="38"/>
        <v/>
      </c>
    </row>
    <row r="1369" spans="6:6">
      <c r="F1369" s="102" t="str">
        <f t="shared" si="38"/>
        <v/>
      </c>
    </row>
    <row r="1370" spans="6:6">
      <c r="F1370" s="102" t="str">
        <f t="shared" si="38"/>
        <v/>
      </c>
    </row>
    <row r="1371" spans="6:6">
      <c r="F1371" s="102" t="str">
        <f t="shared" si="38"/>
        <v/>
      </c>
    </row>
    <row r="1372" spans="6:6">
      <c r="F1372" s="102" t="str">
        <f t="shared" si="38"/>
        <v/>
      </c>
    </row>
    <row r="1373" spans="6:6">
      <c r="F1373" s="102" t="str">
        <f t="shared" si="38"/>
        <v/>
      </c>
    </row>
    <row r="1374" spans="6:6">
      <c r="F1374" s="102" t="str">
        <f t="shared" si="38"/>
        <v/>
      </c>
    </row>
    <row r="1375" spans="6:6">
      <c r="F1375" s="102" t="str">
        <f t="shared" si="38"/>
        <v/>
      </c>
    </row>
    <row r="1376" spans="6:6">
      <c r="F1376" s="102" t="str">
        <f t="shared" si="38"/>
        <v/>
      </c>
    </row>
    <row r="1377" spans="6:6">
      <c r="F1377" s="102" t="str">
        <f t="shared" si="38"/>
        <v/>
      </c>
    </row>
    <row r="1378" spans="6:6">
      <c r="F1378" s="102" t="str">
        <f t="shared" si="38"/>
        <v/>
      </c>
    </row>
    <row r="1379" spans="6:6">
      <c r="F1379" s="102" t="str">
        <f t="shared" si="38"/>
        <v/>
      </c>
    </row>
    <row r="1380" spans="6:6">
      <c r="F1380" s="102" t="str">
        <f t="shared" si="38"/>
        <v/>
      </c>
    </row>
    <row r="1381" spans="6:6">
      <c r="F1381" s="102" t="str">
        <f t="shared" si="38"/>
        <v/>
      </c>
    </row>
    <row r="1382" spans="6:6">
      <c r="F1382" s="102" t="str">
        <f t="shared" si="38"/>
        <v/>
      </c>
    </row>
    <row r="1383" spans="6:6">
      <c r="F1383" s="102" t="str">
        <f t="shared" si="38"/>
        <v/>
      </c>
    </row>
    <row r="1384" spans="6:6">
      <c r="F1384" s="102" t="str">
        <f t="shared" si="38"/>
        <v/>
      </c>
    </row>
    <row r="1385" spans="6:6">
      <c r="F1385" s="102" t="str">
        <f t="shared" si="38"/>
        <v/>
      </c>
    </row>
    <row r="1386" spans="6:6">
      <c r="F1386" s="102" t="str">
        <f t="shared" si="38"/>
        <v/>
      </c>
    </row>
    <row r="1387" spans="6:6">
      <c r="F1387" s="102" t="str">
        <f t="shared" si="38"/>
        <v/>
      </c>
    </row>
    <row r="1388" spans="6:6">
      <c r="F1388" s="102" t="str">
        <f t="shared" si="38"/>
        <v/>
      </c>
    </row>
    <row r="1389" spans="6:6">
      <c r="F1389" s="102" t="str">
        <f t="shared" si="38"/>
        <v/>
      </c>
    </row>
    <row r="1390" spans="6:6">
      <c r="F1390" s="102" t="str">
        <f t="shared" si="38"/>
        <v/>
      </c>
    </row>
    <row r="1391" spans="6:6">
      <c r="F1391" s="102" t="str">
        <f t="shared" si="38"/>
        <v/>
      </c>
    </row>
    <row r="1392" spans="6:6">
      <c r="F1392" s="102" t="str">
        <f t="shared" si="38"/>
        <v/>
      </c>
    </row>
    <row r="1393" spans="6:6">
      <c r="F1393" s="102" t="str">
        <f t="shared" si="38"/>
        <v/>
      </c>
    </row>
    <row r="1394" spans="6:6">
      <c r="F1394" s="102" t="str">
        <f t="shared" si="38"/>
        <v/>
      </c>
    </row>
    <row r="1395" spans="6:6">
      <c r="F1395" s="102" t="str">
        <f t="shared" si="38"/>
        <v/>
      </c>
    </row>
    <row r="1396" spans="6:6">
      <c r="F1396" s="102" t="str">
        <f t="shared" si="38"/>
        <v/>
      </c>
    </row>
    <row r="1397" spans="6:6">
      <c r="F1397" s="102" t="str">
        <f t="shared" si="38"/>
        <v/>
      </c>
    </row>
    <row r="1398" spans="6:6">
      <c r="F1398" s="102" t="str">
        <f t="shared" si="38"/>
        <v/>
      </c>
    </row>
    <row r="1399" spans="6:6">
      <c r="F1399" s="102" t="str">
        <f t="shared" si="38"/>
        <v/>
      </c>
    </row>
    <row r="1400" spans="6:6">
      <c r="F1400" s="102" t="str">
        <f t="shared" si="38"/>
        <v/>
      </c>
    </row>
    <row r="1401" spans="6:6">
      <c r="F1401" s="102" t="str">
        <f t="shared" si="38"/>
        <v/>
      </c>
    </row>
    <row r="1402" spans="6:6">
      <c r="F1402" s="102" t="str">
        <f t="shared" si="38"/>
        <v/>
      </c>
    </row>
    <row r="1403" spans="6:6">
      <c r="F1403" s="102" t="str">
        <f t="shared" si="38"/>
        <v/>
      </c>
    </row>
    <row r="1404" spans="6:6">
      <c r="F1404" s="102" t="str">
        <f t="shared" si="38"/>
        <v/>
      </c>
    </row>
    <row r="1405" spans="6:6">
      <c r="F1405" s="102" t="str">
        <f t="shared" si="38"/>
        <v/>
      </c>
    </row>
    <row r="1406" spans="6:6">
      <c r="F1406" s="102" t="str">
        <f t="shared" si="38"/>
        <v/>
      </c>
    </row>
    <row r="1407" spans="6:6">
      <c r="F1407" s="102" t="str">
        <f t="shared" si="38"/>
        <v/>
      </c>
    </row>
    <row r="1408" spans="6:6">
      <c r="F1408" s="102" t="str">
        <f t="shared" si="38"/>
        <v/>
      </c>
    </row>
    <row r="1409" spans="6:6">
      <c r="F1409" s="102" t="str">
        <f t="shared" si="38"/>
        <v/>
      </c>
    </row>
    <row r="1410" spans="6:6">
      <c r="F1410" s="102" t="str">
        <f t="shared" si="38"/>
        <v/>
      </c>
    </row>
    <row r="1411" spans="6:6">
      <c r="F1411" s="102" t="str">
        <f t="shared" ref="F1411:F1474" si="39">UPPER(LEFT(B1411,1)) &amp; IFERROR(UPPER(LEFT(MID(B1411,FIND(" ",B1411)+1,LEN(B1411)),1)),"") &amp; IFERROR(UPPER(LEFT(MID(B1411,FIND(" ",B1411,FIND(" ",B1411)+1)+1,LEN(B1411)),1)),"") &amp; IFERROR(UPPER(LEFT(MID(B1411,FIND(" ",B1411,FIND(" ",B1411,FIND(" ",B1411)+1)+1)+1,LEN(B1411)),1)),"")</f>
        <v/>
      </c>
    </row>
    <row r="1412" spans="6:6">
      <c r="F1412" s="102" t="str">
        <f t="shared" si="39"/>
        <v/>
      </c>
    </row>
    <row r="1413" spans="6:6">
      <c r="F1413" s="102" t="str">
        <f t="shared" si="39"/>
        <v/>
      </c>
    </row>
    <row r="1414" spans="6:6">
      <c r="F1414" s="102" t="str">
        <f t="shared" si="39"/>
        <v/>
      </c>
    </row>
    <row r="1415" spans="6:6">
      <c r="F1415" s="102" t="str">
        <f t="shared" si="39"/>
        <v/>
      </c>
    </row>
    <row r="1416" spans="6:6">
      <c r="F1416" s="102" t="str">
        <f t="shared" si="39"/>
        <v/>
      </c>
    </row>
    <row r="1417" spans="6:6">
      <c r="F1417" s="102" t="str">
        <f t="shared" si="39"/>
        <v/>
      </c>
    </row>
    <row r="1418" spans="6:6">
      <c r="F1418" s="102" t="str">
        <f t="shared" si="39"/>
        <v/>
      </c>
    </row>
    <row r="1419" spans="6:6">
      <c r="F1419" s="102" t="str">
        <f t="shared" si="39"/>
        <v/>
      </c>
    </row>
    <row r="1420" spans="6:6">
      <c r="F1420" s="102" t="str">
        <f t="shared" si="39"/>
        <v/>
      </c>
    </row>
    <row r="1421" spans="6:6">
      <c r="F1421" s="102" t="str">
        <f t="shared" si="39"/>
        <v/>
      </c>
    </row>
    <row r="1422" spans="6:6">
      <c r="F1422" s="102" t="str">
        <f t="shared" si="39"/>
        <v/>
      </c>
    </row>
    <row r="1423" spans="6:6">
      <c r="F1423" s="102" t="str">
        <f t="shared" si="39"/>
        <v/>
      </c>
    </row>
    <row r="1424" spans="6:6">
      <c r="F1424" s="102" t="str">
        <f t="shared" si="39"/>
        <v/>
      </c>
    </row>
    <row r="1425" spans="6:6">
      <c r="F1425" s="102" t="str">
        <f t="shared" si="39"/>
        <v/>
      </c>
    </row>
    <row r="1426" spans="6:6">
      <c r="F1426" s="102" t="str">
        <f t="shared" si="39"/>
        <v/>
      </c>
    </row>
    <row r="1427" spans="6:6">
      <c r="F1427" s="102" t="str">
        <f t="shared" si="39"/>
        <v/>
      </c>
    </row>
    <row r="1428" spans="6:6">
      <c r="F1428" s="102" t="str">
        <f t="shared" si="39"/>
        <v/>
      </c>
    </row>
    <row r="1429" spans="6:6">
      <c r="F1429" s="102" t="str">
        <f t="shared" si="39"/>
        <v/>
      </c>
    </row>
    <row r="1430" spans="6:6">
      <c r="F1430" s="102" t="str">
        <f t="shared" si="39"/>
        <v/>
      </c>
    </row>
    <row r="1431" spans="6:6">
      <c r="F1431" s="102" t="str">
        <f t="shared" si="39"/>
        <v/>
      </c>
    </row>
    <row r="1432" spans="6:6">
      <c r="F1432" s="102" t="str">
        <f t="shared" si="39"/>
        <v/>
      </c>
    </row>
    <row r="1433" spans="6:6">
      <c r="F1433" s="102" t="str">
        <f t="shared" si="39"/>
        <v/>
      </c>
    </row>
    <row r="1434" spans="6:6">
      <c r="F1434" s="102" t="str">
        <f t="shared" si="39"/>
        <v/>
      </c>
    </row>
    <row r="1435" spans="6:6">
      <c r="F1435" s="102" t="str">
        <f t="shared" si="39"/>
        <v/>
      </c>
    </row>
    <row r="1436" spans="6:6">
      <c r="F1436" s="102" t="str">
        <f t="shared" si="39"/>
        <v/>
      </c>
    </row>
    <row r="1437" spans="6:6">
      <c r="F1437" s="102" t="str">
        <f t="shared" si="39"/>
        <v/>
      </c>
    </row>
    <row r="1438" spans="6:6">
      <c r="F1438" s="102" t="str">
        <f t="shared" si="39"/>
        <v/>
      </c>
    </row>
    <row r="1439" spans="6:6">
      <c r="F1439" s="102" t="str">
        <f t="shared" si="39"/>
        <v/>
      </c>
    </row>
    <row r="1440" spans="6:6">
      <c r="F1440" s="102" t="str">
        <f t="shared" si="39"/>
        <v/>
      </c>
    </row>
    <row r="1441" spans="6:6">
      <c r="F1441" s="102" t="str">
        <f t="shared" si="39"/>
        <v/>
      </c>
    </row>
    <row r="1442" spans="6:6">
      <c r="F1442" s="102" t="str">
        <f t="shared" si="39"/>
        <v/>
      </c>
    </row>
    <row r="1443" spans="6:6">
      <c r="F1443" s="102" t="str">
        <f t="shared" si="39"/>
        <v/>
      </c>
    </row>
    <row r="1444" spans="6:6">
      <c r="F1444" s="102" t="str">
        <f t="shared" si="39"/>
        <v/>
      </c>
    </row>
    <row r="1445" spans="6:6">
      <c r="F1445" s="102" t="str">
        <f t="shared" si="39"/>
        <v/>
      </c>
    </row>
    <row r="1446" spans="6:6">
      <c r="F1446" s="102" t="str">
        <f t="shared" si="39"/>
        <v/>
      </c>
    </row>
    <row r="1447" spans="6:6">
      <c r="F1447" s="102" t="str">
        <f t="shared" si="39"/>
        <v/>
      </c>
    </row>
    <row r="1448" spans="6:6">
      <c r="F1448" s="102" t="str">
        <f t="shared" si="39"/>
        <v/>
      </c>
    </row>
    <row r="1449" spans="6:6">
      <c r="F1449" s="102" t="str">
        <f t="shared" si="39"/>
        <v/>
      </c>
    </row>
    <row r="1450" spans="6:6">
      <c r="F1450" s="102" t="str">
        <f t="shared" si="39"/>
        <v/>
      </c>
    </row>
    <row r="1451" spans="6:6">
      <c r="F1451" s="102" t="str">
        <f t="shared" si="39"/>
        <v/>
      </c>
    </row>
    <row r="1452" spans="6:6">
      <c r="F1452" s="102" t="str">
        <f t="shared" si="39"/>
        <v/>
      </c>
    </row>
    <row r="1453" spans="6:6">
      <c r="F1453" s="102" t="str">
        <f t="shared" si="39"/>
        <v/>
      </c>
    </row>
    <row r="1454" spans="6:6">
      <c r="F1454" s="102" t="str">
        <f t="shared" si="39"/>
        <v/>
      </c>
    </row>
    <row r="1455" spans="6:6">
      <c r="F1455" s="102" t="str">
        <f t="shared" si="39"/>
        <v/>
      </c>
    </row>
    <row r="1456" spans="6:6">
      <c r="F1456" s="102" t="str">
        <f t="shared" si="39"/>
        <v/>
      </c>
    </row>
    <row r="1457" spans="6:6">
      <c r="F1457" s="102" t="str">
        <f t="shared" si="39"/>
        <v/>
      </c>
    </row>
    <row r="1458" spans="6:6">
      <c r="F1458" s="102" t="str">
        <f t="shared" si="39"/>
        <v/>
      </c>
    </row>
    <row r="1459" spans="6:6">
      <c r="F1459" s="102" t="str">
        <f t="shared" si="39"/>
        <v/>
      </c>
    </row>
    <row r="1460" spans="6:6">
      <c r="F1460" s="102" t="str">
        <f t="shared" si="39"/>
        <v/>
      </c>
    </row>
    <row r="1461" spans="6:6">
      <c r="F1461" s="102" t="str">
        <f t="shared" si="39"/>
        <v/>
      </c>
    </row>
    <row r="1462" spans="6:6">
      <c r="F1462" s="102" t="str">
        <f t="shared" si="39"/>
        <v/>
      </c>
    </row>
    <row r="1463" spans="6:6">
      <c r="F1463" s="102" t="str">
        <f t="shared" si="39"/>
        <v/>
      </c>
    </row>
    <row r="1464" spans="6:6">
      <c r="F1464" s="102" t="str">
        <f t="shared" si="39"/>
        <v/>
      </c>
    </row>
    <row r="1465" spans="6:6">
      <c r="F1465" s="102" t="str">
        <f t="shared" si="39"/>
        <v/>
      </c>
    </row>
    <row r="1466" spans="6:6">
      <c r="F1466" s="102" t="str">
        <f t="shared" si="39"/>
        <v/>
      </c>
    </row>
    <row r="1467" spans="6:6">
      <c r="F1467" s="102" t="str">
        <f t="shared" si="39"/>
        <v/>
      </c>
    </row>
    <row r="1468" spans="6:6">
      <c r="F1468" s="102" t="str">
        <f t="shared" si="39"/>
        <v/>
      </c>
    </row>
    <row r="1469" spans="6:6">
      <c r="F1469" s="102" t="str">
        <f t="shared" si="39"/>
        <v/>
      </c>
    </row>
    <row r="1470" spans="6:6">
      <c r="F1470" s="102" t="str">
        <f t="shared" si="39"/>
        <v/>
      </c>
    </row>
    <row r="1471" spans="6:6">
      <c r="F1471" s="102" t="str">
        <f t="shared" si="39"/>
        <v/>
      </c>
    </row>
    <row r="1472" spans="6:6">
      <c r="F1472" s="102" t="str">
        <f t="shared" si="39"/>
        <v/>
      </c>
    </row>
    <row r="1473" spans="6:6">
      <c r="F1473" s="102" t="str">
        <f t="shared" si="39"/>
        <v/>
      </c>
    </row>
    <row r="1474" spans="6:6">
      <c r="F1474" s="102" t="str">
        <f t="shared" si="39"/>
        <v/>
      </c>
    </row>
    <row r="1475" spans="6:6">
      <c r="F1475" s="102" t="str">
        <f t="shared" ref="F1475:F1522" si="40">UPPER(LEFT(B1475,1)) &amp; IFERROR(UPPER(LEFT(MID(B1475,FIND(" ",B1475)+1,LEN(B1475)),1)),"") &amp; IFERROR(UPPER(LEFT(MID(B1475,FIND(" ",B1475,FIND(" ",B1475)+1)+1,LEN(B1475)),1)),"") &amp; IFERROR(UPPER(LEFT(MID(B1475,FIND(" ",B1475,FIND(" ",B1475,FIND(" ",B1475)+1)+1)+1,LEN(B1475)),1)),"")</f>
        <v/>
      </c>
    </row>
    <row r="1476" spans="6:6">
      <c r="F1476" s="102" t="str">
        <f t="shared" si="40"/>
        <v/>
      </c>
    </row>
    <row r="1477" spans="6:6">
      <c r="F1477" s="102" t="str">
        <f t="shared" si="40"/>
        <v/>
      </c>
    </row>
    <row r="1478" spans="6:6">
      <c r="F1478" s="102" t="str">
        <f t="shared" si="40"/>
        <v/>
      </c>
    </row>
    <row r="1479" spans="6:6">
      <c r="F1479" s="102" t="str">
        <f t="shared" si="40"/>
        <v/>
      </c>
    </row>
    <row r="1480" spans="6:6">
      <c r="F1480" s="102" t="str">
        <f t="shared" si="40"/>
        <v/>
      </c>
    </row>
    <row r="1481" spans="6:6">
      <c r="F1481" s="102" t="str">
        <f t="shared" si="40"/>
        <v/>
      </c>
    </row>
    <row r="1482" spans="6:6">
      <c r="F1482" s="102" t="str">
        <f t="shared" si="40"/>
        <v/>
      </c>
    </row>
    <row r="1483" spans="6:6">
      <c r="F1483" s="102" t="str">
        <f t="shared" si="40"/>
        <v/>
      </c>
    </row>
    <row r="1484" spans="6:6">
      <c r="F1484" s="102" t="str">
        <f t="shared" si="40"/>
        <v/>
      </c>
    </row>
    <row r="1485" spans="6:6">
      <c r="F1485" s="102" t="str">
        <f t="shared" si="40"/>
        <v/>
      </c>
    </row>
    <row r="1486" spans="6:6">
      <c r="F1486" s="102" t="str">
        <f t="shared" si="40"/>
        <v/>
      </c>
    </row>
    <row r="1487" spans="6:6">
      <c r="F1487" s="102" t="str">
        <f t="shared" si="40"/>
        <v/>
      </c>
    </row>
    <row r="1488" spans="6:6">
      <c r="F1488" s="102" t="str">
        <f t="shared" si="40"/>
        <v/>
      </c>
    </row>
    <row r="1489" spans="6:6">
      <c r="F1489" s="102" t="str">
        <f t="shared" si="40"/>
        <v/>
      </c>
    </row>
    <row r="1490" spans="6:6">
      <c r="F1490" s="102" t="str">
        <f t="shared" si="40"/>
        <v/>
      </c>
    </row>
    <row r="1491" spans="6:6">
      <c r="F1491" s="102" t="str">
        <f t="shared" si="40"/>
        <v/>
      </c>
    </row>
    <row r="1492" spans="6:6">
      <c r="F1492" s="102" t="str">
        <f t="shared" si="40"/>
        <v/>
      </c>
    </row>
    <row r="1493" spans="6:6">
      <c r="F1493" s="102" t="str">
        <f t="shared" si="40"/>
        <v/>
      </c>
    </row>
    <row r="1494" spans="6:6">
      <c r="F1494" s="102" t="str">
        <f t="shared" si="40"/>
        <v/>
      </c>
    </row>
    <row r="1495" spans="6:6">
      <c r="F1495" s="102" t="str">
        <f t="shared" si="40"/>
        <v/>
      </c>
    </row>
    <row r="1496" spans="6:6">
      <c r="F1496" s="102" t="str">
        <f t="shared" si="40"/>
        <v/>
      </c>
    </row>
    <row r="1497" spans="6:6">
      <c r="F1497" s="102" t="str">
        <f t="shared" si="40"/>
        <v/>
      </c>
    </row>
    <row r="1498" spans="6:6">
      <c r="F1498" s="102" t="str">
        <f t="shared" si="40"/>
        <v/>
      </c>
    </row>
    <row r="1499" spans="6:6">
      <c r="F1499" s="102" t="str">
        <f t="shared" si="40"/>
        <v/>
      </c>
    </row>
    <row r="1500" spans="6:6">
      <c r="F1500" s="102" t="str">
        <f t="shared" si="40"/>
        <v/>
      </c>
    </row>
    <row r="1501" spans="6:6">
      <c r="F1501" s="102" t="str">
        <f t="shared" si="40"/>
        <v/>
      </c>
    </row>
    <row r="1502" spans="6:6">
      <c r="F1502" s="102" t="str">
        <f t="shared" si="40"/>
        <v/>
      </c>
    </row>
    <row r="1503" spans="6:6">
      <c r="F1503" s="102" t="str">
        <f t="shared" si="40"/>
        <v/>
      </c>
    </row>
    <row r="1504" spans="6:6">
      <c r="F1504" s="102" t="str">
        <f t="shared" si="40"/>
        <v/>
      </c>
    </row>
    <row r="1505" spans="6:6">
      <c r="F1505" s="102" t="str">
        <f t="shared" si="40"/>
        <v/>
      </c>
    </row>
    <row r="1506" spans="6:6">
      <c r="F1506" s="102" t="str">
        <f t="shared" si="40"/>
        <v/>
      </c>
    </row>
    <row r="1507" spans="6:6">
      <c r="F1507" s="102" t="str">
        <f t="shared" si="40"/>
        <v/>
      </c>
    </row>
    <row r="1508" spans="6:6">
      <c r="F1508" s="102" t="str">
        <f t="shared" si="40"/>
        <v/>
      </c>
    </row>
    <row r="1509" spans="6:6">
      <c r="F1509" s="102" t="str">
        <f t="shared" si="40"/>
        <v/>
      </c>
    </row>
    <row r="1510" spans="6:6">
      <c r="F1510" s="102" t="str">
        <f t="shared" si="40"/>
        <v/>
      </c>
    </row>
    <row r="1511" spans="6:6">
      <c r="F1511" s="102" t="str">
        <f t="shared" si="40"/>
        <v/>
      </c>
    </row>
    <row r="1512" spans="6:6">
      <c r="F1512" s="102" t="str">
        <f t="shared" si="40"/>
        <v/>
      </c>
    </row>
    <row r="1513" spans="6:6">
      <c r="F1513" s="102" t="str">
        <f t="shared" si="40"/>
        <v/>
      </c>
    </row>
    <row r="1514" spans="6:6">
      <c r="F1514" s="102" t="str">
        <f t="shared" si="40"/>
        <v/>
      </c>
    </row>
    <row r="1515" spans="6:6">
      <c r="F1515" s="102" t="str">
        <f t="shared" si="40"/>
        <v/>
      </c>
    </row>
    <row r="1516" spans="6:6">
      <c r="F1516" s="102" t="str">
        <f t="shared" si="40"/>
        <v/>
      </c>
    </row>
    <row r="1517" spans="6:6">
      <c r="F1517" s="102" t="str">
        <f t="shared" si="40"/>
        <v/>
      </c>
    </row>
    <row r="1518" spans="6:6">
      <c r="F1518" s="102" t="str">
        <f t="shared" si="40"/>
        <v/>
      </c>
    </row>
    <row r="1519" spans="6:6">
      <c r="F1519" s="102" t="str">
        <f t="shared" si="40"/>
        <v/>
      </c>
    </row>
    <row r="1520" spans="6:6">
      <c r="F1520" s="102" t="str">
        <f t="shared" si="40"/>
        <v/>
      </c>
    </row>
    <row r="1521" spans="6:6">
      <c r="F1521" s="102" t="str">
        <f t="shared" si="40"/>
        <v/>
      </c>
    </row>
    <row r="1522" spans="6:6">
      <c r="F1522" s="102" t="str">
        <f t="shared" si="40"/>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100 G3:G5 A3:E421 F3:F1522 G6:N100 G101:T101 G102:XFD472 G473:EH474 EK473:XFD474 G475:XFD490 IJ482:JD492 EE484:EH491 R489:AE491 EB489:ED491 EI489:EM491 G491:Q567 JE491:XFD1048576 R492:II492 R493:JD493 R494:W494 Y494:AA494 AE494:AI494 AJ494:JD504 R495:AI495 R496:U496 W496:AI496 R497:AI500 AF501:AI504 R501:AE516 AF505:JD516 R517:JD1048576 H568:Q568 G569:Q1522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10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WG1048574"/>
  <sheetViews>
    <sheetView showGridLines="0" zoomScaleNormal="100" workbookViewId="0">
      <pane xSplit="3" ySplit="17" topLeftCell="D18" activePane="bottomRight" state="frozen"/>
      <selection activeCell="T14" sqref="T14"/>
      <selection pane="topRight" activeCell="T14" sqref="T14"/>
      <selection pane="bottomLeft" activeCell="T14" sqref="T14"/>
      <selection pane="bottomRight" activeCell="C11" sqref="C11"/>
    </sheetView>
  </sheetViews>
  <sheetFormatPr baseColWidth="10" defaultColWidth="0" defaultRowHeight="15" zeroHeight="1" outlineLevelRow="1" outlineLevelCol="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153" width="0" style="2" hidden="1"/>
    <col min="16154" max="16384" width="0" style="2" hidden="1" outlineLevel="1"/>
  </cols>
  <sheetData>
    <row r="1" spans="1:18" ht="12.75" customHeight="1">
      <c r="A1" s="1"/>
      <c r="B1" s="371" t="s">
        <v>0</v>
      </c>
      <c r="C1" s="371"/>
      <c r="D1" s="371"/>
      <c r="E1" s="371"/>
      <c r="F1" s="371"/>
      <c r="G1" s="371"/>
      <c r="H1" s="3"/>
      <c r="I1" s="4"/>
      <c r="J1" s="1"/>
      <c r="K1" s="5" t="s">
        <v>1</v>
      </c>
      <c r="M1" s="340" t="s">
        <v>1745</v>
      </c>
      <c r="N1" s="48"/>
      <c r="O1" s="48"/>
      <c r="P1" s="48"/>
      <c r="Q1" s="48"/>
      <c r="R1" s="48"/>
    </row>
    <row r="2" spans="1:18">
      <c r="A2" s="1"/>
      <c r="B2" s="371"/>
      <c r="C2" s="371"/>
      <c r="D2" s="371"/>
      <c r="E2" s="371"/>
      <c r="F2" s="371"/>
      <c r="G2" s="371"/>
      <c r="H2" s="3"/>
      <c r="I2" s="4"/>
      <c r="J2" s="7"/>
      <c r="K2" s="6"/>
      <c r="M2" s="48"/>
      <c r="N2" s="48"/>
      <c r="O2" s="48"/>
      <c r="P2" s="48"/>
      <c r="Q2" s="48"/>
      <c r="R2" s="48"/>
    </row>
    <row r="3" spans="1:18">
      <c r="A3" s="1"/>
      <c r="B3" s="371"/>
      <c r="C3" s="371"/>
      <c r="D3" s="371"/>
      <c r="E3" s="371"/>
      <c r="F3" s="371"/>
      <c r="G3" s="371"/>
      <c r="H3" s="3"/>
      <c r="I3" s="1"/>
      <c r="J3" s="1"/>
      <c r="K3" s="7"/>
      <c r="M3" s="334"/>
      <c r="N3" s="48"/>
      <c r="O3" s="48"/>
      <c r="P3" s="48"/>
      <c r="Q3" s="48"/>
      <c r="R3" s="48"/>
    </row>
    <row r="4" spans="1:18" ht="24.75" customHeight="1">
      <c r="A4" s="1"/>
      <c r="B4" s="371"/>
      <c r="C4" s="371"/>
      <c r="D4" s="371"/>
      <c r="E4" s="371"/>
      <c r="F4" s="371"/>
      <c r="G4" s="371"/>
      <c r="H4" s="3"/>
      <c r="I4" s="1"/>
      <c r="J4" s="1"/>
      <c r="K4" s="1"/>
      <c r="M4" s="48"/>
      <c r="N4" s="48"/>
      <c r="O4" s="48"/>
      <c r="P4" s="48"/>
      <c r="Q4" s="340" t="str">
        <f ca="1">IF(NOW()&gt;Q13,"","AUTOMATE")</f>
        <v>AUTOMATE</v>
      </c>
      <c r="R4" s="48"/>
    </row>
    <row r="5" spans="1:18" ht="18" customHeight="1" thickBot="1">
      <c r="A5" s="1"/>
      <c r="B5" s="371"/>
      <c r="C5" s="371"/>
      <c r="D5" s="371"/>
      <c r="E5" s="371"/>
      <c r="F5" s="371"/>
      <c r="G5" s="371"/>
      <c r="H5" s="1"/>
      <c r="I5" s="1"/>
      <c r="J5" s="8"/>
      <c r="K5" s="1"/>
      <c r="M5" s="48"/>
      <c r="N5" s="48"/>
      <c r="O5" s="48"/>
      <c r="P5" s="48"/>
      <c r="Q5" s="340" t="s">
        <v>2478</v>
      </c>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2" t="s">
        <v>2835</v>
      </c>
      <c r="H7" s="373"/>
      <c r="I7" s="1"/>
      <c r="J7" s="1"/>
      <c r="K7" s="1"/>
      <c r="M7" s="48"/>
      <c r="N7" s="48"/>
      <c r="O7" s="48"/>
      <c r="P7" s="48"/>
      <c r="Q7" s="48"/>
      <c r="R7" s="48"/>
    </row>
    <row r="8" spans="1:18" ht="13.5" customHeight="1" thickBot="1">
      <c r="A8" s="1"/>
      <c r="B8" s="1"/>
      <c r="C8" s="1"/>
      <c r="D8" s="4"/>
      <c r="E8" s="1"/>
      <c r="F8" s="1"/>
      <c r="G8" s="374"/>
      <c r="H8" s="374"/>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2832</v>
      </c>
      <c r="D11" s="302"/>
      <c r="E11" s="302"/>
      <c r="F11" s="302"/>
      <c r="G11" s="302"/>
      <c r="H11" s="15"/>
      <c r="I11" s="13"/>
      <c r="J11" s="13" t="s">
        <v>5</v>
      </c>
      <c r="K11" s="40">
        <f ca="1">NOW()</f>
        <v>45613.930516550929</v>
      </c>
      <c r="M11" s="336"/>
      <c r="N11" s="48"/>
      <c r="O11" s="48"/>
      <c r="P11" s="48"/>
      <c r="Q11" s="337"/>
      <c r="R11" s="48"/>
    </row>
    <row r="12" spans="1:18">
      <c r="A12" s="1"/>
      <c r="B12" s="13" t="s">
        <v>6</v>
      </c>
      <c r="C12" s="45" t="str">
        <f>IFERROR(VLOOKUP(C11,'Client List'!B:E,2,0),"")</f>
        <v>Teiman</v>
      </c>
      <c r="D12" s="303"/>
      <c r="E12" s="303"/>
      <c r="F12" s="303"/>
      <c r="G12" s="303"/>
      <c r="H12" s="15"/>
      <c r="I12" s="13"/>
      <c r="J12" s="13" t="s">
        <v>7</v>
      </c>
      <c r="K12" s="16" t="str" cm="1">
        <f t="array" aca="1" ref="K12" ca="1">IFERROR("TSL-"&amp;VLOOKUP(C11,'Client List'!B2:F1011,5,0)&amp;"-"&amp;TEXT(NOW(),"dd")&amp;TEXT(NOW(),"mm")&amp;TEXT(NOW(),"yy")&amp;IF(SUM(MID(0&amp;MID(CELL("filename",A1),FIND("]",CELL("filename",A1))+1,256),LARGE(INDEX(ISNUMBER(--MID(MID(CELL("filename",A1),FIND("]",CELL("filename",A1))+1,256),ROW($1:$113),1))*ROW($1:$113),),ROW($1:$113))+1,1)*10^ROW($1:$113)/10)=0,"","-")&amp;IF(SUM(MID(0&amp;MID(CELL("filename",A1),FIND("]",CELL("filename",A1))+1,256),LARGE(INDEX(ISNUMBER(--MID(MID(CELL("filename",A1),FIND("]",CELL("filename",A1))+1,256),ROW($1:$113),1))*ROW($1:$113),),ROW($1:$113))+1,1)*10^ROW($1:$113)/10)=0,"",SUM(MID(0&amp;MID(CELL("filename",A1),FIND("]",CELL("filename",A1))+1,256),LARGE(INDEX(ISNUMBER(--MID(MID(CELL("filename",A1),FIND("]",CELL("filename",A1))+1,256),ROW($1:$113),1))*ROW($1:$113),),ROW($1:$113))+1,1)*10^ROW($1:$113)/10)),"")</f>
        <v>TSL-A-171124</v>
      </c>
      <c r="M12" s="335"/>
      <c r="N12" s="48"/>
      <c r="O12" s="48"/>
      <c r="P12" s="48"/>
      <c r="Q12" s="337"/>
      <c r="R12" s="48"/>
    </row>
    <row r="13" spans="1:18">
      <c r="A13" s="1"/>
      <c r="B13" s="13" t="s">
        <v>8</v>
      </c>
      <c r="C13" s="45" t="str">
        <f>IFERROR(VLOOKUP(C11,'Client List'!B:E,3,0),"")</f>
        <v>Accra</v>
      </c>
      <c r="D13" s="303"/>
      <c r="E13" s="303"/>
      <c r="F13" s="303"/>
      <c r="G13" s="303"/>
      <c r="H13" s="15"/>
      <c r="I13" s="13"/>
      <c r="J13" s="13" t="s">
        <v>9</v>
      </c>
      <c r="K13" s="16"/>
      <c r="M13" s="338"/>
      <c r="N13" s="48"/>
      <c r="O13" s="48"/>
      <c r="P13" s="48"/>
      <c r="Q13" s="341">
        <f>DATE(2025,2,1)</f>
        <v>45689</v>
      </c>
      <c r="R13" s="48"/>
    </row>
    <row r="14" spans="1:18">
      <c r="A14" s="1"/>
      <c r="B14" s="13" t="s">
        <v>1729</v>
      </c>
      <c r="C14" s="46" t="str">
        <f>IFERROR(IF(AND(VLOOKUP(C11,'Client List'!B:E,4,0)=0,VLOOKUP(C11,'Client List'!B:H,7,0)=0),"",VLOOKUP(C11,'Client List'!B:E,4,0)&amp;"  "&amp;VLOOKUP(C11,'Client List'!B:H,7,0)),"")</f>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8" t="s">
        <v>12</v>
      </c>
      <c r="D16" s="369"/>
      <c r="E16" s="369"/>
      <c r="F16" s="369"/>
      <c r="G16" s="369"/>
      <c r="H16" s="369"/>
      <c r="I16" s="370"/>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15kVA inverter, 60kWh Battery, 22.6kWp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3</v>
      </c>
      <c r="C18" s="279" t="str">
        <f t="array" aca="1" ref="C18" ca="1">IFERROR(INDEX(Items!O:O,SMALL(IF(Items!$O$6:$O$676&lt;&gt;"",ROW(Items!$O$6:$O$676)),Items!N6)),"gdhgf")</f>
        <v>Victron MultiPlus-II 48/5000/70-50 230V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12840.92</v>
      </c>
      <c r="K18" s="282">
        <f t="shared" ref="K18:K62" ca="1" si="0">IFERROR(SUM(B18*J18),"")</f>
        <v>38522.76</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12</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15583.48</v>
      </c>
      <c r="K19" s="282">
        <f t="shared" ca="1" si="0"/>
        <v>187001.76</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BYD Battery-Box Premium LV BMU</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2229.6400000000003</v>
      </c>
      <c r="K20" s="282">
        <f t="shared" ca="1" si="0"/>
        <v>2229.6400000000003</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40</v>
      </c>
      <c r="C21" s="279" t="str">
        <f t="array" aca="1" ref="C21" ca="1">IFERROR(INDEX(Items!O:O,SMALL(IF(Items!$O$6:$O$676&lt;&gt;"",ROW(Items!$O$6:$O$676)),Items!N9)),"")</f>
        <v>JA Solar JAM72-S30 565 Watts Solar Panel</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1596.71</v>
      </c>
      <c r="K21" s="282">
        <f t="shared" ca="1" si="0"/>
        <v>63868.4</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v>
      </c>
      <c r="C22" s="279" t="str">
        <f t="array" aca="1" ref="C22" ca="1">IFERROR(INDEX(Items!O:O,SMALL(IF(Items!$O$6:$O$676&lt;&gt;"",ROW(Items!$O$6:$O$676)),Items!N10)),"")</f>
        <v>Victron SmartSolar MPPT 150/35</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2560.9</v>
      </c>
      <c r="K22" s="282">
        <f t="shared" ca="1" si="0"/>
        <v>2560.9</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3</v>
      </c>
      <c r="C23" s="279" t="str">
        <f t="array" aca="1" ref="C23" ca="1">IFERROR(INDEX(Items!O:O,SMALL(IF(Items!$O$6:$O$676&lt;&gt;"",ROW(Items!$O$6:$O$676)),Items!N11)),"")</f>
        <v>Victron SmartSolar MPPT 250/100-Tr VE.Can</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8486.4500000000007</v>
      </c>
      <c r="K23" s="282">
        <f t="shared" ca="1" si="0"/>
        <v>25459.350000000002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Cerbo GX</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3810.1800000000003</v>
      </c>
      <c r="K24" s="282">
        <f t="shared" ca="1" si="0"/>
        <v>3810.1800000000003</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2878.05</v>
      </c>
      <c r="K25" s="282">
        <f t="shared" ca="1" si="0"/>
        <v>2878.05</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Victron GX Touch 50 Wall Mount</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210.16</v>
      </c>
      <c r="K26" s="282">
        <f t="shared" ca="1" si="0"/>
        <v>210.16</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2</v>
      </c>
      <c r="C27" s="279" t="str">
        <f t="array" aca="1" ref="C27" ca="1">IFERROR(INDEX(Items!O:O,SMALL(IF(Items!$O$6:$O$676&lt;&gt;"",ROW(Items!$O$6:$O$676)),Items!N15)),"")</f>
        <v>Victron Solar Busbar 250A 2P with 6 screws +cover</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606.08000000000004</v>
      </c>
      <c r="K27" s="282">
        <f t="shared" ca="1" si="0"/>
        <v>1212.1600000000001</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Solar DC Combiner BHS 2/1</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1649.46</v>
      </c>
      <c r="K28" s="282">
        <f t="shared" ca="1" si="0"/>
        <v>1649.46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3</v>
      </c>
      <c r="C29" s="279" t="str">
        <f t="array" aca="1" ref="C29" ca="1">IFERROR(INDEX(Items!O:O,SMALL(IF(Items!$O$6:$O$676&lt;&gt;"",ROW(Items!$O$6:$O$676)),Items!N17)),"")</f>
        <v>Solar DC Combiner BHS 3/1</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1731.93</v>
      </c>
      <c r="K29" s="282">
        <f t="shared" ca="1" si="0"/>
        <v>5195.79</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v>
      </c>
      <c r="C30" s="279" t="str">
        <f t="array" aca="1" ref="C30" ca="1">IFERROR(INDEX(Items!O:O,SMALL(IF(Items!$O$6:$O$676&lt;&gt;"",ROW(Items!$O$6:$O$676)),Items!N18)),"")</f>
        <v>Citel AC Surge Protection Device DAC50VGS-11-275/G VAC 1-Phase</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669.24</v>
      </c>
      <c r="K30" s="282">
        <f t="shared" ca="1" si="0"/>
        <v>669.24</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1</v>
      </c>
      <c r="C31" s="279" t="str">
        <f t="array" aca="1" ref="C31" ca="1">IFERROR(INDEX(Items!O:O,SMALL(IF(Items!$O$6:$O$676&lt;&gt;"",ROW(Items!$O$6:$O$676)),Items!N19)),"")</f>
        <v>Citel DC Surge Protection Device DS50VGPVS-1000/51</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1431.77</v>
      </c>
      <c r="K31" s="282">
        <f t="shared" ca="1" si="0"/>
        <v>1431.77</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144</v>
      </c>
      <c r="C32" s="279" t="str">
        <f t="array" aca="1" ref="C32" ca="1">IFERROR(INDEX(Items!O:O,SMALL(IF(Items!$O$6:$O$676&lt;&gt;"",ROW(Items!$O$6:$O$676)),Items!N20)),"")</f>
        <v>Hikra Sol DC Solar cable 1x10mm2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32.199999999999996</v>
      </c>
      <c r="K32" s="282">
        <f t="shared" ca="1" si="0"/>
        <v>4636.7999999999993</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60</v>
      </c>
      <c r="C33" s="279" t="str">
        <f t="array" aca="1" ref="C33" ca="1">IFERROR(INDEX(Items!O:O,SMALL(IF(Items!$O$6:$O$676&lt;&gt;"",ROW(Items!$O$6:$O$676)),Items!N21)),"")</f>
        <v>Hikra Sol DC Solar cable 1x16mm2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62.059999999999995</v>
      </c>
      <c r="K33" s="282">
        <f t="shared" ca="1" si="0"/>
        <v>3723.6</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35</v>
      </c>
      <c r="C34" s="279" t="str">
        <f t="array" aca="1" ref="C34" ca="1">IFERROR(INDEX(Items!O:O,SMALL(IF(Items!$O$6:$O$676&lt;&gt;"",ROW(Items!$O$6:$O$676)),Items!N22)),"")</f>
        <v>Hikra Sol DC Solar cable 1x25mm2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113.03</v>
      </c>
      <c r="K34" s="282">
        <f t="shared" ca="1" si="0"/>
        <v>3956.05</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30</v>
      </c>
      <c r="C35" s="279" t="str">
        <f t="array" aca="1" ref="C35" ca="1">IFERROR(INDEX(Items!O:O,SMALL(IF(Items!$O$6:$O$676&lt;&gt;"",ROW(Items!$O$6:$O$676)),Items!N23)),"")</f>
        <v>Top Cable AC solar cable 5x4mm2 RV-K 0.6/1KV</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143.98999999999998</v>
      </c>
      <c r="K35" s="282">
        <f t="shared" ca="1" si="0"/>
        <v>4319.7</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5</v>
      </c>
      <c r="C36" s="279" t="str">
        <f t="array" aca="1" ref="C36" ca="1">IFERROR(INDEX(Items!O:O,SMALL(IF(Items!$O$6:$O$676&lt;&gt;"",ROW(Items!$O$6:$O$676)),Items!N24)),"")</f>
        <v>Top Cable AC solar cable 5x25mm2 RV-K 0.6/1KV</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392.90999999999997</v>
      </c>
      <c r="K36" s="282">
        <f t="shared" ca="1" si="0"/>
        <v>1964.5499999999997</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60</v>
      </c>
      <c r="C37" s="279" t="str">
        <f t="array" aca="1" ref="C37" ca="1">IFERROR(INDEX(Items!O:O,SMALL(IF(Items!$O$6:$O$676&lt;&gt;"",ROW(Items!$O$6:$O$676)),Items!N25)),"")</f>
        <v>1x6mm2 RV-K 0.6/1KV Yellow/Green Earth Cable</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30.14</v>
      </c>
      <c r="K37" s="282">
        <f t="shared" ca="1" si="0"/>
        <v>1808.4</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4</v>
      </c>
      <c r="C38" s="279" t="str">
        <f t="array" aca="1" ref="C38" ca="1">IFERROR(INDEX(Items!O:O,SMALL(IF(Items!$O$6:$O$676&lt;&gt;"",ROW(Items!$O$6:$O$676)),Items!N26)),"")</f>
        <v>Victron RJ45 UTP Cable 3 m</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173.17</v>
      </c>
      <c r="K38" s="282">
        <f t="shared" ca="1" si="0"/>
        <v>692.68</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4</v>
      </c>
      <c r="C39" s="279" t="str">
        <f t="array" aca="1" ref="C39" ca="1">IFERROR(INDEX(Items!O:O,SMALL(IF(Items!$O$6:$O$676&lt;&gt;"",ROW(Items!$O$6:$O$676)),Items!N27)),"")</f>
        <v>Victron VE.Direct Cable 1,8m</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185.64</v>
      </c>
      <c r="K39" s="282">
        <f t="shared" ca="1" si="0"/>
        <v>742.56</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Victron VE.Can to CAN-bus BMS type B Cable 1.8m</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239.48</v>
      </c>
      <c r="K40" s="282">
        <f t="shared" ca="1" si="0"/>
        <v>239.48</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v>
      </c>
      <c r="C41" s="279" t="str">
        <f t="array" aca="1" ref="C41" ca="1">IFERROR(INDEX(Items!O:O,SMALL(IF(Items!$O$6:$O$676&lt;&gt;"",ROW(Items!$O$6:$O$676)),Items!N29)),"")</f>
        <v>250A Manual Transfer Switch</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2739.96</v>
      </c>
      <c r="K41" s="282">
        <f t="shared" ca="1" si="0"/>
        <v>2739.96</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2</v>
      </c>
      <c r="C42" s="279" t="str">
        <f t="array" aca="1" ref="C42" ca="1">IFERROR(INDEX(Items!O:O,SMALL(IF(Items!$O$6:$O$676&lt;&gt;"",ROW(Items!$O$6:$O$676)),Items!N30)),"")</f>
        <v>100A 2-Pole AC Circuit Breaker</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671.29</v>
      </c>
      <c r="K42" s="282">
        <f t="shared" ca="1" si="0"/>
        <v>1342.58</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17</v>
      </c>
      <c r="C43" s="279" t="str">
        <f t="array" aca="1" ref="C43" ca="1">IFERROR(INDEX(Items!O:O,SMALL(IF(Items!$O$6:$O$676&lt;&gt;"",ROW(Items!$O$6:$O$676)),Items!N31)),"")</f>
        <v>Victron MC4 Solar connector pair MC4, 1x Male/1x Female</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123.71000000000001</v>
      </c>
      <c r="K43" s="282">
        <f t="shared" ca="1" si="0"/>
        <v>2103.0700000000002</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v>
      </c>
      <c r="C44" s="279" t="str">
        <f t="array" aca="1" ref="C44" ca="1">IFERROR(INDEX(Items!O:O,SMALL(IF(Items!$O$6:$O$676&lt;&gt;"",ROW(Items!$O$6:$O$676)),Items!N32)),"")</f>
        <v>50x200mm Enclosure with Dinrail</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232.2</v>
      </c>
      <c r="K44" s="282">
        <f t="shared" ca="1" si="0"/>
        <v>232.2</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Network Router</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1643.98</v>
      </c>
      <c r="K45" s="282">
        <f t="shared" ca="1" si="0"/>
        <v>1643.98</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10</v>
      </c>
      <c r="C46" s="279" t="str">
        <f t="array" aca="1" ref="C46" ca="1">IFERROR(INDEX(Items!O:O,SMALL(IF(Items!$O$6:$O$676&lt;&gt;"",ROW(Items!$O$6:$O$676)),Items!N34)),"")</f>
        <v>Mounting Structure for Metal/ Tile Roof (per set of 4 panels) - 4.64 meter</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1178.18</v>
      </c>
      <c r="K46" s="282">
        <f t="shared" ca="1" si="0"/>
        <v>11781.800000000001</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1</v>
      </c>
      <c r="C47" s="279" t="str">
        <f t="array" aca="1" ref="C47" ca="1">IFERROR(INDEX(Items!O:O,SMALL(IF(Items!$O$6:$O$676&lt;&gt;"",ROW(Items!$O$6:$O$676)),Items!N35)),"")</f>
        <v>PVC Pipes, Trunking, Cable Lugs and Assessories</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1990</v>
      </c>
      <c r="K47" s="282">
        <f t="shared" ca="1" si="0"/>
        <v>1990</v>
      </c>
      <c r="L47" s="49"/>
      <c r="M47" s="48"/>
      <c r="N47" s="48"/>
      <c r="O47" s="48"/>
      <c r="P47" s="48"/>
      <c r="Q47" s="48"/>
      <c r="R47" s="48"/>
    </row>
    <row r="48" spans="1:18" ht="16" customHeight="1">
      <c r="A48" s="1"/>
      <c r="B48" s="294">
        <f t="array" aca="1" ref="B48" ca="1">IF('Customer Base'!$I$15="MANUAL",IFERROR(INDEX(Items!B$6:B$679,SMALL(IF(Items!B$6:B$679&lt;&gt;"",ROW(Items!B$6:B$679)-MIN(ROW(Items!B$6:B$679))+1),Items!N36)),""),IF('Customer Base'!$I$15="AUTOMATE",IFERROR(INDEX(Items!A$6:A$679,SMALL(IF(Items!A$6:A$679&lt;&gt;"",ROW(Items!A$6:A$679)-MIN(ROW(Items!A$6:A$679))+1),Items!N36)),""),""))</f>
        <v>1</v>
      </c>
      <c r="C48" s="279" t="str">
        <f t="array" aca="1" ref="C48" ca="1">IFERROR(INDEX(Items!O:O,SMALL(IF(Items!$O$6:$O$676&lt;&gt;"",ROW(Items!$O$6:$O$676)),Items!N36)),"")</f>
        <v>Engineering, Transportation and Installation Services</v>
      </c>
      <c r="D48" s="280"/>
      <c r="E48" s="280"/>
      <c r="F48" s="280"/>
      <c r="G48" s="280"/>
      <c r="H48" s="280"/>
      <c r="I48" s="280"/>
      <c r="J48" s="285">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6730</v>
      </c>
      <c r="K48" s="282">
        <f t="shared" ca="1" si="0"/>
        <v>6730</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si="0"/>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0"/>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0"/>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0"/>
        <v>0</v>
      </c>
      <c r="L60" s="49"/>
      <c r="M60" s="48"/>
      <c r="N60" s="48"/>
      <c r="O60" s="48"/>
      <c r="P60" s="48"/>
      <c r="Q60" s="48"/>
      <c r="R60" s="48"/>
    </row>
    <row r="61" spans="1:118">
      <c r="A61" s="1"/>
      <c r="B61" s="295"/>
      <c r="C61" s="30" t="s">
        <v>2833</v>
      </c>
      <c r="D61" s="29"/>
      <c r="E61" s="29"/>
      <c r="F61" s="29"/>
      <c r="G61" s="29"/>
      <c r="H61" s="29"/>
      <c r="I61" s="31"/>
      <c r="J61" s="285"/>
      <c r="K61" s="282">
        <f t="shared" si="0"/>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0"/>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2834</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387347.03</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6% NHIL/GETFUND/COVID19 Levy</v>
      </c>
      <c r="K67" s="288">
        <f ca="1">IF(J67="","",IFERROR(6%*K66,0))</f>
        <v>23240.821800000002</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xml:space="preserve">SubTotal  </v>
      </c>
      <c r="K68" s="288">
        <f ca="1">IF(K67="","",ROUND(SUM(K66:K67),2))</f>
        <v>410587.85</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15% VAT</v>
      </c>
      <c r="K69" s="288">
        <f ca="1">IF(J69="","",IFERROR(15%*K68,0))</f>
        <v>61588.177499999991</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472,176.03</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2"/>
      <c r="J72" s="362"/>
      <c r="K72" s="363"/>
      <c r="M72" s="48"/>
      <c r="N72" s="48"/>
      <c r="O72" s="48"/>
      <c r="P72" s="48"/>
      <c r="Q72" s="48"/>
      <c r="R72" s="48"/>
    </row>
    <row r="73" spans="1:18">
      <c r="A73" s="1"/>
      <c r="B73" s="25"/>
      <c r="C73" s="36"/>
      <c r="D73" s="35"/>
      <c r="E73" s="35"/>
      <c r="F73" s="13"/>
      <c r="G73" s="13"/>
      <c r="H73" s="13"/>
      <c r="I73" s="364"/>
      <c r="J73" s="364"/>
      <c r="K73" s="365"/>
      <c r="M73" s="48"/>
      <c r="N73" s="48"/>
      <c r="O73" s="48"/>
      <c r="P73" s="48"/>
      <c r="Q73" s="48"/>
      <c r="R73" s="48"/>
    </row>
    <row r="74" spans="1:18">
      <c r="A74" s="1"/>
      <c r="B74" s="13"/>
      <c r="C74" s="37" t="s">
        <v>968</v>
      </c>
      <c r="D74" s="13"/>
      <c r="E74" s="13"/>
      <c r="F74" s="13"/>
      <c r="G74" s="13"/>
      <c r="H74" s="13"/>
      <c r="I74" s="366"/>
      <c r="J74" s="366"/>
      <c r="K74" s="367"/>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0"/>
      <c r="D79" s="360"/>
      <c r="E79" s="360"/>
      <c r="F79" s="360"/>
      <c r="G79" s="360"/>
      <c r="H79" s="360"/>
      <c r="I79" s="360"/>
      <c r="J79" s="360"/>
      <c r="K79" s="13"/>
      <c r="M79" s="48"/>
      <c r="N79" s="48"/>
      <c r="O79" s="48"/>
      <c r="P79" s="48"/>
      <c r="Q79" s="48"/>
      <c r="R79" s="48"/>
    </row>
    <row r="80" spans="1:18">
      <c r="A80" s="1"/>
      <c r="B80" s="13"/>
      <c r="C80" s="361"/>
      <c r="D80" s="361"/>
      <c r="E80" s="361"/>
      <c r="F80" s="361"/>
      <c r="G80" s="361"/>
      <c r="H80" s="361"/>
      <c r="I80" s="361"/>
      <c r="J80" s="361"/>
      <c r="K80" s="13"/>
      <c r="M80" s="48"/>
      <c r="N80" s="48"/>
      <c r="O80" s="48"/>
      <c r="P80" s="48"/>
      <c r="Q80" s="48"/>
      <c r="R80" s="48"/>
    </row>
    <row r="81" spans="1:16136">
      <c r="A81" s="1"/>
      <c r="B81" s="13"/>
      <c r="C81" s="361"/>
      <c r="D81" s="361"/>
      <c r="E81" s="361"/>
      <c r="F81" s="361"/>
      <c r="G81" s="361"/>
      <c r="H81" s="361"/>
      <c r="I81" s="361"/>
      <c r="J81" s="361"/>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tabSelected="1" zoomScaleNormal="100" workbookViewId="0">
      <selection activeCell="D7" sqref="D7"/>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bestFit="1" customWidth="1"/>
    <col min="14" max="14" width="10.6640625" style="50" customWidth="1"/>
    <col min="15" max="15" width="13" style="50" customWidth="1"/>
    <col min="16" max="16" width="14.83203125" style="50" customWidth="1"/>
    <col min="17" max="17" width="12.33203125" style="50" customWidth="1"/>
    <col min="18" max="18" width="16.83203125" style="50" bestFit="1" customWidth="1"/>
    <col min="19" max="19" width="17.5" style="50" bestFit="1" customWidth="1"/>
    <col min="20" max="21" width="11.83203125" style="50" customWidth="1"/>
    <col min="22" max="22" width="15.1640625" style="50" bestFit="1" customWidth="1"/>
    <col min="23" max="23" width="16.33203125" style="50" bestFit="1" customWidth="1"/>
    <col min="24" max="24" width="16.33203125" style="50" customWidth="1"/>
    <col min="25" max="25" width="16.6640625" style="50" customWidth="1"/>
    <col min="26" max="26" width="17.1640625" style="50" customWidth="1"/>
    <col min="27" max="27" width="17.1640625" style="50" bestFit="1"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5" t="s">
        <v>2501</v>
      </c>
      <c r="D3" s="376"/>
      <c r="E3" s="376"/>
      <c r="F3" s="377"/>
      <c r="G3" s="61"/>
      <c r="I3" s="84"/>
      <c r="J3" s="79"/>
      <c r="K3" s="85"/>
    </row>
    <row r="4" spans="2:27" ht="19" thickTop="1">
      <c r="B4" s="60"/>
      <c r="C4" s="66"/>
      <c r="D4" s="66"/>
      <c r="E4" s="66"/>
      <c r="F4" s="66"/>
      <c r="G4" s="61"/>
      <c r="I4" s="86" t="s">
        <v>1276</v>
      </c>
      <c r="J4" s="291" t="str">
        <f ca="1">IFERROR(INVOICE!K14&amp;" "&amp;TEXT(IF(I12="DISPLAY TAX",ROUND(SUM(INVOICE!K68:K69)/J9,2),ROUND(INVOICE!K66/J9,2)),"#,##0.00"),"")</f>
        <v>GH₵ 20,892.74</v>
      </c>
      <c r="K4" s="87"/>
    </row>
    <row r="5" spans="2:27" ht="28" customHeight="1">
      <c r="B5" s="342"/>
      <c r="C5" s="378"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15kVA inverter, 60kWh Battery, 22.6kWp Solar Panels and Remote Monitoring</v>
      </c>
      <c r="D5" s="379"/>
      <c r="E5" s="379"/>
      <c r="F5" s="380"/>
      <c r="G5" s="61"/>
      <c r="I5" s="86" t="s">
        <v>1242</v>
      </c>
      <c r="J5" s="296">
        <v>16.7</v>
      </c>
      <c r="K5" s="87"/>
    </row>
    <row r="6" spans="2:27" ht="14" customHeight="1">
      <c r="B6" s="60"/>
      <c r="C6" s="381"/>
      <c r="D6" s="382"/>
      <c r="E6" s="382"/>
      <c r="F6" s="383"/>
      <c r="G6" s="61"/>
      <c r="I6" s="88"/>
      <c r="J6" s="81"/>
      <c r="K6" s="87"/>
    </row>
    <row r="7" spans="2:27">
      <c r="B7" s="60"/>
      <c r="C7" s="69" t="s">
        <v>2460</v>
      </c>
      <c r="D7" s="274" t="s">
        <v>2461</v>
      </c>
      <c r="F7" s="61"/>
      <c r="G7" s="61"/>
      <c r="I7" s="89" t="s">
        <v>1217</v>
      </c>
      <c r="J7" s="290">
        <f>'Customer Base'!D$14*'Customer Base'!D$15</f>
        <v>15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60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1</v>
      </c>
      <c r="F9" s="61"/>
      <c r="G9" s="61"/>
      <c r="I9" s="92" t="s">
        <v>1219</v>
      </c>
      <c r="J9" s="292">
        <f>SUM(Items!AO242:AO254)</f>
        <v>22.599999999999998</v>
      </c>
      <c r="K9" s="93" t="s">
        <v>1233</v>
      </c>
      <c r="M9" s="50" t="s">
        <v>2202</v>
      </c>
      <c r="N9" s="50" t="s">
        <v>2461</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1465</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5</v>
      </c>
      <c r="E14" s="56"/>
      <c r="F14" s="317">
        <v>15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2470</v>
      </c>
      <c r="D15" s="276">
        <v>3</v>
      </c>
      <c r="F15" s="318">
        <v>1</v>
      </c>
      <c r="G15" s="61"/>
      <c r="I15" s="297" t="s">
        <v>2831</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2">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row>
    <row r="18" spans="2:22"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2"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2">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2">
      <c r="B21" s="60"/>
      <c r="C21" s="69" t="s">
        <v>2672</v>
      </c>
      <c r="D21" s="276">
        <v>12</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2">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2">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2">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2">
      <c r="B25" s="60"/>
      <c r="C25" s="69" t="s">
        <v>2473</v>
      </c>
      <c r="D25" s="277" t="s">
        <v>2475</v>
      </c>
      <c r="E25" s="273">
        <f ca="1">IF(D13="Victron",SUM(Items!A242:A254)-IF('Client List'!IL474="",0,'Client List'!IL474),SUM(Items!A242:A254))</f>
        <v>40</v>
      </c>
      <c r="F25" s="61" t="s">
        <v>2511</v>
      </c>
      <c r="G25" s="61"/>
      <c r="R25" s="50" t="str" cm="1">
        <f t="array" ref="R25">IF(AND(ISNUMBER(SEARCH({"Fronius"},D$13)),ISNUMBER(SEARCH({"230/400"},D$8))),25,"")</f>
        <v/>
      </c>
      <c r="S25" s="50" cm="1">
        <f t="array" ref="S25">IF(AND(ISNUMBER(SEARCH({"Fronius"},F$13)),ISNUMBER(SEARCH({"Mini-Grid"},D$7))),25,"")</f>
        <v>25</v>
      </c>
      <c r="V25" s="50" t="str">
        <f>IF(AND(D$19="Lithium",D$20="Jinko"),4.8,"")</f>
        <v/>
      </c>
    </row>
    <row r="26" spans="2:22">
      <c r="B26" s="60"/>
      <c r="C26" s="69" t="s">
        <v>2664</v>
      </c>
      <c r="D26" s="277">
        <v>565</v>
      </c>
      <c r="E26" s="305"/>
      <c r="F26" s="61"/>
      <c r="G26" s="61"/>
      <c r="R26" s="50" t="str" cm="1">
        <f t="array" ref="R26">IF(AND(ISNUMBER(SEARCH({"Fronius"},D$13)),ISNUMBER(SEARCH({"230/400"},D$8))),27,"")</f>
        <v/>
      </c>
      <c r="S26" s="50" cm="1">
        <f t="array" ref="S26">IF(AND(ISNUMBER(SEARCH({"Fronius"},F$13)),ISNUMBER(SEARCH({"Mini-Grid"},D$7))),27,"")</f>
        <v>27</v>
      </c>
    </row>
    <row r="27" spans="2:22">
      <c r="B27" s="60"/>
      <c r="C27" s="69" t="s">
        <v>2474</v>
      </c>
      <c r="D27" s="276">
        <v>22.5</v>
      </c>
      <c r="E27" s="308">
        <f>IF(D7="Grid-Tied",ROUNDUP(1.2*((D14*D15)),0),(D21*IF(D19="Lithium",E20,IF(OR(D19="2V OPzV",D19="2V OPzS"),E20*2/1000,IF(D19="12V Lead-Acid",E20*12/1000,0)))/4)+(0.5*((D14*D15))))</f>
        <v>22.5</v>
      </c>
      <c r="F27" s="61" t="s">
        <v>2510</v>
      </c>
      <c r="G27" s="61"/>
      <c r="R27" s="50" t="str" cm="1">
        <f t="array" ref="R27">IF(AND(OR(ISNUMBER(SEARCH({"Fronius","Huawei"},D$13))),ISNUMBER(SEARCH({"230/400"},D$8))),30,"")</f>
        <v/>
      </c>
      <c r="S27" s="50" t="str" cm="1">
        <f t="array" ref="S27">IF(AND(ISNUMBER(SEARCH({"Huawei"},F$13)),ISNUMBER(SEARCH({"Mini-Grid"},D$7))),30,"")</f>
        <v/>
      </c>
    </row>
    <row r="28" spans="2:22">
      <c r="B28" s="60"/>
      <c r="C28" s="70"/>
      <c r="D28" s="72"/>
      <c r="E28" s="64"/>
      <c r="F28" s="65"/>
      <c r="G28" s="61"/>
      <c r="R28" s="50" t="str" cm="1">
        <f t="array" ref="R28">IF(AND(ISNUMBER(SEARCH({"Fronius"},D$13)),ISNUMBER(SEARCH({"230/400"},D$8))),33.3,"")</f>
        <v/>
      </c>
      <c r="S28" s="50" t="str" cm="1">
        <f t="array" ref="S28">IF(AND(ISNUMBER(SEARCH({"Huawei"},F$13)),ISNUMBER(SEARCH({"Mini-Grid"},D$7))),40,"")</f>
        <v/>
      </c>
    </row>
    <row r="29" spans="2:22">
      <c r="B29" s="60"/>
      <c r="C29" s="54"/>
      <c r="D29" s="54"/>
      <c r="G29" s="61"/>
      <c r="R29" s="50" t="str" cm="1">
        <f t="array" ref="R29">IF(AND(ISNUMBER(SEARCH({"Huawei"},D$13)),ISNUMBER(SEARCH({"230/400"},D$8))),40,"")</f>
        <v/>
      </c>
      <c r="S29" s="50" cm="1">
        <f t="array" ref="S29">IF(AND(OR(ISNUMBER(SEARCH({"Fronius","Huawei"},F$13))),ISNUMBER(SEARCH({"Mini-Grid"},D$7))),50,"")</f>
        <v>50</v>
      </c>
    </row>
    <row r="30" spans="2:22">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2">
      <c r="B31" s="60"/>
      <c r="C31" s="69" t="s">
        <v>2479</v>
      </c>
      <c r="D31" s="276">
        <v>18</v>
      </c>
      <c r="F31" s="61"/>
      <c r="G31" s="61"/>
      <c r="R31" s="50" t="str" cm="1">
        <f t="array" ref="R31">IF(AND(ISNUMBER(SEARCH({"Fronius"},D$13)),ISNUMBER(SEARCH({"230/400"},D$8))),100,"")</f>
        <v/>
      </c>
    </row>
    <row r="32" spans="2:22">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472,176.03</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conditionalFormatting sqref="K12">
    <cfRule type="expression" dxfId="10" priority="1">
      <formula>$C$17&lt;&gt;$C$5:$C$5</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 activePane="bottomRight" state="frozen"/>
      <selection activeCell="O51" sqref="O51"/>
      <selection pane="topRight" activeCell="O51" sqref="O51"/>
      <selection pane="bottomLeft" activeCell="O51" sqref="O51"/>
      <selection pane="bottomRight" activeCell="D9" sqref="D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45613.930516666667</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5</v>
      </c>
      <c r="E9" s="150">
        <f ca="1">IF(SUMPRODUCT(Items!A$6:A$120,Items!AP$6:AP$120)&gt;0,('Customer Base'!J$7/'Customer Base'!D$15),IF(SUMPRODUCT(Items!A$257:A$289,Items!AP$257:AP$289)&gt;0,('Customer Base'!J$7/'Customer Base'!D$15),""))</f>
        <v>5</v>
      </c>
      <c r="F9" s="150">
        <f ca="1">E9</f>
        <v>5</v>
      </c>
      <c r="G9" s="150">
        <f ca="1">E9</f>
        <v>5</v>
      </c>
      <c r="H9" s="150">
        <f ca="1">E9</f>
        <v>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5</v>
      </c>
      <c r="E11" s="154">
        <f ca="1">IFERROR(E9*100%,0)</f>
        <v>5</v>
      </c>
      <c r="F11" s="154">
        <f t="shared" ref="F11:H11" ca="1" si="0">IFERROR(F9*100%,0)</f>
        <v>5</v>
      </c>
      <c r="G11" s="154">
        <f t="shared" ca="1" si="0"/>
        <v>5</v>
      </c>
      <c r="H11" s="154">
        <f t="shared" ca="1" si="0"/>
        <v>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6.25</v>
      </c>
      <c r="E13" s="152">
        <f ca="1">E11/1</f>
        <v>5</v>
      </c>
      <c r="F13" s="152">
        <f t="shared" ref="F13:H13" ca="1" si="2">F11/1</f>
        <v>5</v>
      </c>
      <c r="G13" s="152">
        <f t="shared" ca="1" si="2"/>
        <v>5</v>
      </c>
      <c r="H13" s="152">
        <f t="shared" ca="1" si="2"/>
        <v>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6.25</v>
      </c>
      <c r="E17" s="146">
        <f ca="1">SUM(E13,E15)</f>
        <v>5</v>
      </c>
      <c r="F17" s="146">
        <f t="shared" ref="F17:L17" ca="1" si="5">SUM(F13,F15)</f>
        <v>5</v>
      </c>
      <c r="G17" s="146">
        <f t="shared" ca="1" si="5"/>
        <v>5</v>
      </c>
      <c r="H17" s="146">
        <f ca="1">SUM(H13,H15)</f>
        <v>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4"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5"/>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86"/>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26.041666666666668</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42.929999999999993</v>
      </c>
      <c r="F23" s="152">
        <f ca="1">E23</f>
        <v>42.929999999999993</v>
      </c>
      <c r="G23" s="152">
        <f ca="1">E23</f>
        <v>42.929999999999993</v>
      </c>
      <c r="H23" s="152">
        <f ca="1">E23</f>
        <v>42.929999999999993</v>
      </c>
      <c r="I23" s="152">
        <f>SUMPRODUCT(Items!A$6:A$132,Items!AW$6:AW$132)/'Customer Base'!D15</f>
        <v>70</v>
      </c>
      <c r="J23" s="152">
        <f t="shared" ref="J23" si="6">IF(J55&lt;&gt;"",J$17*1000/(IF(J57=1,240,IF(J57=3,(SQRT(3)*400)))),"")</f>
        <v>78.125</v>
      </c>
      <c r="K23" s="152">
        <f>SUMPRODUCT(Items!A$242:A$254,Items!AP$242:AP$254)/SUM(Items!A$242:A$254)</f>
        <v>14.309999999999999</v>
      </c>
      <c r="L23" s="152">
        <f>SUMPRODUCT(Items!A$242:A$254,Items!AP$242:AP$254)/SUM(Items!A$242:A$254)</f>
        <v>14.309999999999999</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32</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80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100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35.555555555555557</v>
      </c>
      <c r="E29" s="152">
        <f ca="1">IFERROR(IF(E$25=0,"",E27/(PRODUCT(E61:E67))),"")</f>
        <v>50</v>
      </c>
      <c r="F29" s="152">
        <f t="shared" ref="F29:H29" ca="1" si="9">IFERROR(IF(F$25=0,"",F27/(PRODUCT(F61:F67))),"")</f>
        <v>50</v>
      </c>
      <c r="G29" s="152">
        <f t="shared" ca="1" si="9"/>
        <v>50</v>
      </c>
      <c r="H29" s="152">
        <f t="shared" ca="1" si="9"/>
        <v>50</v>
      </c>
      <c r="I29" s="152">
        <f t="shared" ref="I29:L29" si="10">IF(I$25=0,"",I27/(PRODUCT(I61:I67)))</f>
        <v>98.76543209876543</v>
      </c>
      <c r="J29" s="152">
        <f t="shared" si="10"/>
        <v>100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32.4</v>
      </c>
      <c r="E31" s="152">
        <f t="shared" ref="E31:L31" ca="1" si="11">IF(E$25=0,"",MAX(E33:E35)*(PRODUCT(E61:E67)))</f>
        <v>37</v>
      </c>
      <c r="F31" s="152">
        <f t="shared" ca="1" si="11"/>
        <v>47</v>
      </c>
      <c r="G31" s="152">
        <f t="shared" ca="1" si="11"/>
        <v>65</v>
      </c>
      <c r="H31" s="152">
        <f ca="1">IF(H$25=0,"",MAX(H33:H35)*(PRODUCT(H61:H67)))</f>
        <v>87</v>
      </c>
      <c r="I31" s="152">
        <f t="shared" si="11"/>
        <v>105.30000000000001</v>
      </c>
      <c r="J31" s="152">
        <f t="shared" si="11"/>
        <v>112</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36</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130</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112</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8</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8</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8</v>
      </c>
      <c r="G41" s="152">
        <f t="shared" ca="1" si="13"/>
        <v>8</v>
      </c>
      <c r="H41" s="152">
        <f t="shared" ca="1" si="13"/>
        <v>8</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4</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16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4</v>
      </c>
      <c r="E45" s="129">
        <f ca="1">IF(COUNT(E78:E79)&gt;=1,E84,IF(COUNT(E80)&gt;=1,E83,""))</f>
        <v>4</v>
      </c>
      <c r="F45" s="129">
        <f t="shared" ref="F45:M45" ca="1" si="15">IF(COUNT(F78:F79)&gt;=1,F84,IF(COUNT(F80)&gt;=1,F83,""))</f>
        <v>6</v>
      </c>
      <c r="G45" s="129">
        <f t="shared" ca="1" si="15"/>
        <v>10</v>
      </c>
      <c r="H45" s="129">
        <f ca="1">IF(COUNT(H78:H79)&gt;=1,H84,IF(COUNT(H80)&gt;=1,H83,""))</f>
        <v>16</v>
      </c>
      <c r="I45" s="129">
        <f t="shared" si="15"/>
        <v>25</v>
      </c>
      <c r="J45" s="129">
        <f t="shared" si="15"/>
        <v>25</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4"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85"/>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5"/>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5"/>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5"/>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85"/>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5"/>
      <c r="B57" s="151" t="s">
        <v>2098</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5"/>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5"/>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86"/>
      <c r="B60" s="170"/>
      <c r="C60" s="159"/>
      <c r="D60" s="137"/>
      <c r="E60" s="137"/>
      <c r="F60" s="137"/>
      <c r="G60" s="137"/>
      <c r="H60" s="137"/>
      <c r="I60" s="137"/>
      <c r="J60" s="137"/>
      <c r="K60" s="137"/>
      <c r="L60" s="137"/>
      <c r="M60" s="159"/>
      <c r="N60" s="137"/>
      <c r="O60" s="159"/>
    </row>
    <row r="61" spans="1:43" s="123" customFormat="1" ht="18.75" customHeight="1">
      <c r="A61" s="384"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5"/>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85"/>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5"/>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5"/>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85"/>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5"/>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86"/>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18</v>
      </c>
      <c r="F69" s="180">
        <f>E69</f>
        <v>18</v>
      </c>
      <c r="G69" s="180">
        <f>E69</f>
        <v>18</v>
      </c>
      <c r="H69" s="180">
        <f>E69</f>
        <v>18</v>
      </c>
      <c r="I69" s="180">
        <v>50</v>
      </c>
      <c r="J69" s="180">
        <v>50</v>
      </c>
      <c r="K69" s="180">
        <f>E69</f>
        <v>18</v>
      </c>
      <c r="L69" s="180">
        <f>E69</f>
        <v>18</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4" t="s">
        <v>2080</v>
      </c>
      <c r="B75" s="387"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36</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130</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112</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85"/>
      <c r="B76" s="388"/>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6"/>
      <c r="B77" s="389"/>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4</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25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4</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25</v>
      </c>
      <c r="J81" s="129" cm="1">
        <f t="array" ref="J81">IF(J$29="","",IF(OR(J78&lt;&gt;"",J79&lt;&gt;"",J80&lt;&gt;""),IF(J94&gt;20,INDEX(T!$P$6:$P$29,MATCH(TRUE,INDEX(T!$P$6:$P$29&gt;J78,0),)),J78)))</f>
        <v>25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4</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25</v>
      </c>
      <c r="J82" s="152" cm="1">
        <f t="array" ref="J82">IF(J$29="","",IF(J94&lt;&gt;"",IF(J95&gt;20,INDEX(T!$P$6:$P$29,MATCH(TRUE,INDEX(T!$P$6:$P$29&gt;J81,0),)),J81)))</f>
        <v>25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4</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25</v>
      </c>
      <c r="J83" s="136" cm="1">
        <f t="array" ref="J83">IF(J$29="","",IF(J95&lt;&gt;"",IF(J96&gt;20,INDEX(T!$P$6:$P$29,MATCH(TRUE,INDEX(T!$P$6:$P$29&gt;J82,0),)),J82)))</f>
        <v>25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4</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25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4</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16</v>
      </c>
      <c r="J85" s="136">
        <f t="shared" si="19"/>
        <v>16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4.6100000000000003</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0.72699999999999998</v>
      </c>
      <c r="J88" s="156">
        <f>IF(J$25=0,"",IF(ISNUMBER(J83),LOOKUP(J83,T!$P$6:$P$29,T!$Q$6:$Q$29),IF(ISNUMBER(J79),LOOKUP(J79,T!$P$6:$P$29,T!$Q$6:$Q$29),IF(ISNUMBER(J80),LOOKUP(J80,T!$P$6:$P$29,T!$Q$6:$Q$29),0))))</f>
        <v>0.72699999999999998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4.6100000000000003</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1.1499999999999999</v>
      </c>
      <c r="J89" s="158">
        <f>IF(J$25=0,"",IF(ISNUMBER(J85),LOOKUP(J85,T!$P$6:$P$28,T!$Q$6:$Q$28),0))</f>
        <v>1.1499999999999999</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92.2</v>
      </c>
      <c r="E91" s="158">
        <f t="shared" ca="1" si="21"/>
        <v>65.88</v>
      </c>
      <c r="F91" s="158">
        <f t="shared" ca="1" si="21"/>
        <v>65.88</v>
      </c>
      <c r="G91" s="158">
        <f t="shared" ca="1" si="21"/>
        <v>65.88</v>
      </c>
      <c r="H91" s="158">
        <f ca="1">IF(H25&lt;&gt;0,(H88+H89)*H69,0)</f>
        <v>65.88</v>
      </c>
      <c r="I91" s="158">
        <f t="shared" si="21"/>
        <v>93.85</v>
      </c>
      <c r="J91" s="158">
        <f t="shared" si="21"/>
        <v>93.85</v>
      </c>
      <c r="K91" s="158">
        <f>IF(K25&lt;&gt;0,(K88+K89)*K69,0)</f>
        <v>435.59999999999997</v>
      </c>
      <c r="L91" s="158">
        <f>IF(L25&lt;&gt;0,(L88+L89)*L69,0)</f>
        <v>435.59999999999997</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0.11105999999999999</v>
      </c>
      <c r="E92" s="159">
        <f t="shared" ca="1" si="22"/>
        <v>7.9475999999999991E-2</v>
      </c>
      <c r="F92" s="159">
        <f t="shared" ca="1" si="22"/>
        <v>7.9475999999999991E-2</v>
      </c>
      <c r="G92" s="159">
        <f t="shared" ca="1" si="22"/>
        <v>7.9475999999999991E-2</v>
      </c>
      <c r="H92" s="159">
        <f ca="1">IF(H25&lt;&gt;0,((H90+H91)*1.2)/1000,0)</f>
        <v>7.9475999999999991E-2</v>
      </c>
      <c r="I92" s="159">
        <f t="shared" si="22"/>
        <v>0.11303999999999997</v>
      </c>
      <c r="J92" s="159">
        <f t="shared" si="22"/>
        <v>0.11303999999999997</v>
      </c>
      <c r="K92" s="159">
        <f>IF(K25&lt;&gt;0,((K90+K91)*1.2)/1000,0)</f>
        <v>0.52313999999999994</v>
      </c>
      <c r="L92" s="159">
        <f>IF(L25&lt;&gt;0,((L90+L91)*1.2)/1000,0)</f>
        <v>0.52313999999999994</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87" t="s">
        <v>2487</v>
      </c>
      <c r="C94" s="384"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2.8645833333333339</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3.4000560000000002</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3.4000560000000002</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3.4000560000000002</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3.4000560000000002</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6.8359375</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7.4698199999999986</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7.4698199999999986</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88"/>
      <c r="C95" s="385"/>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2.8645833333333339</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3.4000560000000002</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3.4000560000000002</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3.4000560000000002</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3.4000560000000002</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6.8359375</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7.4698199999999986</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7.4698199999999986</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88"/>
      <c r="C96" s="385"/>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2.8645833333333339</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3.4000560000000002</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3.4000560000000002</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3.4000560000000002</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3.4000560000000002</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6.8359375</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7.4698199999999986</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7.4698199999999986</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88"/>
      <c r="C97" s="385"/>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2.8645833333333339</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3.4000560000000002</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3.4000560000000002</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3.4000560000000002</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3.4000560000000002</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6.8359375</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7.4698199999999986</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7.4698199999999986</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88"/>
      <c r="C98" s="385"/>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88"/>
      <c r="C99" s="385"/>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88"/>
      <c r="C100" s="385"/>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88"/>
      <c r="C101" s="386"/>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88"/>
      <c r="C102" s="384"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2.8645833333333339</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8.5001399999999983</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5.6410019999999994</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3.4000560000000002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2.1636719999999996</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6.8359375</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2.83338</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1.8803339999999997</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89"/>
      <c r="C103" s="386"/>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495.04455445544556</v>
      </c>
      <c r="F104" s="194">
        <f ca="1">IFERROR((IF(F84&gt;=F83,F102,99999)/((SUMPRODUCT(Items!$A$242:$A$254,Items!$AQ$242:$AQ$254)/SUM(Items!$A$242:$A$254))*Items!$N$1)),"")</f>
        <v>495.04455445544556</v>
      </c>
      <c r="G104" s="194">
        <f ca="1">IFERROR((IF(G84&gt;=G83,G102,99999)/((SUMPRODUCT(Items!$A$242:$A$254,Items!$AQ$242:$AQ$254)/SUM(Items!$A$242:$A$254))*Items!$N$1)),"")</f>
        <v>1.6831960396039604E-2</v>
      </c>
      <c r="H104" s="194">
        <f ca="1">IFERROR((IF(H84&gt;=H83,H102,99999)/((SUMPRODUCT(Items!$A$242:$A$254,Items!$AQ$242:$AQ$254)/SUM(Items!$A$242:$A$254))*Items!$N$1)),"")</f>
        <v>1.0711247524752473E-2</v>
      </c>
      <c r="I104" s="193"/>
      <c r="J104" s="193"/>
      <c r="K104" s="194">
        <f ca="1">IFERROR((IF(K84&gt;=K83,K102,99999)/((SUMPRODUCT(Items!$A$242:$A$254,Items!$AQ$242:$AQ$254)/SUM(Items!$A$242:$A$254))*Items!$N$1)),"")</f>
        <v>1.4026633663366336E-2</v>
      </c>
      <c r="L104" s="194">
        <f ca="1">IFERROR((IF(L84&gt;=L83,L102,99999)/((SUMPRODUCT(Items!$A$242:$A$254,Items!$AQ$242:$AQ$254)/SUM(Items!$A$242:$A$254))*Items!$N$1)),"")</f>
        <v>9.3085841584158394E-3</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3"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4"/>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4"/>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4"/>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4"/>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4"/>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5"/>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3"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4"/>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4"/>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4"/>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4"/>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4"/>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5"/>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3"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4"/>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4"/>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4"/>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4"/>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4"/>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5"/>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3"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4"/>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4"/>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4"/>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4"/>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4"/>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5"/>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3"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4"/>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4"/>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4"/>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4"/>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4"/>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5"/>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0"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1"/>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1"/>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1"/>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1"/>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1"/>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2"/>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0"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1"/>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1"/>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1"/>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1"/>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1"/>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2"/>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0"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1"/>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1"/>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1"/>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1"/>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1"/>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2"/>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0"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1"/>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1"/>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1"/>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1"/>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1"/>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2"/>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0"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1"/>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1"/>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1"/>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1"/>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1"/>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1"/>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2"/>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0"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1"/>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1"/>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1"/>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1"/>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1"/>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1"/>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2"/>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0"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1"/>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1"/>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1"/>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1"/>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1"/>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1"/>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2"/>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0"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1"/>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1"/>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1"/>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1"/>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1"/>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1"/>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2"/>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0"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1"/>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1"/>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1"/>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1"/>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1"/>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1"/>
      <c r="B220" s="151" t="s">
        <v>2096</v>
      </c>
      <c r="C220" s="152"/>
      <c r="D220" s="152"/>
      <c r="E220" s="152"/>
      <c r="F220" s="152"/>
      <c r="G220" s="152"/>
      <c r="H220" s="152"/>
      <c r="I220" s="152"/>
      <c r="J220" s="152"/>
      <c r="K220" s="152"/>
      <c r="L220" s="152"/>
      <c r="M220" s="152"/>
      <c r="O220" s="125"/>
    </row>
    <row r="221" spans="1:58" s="124" customFormat="1" ht="16">
      <c r="A221" s="392"/>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93"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94"/>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94"/>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94"/>
      <c r="B226" s="151" t="s">
        <v>2138</v>
      </c>
      <c r="C226" s="152"/>
      <c r="D226" s="152"/>
      <c r="E226" s="152"/>
      <c r="F226" s="152"/>
      <c r="G226" s="152" t="s">
        <v>2139</v>
      </c>
      <c r="H226" s="152"/>
      <c r="I226" s="152" t="s">
        <v>2139</v>
      </c>
      <c r="J226" s="152" t="s">
        <v>2139</v>
      </c>
      <c r="K226" s="152"/>
      <c r="L226" s="152" t="s">
        <v>2140</v>
      </c>
    </row>
    <row r="227" spans="1:12" s="124" customFormat="1" ht="16">
      <c r="A227" s="394"/>
      <c r="B227" s="151" t="s">
        <v>2141</v>
      </c>
      <c r="C227" s="152"/>
      <c r="D227" s="152"/>
      <c r="E227" s="152"/>
      <c r="F227" s="152"/>
      <c r="G227" s="152" t="s">
        <v>2142</v>
      </c>
      <c r="H227" s="152"/>
      <c r="I227" s="152"/>
      <c r="J227" s="152" t="s">
        <v>2142</v>
      </c>
      <c r="K227" s="152"/>
      <c r="L227" s="152" t="s">
        <v>2142</v>
      </c>
    </row>
    <row r="228" spans="1:12" s="124" customFormat="1" ht="16">
      <c r="A228" s="394"/>
      <c r="B228" s="151" t="s">
        <v>2143</v>
      </c>
      <c r="C228" s="152"/>
      <c r="D228" s="152"/>
      <c r="E228" s="152"/>
      <c r="F228" s="152"/>
      <c r="G228" s="152"/>
      <c r="H228" s="152"/>
      <c r="I228" s="152"/>
      <c r="J228" s="152"/>
      <c r="K228" s="152"/>
      <c r="L228" s="152" t="s">
        <v>2144</v>
      </c>
    </row>
    <row r="229" spans="1:12" s="124" customFormat="1" ht="16">
      <c r="A229" s="395"/>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3" t="s">
        <v>2180</v>
      </c>
      <c r="B231" s="195" t="s">
        <v>2181</v>
      </c>
      <c r="C231" s="184">
        <v>2</v>
      </c>
      <c r="D231" s="184">
        <v>3</v>
      </c>
      <c r="E231" s="184">
        <v>4</v>
      </c>
      <c r="F231" s="184">
        <v>5</v>
      </c>
      <c r="G231" s="184">
        <v>6</v>
      </c>
      <c r="H231" s="184"/>
      <c r="I231" s="184">
        <v>7</v>
      </c>
      <c r="J231" s="184">
        <v>9</v>
      </c>
      <c r="K231" s="184"/>
      <c r="L231" s="184"/>
    </row>
    <row r="232" spans="1:12" s="124" customFormat="1" ht="16">
      <c r="A232" s="394"/>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94"/>
      <c r="B233" s="151" t="s">
        <v>2135</v>
      </c>
      <c r="C233" s="152">
        <v>2</v>
      </c>
      <c r="D233" s="152" t="s">
        <v>2136</v>
      </c>
      <c r="E233" s="152">
        <v>2</v>
      </c>
      <c r="F233" s="152" t="s">
        <v>2136</v>
      </c>
      <c r="G233" s="152">
        <v>2</v>
      </c>
      <c r="H233" s="152"/>
      <c r="I233" s="152" t="s">
        <v>2136</v>
      </c>
      <c r="J233" s="152" t="s">
        <v>2136</v>
      </c>
      <c r="K233" s="152"/>
      <c r="L233" s="152"/>
    </row>
    <row r="234" spans="1:12" s="124" customFormat="1" ht="16">
      <c r="A234" s="394"/>
      <c r="B234" s="151" t="s">
        <v>2138</v>
      </c>
      <c r="C234" s="152"/>
      <c r="D234" s="152"/>
      <c r="E234" s="152"/>
      <c r="F234" s="152"/>
      <c r="G234" s="152"/>
      <c r="H234" s="152"/>
      <c r="I234" s="152"/>
      <c r="J234" s="152"/>
      <c r="K234" s="152"/>
      <c r="L234" s="152"/>
    </row>
    <row r="235" spans="1:12" s="124" customFormat="1" ht="16">
      <c r="A235" s="394"/>
      <c r="B235" s="151" t="s">
        <v>2141</v>
      </c>
      <c r="C235" s="152"/>
      <c r="D235" s="152"/>
      <c r="E235" s="152"/>
      <c r="F235" s="152"/>
      <c r="G235" s="152"/>
      <c r="H235" s="152"/>
      <c r="I235" s="152"/>
      <c r="J235" s="152"/>
      <c r="K235" s="152"/>
      <c r="L235" s="152"/>
    </row>
    <row r="236" spans="1:12" s="124" customFormat="1" ht="16">
      <c r="A236" s="394"/>
      <c r="B236" s="151" t="s">
        <v>2143</v>
      </c>
      <c r="C236" s="152"/>
      <c r="D236" s="152"/>
      <c r="E236" s="152"/>
      <c r="F236" s="152"/>
      <c r="G236" s="152"/>
      <c r="H236" s="152"/>
      <c r="I236" s="152"/>
      <c r="J236" s="152"/>
      <c r="K236" s="152"/>
      <c r="L236" s="152"/>
    </row>
    <row r="237" spans="1:12" s="124" customFormat="1" ht="16">
      <c r="A237" s="395"/>
      <c r="B237" s="134" t="s">
        <v>2096</v>
      </c>
      <c r="C237" s="136"/>
      <c r="D237" s="136"/>
      <c r="E237" s="136"/>
      <c r="F237" s="136"/>
      <c r="G237" s="136"/>
      <c r="H237" s="136"/>
      <c r="I237" s="136"/>
      <c r="J237" s="136"/>
      <c r="K237" s="136"/>
      <c r="L237" s="136"/>
    </row>
    <row r="238" spans="1:12" s="124" customFormat="1" ht="16">
      <c r="L238" s="123"/>
    </row>
    <row r="239" spans="1:12" s="124" customFormat="1" ht="55">
      <c r="A239" s="393" t="s">
        <v>2182</v>
      </c>
      <c r="B239" s="195" t="s">
        <v>2183</v>
      </c>
      <c r="C239" s="184">
        <v>2</v>
      </c>
      <c r="D239" s="184">
        <v>3</v>
      </c>
      <c r="E239" s="184">
        <v>4</v>
      </c>
      <c r="F239" s="184">
        <v>5</v>
      </c>
      <c r="G239" s="184">
        <v>6</v>
      </c>
      <c r="H239" s="184"/>
      <c r="I239" s="184">
        <v>7</v>
      </c>
      <c r="J239" s="184">
        <v>9</v>
      </c>
      <c r="K239" s="184"/>
      <c r="L239" s="184">
        <v>12</v>
      </c>
    </row>
    <row r="240" spans="1:12" s="124" customFormat="1" ht="16">
      <c r="A240" s="394"/>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94"/>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94"/>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94"/>
      <c r="B243" s="151" t="s">
        <v>2141</v>
      </c>
      <c r="C243" s="152" t="s">
        <v>2142</v>
      </c>
      <c r="D243" s="152" t="s">
        <v>2142</v>
      </c>
      <c r="E243" s="152" t="s">
        <v>2142</v>
      </c>
      <c r="F243" s="152" t="s">
        <v>2142</v>
      </c>
      <c r="G243" s="152" t="s">
        <v>2148</v>
      </c>
      <c r="H243" s="152"/>
      <c r="I243" s="152"/>
      <c r="J243" s="152"/>
      <c r="K243" s="152"/>
      <c r="L243" s="152"/>
    </row>
    <row r="244" spans="1:15" s="124" customFormat="1" ht="16">
      <c r="A244" s="394"/>
      <c r="B244" s="151" t="s">
        <v>2143</v>
      </c>
      <c r="C244" s="152"/>
      <c r="D244" s="152"/>
      <c r="E244" s="152"/>
      <c r="F244" s="152"/>
      <c r="G244" s="152"/>
      <c r="H244" s="152"/>
      <c r="I244" s="152" t="s">
        <v>2149</v>
      </c>
      <c r="J244" s="152" t="s">
        <v>2149</v>
      </c>
      <c r="K244" s="152"/>
      <c r="L244" s="152" t="s">
        <v>2144</v>
      </c>
    </row>
    <row r="245" spans="1:15" s="124" customFormat="1" ht="16">
      <c r="A245" s="395"/>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93" t="s">
        <v>2184</v>
      </c>
      <c r="B247" s="195" t="s">
        <v>2152</v>
      </c>
      <c r="C247" s="184">
        <v>2</v>
      </c>
      <c r="D247" s="184">
        <v>3</v>
      </c>
      <c r="E247" s="184">
        <v>4</v>
      </c>
      <c r="F247" s="184">
        <v>5</v>
      </c>
      <c r="G247" s="184">
        <v>6</v>
      </c>
      <c r="H247" s="184"/>
      <c r="I247" s="184">
        <v>7</v>
      </c>
      <c r="J247" s="184"/>
      <c r="K247" s="184"/>
      <c r="L247" s="184"/>
    </row>
    <row r="248" spans="1:15" s="124" customFormat="1" ht="16">
      <c r="A248" s="394"/>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94"/>
      <c r="B249" s="151" t="s">
        <v>2135</v>
      </c>
      <c r="C249" s="152">
        <v>2</v>
      </c>
      <c r="D249" s="152" t="s">
        <v>2136</v>
      </c>
      <c r="E249" s="152">
        <v>2</v>
      </c>
      <c r="F249" s="152" t="s">
        <v>2136</v>
      </c>
      <c r="G249" s="152">
        <v>2</v>
      </c>
      <c r="H249" s="152"/>
      <c r="I249" s="152" t="s">
        <v>2136</v>
      </c>
      <c r="J249" s="152"/>
      <c r="K249" s="152"/>
      <c r="L249" s="152"/>
    </row>
    <row r="250" spans="1:15" s="124" customFormat="1" ht="16">
      <c r="A250" s="394"/>
      <c r="B250" s="151" t="s">
        <v>2138</v>
      </c>
      <c r="C250" s="152"/>
      <c r="D250" s="152"/>
      <c r="E250" s="152"/>
      <c r="F250" s="152"/>
      <c r="G250" s="152"/>
      <c r="H250" s="152"/>
      <c r="I250" s="152"/>
      <c r="J250" s="152"/>
      <c r="K250" s="152"/>
      <c r="L250" s="152"/>
    </row>
    <row r="251" spans="1:15" s="124" customFormat="1" ht="16">
      <c r="A251" s="394"/>
      <c r="B251" s="151" t="s">
        <v>2141</v>
      </c>
      <c r="C251" s="152"/>
      <c r="D251" s="152"/>
      <c r="E251" s="152"/>
      <c r="F251" s="152"/>
      <c r="G251" s="152"/>
      <c r="H251" s="152"/>
      <c r="I251" s="152"/>
      <c r="J251" s="152"/>
      <c r="K251" s="152"/>
      <c r="L251" s="152"/>
    </row>
    <row r="252" spans="1:15" s="124" customFormat="1" ht="16">
      <c r="A252" s="394"/>
      <c r="B252" s="151" t="s">
        <v>2143</v>
      </c>
      <c r="C252" s="152"/>
      <c r="D252" s="152"/>
      <c r="E252" s="152"/>
      <c r="F252" s="152"/>
      <c r="G252" s="152"/>
      <c r="H252" s="152"/>
      <c r="I252" s="152"/>
      <c r="J252" s="152"/>
      <c r="K252" s="152"/>
      <c r="L252" s="152"/>
    </row>
    <row r="253" spans="1:15" s="124" customFormat="1" ht="16">
      <c r="A253" s="395"/>
      <c r="B253" s="134" t="s">
        <v>2096</v>
      </c>
      <c r="C253" s="136"/>
      <c r="D253" s="136"/>
      <c r="E253" s="136"/>
      <c r="F253" s="136"/>
      <c r="G253" s="136"/>
      <c r="H253" s="136"/>
      <c r="I253" s="136"/>
      <c r="J253" s="136"/>
      <c r="K253" s="136"/>
      <c r="L253" s="136"/>
    </row>
    <row r="254" spans="1:15" s="124" customFormat="1" ht="16">
      <c r="O254" s="125"/>
    </row>
    <row r="255" spans="1:15" s="124" customFormat="1" ht="55">
      <c r="A255" s="390" t="s">
        <v>2185</v>
      </c>
      <c r="B255" s="195" t="s">
        <v>2156</v>
      </c>
      <c r="C255" s="184">
        <v>2</v>
      </c>
      <c r="D255" s="184">
        <v>3</v>
      </c>
      <c r="E255" s="184">
        <v>4</v>
      </c>
      <c r="F255" s="184">
        <v>5</v>
      </c>
      <c r="G255" s="184">
        <v>6</v>
      </c>
      <c r="H255" s="184"/>
      <c r="I255" s="184">
        <v>7</v>
      </c>
      <c r="J255" s="184">
        <v>9</v>
      </c>
      <c r="K255" s="184"/>
      <c r="L255" s="184">
        <v>12</v>
      </c>
    </row>
    <row r="256" spans="1:15" s="124" customFormat="1" ht="16">
      <c r="A256" s="391"/>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91"/>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91"/>
      <c r="B258" s="151" t="s">
        <v>2138</v>
      </c>
      <c r="C258" s="152"/>
      <c r="D258" s="152"/>
      <c r="E258" s="152"/>
      <c r="F258" s="152"/>
      <c r="G258" s="152" t="s">
        <v>2139</v>
      </c>
      <c r="H258" s="152"/>
      <c r="I258" s="152" t="s">
        <v>2139</v>
      </c>
      <c r="J258" s="152" t="s">
        <v>2139</v>
      </c>
      <c r="K258" s="152"/>
      <c r="L258" s="152" t="s">
        <v>2140</v>
      </c>
    </row>
    <row r="259" spans="1:12" s="124" customFormat="1" ht="16">
      <c r="A259" s="391"/>
      <c r="B259" s="151" t="s">
        <v>2141</v>
      </c>
      <c r="C259" s="152"/>
      <c r="D259" s="152"/>
      <c r="E259" s="152"/>
      <c r="F259" s="152"/>
      <c r="G259" s="152" t="s">
        <v>2142</v>
      </c>
      <c r="H259" s="152"/>
      <c r="I259" s="152"/>
      <c r="J259" s="152" t="s">
        <v>2142</v>
      </c>
      <c r="K259" s="152"/>
      <c r="L259" s="152" t="s">
        <v>2142</v>
      </c>
    </row>
    <row r="260" spans="1:12" s="124" customFormat="1" ht="16">
      <c r="A260" s="391"/>
      <c r="B260" s="151" t="s">
        <v>2143</v>
      </c>
      <c r="C260" s="152"/>
      <c r="D260" s="152"/>
      <c r="E260" s="152"/>
      <c r="F260" s="152"/>
      <c r="G260" s="152"/>
      <c r="H260" s="152"/>
      <c r="I260" s="152"/>
      <c r="J260" s="152"/>
      <c r="K260" s="152"/>
      <c r="L260" s="152" t="s">
        <v>2144</v>
      </c>
    </row>
    <row r="261" spans="1:12" s="124" customFormat="1" ht="16">
      <c r="A261" s="392"/>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0" t="s">
        <v>2186</v>
      </c>
      <c r="B263" s="195" t="s">
        <v>2158</v>
      </c>
      <c r="C263" s="184">
        <v>2</v>
      </c>
      <c r="D263" s="184">
        <v>3</v>
      </c>
      <c r="E263" s="184">
        <v>4</v>
      </c>
      <c r="F263" s="184">
        <v>5</v>
      </c>
      <c r="G263" s="184">
        <v>6</v>
      </c>
      <c r="H263" s="184"/>
      <c r="I263" s="184">
        <v>7</v>
      </c>
      <c r="J263" s="184">
        <v>9</v>
      </c>
      <c r="K263" s="184"/>
      <c r="L263" s="184"/>
    </row>
    <row r="264" spans="1:12" s="124" customFormat="1" ht="16">
      <c r="A264" s="391"/>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91"/>
      <c r="B265" s="151" t="s">
        <v>2135</v>
      </c>
      <c r="C265" s="152">
        <v>2</v>
      </c>
      <c r="D265" s="152" t="s">
        <v>2136</v>
      </c>
      <c r="E265" s="152">
        <v>2</v>
      </c>
      <c r="F265" s="152" t="s">
        <v>2136</v>
      </c>
      <c r="G265" s="152">
        <v>2</v>
      </c>
      <c r="H265" s="152"/>
      <c r="I265" s="152" t="s">
        <v>2136</v>
      </c>
      <c r="J265" s="152" t="s">
        <v>2136</v>
      </c>
      <c r="K265" s="152"/>
      <c r="L265" s="152"/>
    </row>
    <row r="266" spans="1:12" s="124" customFormat="1" ht="16">
      <c r="A266" s="391"/>
      <c r="B266" s="151" t="s">
        <v>2138</v>
      </c>
      <c r="C266" s="152"/>
      <c r="D266" s="152"/>
      <c r="E266" s="152"/>
      <c r="F266" s="152"/>
      <c r="G266" s="152"/>
      <c r="H266" s="152"/>
      <c r="I266" s="152"/>
      <c r="J266" s="152"/>
      <c r="K266" s="152"/>
      <c r="L266" s="152"/>
    </row>
    <row r="267" spans="1:12" s="124" customFormat="1" ht="16">
      <c r="A267" s="391"/>
      <c r="B267" s="151" t="s">
        <v>2141</v>
      </c>
      <c r="C267" s="152"/>
      <c r="D267" s="152"/>
      <c r="E267" s="152"/>
      <c r="F267" s="152"/>
      <c r="G267" s="152"/>
      <c r="H267" s="152"/>
      <c r="I267" s="152"/>
      <c r="J267" s="152"/>
      <c r="K267" s="152"/>
      <c r="L267" s="152"/>
    </row>
    <row r="268" spans="1:12" s="124" customFormat="1" ht="16">
      <c r="A268" s="391"/>
      <c r="B268" s="151" t="s">
        <v>2143</v>
      </c>
      <c r="C268" s="152"/>
      <c r="D268" s="152"/>
      <c r="E268" s="152"/>
      <c r="F268" s="152"/>
      <c r="G268" s="152"/>
      <c r="H268" s="152"/>
      <c r="I268" s="152"/>
      <c r="J268" s="152"/>
      <c r="K268" s="152"/>
      <c r="L268" s="152"/>
    </row>
    <row r="269" spans="1:12" s="124" customFormat="1" ht="16">
      <c r="A269" s="392"/>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90" t="s">
        <v>2187</v>
      </c>
      <c r="B271" s="195" t="s">
        <v>2160</v>
      </c>
      <c r="C271" s="184">
        <v>2</v>
      </c>
      <c r="D271" s="184">
        <v>3</v>
      </c>
      <c r="E271" s="184">
        <v>4</v>
      </c>
      <c r="F271" s="184">
        <v>5</v>
      </c>
      <c r="G271" s="184">
        <v>6</v>
      </c>
      <c r="H271" s="184"/>
      <c r="I271" s="184">
        <v>7</v>
      </c>
      <c r="J271" s="184">
        <v>9</v>
      </c>
      <c r="K271" s="184"/>
      <c r="L271" s="184">
        <v>12</v>
      </c>
    </row>
    <row r="272" spans="1:12" s="124" customFormat="1" ht="16">
      <c r="A272" s="391"/>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91"/>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91"/>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91"/>
      <c r="B275" s="151" t="s">
        <v>2141</v>
      </c>
      <c r="C275" s="152" t="s">
        <v>2142</v>
      </c>
      <c r="D275" s="152" t="s">
        <v>2142</v>
      </c>
      <c r="E275" s="152" t="s">
        <v>2142</v>
      </c>
      <c r="F275" s="152" t="s">
        <v>2142</v>
      </c>
      <c r="G275" s="152" t="s">
        <v>2148</v>
      </c>
      <c r="H275" s="152"/>
      <c r="I275" s="152"/>
      <c r="J275" s="152"/>
      <c r="K275" s="152"/>
      <c r="L275" s="152"/>
    </row>
    <row r="276" spans="1:15" s="124" customFormat="1" ht="16">
      <c r="A276" s="391"/>
      <c r="B276" s="151" t="s">
        <v>2143</v>
      </c>
      <c r="C276" s="152"/>
      <c r="D276" s="152"/>
      <c r="E276" s="152"/>
      <c r="F276" s="152"/>
      <c r="G276" s="152"/>
      <c r="H276" s="152"/>
      <c r="I276" s="152" t="s">
        <v>2149</v>
      </c>
      <c r="J276" s="152" t="s">
        <v>2149</v>
      </c>
      <c r="K276" s="152"/>
      <c r="L276" s="152" t="s">
        <v>2144</v>
      </c>
    </row>
    <row r="277" spans="1:15" s="124" customFormat="1" ht="16">
      <c r="A277" s="392"/>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90" t="s">
        <v>2188</v>
      </c>
      <c r="B279" s="195" t="s">
        <v>2162</v>
      </c>
      <c r="C279" s="184">
        <v>2</v>
      </c>
      <c r="D279" s="184">
        <v>3</v>
      </c>
      <c r="E279" s="184">
        <v>4</v>
      </c>
      <c r="F279" s="184">
        <v>5</v>
      </c>
      <c r="G279" s="184">
        <v>6</v>
      </c>
      <c r="H279" s="184"/>
      <c r="I279" s="184">
        <v>7</v>
      </c>
      <c r="J279" s="184"/>
      <c r="K279" s="184"/>
      <c r="L279" s="184"/>
    </row>
    <row r="280" spans="1:15" s="124" customFormat="1" ht="16">
      <c r="A280" s="391"/>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91"/>
      <c r="B281" s="151" t="s">
        <v>2135</v>
      </c>
      <c r="C281" s="152">
        <v>2</v>
      </c>
      <c r="D281" s="152" t="s">
        <v>2136</v>
      </c>
      <c r="E281" s="152">
        <v>2</v>
      </c>
      <c r="F281" s="152" t="s">
        <v>2136</v>
      </c>
      <c r="G281" s="152">
        <v>2</v>
      </c>
      <c r="H281" s="152"/>
      <c r="I281" s="152" t="s">
        <v>2136</v>
      </c>
      <c r="J281" s="152"/>
      <c r="K281" s="152"/>
      <c r="L281" s="152"/>
    </row>
    <row r="282" spans="1:15" s="124" customFormat="1" ht="16">
      <c r="A282" s="391"/>
      <c r="B282" s="151" t="s">
        <v>2138</v>
      </c>
      <c r="C282" s="152"/>
      <c r="D282" s="152"/>
      <c r="E282" s="152"/>
      <c r="F282" s="152"/>
      <c r="G282" s="152"/>
      <c r="H282" s="152"/>
      <c r="I282" s="152"/>
      <c r="J282" s="152"/>
      <c r="K282" s="152"/>
      <c r="L282" s="152"/>
    </row>
    <row r="283" spans="1:15" s="124" customFormat="1" ht="16">
      <c r="A283" s="391"/>
      <c r="B283" s="151" t="s">
        <v>2141</v>
      </c>
      <c r="C283" s="152"/>
      <c r="D283" s="152"/>
      <c r="E283" s="152"/>
      <c r="F283" s="152"/>
      <c r="G283" s="152"/>
      <c r="H283" s="152"/>
      <c r="I283" s="152"/>
      <c r="J283" s="152"/>
      <c r="K283" s="152"/>
      <c r="L283" s="152"/>
    </row>
    <row r="284" spans="1:15" s="124" customFormat="1" ht="16">
      <c r="A284" s="391"/>
      <c r="B284" s="151" t="s">
        <v>2143</v>
      </c>
      <c r="C284" s="152"/>
      <c r="D284" s="152"/>
      <c r="E284" s="152"/>
      <c r="F284" s="152"/>
      <c r="G284" s="152"/>
      <c r="H284" s="152"/>
      <c r="I284" s="152"/>
      <c r="J284" s="152"/>
      <c r="K284" s="152"/>
      <c r="L284" s="152"/>
    </row>
    <row r="285" spans="1:15" s="124" customFormat="1" ht="16">
      <c r="A285" s="392"/>
      <c r="B285" s="134" t="s">
        <v>2096</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2024-11-17T22:20:27Z</dcterms:modified>
</cp:coreProperties>
</file>