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64B62C9F-6A9C-0644-AE19-BE016B7E2699}"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207" i="12" l="1"/>
  <c r="Y601" i="13" a="1"/>
  <c r="Y601" i="13" s="1"/>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AO211" i="12" l="1"/>
  <c r="A210" i="12"/>
  <c r="A534" i="12"/>
  <c r="O534" i="12" s="1"/>
  <c r="L541" i="12"/>
  <c r="A535" i="12"/>
  <c r="O535" i="12" s="1"/>
  <c r="A536" i="12"/>
  <c r="O536" i="12" s="1"/>
  <c r="A537" i="12"/>
  <c r="O537" i="12" s="1"/>
  <c r="A538" i="12"/>
  <c r="O538" i="12" s="1"/>
  <c r="N1" i="13"/>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A134" i="12"/>
  <c r="L23" i="20"/>
  <c r="K23" i="20"/>
  <c r="L5" i="12"/>
  <c r="I23" i="20"/>
  <c r="EL483" i="13"/>
  <c r="EL484" i="13"/>
  <c r="EM484" i="13" s="1"/>
  <c r="EM489" i="13"/>
  <c r="A499" i="12"/>
  <c r="O499" i="12" s="1"/>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Y600" i="13" s="1" a="1"/>
  <c r="Y600" i="13" s="1"/>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Y599" i="13" s="1" a="1"/>
  <c r="Y599" i="13" s="1"/>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575" i="13" l="1"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17" i="13" a="1"/>
  <c r="Z526" i="13" a="1"/>
  <c r="Z540" i="13" a="1"/>
  <c r="Z551" i="13" a="1"/>
  <c r="Z556" i="13" a="1"/>
  <c r="Z555" i="13" a="1"/>
  <c r="Z518" i="13" a="1"/>
  <c r="Z549" i="13" a="1"/>
  <c r="Z581" i="13" a="1"/>
  <c r="Z530" i="13" a="1"/>
  <c r="Z543" i="13" a="1"/>
  <c r="Z600" i="13" a="1"/>
  <c r="Z568" i="13" a="1"/>
  <c r="Z593" i="13" a="1"/>
  <c r="Z553" i="13" a="1"/>
  <c r="Z578" i="13" a="1"/>
  <c r="Z550" i="13" a="1"/>
  <c r="Z570" i="13" a="1"/>
  <c r="Z548" i="13" a="1"/>
  <c r="Z554" i="13" a="1"/>
  <c r="Z592" i="13" a="1"/>
  <c r="Z525" i="13" a="1"/>
  <c r="Z584" i="13" a="1"/>
  <c r="Z596" i="13" a="1"/>
  <c r="Z576" i="13" a="1"/>
  <c r="Z597" i="13" a="1"/>
  <c r="Z601" i="13" a="1"/>
  <c r="Z572" i="13" a="1"/>
  <c r="Z575" i="13" a="1"/>
  <c r="Z519" i="13" a="1"/>
  <c r="Z580" i="13" a="1"/>
  <c r="Z541" i="13" a="1"/>
  <c r="Z585" i="13" a="1"/>
  <c r="Z598" i="13" a="1"/>
  <c r="Z546" i="13" a="1"/>
  <c r="Z558" i="13" a="1"/>
  <c r="Z544" i="13" a="1"/>
  <c r="Z537" i="13" a="1"/>
  <c r="Z528" i="13" a="1"/>
  <c r="Z533" i="13" a="1"/>
  <c r="Z542" i="13" a="1"/>
  <c r="Z599" i="13" a="1"/>
  <c r="Z559" i="13" a="1"/>
  <c r="Z595" i="13" a="1"/>
  <c r="Z520" i="13" a="1"/>
  <c r="Z587" i="13" a="1"/>
  <c r="Z574" i="13" a="1"/>
  <c r="Z536" i="13" a="1"/>
  <c r="Z531" i="13" a="1"/>
  <c r="Z524" i="13" a="1"/>
  <c r="Z586" i="13" a="1"/>
  <c r="Z591" i="13" a="1"/>
  <c r="Z545" i="13" a="1"/>
  <c r="Z565" i="13" a="1"/>
  <c r="Z567" i="13" a="1"/>
  <c r="Z552" i="13" a="1"/>
  <c r="Z566" i="13" a="1"/>
  <c r="Z539" i="13" a="1"/>
  <c r="Z588" i="13" a="1"/>
  <c r="Z582" i="13" a="1"/>
  <c r="Z569" i="13" a="1"/>
  <c r="Z589" i="13" a="1"/>
  <c r="Z561" i="13" a="1"/>
  <c r="Z538" i="13" a="1"/>
  <c r="Z522" i="13" a="1"/>
  <c r="Z521" i="13" a="1"/>
  <c r="Z571" i="13" a="1"/>
  <c r="Z594" i="13" a="1"/>
  <c r="Z579" i="13" a="1"/>
  <c r="Z590" i="13" a="1"/>
  <c r="Z534" i="13" a="1"/>
  <c r="Z523" i="13" a="1"/>
  <c r="Z573" i="13" a="1"/>
  <c r="Z557" i="13" a="1"/>
  <c r="Z564" i="13" a="1"/>
  <c r="Z529" i="13" a="1"/>
  <c r="Z560" i="13" a="1"/>
  <c r="Z535" i="13" a="1"/>
  <c r="Z583" i="13" a="1"/>
  <c r="Z547" i="13" a="1"/>
  <c r="Z562" i="13" a="1"/>
  <c r="Z563" i="13" a="1"/>
  <c r="Z577" i="13" a="1"/>
  <c r="Z527" i="13" a="1"/>
  <c r="Z532"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L552" i="12" s="1"/>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13" i="12" l="1"/>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L400" i="12"/>
  <c r="J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J23" i="20"/>
  <c r="D23" i="20"/>
  <c r="D39" i="20"/>
  <c r="D41" i="20"/>
  <c r="J27" i="20" l="1"/>
  <c r="A471" i="12" s="1"/>
  <c r="O471" i="12" s="1"/>
  <c r="J51" i="20"/>
  <c r="A152" i="12"/>
  <c r="A151" i="12"/>
  <c r="A145" i="12"/>
  <c r="A150" i="12"/>
  <c r="A149" i="12"/>
  <c r="A148" i="12"/>
  <c r="A147" i="12"/>
  <c r="A146" i="12"/>
  <c r="A144" i="12"/>
  <c r="A143" i="12"/>
  <c r="A492" i="12"/>
  <c r="O492" i="12" s="1"/>
  <c r="A472" i="12"/>
  <c r="O472" i="12" s="1"/>
  <c r="A468" i="12"/>
  <c r="O468" i="12" s="1"/>
  <c r="A491" i="12"/>
  <c r="O491" i="12" s="1"/>
  <c r="A490" i="12"/>
  <c r="O490" i="12" s="1"/>
  <c r="A470" i="12"/>
  <c r="O470" i="12" s="1"/>
  <c r="A469" i="12"/>
  <c r="O469" i="12" s="1"/>
  <c r="A489" i="12"/>
  <c r="O489" i="12" s="1"/>
  <c r="A488" i="12"/>
  <c r="O488" i="12" s="1"/>
  <c r="A484" i="12"/>
  <c r="O484" i="12" s="1"/>
  <c r="A467" i="12"/>
  <c r="O467" i="12" s="1"/>
  <c r="A483" i="12"/>
  <c r="O483" i="12" s="1"/>
  <c r="A466" i="12"/>
  <c r="O466" i="12" s="1"/>
  <c r="A482" i="12"/>
  <c r="O482" i="12" s="1"/>
  <c r="A481" i="12"/>
  <c r="O481" i="12" s="1"/>
  <c r="A480" i="12"/>
  <c r="O480" i="12" s="1"/>
  <c r="A479" i="12"/>
  <c r="O479" i="12" s="1"/>
  <c r="A478" i="12"/>
  <c r="O478" i="12" s="1"/>
  <c r="A477" i="12"/>
  <c r="O477" i="12" s="1"/>
  <c r="A475" i="12"/>
  <c r="O475" i="12" s="1"/>
  <c r="A474" i="12"/>
  <c r="O474" i="12" s="1"/>
  <c r="A473" i="12"/>
  <c r="O473" i="12" s="1"/>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4" i="13" a="1"/>
  <c r="Z502" i="13" a="1"/>
  <c r="Z515" i="13" a="1"/>
  <c r="Z510" i="13" a="1"/>
  <c r="Z505" i="13" a="1"/>
  <c r="Z507" i="13" a="1"/>
  <c r="Z512" i="13" a="1"/>
  <c r="Z511" i="13" a="1"/>
  <c r="Z516" i="13" a="1"/>
  <c r="Z503" i="13" a="1"/>
  <c r="Z504" i="13" a="1"/>
  <c r="Z513" i="13" a="1"/>
  <c r="Z509" i="13" a="1"/>
  <c r="Z508" i="13" a="1"/>
  <c r="Z506"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HC489" i="13"/>
  <c r="HT489" i="13"/>
  <c r="HZ490" i="13"/>
  <c r="GW489" i="13"/>
  <c r="HX477" i="13"/>
  <c r="HF477" i="13"/>
  <c r="HU477" i="13"/>
  <c r="HE477" i="13"/>
  <c r="HN479" i="13"/>
  <c r="GU478" i="13"/>
  <c r="IF477" i="13"/>
  <c r="HT484" i="13"/>
  <c r="HB489" i="13"/>
  <c r="HS489" i="13"/>
  <c r="GB490" i="13"/>
  <c r="GG478" i="13"/>
  <c r="ID479" i="13"/>
  <c r="GD478" i="13"/>
  <c r="HV477" i="13"/>
  <c r="IE479" i="13"/>
  <c r="GN478" i="13"/>
  <c r="HU478" i="13"/>
  <c r="GT479" i="13"/>
  <c r="HJ478" i="13"/>
  <c r="GN483" i="13"/>
  <c r="HI484" i="13"/>
  <c r="HB483" i="13"/>
  <c r="GT484" i="13"/>
  <c r="HK484" i="13"/>
  <c r="HL484" i="13"/>
  <c r="HL483" i="13"/>
  <c r="HC483" i="13"/>
  <c r="GX483" i="13"/>
  <c r="HO483" i="13"/>
  <c r="GB485" i="13"/>
  <c r="GO489" i="13"/>
  <c r="HR489" i="13"/>
  <c r="II489" i="13"/>
  <c r="GR490" i="13"/>
  <c r="GV478" i="13"/>
  <c r="GW478" i="13"/>
  <c r="GQ477" i="13"/>
  <c r="IA478" i="13"/>
  <c r="HK478" i="13"/>
  <c r="GG477" i="13"/>
  <c r="HD478" i="13"/>
  <c r="GC479" i="13"/>
  <c r="HJ479" i="13"/>
  <c r="GE478" i="13"/>
  <c r="HD483" i="13"/>
  <c r="HY484" i="13"/>
  <c r="HR483" i="13"/>
  <c r="HJ484" i="13"/>
  <c r="IA484" i="13"/>
  <c r="IB484" i="13"/>
  <c r="IH485" i="13"/>
  <c r="IB483" i="13"/>
  <c r="HG484" i="13"/>
  <c r="HN483" i="13"/>
  <c r="IE483" i="13"/>
  <c r="GC490" i="13"/>
  <c r="IH489" i="13"/>
  <c r="GQ490" i="13"/>
  <c r="HH490" i="13"/>
  <c r="GB489" i="13"/>
  <c r="GL490" i="13"/>
  <c r="IB489" i="13"/>
  <c r="GF489" i="13"/>
  <c r="HP490" i="13"/>
  <c r="HL478" i="13"/>
  <c r="HM478" i="13"/>
  <c r="GD477" i="13"/>
  <c r="GE477" i="13"/>
  <c r="GF477" i="13"/>
  <c r="GH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HO477" i="13" l="1"/>
  <c r="GR485" i="13"/>
  <c r="GY477" i="13"/>
  <c r="HR485" i="13"/>
  <c r="GI483" i="13"/>
  <c r="HF484" i="13"/>
  <c r="HV484" i="13"/>
  <c r="GY483" i="13"/>
  <c r="GH483" i="13"/>
  <c r="HZ485" i="13"/>
  <c r="GV483" i="13"/>
  <c r="HB485" i="13"/>
  <c r="GV484" i="13"/>
  <c r="GI477" i="13"/>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E97" i="20"/>
  <c r="E88" i="20"/>
  <c r="E91" i="20" s="1"/>
  <c r="E92" i="20" s="1"/>
  <c r="G82" i="20" a="1"/>
  <c r="G82" i="20" s="1"/>
  <c r="G96" i="20" s="1"/>
  <c r="A366" i="12" l="1"/>
  <c r="AO366" i="12" s="1"/>
  <c r="F104" i="20"/>
  <c r="A367" i="12" s="1"/>
  <c r="O367" i="12" s="1"/>
  <c r="F97" i="20"/>
  <c r="F88" i="20"/>
  <c r="F91" i="20" s="1"/>
  <c r="F92" i="20" s="1"/>
  <c r="G83" i="20" a="1"/>
  <c r="G83" i="20" s="1"/>
  <c r="G104" i="20" s="1"/>
  <c r="A369" i="12" l="1"/>
  <c r="O366" i="12"/>
  <c r="A368" i="12"/>
  <c r="G88" i="20"/>
  <c r="G91" i="20" s="1"/>
  <c r="G92" i="20" s="1"/>
  <c r="G97" i="20"/>
  <c r="AO367" i="12"/>
  <c r="F557" i="12"/>
  <c r="L557" i="12" s="1"/>
  <c r="AO369" i="12" l="1"/>
  <c r="O369" i="12"/>
  <c r="A396" i="12"/>
  <c r="O396" i="12" s="1"/>
  <c r="O368" i="12"/>
  <c r="AO368" i="12"/>
  <c r="D557" i="12"/>
  <c r="J557" i="12" s="1"/>
  <c r="AO396" i="12" l="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540" i="12"/>
  <c r="AO387" i="12"/>
  <c r="AO392" i="12"/>
  <c r="AO388" i="12"/>
  <c r="AO386" i="12"/>
  <c r="AO391" i="12"/>
  <c r="AO378" i="12"/>
  <c r="AO385" i="12"/>
  <c r="AO390" i="12"/>
  <c r="A2" i="12" l="1" a="1"/>
  <c r="A2" i="12" s="1"/>
  <c r="O540" i="12"/>
  <c r="H540" i="12"/>
  <c r="AO540" i="12"/>
  <c r="F540" i="12"/>
  <c r="I540" i="12"/>
  <c r="A556" i="12" l="1"/>
  <c r="A550" i="12"/>
  <c r="A555" i="12" s="1"/>
  <c r="L540" i="12"/>
  <c r="G540" i="12"/>
  <c r="E540" i="12"/>
  <c r="B45" i="2" l="1" a="1"/>
  <c r="B45" i="2" s="1"/>
  <c r="B42" i="2" a="1"/>
  <c r="B42" i="2" s="1"/>
  <c r="B41" i="2" a="1"/>
  <c r="B41" i="2" s="1"/>
  <c r="B19" i="2" a="1"/>
  <c r="B19" i="2" s="1"/>
  <c r="B31" i="2" a="1"/>
  <c r="B31" i="2" s="1"/>
  <c r="B52" i="2" a="1"/>
  <c r="B52" i="2" s="1"/>
  <c r="B56" i="2" a="1"/>
  <c r="B56" i="2" s="1"/>
  <c r="B36" i="2" a="1"/>
  <c r="B36" i="2" s="1"/>
  <c r="B18" i="2" a="1"/>
  <c r="B18" i="2" s="1"/>
  <c r="B51" i="2" a="1"/>
  <c r="B51" i="2" s="1"/>
  <c r="B30" i="2" a="1"/>
  <c r="B30" i="2" s="1"/>
  <c r="B23" i="2" a="1"/>
  <c r="B23" i="2" s="1"/>
  <c r="B54" i="2" a="1"/>
  <c r="B54" i="2" s="1"/>
  <c r="B33" i="2" a="1"/>
  <c r="B33" i="2" s="1"/>
  <c r="B49" i="2" a="1"/>
  <c r="B49" i="2" s="1"/>
  <c r="F555" i="12"/>
  <c r="B43" i="2" a="1"/>
  <c r="B43" i="2" s="1"/>
  <c r="B27" i="2" a="1"/>
  <c r="B27" i="2" s="1"/>
  <c r="B26" i="2" a="1"/>
  <c r="B26" i="2" s="1"/>
  <c r="B28" i="2" a="1"/>
  <c r="B28" i="2" s="1"/>
  <c r="B44" i="2" a="1"/>
  <c r="B44" i="2" s="1"/>
  <c r="H555" i="12"/>
  <c r="B37" i="2" a="1"/>
  <c r="B37" i="2" s="1"/>
  <c r="B35" i="2" a="1"/>
  <c r="B35" i="2" s="1"/>
  <c r="B38" i="2" a="1"/>
  <c r="B38" i="2" s="1"/>
  <c r="I555" i="12"/>
  <c r="B20" i="2" a="1"/>
  <c r="B20" i="2" s="1"/>
  <c r="B48" i="2" a="1"/>
  <c r="B48" i="2" s="1"/>
  <c r="B39" i="2" a="1"/>
  <c r="B39" i="2" s="1"/>
  <c r="B53" i="2" a="1"/>
  <c r="B53" i="2" s="1"/>
  <c r="B32" i="2" a="1"/>
  <c r="B32" i="2" s="1"/>
  <c r="AO555" i="12"/>
  <c r="B25" i="2" a="1"/>
  <c r="B25" i="2" s="1"/>
  <c r="B40" i="2" a="1"/>
  <c r="B40" i="2" s="1"/>
  <c r="B47" i="2" a="1"/>
  <c r="B47" i="2" s="1"/>
  <c r="B50" i="2" a="1"/>
  <c r="B50" i="2" s="1"/>
  <c r="B21" i="2" a="1"/>
  <c r="B21" i="2" s="1"/>
  <c r="B29" i="2" a="1"/>
  <c r="B29" i="2" s="1"/>
  <c r="B24" i="2" a="1"/>
  <c r="B24" i="2" s="1"/>
  <c r="B22" i="2" a="1"/>
  <c r="B22" i="2" s="1"/>
  <c r="B34" i="2" a="1"/>
  <c r="B34" i="2" s="1"/>
  <c r="B46" i="2" a="1"/>
  <c r="B46" i="2" s="1"/>
  <c r="O555" i="12"/>
  <c r="B55" i="2" a="1"/>
  <c r="B55" i="2" s="1"/>
  <c r="G555" i="12"/>
  <c r="O550" i="12"/>
  <c r="AO550" i="12"/>
  <c r="I556" i="12"/>
  <c r="O556" i="12"/>
  <c r="H556" i="12"/>
  <c r="AO556" i="12"/>
  <c r="F556" i="12"/>
  <c r="G556" i="12"/>
  <c r="D540" i="12"/>
  <c r="J540" i="12" s="1"/>
  <c r="C56" i="2" l="1" a="1"/>
  <c r="C56" i="2" s="1"/>
  <c r="J56" i="2" s="1"/>
  <c r="K56" i="2" s="1"/>
  <c r="E555" i="12"/>
  <c r="L555" i="12"/>
  <c r="C43" i="2" a="1"/>
  <c r="C43" i="2" s="1"/>
  <c r="C28" i="2" a="1"/>
  <c r="C28" i="2" s="1"/>
  <c r="J28" i="2" s="1"/>
  <c r="K28" i="2" s="1"/>
  <c r="C31" i="2" a="1"/>
  <c r="C31" i="2" s="1"/>
  <c r="J31" i="2" s="1"/>
  <c r="K31" i="2" s="1"/>
  <c r="C53" i="2" a="1"/>
  <c r="C53" i="2" s="1"/>
  <c r="J53" i="2" s="1"/>
  <c r="K53" i="2" s="1"/>
  <c r="C34" i="2" a="1"/>
  <c r="C34" i="2" s="1"/>
  <c r="C49" i="2" a="1"/>
  <c r="C49" i="2" s="1"/>
  <c r="J49" i="2" s="1"/>
  <c r="K49" i="2" s="1"/>
  <c r="C35" i="2" a="1"/>
  <c r="C35" i="2" s="1"/>
  <c r="C44" i="2" a="1"/>
  <c r="C44" i="2" s="1"/>
  <c r="J44" i="2" s="1"/>
  <c r="K44" i="2" s="1"/>
  <c r="C46" i="2" a="1"/>
  <c r="C46" i="2" s="1"/>
  <c r="C52" i="2" a="1"/>
  <c r="C52" i="2" s="1"/>
  <c r="J52" i="2" s="1"/>
  <c r="K52" i="2" s="1"/>
  <c r="C55" i="2" a="1"/>
  <c r="C55" i="2" s="1"/>
  <c r="J55" i="2" s="1"/>
  <c r="K55" i="2" s="1"/>
  <c r="C37" i="2" a="1"/>
  <c r="C37" i="2" s="1"/>
  <c r="J37" i="2" s="1"/>
  <c r="K37" i="2" s="1"/>
  <c r="C27" i="2" a="1"/>
  <c r="C27" i="2" s="1"/>
  <c r="J27" i="2" s="1"/>
  <c r="K27" i="2" s="1"/>
  <c r="D555" i="12"/>
  <c r="J555" i="12" s="1"/>
  <c r="C45" i="2" a="1"/>
  <c r="C45" i="2" s="1"/>
  <c r="C38" i="2" a="1"/>
  <c r="C38" i="2" s="1"/>
  <c r="J38" i="2" s="1"/>
  <c r="K38" i="2" s="1"/>
  <c r="C24" i="2" a="1"/>
  <c r="C24" i="2" s="1"/>
  <c r="J24" i="2" s="1"/>
  <c r="K24" i="2" s="1"/>
  <c r="C32" i="2" a="1"/>
  <c r="C32" i="2" s="1"/>
  <c r="J32" i="2" s="1"/>
  <c r="K32" i="2" s="1"/>
  <c r="C23" i="2" a="1"/>
  <c r="C23" i="2" s="1"/>
  <c r="J23" i="2" s="1"/>
  <c r="K23" i="2" s="1"/>
  <c r="C26" i="2" a="1"/>
  <c r="C26" i="2" s="1"/>
  <c r="J26" i="2" s="1"/>
  <c r="K26" i="2" s="1"/>
  <c r="C42" i="2" a="1"/>
  <c r="C42" i="2" s="1"/>
  <c r="J42" i="2" s="1"/>
  <c r="K42" i="2" s="1"/>
  <c r="C22" i="2" a="1"/>
  <c r="C22" i="2" s="1"/>
  <c r="J22" i="2" s="1"/>
  <c r="K22" i="2" s="1"/>
  <c r="C48" i="2" a="1"/>
  <c r="C48" i="2" s="1"/>
  <c r="J48" i="2" s="1"/>
  <c r="K48" i="2" s="1"/>
  <c r="C36" i="2" a="1"/>
  <c r="C36" i="2" s="1"/>
  <c r="J36" i="2" s="1"/>
  <c r="K36" i="2" s="1"/>
  <c r="C20" i="2" a="1"/>
  <c r="C20" i="2" s="1"/>
  <c r="J20" i="2" s="1"/>
  <c r="K20" i="2" s="1"/>
  <c r="C41" i="2" a="1"/>
  <c r="C41" i="2" s="1"/>
  <c r="C39" i="2" a="1"/>
  <c r="C39" i="2" s="1"/>
  <c r="J39" i="2" s="1"/>
  <c r="K39" i="2" s="1"/>
  <c r="C30" i="2" a="1"/>
  <c r="C30" i="2" s="1"/>
  <c r="J30" i="2" s="1"/>
  <c r="K30" i="2" s="1"/>
  <c r="C50" i="2" a="1"/>
  <c r="C50" i="2" s="1"/>
  <c r="J50" i="2" s="1"/>
  <c r="K50" i="2" s="1"/>
  <c r="C25" i="2" a="1"/>
  <c r="C25" i="2" s="1"/>
  <c r="J25" i="2" s="1"/>
  <c r="K25" i="2" s="1"/>
  <c r="C47" i="2" a="1"/>
  <c r="C47" i="2" s="1"/>
  <c r="J47" i="2" s="1"/>
  <c r="K47" i="2" s="1"/>
  <c r="C40" i="2" a="1"/>
  <c r="C40" i="2" s="1"/>
  <c r="J40" i="2" s="1"/>
  <c r="K40" i="2" s="1"/>
  <c r="C51" i="2" a="1"/>
  <c r="C51" i="2" s="1"/>
  <c r="J51" i="2" s="1"/>
  <c r="K51" i="2" s="1"/>
  <c r="C29" i="2" a="1"/>
  <c r="C29" i="2" s="1"/>
  <c r="J29" i="2" s="1"/>
  <c r="K29" i="2" s="1"/>
  <c r="C19" i="2" a="1"/>
  <c r="C19" i="2" s="1"/>
  <c r="J19" i="2" s="1"/>
  <c r="K19" i="2" s="1"/>
  <c r="C18" i="2" a="1"/>
  <c r="C18" i="2" s="1"/>
  <c r="J18" i="2" s="1"/>
  <c r="K18" i="2" s="1"/>
  <c r="C33" i="2" a="1"/>
  <c r="C33" i="2" s="1"/>
  <c r="J33" i="2" s="1"/>
  <c r="K33" i="2" s="1"/>
  <c r="L556" i="12"/>
  <c r="D556" i="12"/>
  <c r="E556" i="12"/>
  <c r="C21" i="2" a="1"/>
  <c r="C21" i="2" s="1"/>
  <c r="J21" i="2" s="1"/>
  <c r="K21" i="2" s="1"/>
  <c r="C54" i="2" a="1"/>
  <c r="C54" i="2" s="1"/>
  <c r="J54" i="2" s="1"/>
  <c r="K54" i="2" s="1"/>
  <c r="J35" i="2" l="1"/>
  <c r="K35" i="2" s="1"/>
  <c r="J34" i="2"/>
  <c r="K34" i="2" s="1"/>
  <c r="J41" i="2"/>
  <c r="K41" i="2" s="1"/>
  <c r="J43" i="2"/>
  <c r="K43" i="2" s="1"/>
  <c r="J46" i="2"/>
  <c r="K46" i="2" s="1"/>
  <c r="J45" i="2"/>
  <c r="K45" i="2" s="1"/>
  <c r="J556" i="12"/>
  <c r="C5" i="6"/>
  <c r="K66" i="2" l="1"/>
  <c r="K67" i="2" s="1"/>
  <c r="K68" i="2" s="1"/>
  <c r="K69" i="2" s="1"/>
  <c r="J4" i="6" s="1"/>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<sst xmlns="http://schemas.openxmlformats.org/spreadsheetml/2006/main" count="5561" uniqueCount="2837">
  <si>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</si>
  <si>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</si>
  <si>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</si>
  <si>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</si>
  <si>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</si>
  <si>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</si>
  <si>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</si>
  <si>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</si>
  <si>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</si>
  <si>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</si>
  <si>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</si>
  <si>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</si>
  <si>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</si>
  <si>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</si>
  <si>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</si>
  <si>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</si>
  <si>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</si>
  <si>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</si>
  <si>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</si>
  <si>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</si>
  <si>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</si>
  <si>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</si>
  <si>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</si>
  <si>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</si>
  <si>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</si>
  <si>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</si>
  <si>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</si>
  <si>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</si>
  <si>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</si>
  <si>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</si>
  <si>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</si>
  <si>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</si>
  <si>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</si>
  <si>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</si>
  <si>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</si>
  <si>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</si>
  <si>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</si>
  <si>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</si>
  <si>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</si>
  <si>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</si>
  <si>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</si>
  <si>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</si>
  <si>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</si>
  <si>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</si>
  <si>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</si>
  <si>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</si>
  <si>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</si>
  <si>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</si>
  <si>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</si>
  <si>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</si>
  <si>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</si>
  <si>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</si>
  <si>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</si>
  <si>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</si>
  <si>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</si>
  <si>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</si>
  <si>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</si>
  <si>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</si>
  <si>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</si>
  <si>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</si>
  <si>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</si>
  <si>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</si>
  <si>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</si>
  <si>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</si>
  <si>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</si>
  <si>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</si>
  <si>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</si>
  <si>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</si>
  <si>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</si>
  <si>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</si>
  <si>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</si>
  <si>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</si>
  <si>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</si>
  <si>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</si>
  <si>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</si>
  <si>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</si>
  <si>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</si>
  <si>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</si>
  <si>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</si>
  <si>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</si>
  <si>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</si>
  <si>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</si>
  <si>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</si>
  <si>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</si>
  <si>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</si>
  <si>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</si>
  <si>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</si>
  <si>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</si>
  <si>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</si>
  <si>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</si>
  <si>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</si>
  <si>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</si>
  <si>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</si>
  <si>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</si>
  <si>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</si>
  <si>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</si>
  <si>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</si>
  <si>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</si>
  <si>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</si>
  <si>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</si>
  <si>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</si>
  <si>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</si>
  <si>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</si>
  <si>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</si>
  <si>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</si>
  <si>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</si>
  <si>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</si>
  <si>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</si>
  <si>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</si>
  <si>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</si>
  <si>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</si>
  <si>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</si>
  <si>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</si>
  <si>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</si>
  <si>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</si>
  <si>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</si>
  <si>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</si>
  <si>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</si>
  <si>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</si>
  <si>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</si>
  <si>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</si>
  <si>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</si>
  <si>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</si>
  <si>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</si>
  <si>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</si>
  <si>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</si>
  <si>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</si>
  <si>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</si>
  <si>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</si>
  <si>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</si>
  <si>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</si>
  <si>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</si>
  <si>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</si>
  <si>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</si>
  <si>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</si>
  <si>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</si>
  <si>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</si>
  <si>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</si>
  <si>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</si>
  <si>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</si>
  <si>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</si>
  <si>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</si>
  <si>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</si>
  <si>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</si>
  <si>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</si>
  <si>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</si>
  <si>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</si>
  <si>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</si>
  <si>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</si>
  <si>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</si>
  <si>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</si>
  <si>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</si>
  <si>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</si>
  <si>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</si>
  <si>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</si>
  <si>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</si>
  <si>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</si>
  <si>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</si>
  <si>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</si>
  <si>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</si>
  <si>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</si>
  <si>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</si>
  <si>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</si>
  <si>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</si>
  <si>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</si>
  <si>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</si>
  <si>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</si>
  <si>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</si>
  <si>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</si>
  <si>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</si>
  <si>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</si>
  <si>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</si>
  <si>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</si>
  <si>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</si>
  <si>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</si>
  <si>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</si>
  <si>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</si>
  <si>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</si>
  <si>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</si>
  <si>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</si>
  <si>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</si>
  <si>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</si>
  <si>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</si>
  <si>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</si>
  <si>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</si>
  <si>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</si>
  <si>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</si>
  <si>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</si>
  <si>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</si>
  <si>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</si>
  <si>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</si>
  <si>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</si>
  <si>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</si>
  <si>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</si>
  <si>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</si>
  <si>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</si>
  <si>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</si>
  <si>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</si>
  <si>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</si>
  <si>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</si>
  <si>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</si>
  <si>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</si>
  <si>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</si>
  <si>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</si>
  <si>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</si>
  <si>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</si>
  <si>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</si>
  <si>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</si>
  <si>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</si>
  <si>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</si>
  <si>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</si>
  <si>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</si>
  <si>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</si>
  <si>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</si>
  <si>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</si>
  <si>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</si>
  <si>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</si>
  <si>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</si>
  <si>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</si>
  <si>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</si>
  <si>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</si>
  <si>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</si>
  <si>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</si>
  <si>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</si>
  <si>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</si>
  <si>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</si>
  <si>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</si>
  <si>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</si>
  <si>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</si>
  <si>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</si>
  <si>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</si>
  <si>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</si>
  <si>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</si>
  <si>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</si>
  <si>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</si>
  <si>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</si>
  <si>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</si>
  <si>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</si>
  <si>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</si>
  <si>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</si>
  <si>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</si>
  <si>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</si>
  <si>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</si>
  <si>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</si>
  <si>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</si>
  <si>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</si>
  <si>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</si>
  <si>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</si>
  <si>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</si>
  <si>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</si>
  <si>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</si>
  <si>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</si>
  <si>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</si>
  <si>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</si>
  <si>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</si>
  <si>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</si>
  <si>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</si>
  <si>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</si>
  <si>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</si>
  <si>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</si>
  <si>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</si>
  <si>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</si>
  <si>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</si>
  <si>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</si>
  <si>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</si>
  <si>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</si>
  <si>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</si>
  <si>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</si>
  <si>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</si>
  <si>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</si>
  <si>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</si>
  <si>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</si>
  <si>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</si>
  <si>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</si>
  <si>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</si>
  <si>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</si>
  <si>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</si>
  <si>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</si>
  <si>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</si>
  <si>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</si>
  <si>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</si>
  <si>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</si>
  <si>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</si>
  <si>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</si>
  <si>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</si>
  <si>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</si>
  <si>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</si>
  <si>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</si>
  <si>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</si>
  <si>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</si>
  <si>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</si>
  <si>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</si>
  <si>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</si>
  <si>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</si>
  <si>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</si>
  <si>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</si>
  <si>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</si>
  <si>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</si>
  <si>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</si>
  <si>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</si>
  <si>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</si>
  <si>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</si>
  <si>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</si>
  <si>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</si>
  <si>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</si>
  <si>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</si>
  <si>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</si>
  <si>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</si>
  <si>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</si>
  <si>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</si>
  <si>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</si>
  <si>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</si>
  <si>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</si>
  <si>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</si>
  <si>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</si>
  <si>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</si>
  <si>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</si>
  <si>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</si>
  <si>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</si>
  <si>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</si>
  <si>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</si>
  <si>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</si>
  <si>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</si>
  <si>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</si>
  <si>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</si>
  <si>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</si>
  <si>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</si>
  <si>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</si>
  <si>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</si>
  <si>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</si>
  <si>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</si>
  <si>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</si>
  <si>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</si>
  <si>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</si>
  <si>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</si>
  <si>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</si>
  <si>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</si>
  <si>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</si>
  <si>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</si>
  <si>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</si>
  <si>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</si>
  <si>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</si>
  <si>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</si>
  <si>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</si>
  <si>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</si>
  <si>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</si>
  <si>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</si>
  <si>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</si>
  <si>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</si>
  <si>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</si>
  <si>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</si>
  <si>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</si>
  <si>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</si>
  <si>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</si>
  <si>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</si>
  <si>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</si>
  <si>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</si>
  <si>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</si>
  <si>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</si>
  <si>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</si>
  <si>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</si>
  <si>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</si>
  <si>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</si>
  <si>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</si>
  <si>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</si>
  <si>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</si>
  <si>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</si>
  <si>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</si>
  <si>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</si>
  <si>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</si>
  <si>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</si>
  <si>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</si>
  <si>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</si>
  <si>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</si>
  <si>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</si>
  <si>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</si>
  <si>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</si>
  <si>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</si>
  <si>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</si>
  <si>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</si>
  <si>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</si>
  <si>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</si>
  <si>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</si>
  <si>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</si>
  <si>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</si>
  <si>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</si>
  <si>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</si>
  <si>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</si>
  <si>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</si>
  <si>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</si>
  <si>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</si>
  <si>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</si>
  <si>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</si>
  <si>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</si>
  <si>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</si>
  <si>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</si>
  <si>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</si>
  <si>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</si>
  <si>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</si>
  <si>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</si>
  <si>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</si>
  <si>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</si>
  <si>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</si>
  <si>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</si>
  <si>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</si>
  <si>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</si>
  <si>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</si>
  <si>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</si>
  <si>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</si>
  <si>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</si>
  <si>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</si>
  <si>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</si>
  <si>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</si>
  <si>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</si>
  <si>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</si>
  <si>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</si>
  <si>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</si>
  <si>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</si>
  <si>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</si>
  <si>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</si>
  <si>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</si>
  <si>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</si>
  <si>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</si>
  <si>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</si>
  <si>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</si>
  <si>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</si>
  <si>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</si>
  <si>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</si>
  <si>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</si>
  <si>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</si>
  <si>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</si>
  <si>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</si>
  <si>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</si>
  <si>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</si>
  <si>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</si>
  <si>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</si>
  <si>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</si>
  <si>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</si>
  <si>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</si>
  <si>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</si>
  <si>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</si>
  <si>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</si>
  <si>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</si>
  <si>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</si>
  <si>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</si>
  <si>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</si>
  <si>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</si>
  <si>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</si>
  <si>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</si>
  <si>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</si>
  <si>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</si>
  <si>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</si>
  <si>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</si>
  <si>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</si>
  <si>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</si>
  <si>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</si>
  <si>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</si>
  <si>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</si>
  <si>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</si>
  <si>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</si>
  <si>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</si>
  <si>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</si>
  <si>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</si>
  <si>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</si>
  <si>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</si>
  <si>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</si>
  <si>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</si>
  <si>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</si>
  <si>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</si>
  <si>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</si>
  <si>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</si>
  <si>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</si>
  <si>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</si>
  <si>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</si>
  <si>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</si>
  <si>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</si>
  <si>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</si>
  <si>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</si>
  <si>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</si>
  <si>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</si>
  <si>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</si>
  <si>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</si>
  <si>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</si>
  <si>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</si>
  <si>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</si>
  <si>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</si>
  <si>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</si>
  <si>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</si>
  <si>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</si>
  <si>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</si>
  <si>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</si>
  <si>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</si>
  <si>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</si>
  <si>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</si>
  <si>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</si>
  <si>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</si>
  <si>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</si>
  <si>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</si>
  <si>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</si>
  <si>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</si>
  <si>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</si>
  <si>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</si>
  <si>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</si>
  <si>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</si>
  <si>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</si>
  <si>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</si>
  <si>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</si>
  <si>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</si>
  <si>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</si>
  <si>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</si>
  <si>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</si>
  <si>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</si>
  <si>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</si>
  <si>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</si>
  <si>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</si>
  <si>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</si>
  <si>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</si>
  <si>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</si>
  <si>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</si>
  <si>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</si>
  <si>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</si>
  <si>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</si>
  <si>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</si>
  <si>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</si>
  <si>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</si>
  <si>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</si>
  <si>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</si>
  <si>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</si>
  <si>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</si>
  <si>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</si>
  <si>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</si>
  <si>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</si>
  <si>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</si>
  <si>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</si>
  <si>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</si>
  <si>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</si>
  <si>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</si>
  <si>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</si>
  <si>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</si>
  <si>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</si>
  <si>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</si>
  <si>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</si>
  <si>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</si>
  <si>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</si>
  <si>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</si>
  <si>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</si>
  <si>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</si>
  <si>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</si>
  <si>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</si>
  <si>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</si>
  <si>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</si>
  <si>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</si>
  <si>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</si>
  <si>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</si>
  <si>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</si>
  <si>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</si>
  <si>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</si>
  <si>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</si>
  <si>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</si>
  <si>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</si>
  <si>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</si>
  <si>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</si>
  <si>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</si>
  <si>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</si>
  <si>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</si>
  <si>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</si>
  <si>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</si>
  <si>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</si>
  <si>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</si>
  <si>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</si>
  <si>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</si>
  <si>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</si>
  <si>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</si>
  <si>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</si>
  <si>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</si>
  <si>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</si>
  <si>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</si>
  <si>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</si>
  <si>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</si>
  <si>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</si>
  <si>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</si>
  <si>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</si>
  <si>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</si>
  <si>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</si>
  <si>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</si>
  <si>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</si>
  <si>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</si>
  <si>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</si>
  <si>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</si>
  <si>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</si>
  <si>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</si>
  <si>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</si>
  <si>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</si>
  <si>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</si>
  <si>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</si>
  <si>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</si>
  <si>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</si>
  <si>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</si>
  <si>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</si>
  <si>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</si>
  <si>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</si>
  <si>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</si>
  <si>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</si>
  <si>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</si>
  <si>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</si>
  <si>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</si>
  <si>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</si>
  <si>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</si>
  <si>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</si>
  <si>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</si>
  <si>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</si>
  <si>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</si>
  <si>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</si>
  <si>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</si>
  <si>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</si>
  <si>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</si>
  <si>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</si>
  <si>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</si>
  <si>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</si>
  <si>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</si>
  <si>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</si>
  <si>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</si>
  <si>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</si>
  <si>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</si>
  <si>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</si>
  <si>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</si>
  <si>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</si>
  <si>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</si>
  <si>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</si>
  <si>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</si>
  <si>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</si>
  <si>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</si>
  <si>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</si>
  <si>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</si>
  <si>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</si>
  <si>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</si>
  <si>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</si>
  <si>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</si>
  <si>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</si>
  <si>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</si>
  <si>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</si>
  <si>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</si>
  <si>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</si>
  <si>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</si>
  <si>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</si>
  <si>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</si>
  <si>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</si>
  <si>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</si>
  <si>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</si>
  <si>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</si>
  <si>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</si>
  <si>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</si>
  <si>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</si>
  <si>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</si>
  <si>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</si>
  <si>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</si>
  <si>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</si>
  <si>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</si>
  <si>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</si>
  <si>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</si>
  <si>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</si>
  <si>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</si>
  <si>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</si>
  <si>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</si>
  <si>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</si>
  <si>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</si>
  <si>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</si>
  <si>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</si>
  <si>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</si>
  <si>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</si>
  <si>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</si>
  <si>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</si>
  <si>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</si>
  <si>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</si>
  <si>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</si>
  <si>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</si>
  <si>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</si>
  <si>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</si>
  <si>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</si>
  <si>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</si>
  <si>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</si>
  <si>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</si>
  <si>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</si>
  <si>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</si>
  <si>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</si>
  <si>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</si>
  <si>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</si>
  <si>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</si>
  <si>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</si>
  <si>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</si>
  <si>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</si>
  <si>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</si>
  <si>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</si>
  <si>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</si>
  <si>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</si>
  <si>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</si>
  <si>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</si>
  <si>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</si>
  <si>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</si>
  <si>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</si>
  <si>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</si>
  <si>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</si>
  <si>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</si>
  <si>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</si>
  <si>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</si>
  <si>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</si>
  <si>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</si>
  <si>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</si>
  <si>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</si>
  <si>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</si>
  <si>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</si>
  <si>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</si>
  <si>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</si>
  <si>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</si>
  <si>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</si>
  <si>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</si>
  <si>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</si>
  <si>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</si>
  <si>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</si>
  <si>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</si>
  <si>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</si>
  <si>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</si>
  <si>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</si>
  <si>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</si>
  <si>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</si>
  <si>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</si>
  <si>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</si>
  <si>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</si>
  <si>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</si>
  <si>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</si>
  <si>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</si>
  <si>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</si>
  <si>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</si>
  <si>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</si>
  <si>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</si>
  <si>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</si>
  <si>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</si>
  <si>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</si>
  <si>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</si>
  <si>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</si>
  <si>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</si>
  <si>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</si>
  <si>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</si>
  <si>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</si>
  <si>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</si>
  <si>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</si>
  <si>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</si>
  <si>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</si>
  <si>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</si>
  <si>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</si>
  <si>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</si>
  <si>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</si>
  <si>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</si>
  <si>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</si>
  <si>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</si>
  <si>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</si>
  <si>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</si>
  <si>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</si>
  <si>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</si>
  <si>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</si>
  <si>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</si>
  <si>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</si>
  <si>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</si>
  <si>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</si>
  <si>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</si>
  <si>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</si>
  <si>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</si>
  <si>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</si>
  <si>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</si>
  <si>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</si>
  <si>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</si>
  <si>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</si>
  <si>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</si>
  <si>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</si>
  <si>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</si>
  <si>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</si>
  <si>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</si>
  <si>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</si>
  <si>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</si>
  <si>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</si>
  <si>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</si>
  <si>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</si>
  <si>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</si>
  <si>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</si>
  <si>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</si>
  <si>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</si>
  <si>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</si>
  <si>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</si>
  <si>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</si>
  <si>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</si>
  <si>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</si>
  <si>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</si>
  <si>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</si>
  <si>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</si>
  <si>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</si>
  <si>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</si>
  <si>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</si>
  <si>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</si>
  <si>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</si>
  <si>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</si>
  <si>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</si>
  <si>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</si>
  <si>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</si>
  <si>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</si>
  <si>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</si>
  <si>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</si>
  <si>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</si>
  <si>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</si>
  <si>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</si>
  <si>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</si>
  <si>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</si>
  <si>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</si>
  <si>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</si>
  <si>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</si>
  <si>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</si>
  <si>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</si>
  <si>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</si>
  <si>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</si>
  <si>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</si>
  <si>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</si>
  <si>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</si>
  <si>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</si>
  <si>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</si>
  <si>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</si>
  <si>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</si>
  <si>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</si>
  <si>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</si>
  <si>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</si>
  <si>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</si>
  <si>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</si>
  <si>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</si>
  <si>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</si>
  <si>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</si>
  <si>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</si>
  <si>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</si>
  <si>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</si>
  <si>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</si>
  <si>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</si>
  <si>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</si>
  <si>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</si>
  <si>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</si>
  <si>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</si>
  <si>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</si>
  <si>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</si>
  <si>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</si>
  <si>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</si>
  <si>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</si>
  <si>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</si>
  <si>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</si>
  <si>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</si>
  <si>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</si>
  <si>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</si>
  <si>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</si>
  <si>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</si>
  <si>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</si>
  <si>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</si>
  <si>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</si>
  <si>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</si>
  <si>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</si>
  <si>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</si>
  <si>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</si>
  <si>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</si>
  <si>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</si>
  <si>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</si>
  <si>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</si>
  <si>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</si>
  <si>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</si>
  <si>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</si>
  <si>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</si>
  <si>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</si>
  <si>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</si>
  <si>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</si>
  <si>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</si>
  <si>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</si>
  <si>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</si>
  <si>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</si>
  <si>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</si>
  <si>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</si>
  <si>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</si>
  <si>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</si>
  <si>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</si>
  <si>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</si>
  <si>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</si>
  <si>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</si>
  <si>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</si>
  <si>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</si>
  <si>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</si>
  <si>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</si>
  <si>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</si>
  <si>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</si>
  <si>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</si>
  <si>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</si>
  <si>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</si>
  <si>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</si>
  <si>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</si>
  <si>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</si>
  <si>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</si>
  <si>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</si>
  <si>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</si>
  <si>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</si>
  <si>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</si>
  <si>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</si>
  <si>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</si>
  <si>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</si>
  <si>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</si>
  <si>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</si>
  <si>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</si>
  <si>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</si>
  <si>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</si>
  <si>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</si>
  <si>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</si>
  <si>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</si>
  <si>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</si>
  <si>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</si>
  <si>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</si>
  <si>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</si>
  <si>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</si>
  <si>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</si>
  <si>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</si>
  <si>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</si>
  <si>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</si>
  <si>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</si>
  <si>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</si>
  <si>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</si>
  <si>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</si>
  <si>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</si>
  <si>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</si>
  <si>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</si>
  <si>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</si>
  <si>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</si>
  <si>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</si>
  <si>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</si>
  <si>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</si>
  <si>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</si>
  <si>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</si>
  <si>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</si>
  <si>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</si>
  <si>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</si>
  <si>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</si>
  <si>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</si>
  <si>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</si>
  <si>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</si>
  <si>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</si>
  <si>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</si>
  <si>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</si>
  <si>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</si>
  <si>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</si>
  <si>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</si>
  <si>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</si>
  <si>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</si>
  <si>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</si>
  <si>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</si>
  <si>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</si>
  <si>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</si>
  <si>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</si>
  <si>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</si>
  <si>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</si>
  <si>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</si>
  <si>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</si>
  <si>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</si>
  <si>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</si>
  <si>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</si>
  <si>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</si>
  <si>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</si>
  <si>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</si>
  <si>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</si>
  <si>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</si>
  <si>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</si>
  <si>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</si>
  <si>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</si>
  <si>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</si>
  <si>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</si>
  <si>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</si>
  <si>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</si>
  <si>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</si>
  <si>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</si>
  <si>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</si>
  <si>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</si>
  <si>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</si>
  <si>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</si>
  <si>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</si>
  <si>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</si>
  <si>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</si>
  <si>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</si>
  <si>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</si>
  <si>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</si>
  <si>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</si>
  <si>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</si>
  <si>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</si>
  <si>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</si>
  <si>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</si>
  <si>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</si>
  <si>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</si>
  <si>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</si>
  <si>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</si>
  <si>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</si>
  <si>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</si>
  <si>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</si>
  <si>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</si>
  <si>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</si>
  <si>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</si>
  <si>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</si>
  <si>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</si>
  <si>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</si>
  <si>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</si>
  <si>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</si>
  <si>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</si>
  <si>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</si>
  <si>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</si>
  <si>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</si>
  <si>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</si>
  <si>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</si>
  <si>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</si>
  <si>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</si>
  <si>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</si>
  <si>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</si>
  <si>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</si>
  <si>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</si>
  <si>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</si>
  <si>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</si>
  <si>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</si>
  <si>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</si>
  <si>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</si>
  <si>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</si>
  <si>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</si>
  <si>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</si>
  <si>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</si>
  <si>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</si>
  <si>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</si>
  <si>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</si>
  <si>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</si>
  <si>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</si>
  <si>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</si>
  <si>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</si>
  <si>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</si>
  <si>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</si>
  <si>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</si>
  <si>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</si>
  <si>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</si>
  <si>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</si>
  <si>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</si>
  <si>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</si>
  <si>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</si>
  <si>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</si>
  <si>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</si>
  <si>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</si>
  <si>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</si>
  <si>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</si>
  <si>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</si>
  <si>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</si>
  <si>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</si>
  <si>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</si>
  <si>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</si>
  <si>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</si>
  <si>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</si>
  <si>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</si>
  <si>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</si>
  <si>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</si>
  <si>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</si>
  <si>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</si>
  <si>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</si>
  <si>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</si>
  <si>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</si>
  <si>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</si>
  <si>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</si>
  <si>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</si>
  <si>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</si>
  <si>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</si>
  <si>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</si>
  <si>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</si>
  <si>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</si>
  <si>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</si>
  <si>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</si>
  <si>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</si>
  <si>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</si>
  <si>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</si>
  <si>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</si>
  <si>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</si>
  <si>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</si>
  <si>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</si>
  <si>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</si>
  <si>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</si>
  <si>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</si>
  <si>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</si>
  <si>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</si>
  <si>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</si>
  <si>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</si>
  <si>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</si>
  <si>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</si>
  <si>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</si>
  <si>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</si>
  <si>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</si>
  <si>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</si>
  <si>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</si>
  <si>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</si>
  <si>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</si>
  <si>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</si>
  <si>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</si>
  <si>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</si>
  <si>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</si>
  <si>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</si>
  <si>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</si>
  <si>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</si>
  <si>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</si>
  <si>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</si>
  <si>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</si>
  <si>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</si>
  <si>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</si>
  <si>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</si>
  <si>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</si>
  <si>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</si>
  <si>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</si>
  <si>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</si>
  <si>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</si>
  <si>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</si>
  <si>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</si>
  <si>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</si>
  <si>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</si>
  <si>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</si>
  <si>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</si>
  <si>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</si>
  <si>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</si>
  <si>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</si>
  <si>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</si>
  <si>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</si>
  <si>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</si>
  <si>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</si>
  <si>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</si>
  <si>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</si>
  <si>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</si>
  <si>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</si>
  <si>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</si>
  <si>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</si>
  <si>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</si>
  <si>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</si>
  <si>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</si>
  <si>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</si>
  <si>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</si>
  <si>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</si>
  <si>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</si>
  <si>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</si>
  <si>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</si>
  <si>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</si>
  <si>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</si>
  <si>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</si>
  <si>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</si>
  <si>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</si>
  <si>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</si>
  <si>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</si>
  <si>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</si>
  <si>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</si>
  <si>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</si>
  <si>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</si>
  <si>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</si>
  <si>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</si>
  <si>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</si>
  <si>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</si>
  <si>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</si>
  <si>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</si>
  <si>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</si>
  <si>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</si>
  <si>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</si>
  <si>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</si>
  <si>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</si>
  <si>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</si>
  <si>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</si>
  <si>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</si>
  <si>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</si>
  <si>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</si>
  <si>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</si>
  <si>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</si>
  <si>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</si>
  <si>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</si>
  <si>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</si>
  <si>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</si>
  <si>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</si>
  <si>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</si>
  <si>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</si>
  <si>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</si>
  <si>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</si>
  <si>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</si>
  <si>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</si>
  <si>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</si>
  <si>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</si>
  <si>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</si>
  <si>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</si>
  <si>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</si>
  <si>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</si>
  <si>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</si>
  <si>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</si>
  <si>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</si>
  <si>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</si>
  <si>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</si>
  <si>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</si>
  <si>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</si>
  <si>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</si>
  <si>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</si>
  <si>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</si>
  <si>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</si>
  <si>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</si>
  <si>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</si>
  <si>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</si>
  <si>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</si>
  <si>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</si>
  <si>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</si>
  <si>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</si>
  <si>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</si>
  <si>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</si>
  <si>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</si>
  <si>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</si>
  <si>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</si>
  <si>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</si>
  <si>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</si>
  <si>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</si>
  <si>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</si>
  <si>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</si>
  <si>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</si>
  <si>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</si>
  <si>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</si>
  <si>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</si>
  <si>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</si>
  <si>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</si>
  <si>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</si>
  <si>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</si>
  <si>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</si>
  <si>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</si>
  <si>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</si>
  <si>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</si>
  <si>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</si>
  <si>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</si>
  <si>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</si>
  <si>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</si>
  <si>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</si>
  <si>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</si>
  <si>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</si>
  <si>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</si>
  <si>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</si>
  <si>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</si>
  <si>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</si>
  <si>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</si>
  <si>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</si>
  <si>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</si>
  <si>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</si>
  <si>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</si>
  <si>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</si>
  <si>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</si>
  <si>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</si>
  <si>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</si>
  <si>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</si>
  <si>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</si>
  <si>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</si>
  <si>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</si>
  <si>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</si>
  <si>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</si>
  <si>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</si>
  <si>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</si>
  <si>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</si>
  <si>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</si>
  <si>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</si>
  <si>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</si>
  <si>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</si>
  <si>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</si>
  <si>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</si>
  <si>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</si>
  <si>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</si>
  <si>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</si>
  <si>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</si>
  <si>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</si>
  <si>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</si>
  <si>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</si>
  <si>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</si>
  <si>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</si>
  <si>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</si>
  <si>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</si>
  <si>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</si>
  <si>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</si>
  <si>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</si>
  <si>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</si>
  <si>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</si>
  <si>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</si>
  <si>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</si>
  <si>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</si>
  <si>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</si>
  <si>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</si>
  <si>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</si>
  <si>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</si>
  <si>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</si>
  <si>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</si>
  <si>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</si>
  <si>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</si>
  <si>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</si>
  <si>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</si>
  <si>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</si>
  <si>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</si>
  <si>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</si>
  <si>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</si>
  <si>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</si>
  <si>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</si>
  <si>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</si>
  <si>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</si>
  <si>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</si>
  <si>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</si>
  <si>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</si>
  <si>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</si>
  <si>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</si>
  <si>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</si>
  <si>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</si>
  <si>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</si>
  <si>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</si>
  <si>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</si>
  <si>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</si>
  <si>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</si>
  <si>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</si>
  <si>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</si>
  <si>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</si>
  <si>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</si>
  <si>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</si>
  <si>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</si>
  <si>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</si>
  <si>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</si>
  <si>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</si>
  <si>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</si>
  <si>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</si>
  <si>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</si>
  <si>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</si>
  <si>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</si>
  <si>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</si>
  <si>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</si>
  <si>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</si>
  <si>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</si>
  <si>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</si>
  <si>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</si>
  <si>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</si>
  <si>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</si>
  <si>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</si>
  <si>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</si>
  <si>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</si>
  <si>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</si>
  <si>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</si>
  <si>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</si>
  <si>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</si>
  <si>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</si>
  <si>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</si>
  <si>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</si>
  <si>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</si>
  <si>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</si>
  <si>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</si>
  <si>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</si>
  <si>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</si>
  <si>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</si>
  <si>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</si>
  <si>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</si>
  <si>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</si>
  <si>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</si>
  <si>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</si>
  <si>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</si>
  <si>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</si>
  <si>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</si>
  <si>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</si>
  <si>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</si>
  <si>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</si>
  <si>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</si>
  <si>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</si>
  <si>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</si>
  <si>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</si>
  <si>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</si>
  <si>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</si>
  <si>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</si>
  <si>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</si>
  <si>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</si>
  <si>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</si>
  <si>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</si>
  <si>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</si>
  <si>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</si>
  <si>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</si>
  <si>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</si>
  <si>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</si>
  <si>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</si>
  <si>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</si>
  <si>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</si>
  <si>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</si>
  <si>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</si>
  <si>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</si>
  <si>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</si>
  <si>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</si>
  <si>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</si>
  <si>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</si>
  <si>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</si>
  <si>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</si>
  <si>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</si>
  <si>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</si>
  <si>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</si>
  <si>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</si>
  <si>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</si>
  <si>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</si>
  <si>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</si>
  <si>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</si>
  <si>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</si>
  <si>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</si>
  <si>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</si>
  <si>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</si>
  <si>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</si>
  <si>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</si>
  <si>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</si>
  <si>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</si>
  <si>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</si>
  <si>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</si>
  <si>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</si>
  <si>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</si>
  <si>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</si>
  <si>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</si>
  <si>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</si>
  <si>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</si>
  <si>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</si>
  <si>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</si>
  <si>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</si>
  <si>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</si>
  <si>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</si>
  <si>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</si>
  <si>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</si>
  <si>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</si>
  <si>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</si>
  <si>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</si>
  <si>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</si>
  <si>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</si>
  <si>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</si>
  <si>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</si>
  <si>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</si>
  <si>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</si>
  <si>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</si>
  <si>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</si>
  <si>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</si>
  <si>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</si>
  <si>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</si>
  <si>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</si>
  <si>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</si>
  <si>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</si>
  <si>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</si>
  <si>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</si>
  <si>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</si>
  <si>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</si>
  <si>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</si>
  <si>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</si>
  <si>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</si>
  <si>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</si>
  <si>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</si>
  <si>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</si>
  <si>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</si>
  <si>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</si>
  <si>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</si>
  <si>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</si>
  <si>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</si>
  <si>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</si>
  <si>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</si>
  <si>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</si>
  <si>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</si>
  <si>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</si>
  <si>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</si>
  <si>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</si>
  <si>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</si>
  <si>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</si>
  <si>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</si>
  <si>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</si>
  <si>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</si>
  <si>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</si>
  <si>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</si>
  <si>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</si>
  <si>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</si>
  <si>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</si>
  <si>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</si>
  <si>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</si>
  <si>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</si>
  <si>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</si>
  <si>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</si>
  <si>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</si>
  <si>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</si>
  <si>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</si>
  <si>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</si>
  <si>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</si>
  <si>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</si>
  <si>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</si>
  <si>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</si>
  <si>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</si>
  <si>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</si>
  <si>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</si>
  <si>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</si>
  <si>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</si>
  <si>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</si>
  <si>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</si>
  <si>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</si>
  <si>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</si>
  <si>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</si>
  <si>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</si>
  <si>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</si>
  <si>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</si>
  <si>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</si>
  <si>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</si>
  <si>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</si>
  <si>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</si>
  <si>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</si>
  <si>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</si>
  <si>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</si>
  <si>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</si>
  <si>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</si>
  <si>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</si>
  <si>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</si>
  <si>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</si>
  <si>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</si>
  <si>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</si>
  <si>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</si>
  <si>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</si>
  <si>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</si>
  <si>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</si>
  <si>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</si>
  <si>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</si>
  <si>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</si>
  <si>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</si>
  <si>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</si>
  <si>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</si>
  <si>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</si>
  <si>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</si>
  <si>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</si>
  <si>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</si>
  <si>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</si>
  <si>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</si>
  <si>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</si>
  <si>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</si>
  <si>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</si>
  <si>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</si>
  <si>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</si>
  <si>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</si>
  <si>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</si>
  <si>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</si>
  <si>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</si>
  <si>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</si>
  <si>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</si>
  <si>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</si>
  <si>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</si>
  <si>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</si>
  <si>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</si>
  <si>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</si>
  <si>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</si>
  <si>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</si>
  <si>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</si>
  <si>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</si>
  <si>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</si>
  <si>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</si>
  <si>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</si>
  <si>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</si>
  <si>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</si>
  <si>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</si>
  <si>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</si>
  <si>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</si>
  <si>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</si>
  <si>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</si>
  <si>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</si>
  <si>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</si>
  <si>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</si>
  <si>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</si>
  <si>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</si>
  <si>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</si>
  <si>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</si>
  <si>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</si>
  <si>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</si>
  <si>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</si>
  <si>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</si>
  <si>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</si>
  <si>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</si>
  <si>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</si>
  <si>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</si>
  <si>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</si>
  <si>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</si>
  <si>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</si>
  <si>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</si>
  <si>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</si>
  <si>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</si>
  <si>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</si>
  <si>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</si>
  <si>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</si>
  <si>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</si>
  <si>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</si>
  <si>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</si>
  <si>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</si>
  <si>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</si>
  <si>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</si>
  <si>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</si>
  <si>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</si>
  <si>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</si>
  <si>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</si>
  <si>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</si>
  <si>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</si>
  <si>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</si>
  <si>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</si>
  <si>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</si>
  <si>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</si>
  <si>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</si>
  <si>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</si>
  <si>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</si>
  <si>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</si>
  <si>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</si>
  <si>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</si>
  <si>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</si>
  <si>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</si>
  <si>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</si>
  <si>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</si>
  <si>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</si>
  <si>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</si>
  <si>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</si>
  <si>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</si>
  <si>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</si>
  <si>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</si>
  <si>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</si>
  <si>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</si>
  <si>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</si>
  <si>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</si>
  <si>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</si>
  <si>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</si>
  <si>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</si>
  <si>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</si>
  <si>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</si>
  <si>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</si>
  <si>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</si>
  <si>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</si>
  <si>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</si>
  <si>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</si>
  <si>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</si>
  <si>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</si>
  <si>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</si>
  <si>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</si>
  <si>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</si>
  <si>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</si>
  <si>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</si>
  <si>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</si>
  <si>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</si>
  <si>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</si>
  <si>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</si>
  <si>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</si>
  <si>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</si>
  <si>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</si>
  <si>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</si>
  <si>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</si>
  <si>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</si>
  <si>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</si>
  <si>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</si>
  <si>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</si>
  <si>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</si>
  <si>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</si>
  <si>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</si>
  <si>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</si>
  <si>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</si>
  <si>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</si>
  <si>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</si>
  <si>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</si>
  <si>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</si>
  <si>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</si>
  <si>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</si>
  <si>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</si>
  <si>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</si>
  <si>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</si>
  <si>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</si>
  <si>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</si>
  <si>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</si>
  <si>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</si>
  <si>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</si>
  <si>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</si>
  <si>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</si>
  <si>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</si>
  <si>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</si>
  <si>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</si>
  <si>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</si>
  <si>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</si>
  <si>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</si>
  <si>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</si>
  <si>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</si>
  <si>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</si>
  <si>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</si>
  <si>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</si>
  <si>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</si>
  <si>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</si>
  <si>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</si>
  <si>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</si>
  <si>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</si>
  <si>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</si>
  <si>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</si>
  <si>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</si>
  <si>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</si>
  <si>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</si>
  <si>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</si>
  <si>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</si>
  <si>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</si>
  <si>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</si>
  <si>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</si>
  <si>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</si>
  <si>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</si>
  <si>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</si>
  <si>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</si>
  <si>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</si>
  <si>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</si>
  <si>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</si>
  <si>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</si>
  <si>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</si>
  <si>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</si>
  <si>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</si>
  <si>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</si>
  <si>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</si>
  <si>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</si>
  <si>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</si>
  <si>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</si>
  <si>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</si>
  <si>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</si>
  <si>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</si>
  <si>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</si>
  <si>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</si>
  <si>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</si>
  <si>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</si>
  <si>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</si>
  <si>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</si>
  <si>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</si>
  <si>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</si>
  <si>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</si>
  <si>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</si>
  <si>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</si>
  <si>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</si>
  <si>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</si>
  <si>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</si>
  <si>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</si>
  <si>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</si>
  <si>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</si>
  <si>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</si>
  <si>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</si>
  <si>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</si>
  <si>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</si>
  <si>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</si>
  <si>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</si>
  <si>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</si>
  <si>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</si>
  <si>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</si>
  <si>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</si>
  <si>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</si>
  <si>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</si>
  <si>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</si>
  <si>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</si>
  <si>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</si>
  <si>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</si>
  <si>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</si>
  <si>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</si>
  <si>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</si>
  <si>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</si>
  <si>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</si>
  <si>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</si>
  <si>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</si>
  <si>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</si>
  <si>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</si>
  <si>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</si>
  <si>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</si>
  <si>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</si>
  <si>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</si>
  <si>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</si>
  <si>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</si>
  <si>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</si>
  <si>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</si>
  <si>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</si>
  <si>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</si>
  <si>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</si>
  <si>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</si>
  <si>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</si>
  <si>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</si>
  <si>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</si>
  <si>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</si>
  <si>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</si>
  <si>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</si>
  <si>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</si>
  <si>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</si>
  <si>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</si>
  <si>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</si>
  <si>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</si>
  <si>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</si>
  <si>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</si>
  <si>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</si>
  <si>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</si>
  <si>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</si>
  <si>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</si>
  <si>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</si>
  <si>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</si>
  <si>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</si>
  <si>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</si>
  <si>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</si>
  <si>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</si>
  <si>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</si>
  <si>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</si>
  <si>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</si>
  <si>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</si>
  <si>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</si>
  <si>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</si>
  <si>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</si>
  <si>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</si>
  <si>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</si>
  <si>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</si>
  <si>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</si>
  <si>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</si>
  <si>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</si>
  <si>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</si>
  <si>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</si>
  <si>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</si>
  <si>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</si>
  <si>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</si>
  <si>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</si>
  <si>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</si>
  <si>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</si>
  <si>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</si>
  <si>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</si>
  <si>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</si>
  <si>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</si>
  <si>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</si>
  <si>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</si>
  <si>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</si>
  <si>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</si>
  <si>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</si>
  <si>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</si>
  <si>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</si>
  <si>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</si>
  <si>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</si>
  <si>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</si>
  <si>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</si>
  <si>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</si>
  <si>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</si>
  <si>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</si>
  <si>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</si>
  <si>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</si>
  <si>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</si>
  <si>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</si>
  <si>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</si>
  <si>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</si>
  <si>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</si>
  <si>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</si>
  <si>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</si>
  <si>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</si>
  <si>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</si>
  <si>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</si>
  <si>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</si>
  <si>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</si>
  <si>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</si>
  <si>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</si>
  <si>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</si>
  <si>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</si>
  <si>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</si>
  <si>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</si>
  <si>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</si>
  <si>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</si>
  <si>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</si>
  <si>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</si>
  <si>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</si>
  <si>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</si>
  <si>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</si>
  <si>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</si>
  <si>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</si>
  <si>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</si>
  <si>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</si>
  <si>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</si>
  <si>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</si>
  <si>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</si>
  <si>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</si>
  <si>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</si>
  <si>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</si>
  <si>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</si>
  <si>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</si>
  <si>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</si>
  <si>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</si>
  <si>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</si>
  <si>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</si>
  <si>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</si>
  <si>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</si>
  <si>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</si>
  <si>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</si>
  <si>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</si>
  <si>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</si>
  <si>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</si>
  <si>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</si>
  <si>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</si>
  <si>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</si>
  <si>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</si>
  <si>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</si>
  <si>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</si>
  <si>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</si>
  <si>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</si>
  <si>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</si>
  <si>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</si>
  <si>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</si>
  <si>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</si>
  <si>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</si>
  <si>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</si>
  <si>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</si>
  <si>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</si>
  <si>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</si>
  <si>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</si>
  <si>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</si>
  <si>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</si>
  <si>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</si>
  <si>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</si>
  <si>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</si>
  <si>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</si>
  <si>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</si>
  <si>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</si>
  <si>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</si>
  <si>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</si>
  <si>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</si>
  <si>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</si>
  <si>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</si>
  <si>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</si>
  <si>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</si>
  <si>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</si>
  <si>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</si>
  <si>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</si>
  <si>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</si>
  <si>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</si>
  <si>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</si>
  <si>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</si>
  <si>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</si>
  <si>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</si>
  <si>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</si>
  <si>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</si>
  <si>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</si>
  <si>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</si>
  <si>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</si>
  <si>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</si>
  <si>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</si>
  <si>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</si>
  <si>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</si>
  <si>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</si>
  <si>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</si>
  <si>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</si>
  <si>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</si>
  <si>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</si>
  <si>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</si>
  <si>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</si>
  <si>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</si>
  <si>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</si>
  <si>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</si>
  <si>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</si>
  <si>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</si>
  <si>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</si>
  <si>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</si>
  <si>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</si>
  <si>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</si>
  <si>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</si>
  <si>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</si>
  <si>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</si>
  <si>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</si>
  <si>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</si>
  <si>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</si>
  <si>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</si>
  <si>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</si>
  <si>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</si>
  <si>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</si>
  <si>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</si>
  <si>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</si>
  <si>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</si>
  <si>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</si>
  <si>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</si>
  <si>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</si>
  <si>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</si>
  <si>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</si>
  <si>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</si>
  <si>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</si>
  <si>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</si>
  <si>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</si>
  <si>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</si>
  <si>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</si>
  <si>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</si>
  <si>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</si>
  <si>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</si>
  <si>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</si>
  <si>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</si>
  <si>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</si>
  <si>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</si>
  <si>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</si>
  <si>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</si>
  <si>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</si>
  <si>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</si>
  <si>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</si>
  <si>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</si>
  <si>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</si>
  <si>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</si>
  <si>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</si>
  <si>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</si>
  <si>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</si>
  <si>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</si>
  <si>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</si>
  <si>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</si>
  <si>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</si>
  <si>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</si>
  <si>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</si>
  <si>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</si>
  <si>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</si>
  <si>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</si>
  <si>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</si>
  <si>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</si>
  <si>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</si>
  <si>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</si>
  <si>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</si>
  <si>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</si>
  <si>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</si>
  <si>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</si>
  <si>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</si>
  <si>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</si>
  <si>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</si>
  <si>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</si>
  <si>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</si>
  <si>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</si>
  <si>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</si>
  <si>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</si>
  <si>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</si>
  <si>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</si>
  <si>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</si>
  <si>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</si>
  <si>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</si>
  <si>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</si>
  <si>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</si>
  <si>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</si>
  <si>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</si>
  <si>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</si>
  <si>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</si>
  <si>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</si>
  <si>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</si>
  <si>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</si>
  <si>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</si>
  <si>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</si>
  <si>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</si>
  <si>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</si>
  <si>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</si>
  <si>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</si>
  <si>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</si>
  <si>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</si>
  <si>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</si>
  <si>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</si>
  <si>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</si>
  <si>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</si>
  <si>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</si>
  <si>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</si>
  <si>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</si>
  <si>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</si>
  <si>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</si>
  <si>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</si>
  <si>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</si>
  <si>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</si>
  <si>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</si>
  <si>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</si>
  <si>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</si>
  <si>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</si>
  <si>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</si>
  <si>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</si>
  <si>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</si>
  <si>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</si>
  <si>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</si>
  <si>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</si>
  <si>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</si>
  <si>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</si>
  <si>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</si>
  <si>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</si>
  <si>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</si>
  <si>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</si>
  <si>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</si>
  <si>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</si>
  <si>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</si>
  <si>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</si>
  <si>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</si>
  <si>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</si>
  <si>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</si>
  <si>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</si>
  <si>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</si>
  <si>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</si>
  <si>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</si>
  <si>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</si>
  <si>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</si>
  <si>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</si>
  <si>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</si>
  <si>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</si>
  <si>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</si>
  <si>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</si>
  <si>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</si>
  <si>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</si>
  <si>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</si>
  <si>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</si>
  <si>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</si>
  <si>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</si>
  <si>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</si>
  <si>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</si>
  <si>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</si>
  <si>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</si>
  <si>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</si>
  <si>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</si>
  <si>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</si>
  <si>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</si>
  <si>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</si>
  <si>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</si>
  <si>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</si>
  <si>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</si>
  <si>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</si>
  <si>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</si>
  <si>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</si>
  <si>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</si>
  <si>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</si>
  <si>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</si>
  <si>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</si>
  <si>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</si>
  <si>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</si>
  <si>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</si>
  <si>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</si>
  <si>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</si>
  <si>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</si>
  <si>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</si>
  <si>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</si>
  <si>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</si>
  <si>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</si>
  <si>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</si>
  <si>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</si>
  <si>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</si>
  <si>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</si>
  <si>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</si>
  <si>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</si>
  <si>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</si>
  <si>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</si>
  <si>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</si>
  <si>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</si>
  <si>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</si>
  <si>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</si>
  <si>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</si>
  <si>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</si>
  <si>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</si>
  <si>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</si>
  <si>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</si>
  <si>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</si>
  <si>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</si>
  <si>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</si>
  <si>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</si>
  <si>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</si>
  <si>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</si>
  <si>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</si>
  <si>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</si>
  <si>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</si>
  <si>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</si>
  <si>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</si>
  <si>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</si>
  <si>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</si>
  <si>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</si>
  <si>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</si>
  <si>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</si>
  <si>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</si>
  <si>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</si>
  <si>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</si>
  <si>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</si>
  <si>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</si>
  <si>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</si>
  <si>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</si>
  <si>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</si>
  <si>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</si>
  <si>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</si>
  <si>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</si>
  <si>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</si>
  <si>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</si>
  <si>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</si>
  <si>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</si>
  <si>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</si>
  <si>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</si>
  <si>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</si>
  <si>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</si>
  <si>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</si>
  <si>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</si>
  <si>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</si>
  <si>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</si>
  <si>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</si>
  <si>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</si>
  <si>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</si>
  <si>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</si>
  <si>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</si>
  <si>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</si>
  <si>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</si>
  <si>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</si>
  <si>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</si>
  <si>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</si>
  <si>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</si>
  <si>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</si>
  <si>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</si>
  <si>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</si>
  <si>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</si>
  <si>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</si>
  <si>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</si>
  <si>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</si>
  <si>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</si>
  <si>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</si>
  <si>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</si>
  <si>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</si>
  <si>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</si>
  <si>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</si>
  <si>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</si>
  <si>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</si>
  <si>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</si>
  <si>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</si>
  <si>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</si>
  <si>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</si>
  <si>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</si>
  <si>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</si>
  <si>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</si>
  <si>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</si>
  <si>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</si>
  <si>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</si>
  <si>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</si>
  <si>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</si>
  <si>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</si>
  <si>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</si>
  <si>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</si>
  <si>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</si>
  <si>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</si>
  <si>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</si>
  <si>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</si>
  <si>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</si>
  <si>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</si>
  <si>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</si>
  <si>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</si>
  <si>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</si>
  <si>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</si>
  <si>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</si>
  <si>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</si>
  <si>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</si>
  <si>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</si>
  <si>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</si>
  <si>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</si>
  <si>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</si>
  <si>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</si>
  <si>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</si>
  <si>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</si>
  <si>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</si>
  <si>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</si>
  <si>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</si>
  <si>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</si>
  <si>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</si>
  <si>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</si>
  <si>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</si>
  <si>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</si>
  <si>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</si>
  <si>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</si>
  <si>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</si>
  <si>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</si>
  <si>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</si>
  <si>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</si>
  <si>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</si>
  <si>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</si>
  <si>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</si>
  <si>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</si>
  <si>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</si>
  <si>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</si>
  <si>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</si>
  <si>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</si>
  <si>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</si>
  <si>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</si>
  <si>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</si>
  <si>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</si>
  <si>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</si>
  <si>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</si>
  <si>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</si>
  <si>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</si>
  <si>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</si>
  <si>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</si>
  <si>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</si>
  <si>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</si>
  <si>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</si>
  <si>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</si>
  <si>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</si>
  <si>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</si>
  <si>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</si>
  <si>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</si>
  <si>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</si>
  <si>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</si>
  <si>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</si>
  <si>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</si>
  <si>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</si>
  <si>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</si>
  <si>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</si>
  <si>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</si>
  <si>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</si>
  <si>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</si>
  <si>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</si>
  <si>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</si>
  <si>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</si>
  <si>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</si>
  <si>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</si>
  <si>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</si>
  <si>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</si>
  <si>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</si>
  <si>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</si>
  <si>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</si>
  <si>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</si>
  <si>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</si>
  <si>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</si>
  <si>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</si>
  <si>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</si>
  <si>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</si>
  <si>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</si>
  <si>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</si>
  <si>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</si>
  <si>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</si>
  <si>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</si>
  <si>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</si>
  <si>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</si>
  <si>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</si>
  <si>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</si>
  <si>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</si>
  <si>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</si>
  <si>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</si>
  <si>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</si>
  <si>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</si>
  <si>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</si>
  <si>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</si>
  <si>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</si>
  <si>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</si>
  <si>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</si>
  <si>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</si>
  <si>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</si>
  <si>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</si>
  <si>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</si>
  <si>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</si>
  <si>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</si>
  <si>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</si>
  <si>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</si>
  <si>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</si>
  <si>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</si>
  <si>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</si>
  <si>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</si>
  <si>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</si>
  <si>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</si>
  <si>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</si>
  <si>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</si>
  <si>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</si>
  <si>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</si>
  <si>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</si>
  <si>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</si>
  <si>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</si>
  <si>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</si>
  <si>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</si>
  <si>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</si>
  <si>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</si>
  <si>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</si>
  <si>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</si>
  <si>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</si>
  <si>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</si>
  <si>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</si>
  <si>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</si>
  <si>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</si>
  <si>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</si>
  <si>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</si>
  <si>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</si>
  <si>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</si>
  <si>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</si>
  <si>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</si>
  <si>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</si>
  <si>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</si>
  <si>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</si>
  <si>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</si>
  <si>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</si>
  <si>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</si>
  <si>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</si>
  <si>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</si>
  <si>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</si>
  <si>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</si>
  <si>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</si>
  <si>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</si>
  <si>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</si>
  <si>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</si>
  <si>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</si>
  <si>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</si>
  <si>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</si>
  <si>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</si>
  <si>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</si>
  <si>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</si>
  <si>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</si>
  <si>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</si>
  <si>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</si>
  <si>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</si>
  <si>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</si>
  <si>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</si>
  <si>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</si>
  <si>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</si>
  <si>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</si>
  <si>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</si>
  <si>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</si>
  <si>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</si>
  <si>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</si>
  <si>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</si>
  <si>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</si>
  <si>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</si>
  <si>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</si>
  <si>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</si>
  <si>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</si>
  <si>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</si>
  <si>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</si>
  <si>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</si>
  <si>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</si>
  <si>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</si>
  <si>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</si>
  <si>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</si>
  <si>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</si>
  <si>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</si>
  <si>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</si>
  <si>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</si>
  <si>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</si>
  <si>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</si>
  <si>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</si>
  <si>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</si>
  <si>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</si>
  <si>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</si>
  <si>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</si>
  <si>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</si>
  <si>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</si>
  <si>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</si>
  <si>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</si>
  <si>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</si>
  <si>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</si>
  <si>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</si>
  <si>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</si>
  <si>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</si>
  <si>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</si>
  <si>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</si>
  <si>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</si>
  <si>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</si>
  <si>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</si>
  <si>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</si>
  <si>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</si>
  <si>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</si>
  <si>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</si>
  <si>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</si>
  <si>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</si>
  <si>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</si>
  <si>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</si>
  <si>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</si>
  <si>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</si>
  <si>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</si>
  <si>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</si>
  <si>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</si>
  <si>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</si>
  <si>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</si>
  <si>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</si>
  <si>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</si>
  <si>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</si>
  <si>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</si>
  <si>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</si>
  <si>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</si>
  <si>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</si>
  <si>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</si>
  <si>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</si>
  <si>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</si>
  <si>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</si>
  <si>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</si>
  <si>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</si>
  <si>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</si>
  <si>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</si>
  <si>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</si>
  <si>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</si>
  <si>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</si>
  <si>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</si>
  <si>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</si>
  <si>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</si>
  <si>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</si>
  <si>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</si>
  <si>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</si>
  <si>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</si>
  <si>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</si>
  <si>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</si>
  <si>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</si>
  <si>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</si>
  <si>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</si>
  <si>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</si>
  <si>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</si>
  <si>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</si>
  <si>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</si>
  <si>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</si>
  <si>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</si>
  <si>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</si>
  <si>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</si>
  <si>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</si>
  <si>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</si>
  <si>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</si>
  <si>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</si>
  <si>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</si>
  <si>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</si>
  <si>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</si>
  <si>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</si>
  <si>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</si>
  <si>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</si>
  <si>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</si>
  <si>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</si>
  <si>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</si>
  <si>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</si>
  <si>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</si>
  <si>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</si>
  <si>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</si>
  <si>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</si>
  <si>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</si>
  <si>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</si>
  <si>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</si>
  <si>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</si>
  <si>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</si>
  <si>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</si>
  <si>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</si>
  <si>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</si>
  <si>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</si>
  <si>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</si>
  <si>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</si>
  <si>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</si>
  <si>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</si>
  <si>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</si>
  <si>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</si>
  <si>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</si>
  <si>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</si>
  <si>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</si>
  <si>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</si>
  <si>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</si>
  <si>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</si>
  <si>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</si>
  <si>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</si>
  <si>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</si>
  <si>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</si>
  <si>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</si>
  <si>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</si>
  <si>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</si>
  <si>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</si>
  <si>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</si>
  <si>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</si>
  <si>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</si>
  <si>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</si>
  <si>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</si>
  <si>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</si>
  <si>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</si>
  <si>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</si>
  <si>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</si>
  <si>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</si>
  <si>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</si>
  <si>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</si>
  <si>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</si>
  <si>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</si>
  <si>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</si>
  <si>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</si>
  <si>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</si>
  <si>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</si>
  <si>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</si>
  <si>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</si>
  <si>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</si>
  <si>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</si>
  <si>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</si>
  <si>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</si>
  <si>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</si>
  <si>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</si>
  <si>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</si>
  <si>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</si>
  <si>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</si>
  <si>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</si>
  <si>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</si>
  <si>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</si>
  <si>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</si>
  <si>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</si>
  <si>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</si>
  <si>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</si>
  <si>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</si>
  <si>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</si>
  <si>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</si>
  <si>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</si>
  <si>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</si>
  <si>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</si>
  <si>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</si>
  <si>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</si>
  <si>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</si>
  <si>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</si>
  <si>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</si>
  <si>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</si>
  <si>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</si>
  <si>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</si>
  <si>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</si>
  <si>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</si>
  <si>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</si>
  <si>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</si>
  <si>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</si>
  <si>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</si>
  <si>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</si>
  <si>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</si>
  <si>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</si>
  <si>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</si>
  <si>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</si>
  <si>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</si>
  <si>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</si>
  <si>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</si>
  <si>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</si>
  <si>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</si>
  <si>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</si>
  <si>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</si>
  <si>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</si>
  <si>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</si>
  <si>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</si>
  <si>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</si>
  <si>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</si>
  <si>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</si>
  <si>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</si>
  <si>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</si>
  <si>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</si>
  <si>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</si>
  <si>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</si>
  <si>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</si>
  <si>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</si>
  <si>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</si>
  <si>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</si>
  <si>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</si>
  <si>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</si>
  <si>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</si>
  <si>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</si>
  <si>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</si>
  <si>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</si>
  <si>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</si>
  <si>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</si>
  <si>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</si>
  <si>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</si>
  <si>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</si>
  <si>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</si>
  <si>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</si>
  <si>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</si>
  <si>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</si>
  <si>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</si>
  <si>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</si>
  <si>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</si>
  <si>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</si>
  <si>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</si>
  <si>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</si>
  <si>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</si>
  <si>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</si>
  <si>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</si>
  <si>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</si>
  <si>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</si>
  <si>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</si>
  <si>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</si>
  <si>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</si>
  <si>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</si>
  <si>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</si>
  <si>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</si>
  <si>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</si>
  <si>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</si>
  <si>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</si>
  <si>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</si>
  <si>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</si>
  <si>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</si>
  <si>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</si>
  <si>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</si>
  <si>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</si>
  <si>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</si>
  <si>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</si>
  <si>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</si>
  <si>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</si>
  <si>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</si>
  <si>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</si>
  <si>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</si>
  <si>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</si>
  <si>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</si>
  <si>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</si>
  <si>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</si>
  <si>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</si>
  <si>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</si>
  <si>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</si>
  <si>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</si>
  <si>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</si>
  <si>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</si>
  <si>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</si>
  <si>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</si>
  <si>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</si>
  <si>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</si>
  <si>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</si>
  <si>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</si>
  <si>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</si>
  <si>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</si>
  <si>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</si>
  <si>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</si>
  <si>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</si>
  <si>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</si>
  <si>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</si>
  <si>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</si>
  <si>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</si>
  <si>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</si>
  <si>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</si>
  <si>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</si>
  <si>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</si>
  <si>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</si>
  <si>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</si>
  <si>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</si>
  <si>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</si>
  <si>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</si>
  <si>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</si>
  <si>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</si>
  <si>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</si>
  <si>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</si>
  <si>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</si>
  <si>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</si>
  <si>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</si>
  <si>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</si>
  <si>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</si>
  <si>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</si>
  <si>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</si>
  <si>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</si>
  <si>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</si>
  <si>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</si>
  <si>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</si>
  <si>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</si>
  <si>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</si>
  <si>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</si>
  <si>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</si>
  <si>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</si>
  <si>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</si>
  <si>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</si>
  <si>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</si>
  <si>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</si>
  <si>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</si>
  <si>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</si>
  <si>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</si>
  <si>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</si>
  <si>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</si>
  <si>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</si>
  <si>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</si>
  <si>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</si>
  <si>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</si>
  <si>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</si>
  <si>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</si>
  <si>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</si>
  <si>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</si>
  <si>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</si>
  <si>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</si>
  <si>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</si>
  <si>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</si>
  <si>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</si>
  <si>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</si>
  <si>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</si>
  <si>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</si>
  <si>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</si>
  <si>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</si>
  <si>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</si>
  <si>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</si>
  <si>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</si>
  <si>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</si>
  <si>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</si>
  <si>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</si>
  <si>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</si>
  <si>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</si>
  <si>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</si>
  <si>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</si>
  <si>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</si>
  <si>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</si>
  <si>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</si>
  <si>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</si>
  <si>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</si>
  <si>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</si>
  <si>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</si>
  <si>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</si>
  <si>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</si>
  <si>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</si>
  <si>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</si>
  <si>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</si>
  <si>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</si>
  <si>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</si>
  <si>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</si>
  <si>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</si>
  <si>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</si>
  <si>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</si>
  <si>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</si>
  <si>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</si>
  <si>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</si>
  <si>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</si>
  <si>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</si>
  <si>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</si>
  <si>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</si>
  <si>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</si>
  <si>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</si>
  <si>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</si>
  <si>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</si>
  <si>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</si>
  <si>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</si>
  <si>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</si>
  <si>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</si>
  <si>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</si>
  <si>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</si>
  <si>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</si>
  <si>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</si>
  <si>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</si>
  <si>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</si>
  <si>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</si>
  <si>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</si>
  <si>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</si>
  <si>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</si>
  <si>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</si>
  <si>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</si>
  <si>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</si>
  <si>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</si>
  <si>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</si>
  <si>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</si>
  <si>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</si>
  <si>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</si>
  <si>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</si>
  <si>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</si>
  <si>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</si>
  <si>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</si>
  <si>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</si>
  <si>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</si>
  <si>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</si>
  <si>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</si>
  <si>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</si>
  <si>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</si>
  <si>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</si>
  <si>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</si>
  <si>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</si>
  <si>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</si>
  <si>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</si>
  <si>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</si>
  <si>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</si>
  <si>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</si>
  <si>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</si>
  <si>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</si>
  <si>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</si>
  <si>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</si>
  <si>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</si>
  <si>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</si>
  <si>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</si>
  <si>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</si>
  <si>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</si>
  <si>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</si>
  <si>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</si>
  <si>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</si>
  <si>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</si>
  <si>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</si>
  <si>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</si>
  <si>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</si>
  <si>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Warranty: 10 years for battery, 5 years for inverter and accessories, 10 years for solar panels</t>
  </si>
  <si>
    <t>Scope: Solar to cater for all gadgets in facility</t>
  </si>
  <si>
    <t>INVOICE</t>
  </si>
  <si>
    <t>Victron GX Touch 50</t>
  </si>
  <si>
    <t>AUTOMATE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</si>
</sst>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75" zoomScaleNormal="75" workbookViewId="0">
      <pane xSplit="3" ySplit="5" topLeftCell="D352" activePane="bottomRight" state="frozen"/>
      <selection activeCell="O51" sqref="O51"/>
      <selection pane="topRight" activeCell="O51" sqref="O51"/>
      <selection pane="bottomLeft" activeCell="O51" sqref="O51"/>
      <selection pane="bottomRight" activeCell="A369" sqref="A369"/>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2</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2</v>
      </c>
      <c r="B2" s="270">
        <v>2</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3.5068965517241377</v>
      </c>
      <c r="BM4" s="103">
        <f>MOD('Customer Base'!$J$9*1000*0.8,$BO4)</f>
        <v>587.99999999999955</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2.0339999999999998</v>
      </c>
      <c r="BM5" s="103">
        <f>MOD('Customer Base'!$J$9*1000*0.8,$BO5)</f>
        <v>67.999999999999545</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1.5646153846153845</v>
      </c>
      <c r="BM6" s="103">
        <f>MOD('Customer Base'!$J$9*1000*0.8,$BO6)</f>
        <v>1467.9999999999995</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1.1825581395348836</v>
      </c>
      <c r="BM7" s="103">
        <f>MOD('Customer Base'!$J$9*1000*0.8,$BO7)</f>
        <v>627.99999999999955</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1.0169999999999999</v>
      </c>
      <c r="BM8" s="103">
        <f>MOD('Customer Base'!$J$9*1000*0.8,$BO8)</f>
        <v>67.999999999999545</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0.83020408163265302</v>
      </c>
      <c r="BM9" s="103">
        <f>MOD('Customer Base'!$J$9*1000*0.8,$BO9)</f>
        <v>4067.9999999999995</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0.70137931034482748</v>
      </c>
      <c r="BM10" s="103">
        <f>MOD('Customer Base'!$J$9*1000*0.8,$BO10)</f>
        <v>4067.9999999999995</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0.70137931034482748</v>
      </c>
      <c r="BM12" s="103">
        <f>MAX(BM4:BM10)</f>
        <v>4067.9999999999995</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5kVA inverter, 10kWh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5kVA inverter, 5.085kWp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5kVA inverter, 10kWh Battery, 5.085kWp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5kVA inverter, 10kWh Battery, and 5.085kWp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5kVA inverter, 10kWh Battery, 5.085kWp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1</v>
      </c>
      <c r="B50" s="270">
        <v>1</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t="s">
        <v>1</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t="s">
        <v>1</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B134" s="270" t="s">
        <v>1</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2</v>
      </c>
      <c r="B207" s="270">
        <v>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10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9</v>
      </c>
      <c r="B247" s="270">
        <v>9</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5.0849999999999991</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B254" s="270" t="s">
        <v>1</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1</v>
      </c>
      <c r="B260" s="270">
        <v>1</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Victron SmartSolar MPPT 100/20 up to 48V</v>
      </c>
      <c r="AO260" s="103">
        <f ca="1">IF('Customer Base'!$I$15="MANUAL",IFERROR(AM260*B260,""),IF('Customer Base'!$I$15="AUTOMATE",IFERROR(AM260*A260,""),""))</f>
        <v>0</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1</v>
      </c>
      <c r="B277" s="270">
        <v>1</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Victron SmartSolar MPPT 250/70-Tr VE.Can</v>
      </c>
      <c r="AO277" s="103">
        <f ca="1">IF('Customer Base'!$I$15="MANUAL",IFERROR(AM277*B277,""),IF('Customer Base'!$I$15="AUTOMATE",IFERROR(AM277*A277,""),""))</f>
        <v>0</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t="str">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
      </c>
      <c r="B281" s="270" t="s">
        <v>1</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
      </c>
      <c r="AO281" s="103" t="str">
        <f ca="1">IF('Customer Base'!$I$15="MANUAL",IFERROR(AM281*B281,""),IF('Customer Base'!$I$15="AUTOMATE",IFERROR(AM281*A281,""),""))</f>
        <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t="s">
        <v>1</v>
      </c>
      <c r="C301" s="248" t="s">
        <v>2835</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t="s">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t="s">
        <v>1</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f>IF(AND('Customer Base'!D$19="Lithium",SUMPRODUCT(A$6:A$132,AW$6:AW$132)&gt;0,SUMPRODUCT(A$6:A$132,AW$6:AW$132)&lt;=150),2,"")</f>
        <v>2</v>
      </c>
      <c r="B323" s="270">
        <v>2</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Victron Solar Busbar 150A 2P with 10 screws +cover</v>
      </c>
      <c r="AO323" s="103">
        <f>IF('Customer Base'!$I$15="MANUAL",IFERROR(AM323*B323,""),IF('Customer Base'!$I$15="AUTOMATE",IFERROR(AM323*A323,""),""))</f>
        <v>0</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t="str">
        <f>IF(AND('Customer Base'!D$19="Lithium",SUMPRODUCT(A$6:A$132,AW$6:AW$132)&gt;150,SUMPRODUCT(A$6:A$132,AW$6:AW$132)&lt;=250),2,"")</f>
        <v/>
      </c>
      <c r="B327" s="270" t="s">
        <v>1</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
      </c>
      <c r="AO327" s="103" t="str">
        <f>IF('Customer Base'!$I$15="MANUAL",IFERROR(AM327*B327,""),IF('Customer Base'!$I$15="AUTOMATE",IFERROR(AM327*A327,""),""))</f>
        <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B335" s="270">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t="str">
        <f ca="1">IFERROR(IF(AND('Customer Base'!D$13="Victron",'Customer Base'!D$7&lt;&gt;"Backup",'Client List'!$EE$474&lt;&gt;""),IF(IF('Client List'!IM474=3,'Client List'!IK474,0)+IF('Client List'!EE474=3,'Client List'!EC474,0)=0,"",IF('Client List'!IM474=3,'Client List'!IK474,0)+IF('Client List'!EE474=3,'Client List'!EC474,0)),""),"")</f>
        <v/>
      </c>
      <c r="B336" s="270" t="s">
        <v>1</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
      </c>
      <c r="AO336" s="103" t="str">
        <f ca="1">IF('Customer Base'!$I$15="MANUAL",IFERROR(AM336*B336,""),IF('Customer Base'!$I$15="AUTOMATE",IFERROR(AM336*A336,""),""))</f>
        <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B357" s="270">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B358" s="270" t="s">
        <v>1</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t="str">
        <f>IFERROR(IF(AND(OR(AND('Customer Base'!D$13&lt;&gt;"Victron",'Customer Base'!D7="Hybrid"),'Customer Base'!D7="Mini-Grid",'Customer Base'!D7="Grid-Tied"),(SUMPRODUCT(A242:A254,AQ242:AQ254)/SUM(A6:A132))&gt;600),IF('Customer Base'!D13&lt;&gt;"Victron",'Customer Base'!D15,IF(AND('Customer Base'!D7="Mini-Grid",'Customer Base'!F13&lt;&gt;""),'Customer Base'!F15,"")),""),"")</f>
        <v/>
      </c>
      <c r="B361" s="270" t="s">
        <v>1</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
      </c>
      <c r="AO361" s="103" t="str">
        <f>IF('Customer Base'!$I$15="MANUAL",IFERROR(AM361*B361,""),IF('Customer Base'!$I$15="AUTOMATE",IFERROR(AM361*A361,""),""))</f>
        <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20</v>
      </c>
      <c r="B366" s="270">
        <v>20</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80</v>
      </c>
      <c r="B367" s="270">
        <v>80</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Hikra Sol DC Solar cable 1x6mm2 1500V H1Z2Z2</v>
      </c>
      <c r="AO367" s="103">
        <f ca="1">IF('Customer Base'!$I$15="MANUAL",IFERROR(AM367*B367,""),IF('Customer Base'!$I$15="AUTOMATE",IFERROR(AM367*A367,""),""))</f>
        <v>0</v>
      </c>
      <c r="AV367" s="103">
        <f t="shared" si="66"/>
        <v>0</v>
      </c>
    </row>
    <row r="368" spans="1:48">
      <c r="A368" s="103" t="str">
        <f ca="1">IFERROR(IF(AND('CABLE SIZING TOOL'!E$104*100&gt;3,'CABLE SIZING TOOL'!F$104*100&gt;3,'CABLE SIZING TOOL'!G$104*100&lt;=3),'Customer Base'!D$31*(IF(AND('Customer Base'!D7&lt;&gt;"Backup",'Customer Base'!D7&lt;&gt;"Grid-Tied",SUM(Items!A257:A289)&gt;0),SUM(Items!A257:A289),L$1)*2),""),"")</f>
        <v/>
      </c>
      <c r="B368" s="270" t="s">
        <v>1</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
      </c>
      <c r="AO368" s="103" t="str">
        <f ca="1">IF('Customer Base'!$I$15="MANUAL",IFERROR(AM368*B368,""),IF('Customer Base'!$I$15="AUTOMATE",IFERROR(AM368*A368,""),""))</f>
        <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10</v>
      </c>
      <c r="B369" s="270">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15</v>
      </c>
      <c r="B370" s="270">
        <v>15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B374" s="270" t="s">
        <v>1</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10</v>
      </c>
      <c r="B376" s="270">
        <v>10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79" s="270" t="s">
        <v>1</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0" s="270" t="s">
        <v>1</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
      </c>
      <c r="AO380" s="103" t="str">
        <f>IF('Customer Base'!$I$15="MANUAL",IFERROR(AM380*B380,""),IF('Customer Base'!$I$15="AUTOMATE",IFERROR(AM380*A380,""),""))</f>
        <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t="s">
        <v>1</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30</v>
      </c>
      <c r="B396" s="270">
        <v>30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10.971</v>
      </c>
      <c r="E400" s="325">
        <f>H400*1.219</f>
        <v>9.7520000000000007</v>
      </c>
      <c r="F400" s="255">
        <f>1%*IF('Customer Base'!I15="AUTOMATE",ROUNDUP(SUMPRODUCT($A$242:$A$254,F$242:F$254),-2),ROUNDUP(SUMPRODUCT($B$242:$B$254,F$242:F$254),-2))</f>
        <v>9</v>
      </c>
      <c r="G400" s="255">
        <f>IFERROR(ROUNDUP(F400*'Customer Base'!$J$5,2),0)</f>
        <v>150.30000000000001</v>
      </c>
      <c r="H400" s="255">
        <f>1%*IF('Customer Base'!I15="AUTOMATE",ROUNDUP(SUMPRODUCT($A$242:$A$254,H$242:H$254),-2),ROUNDUP(SUMPRODUCT($B$242:$B$254,H$242:H$254),-2))</f>
        <v>8</v>
      </c>
      <c r="I400" s="255">
        <f>IFERROR(ROUNDUP(H400*'Customer Base'!$J$5,2),0)</f>
        <v>133.6</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1</v>
      </c>
      <c r="B406" s="270" t="s">
        <v>1</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2</v>
      </c>
      <c r="B411" s="270" t="s">
        <v>1</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f>IFERROR(IF(AND(OR('Customer Base'!D$7="BACKUP",'Customer Base'!D$7="HYBRID",'Customer Base'!D$7="MINI-GRID"),'CABLE SIZING TOOL'!J$31&gt;32,'CABLE SIZING TOOL'!J$31&lt;=63),1,""),"")</f>
        <v>1</v>
      </c>
      <c r="B457" s="270">
        <v>1</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63A Manual Transfer Switch</v>
      </c>
      <c r="AO457" s="103">
        <f>IF('Customer Base'!$I$15="MANUAL",IFERROR(AM457*B457,""),IF('Customer Base'!$I$15="AUTOMATE",IFERROR(AM457*A457,""),""))</f>
        <v>0</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t="str">
        <f>IFERROR(IF(AND(OR('Customer Base'!D$7="BACKUP",'Customer Base'!D$7="HYBRID",'Customer Base'!D$7="MINI-GRID"),'CABLE SIZING TOOL'!J$31&gt;100,'CABLE SIZING TOOL'!J$31&lt;=250),1,""),"")</f>
        <v/>
      </c>
      <c r="B459" s="270" t="s">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
      </c>
      <c r="AO459" s="103" t="str">
        <f>IF('Customer Base'!$I$15="MANUAL",IFERROR(AM459*B459,""),IF('Customer Base'!$I$15="AUTOMATE",IFERROR(AM459*A459,""),""))</f>
        <v/>
      </c>
      <c r="AV459" s="103">
        <f t="shared" si="76"/>
        <v>0</v>
      </c>
    </row>
    <row r="460" spans="1:48">
      <c r="A460" s="103" t="str">
        <f>IFERROR(IF(AND(OR('Customer Base'!D$7="BACKUP",'Customer Base'!D$7="HYBRID",'Customer Base'!D$7="MINI-GRID"),'CABLE SIZING TOOL'!J$31&gt;250,'CABLE SIZING TOOL'!J$31&lt;=400),1,""),"")</f>
        <v/>
      </c>
      <c r="B460" s="270" t="s">
        <v>1</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f>IF(AND(OR(AND('Customer Base'!E13="Phoenix",'Customer Base'!D13="Victron"),'Customer Base'!D$7="Grid-Tied"),'Customer Base'!D$9=1,'CABLE SIZING TOOL'!J$27&gt;0,'CABLE SIZING TOOL'!J$27&lt;=32),1,IF(AND('Customer Base'!D$9=1,'CABLE SIZING TOOL'!J$27&gt;0,'CABLE SIZING TOOL'!J$27&lt;=32),2,""))</f>
        <v>2</v>
      </c>
      <c r="B466" s="270">
        <v>2</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32A 2-Pole AC Circuit Breaker</v>
      </c>
      <c r="AO466" s="103">
        <f>IF('Customer Base'!$I$15="MANUAL",IFERROR(AM466*B466,""),IF('Customer Base'!$I$15="AUTOMATE",IFERROR(AM466*A466,""),""))</f>
        <v>0</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t="s">
        <v>1</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3</v>
      </c>
      <c r="B494" s="270">
        <v>3</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B499" s="270">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t="str">
        <f>IF(OR('Customer Base'!D7="Grid-Tied",'Customer Base'!D7="Mini-Grid"),1,"")</f>
        <v/>
      </c>
      <c r="B502" s="270" t="s">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
      </c>
      <c r="AO502" s="103" t="str">
        <f>IF('Customer Base'!$I$15="MANUAL",IFERROR(AM502*B502,""),IF('Customer Base'!$I$15="AUTOMATE",IFERROR(AM502*A502,""),""))</f>
        <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2.5</v>
      </c>
      <c r="B505" s="270">
        <v>2.5</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1271</v>
      </c>
      <c r="D509" s="238">
        <f>IF(F509="",IF(G509&lt;&gt;"",ROUNDUP(G509*1.219/'Customer Base'!$J$5,1),""),ROUNDUP(F509*1.219,1))</f>
        <v>86.8</v>
      </c>
      <c r="E509" s="238">
        <f>IF(H509="",IF(I509&lt;&gt;"",ROUNDUP(I509*1.219/'Customer Base'!$J$5,1),""),ROUNDUP(H509*1.219,1))</f>
        <v>86.8</v>
      </c>
      <c r="F509" s="238">
        <f>'Customer Base'!$J$9*14</f>
        <v>71.189999999999984</v>
      </c>
      <c r="G509" s="238">
        <f>IFERROR(ROUNDUP(F509*'Customer Base'!$J$5,2),0)</f>
        <v>1188.8799999999999</v>
      </c>
      <c r="H509" s="238">
        <f>'Customer Base'!$J$9*14</f>
        <v>71.189999999999984</v>
      </c>
      <c r="I509" s="238">
        <f>IFERROR(ROUNDUP(H509*'Customer Base'!$J$5,2),0)</f>
        <v>1188.8799999999999</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1358</v>
      </c>
      <c r="D510" s="238">
        <f>IF(F510="",IF(G510&lt;&gt;"",ROUNDUP(G510*1.219/'Customer Base'!$J$5,1),""),ROUNDUP(F510*1.219,1))</f>
        <v>86.8</v>
      </c>
      <c r="E510" s="238">
        <f>IF(H510="",IF(I510&lt;&gt;"",ROUNDUP(I510*1.219/'Customer Base'!$J$5,1),""),ROUNDUP(H510*1.219,1))</f>
        <v>86.8</v>
      </c>
      <c r="F510" s="238">
        <f>'Customer Base'!$J$9*14</f>
        <v>71.189999999999984</v>
      </c>
      <c r="G510" s="238">
        <f>IFERROR(ROUNDUP(F510*'Customer Base'!$J$5,2),0)</f>
        <v>1188.8799999999999</v>
      </c>
      <c r="H510" s="238">
        <f>'Customer Base'!$J$9*14</f>
        <v>71.189999999999984</v>
      </c>
      <c r="I510" s="238">
        <f>IFERROR(ROUNDUP(H510*'Customer Base'!$J$5,2),0)</f>
        <v>1188.8799999999999</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35.800000000000004</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490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1528</v>
      </c>
      <c r="D550" s="333">
        <f>F550*1.219</f>
        <v>89.116198762500005</v>
      </c>
      <c r="E550" s="333">
        <f>H550*1.219</f>
        <v>88.883750700000007</v>
      </c>
      <c r="F550" s="249">
        <f>(IF(ISNA(VLOOKUP(INVOICE!$C$13,Items!$K$6:$L$56,2,0)),0,ROUNDUP(VLOOKUP(INVOICE!$C$13,Items!$K$6:$L$56,2,0),0))+(0.25%*ROUNDUP(SUMPRODUCT($B$242:$B$254,F$242:F$254),-1)*'Customer Base'!J9/10))*(IF('Customer Base'!J9&lt;10,1,'Customer Base'!J9/10))</f>
        <v>73.105987499999998</v>
      </c>
      <c r="G550" s="249">
        <f>IFERROR(ROUNDUP(F550*'Customer Base'!$J$5,0),0)</f>
        <v>1221</v>
      </c>
      <c r="H550" s="249">
        <f>(IF(ISNA(VLOOKUP(INVOICE!$C$13,Items!$K$6:$L$56,2,0)),0,ROUNDUP(VLOOKUP(INVOICE!$C$13,Items!$K$6:$L$56,2,0),0))+(0.25%*ROUNDUP(SUMPRODUCT($B$242:$B$254,H$242:H$254),-1)*'Customer Base'!J9/10))*(IF('Customer Base'!J9&lt;10,1,'Customer Base'!J9/10))</f>
        <v>72.915300000000002</v>
      </c>
      <c r="I550" s="249">
        <f>IFERROR(ROUNDUP(H550*'Customer Base'!$J$5,0),0)</f>
        <v>1218</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1304</v>
      </c>
      <c r="D551" s="333">
        <f>F551*1.219</f>
        <v>89.116198762500005</v>
      </c>
      <c r="E551" s="333">
        <f>H551*1.219</f>
        <v>88.883750700000007</v>
      </c>
      <c r="F551" s="249">
        <f>IF(ISNA(VLOOKUP(INVOICE!$C$13,Items!$K$6:$L$56,2,0)),0,ROUNDUP(VLOOKUP(INVOICE!$C$13,Items!$K$6:$L$56,2,0),0))+0.25%*ROUNDUP(SUMPRODUCT($B$242:$B$254,F$242:F$254),-1)*'Customer Base'!J9/10</f>
        <v>73.105987499999998</v>
      </c>
      <c r="G551" s="249">
        <f>IFERROR(ROUNDUP(F551*'Customer Base'!$J$5,0),0)</f>
        <v>1221</v>
      </c>
      <c r="H551" s="249">
        <f>IF(ISNA(VLOOKUP(INVOICE!$C$13,Items!$K$6:$L$56,2,0)),0,ROUNDUP(VLOOKUP(INVOICE!$C$13,Items!$K$6:$L$56,2,0),0))+0.25%*ROUNDUP(SUMPRODUCT($B$242:$B$254,H$242:H$254),-1)*'Customer Base'!J9/10</f>
        <v>72.915300000000002</v>
      </c>
      <c r="I551" s="249">
        <f>IFERROR(ROUNDUP(H551*'Customer Base'!$J$5,0),0)</f>
        <v>1218</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89.116198762500005</v>
      </c>
      <c r="E553" s="333">
        <f>H553*1.219</f>
        <v>88.883750700000007</v>
      </c>
      <c r="F553" s="268">
        <f>F550+F552</f>
        <v>73.105987499999998</v>
      </c>
      <c r="G553" s="249">
        <f>IFERROR(ROUNDUP(F553*'Customer Base'!$J$5,2),0)</f>
        <v>1220.8699999999999</v>
      </c>
      <c r="H553" s="268">
        <f>H550+H552</f>
        <v>72.915300000000002</v>
      </c>
      <c r="I553" s="249">
        <f>IFERROR(ROUNDUP(H553*'Customer Base'!$J$5,2),0)</f>
        <v>1217.69</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0.14528571428571427</v>
      </c>
      <c r="E554" s="321">
        <f>'Customer Base'!J9/35</f>
        <v>0.14528571428571427</v>
      </c>
      <c r="F554" s="249">
        <f t="shared" ref="F554" si="98">$D554/1.219</f>
        <v>0.11918434313840381</v>
      </c>
      <c r="G554" s="249">
        <f>IFERROR(ROUNDUP(F554*'Customer Base'!$J$5,2),0)</f>
        <v>2</v>
      </c>
      <c r="H554" s="249">
        <f t="shared" ref="H554" si="99">$E554/1.219</f>
        <v>0.11918434313840381</v>
      </c>
      <c r="I554" s="249">
        <f>IFERROR(ROUNDUP(H554*'Customer Base'!$J$5,2),0)</f>
        <v>2</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1679</v>
      </c>
      <c r="D556" s="321">
        <f ca="1">IF(F556="",IF(G556&lt;&gt;"",ROUNDUP(G556*1.219/'Customer Base'!$J$5,1),""),ROUNDUP(F556*1.219,1))</f>
        <v>150.4</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2060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789"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9</v>
      </c>
      <c r="O1" s="209">
        <f>IF(MOD($N$1,ROW())=0,ROW(),"")</f>
        <v>1</v>
      </c>
      <c r="P1" s="209">
        <f>IFERROR(LARGE(O$1:O$100, ROW()), "")</f>
        <v>9</v>
      </c>
      <c r="Q1" s="209" t="str" cm="1">
        <f t="array" ref="Q1">SUBSTITUTE(TRIM(_xlfn.CONCAT(P1:P100 &amp; " ")), " ", ", ")</f>
        <v>9, 3, 1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3</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f t="shared" si="0"/>
        <v>3</v>
      </c>
      <c r="P3" s="209">
        <f t="shared" si="1"/>
        <v>1</v>
      </c>
      <c r="U3" s="209">
        <f t="shared" si="2"/>
        <v>3</v>
      </c>
    </row>
    <row r="4" spans="2:21" ht="17">
      <c r="B4" s="206" t="s">
        <v>31</v>
      </c>
      <c r="C4" s="207" t="s">
        <v>32</v>
      </c>
      <c r="D4" s="207" t="s">
        <v>216</v>
      </c>
      <c r="E4" s="210" t="s">
        <v>33</v>
      </c>
      <c r="F4" s="102" t="str">
        <f t="shared" si="3"/>
        <v>DTA</v>
      </c>
      <c r="I4" s="209" t="s">
        <v>851</v>
      </c>
      <c r="J4" s="209">
        <v>5555</v>
      </c>
      <c r="O4" s="209" t="str">
        <f t="shared" si="0"/>
        <v/>
      </c>
      <c r="P4" s="209" t="str">
        <f t="shared" si="1"/>
        <v/>
      </c>
      <c r="U4" s="209">
        <f t="shared" si="2"/>
        <v>4</v>
      </c>
    </row>
    <row r="5" spans="2:21" ht="17">
      <c r="B5" s="206" t="s">
        <v>34</v>
      </c>
      <c r="C5" s="207" t="s">
        <v>35</v>
      </c>
      <c r="D5" s="207" t="s">
        <v>35</v>
      </c>
      <c r="E5" s="210">
        <v>0</v>
      </c>
      <c r="F5" s="102" t="str">
        <f t="shared" si="3"/>
        <v>RS</v>
      </c>
      <c r="I5" s="209" t="s">
        <v>852</v>
      </c>
      <c r="J5" s="209">
        <v>1980</v>
      </c>
      <c r="O5" s="209" t="str">
        <f t="shared" si="0"/>
        <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f t="shared" si="0"/>
        <v>9</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34">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34">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1</v>
      </c>
      <c r="ED474" s="209">
        <f ca="1">MIN(ED475:ED491)</f>
        <v>1</v>
      </c>
      <c r="EE474" s="311">
        <f ca="1">IF(EE489=1,2,IF(EE483=1,2,IF(EE477=1,2,IF(EE490=1,3,IF(EE484=1,3,IF(EE478=1,3,IF(EE491=1,4,IF(EE485=1,4,IF(EE479=1,4,0)))))))))</f>
        <v>2</v>
      </c>
      <c r="EF474" s="311">
        <f ca="1">IF(EE474=0,1,EE474)*IF(EG474=250,MIN(AA501,AE498),IF(EG474=150,MIN(AA501,AE497),IF(EG474=100,MIN(AA501,AE496),SUM(Items!A242:A254))))*'Customer Base'!$D26*0.8</f>
        <v>3616</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452</v>
      </c>
      <c r="IO474" s="209">
        <f ca="1">IF(IM489=1,250,IF(IM483=1,150,IF(IM477=1,100,IF(IM490=1,250,IF(IM484=1,150,IF(IM478=1,100,IF(IM491=1,250,IF(IM485=1,150,IF(IM479=1,100,IF(AND(IK474=0,ED474&lt;&gt;0),100,0))))))))))</f>
        <v>100</v>
      </c>
      <c r="IP474" s="209">
        <f ca="1">IF(AND(IO474=100,'Customer Base'!D8=12,'Client List'!IN474&gt;Items!AQ262),150,IF(AND(IO474=100,'Customer Base'!D8=24,IN474&gt;Items!AR262),150,IF(AND(IO474=100,'Customer Base'!D8=48,IN474&gt;Items!AS260),150,IO474)))</f>
        <v>100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0.25</v>
      </c>
      <c r="AD477" s="209" t="str">
        <f ca="1">IF(OR(AD483=1,AD483=""),"",IF(AND(AC479&lt;&gt;0,AC478&lt;&gt;0,AC477=0),IF(AC477=0,AA477,""),IF(AND(MAX(AC477:AC479)&lt;=AA477,SUMPRODUCT(AD478:AD479,AE478:AE479)&lt;&gt;AD483),AA477,"")))</f>
        <v/>
      </c>
      <c r="AE477" s="209" t="str">
        <f ca="1">IFERROR(IF(AND(AD477&lt;&gt;"",OR(AD478&lt;&gt;"",AD479&lt;&gt;"")),1,(ROUNDDOWN(AD$493/AD477,0))),"")</f>
        <v/>
      </c>
      <c r="AF477" s="209">
        <f ca="1">IF($AE496*$AA477*'Customer Base'!$D$26*0.8&gt;5800,"",IF($AE496*$AA477&gt;$AA501,"",IF(($AA$477*AF$476*$AE$496)&lt;=$AA$501,((MOD($AA$501,($AA$477*AF$476*$AE$496)))),"")))</f>
        <v>1</v>
      </c>
      <c r="AG477" s="209">
        <f ca="1">IF($AE496*$AA477*'Customer Base'!$D$26*0.8&gt;5800,"",IF($AE496*$AA477&gt;$AA501,"",IF(($AA$477*AG$476*$AE$496)&lt;=$AA$501,((MOD($AA$501,($AA$477*AG$476*$AE$496)))),"")))</f>
        <v>1</v>
      </c>
      <c r="AH477" s="209">
        <f ca="1">IF($AE496*$AA477*'Customer Base'!$D$26*0.8&gt;5800,"",IF($AE496*$AA477&gt;$AA501,"",IF(($AA$477*AH$476*$AE$496)&lt;=$AA$501,((MOD($AA$501,($AA$477*AH$476*$AE$496)))),"")))</f>
        <v>3</v>
      </c>
      <c r="AI477" s="209">
        <f ca="1">IF($AE496*$AA477*'Customer Base'!$D$26*0.8&gt;5800,"",IF($AE496*$AA477&gt;$AA501,"",IF(($AA$477*AI$476*$AE$496)&lt;=$AA$501,((MOD($AA$501,($AA$477*AI$476*$AE$496)))),"")))</f>
        <v>1</v>
      </c>
      <c r="AJ477" s="209" t="str">
        <f ca="1">IF($AE496*$AA477*'Customer Base'!$D$26*0.8&gt;5800,"",IF($AE496*$AA477&gt;$AA501,"",IF(($AA$477*AJ$476*$AE$496)&lt;=$AA$501,((MOD($AA$501,($AA$477*AJ$476*$AE$496)))),"")))</f>
        <v/>
      </c>
      <c r="AK477" s="209" t="str">
        <f ca="1">IF($AE496*$AA477*'Customer Base'!$D$26*0.8&gt;5800,"",IF($AE496*$AA477&gt;$AA501,"",IF(($AA$477*AK$476*$AE$496)&lt;=$AA$501,((MOD($AA$501,($AA$477*AK$476*$AE$496)))),"")))</f>
        <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4</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2.25</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0</v>
      </c>
      <c r="AG478" s="209">
        <f ca="1">IF($AE496*$AA478*'Customer Base'!$D$26*0.8&gt;5800,"",IF($AE496*$AA478&gt;$AA501,"",IF(($AA$478*AG$476*$AE$496)&lt;=$AA$501,((MOD($AA$501,($AA$478*AG$476*$AE$496)))),"")))</f>
        <v>3</v>
      </c>
      <c r="AH478" s="209">
        <f ca="1">IF($AE496*$AA478*'Customer Base'!$D$26*0.8&gt;5800,"",IF($AE496*$AA478&gt;$AA501,"",IF(($AA$478*AH$476*$AE$496)&lt;=$AA$501,((MOD($AA$501,($AA$478*AH$476*$AE$496)))),"")))</f>
        <v>0</v>
      </c>
      <c r="AI478" s="209" t="str">
        <f ca="1">IF($AE496*$AA478*'Customer Base'!$D$26*0.8&gt;5800,"",IF($AE496*$AA478&gt;$AA501,"",IF(($AA$478*AI$476*$AE$496)&lt;=$AA$501,((MOD($AA$501,($AA$478*AI$476*$AE$496)))),"")))</f>
        <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2.25</v>
      </c>
      <c r="AD479" s="209" t="str">
        <f ca="1">IF(OR(AD483=1,AD483=""),"",IF(AC479=0,AA479,IF(AND(AC479&lt;&gt;0,AC478&lt;&gt;0,AC477&lt;&gt;0),AA479,IF(AND(AC479&lt;&gt;0,AC478&lt;&gt;0,AC477=0),AA479,""))))</f>
        <v/>
      </c>
      <c r="AE479" s="209" t="str">
        <f ca="1">IFERROR(ROUNDDOWN(AD$493/AD479,0),"")</f>
        <v/>
      </c>
      <c r="AF479" s="209">
        <f ca="1">IF($AE496*$AA479*'Customer Base'!$D$26*0.8&gt;5800,"",IF($AE496*$AA479&gt;$AA501,"",IF(($AA$479*AF$476*$AE$496)&lt;=$AA$501,((MOD($AA$501,($AA$479*AF$476*$AE$496)))),"")))</f>
        <v>1</v>
      </c>
      <c r="AG479" s="209">
        <f ca="1">IF($AE496*$AA479*'Customer Base'!$D$26*0.8&gt;5800,"",IF($AE496*$AA479&gt;$AA501,"",IF(($AA$479*AG$476*$AE$496)&lt;=$AA$501,((MOD($AA$501,($AA$479*AG$476*$AE$496)))),"")))</f>
        <v>1</v>
      </c>
      <c r="AH479" s="209" t="str">
        <f ca="1">IF($AE496*$AA479*'Customer Base'!$D$26*0.8&gt;5800,"",IF($AE496*$AA479&gt;$AA501,"",IF(($AA$479*AH$476*$AE$496)&lt;=$AA$501,((MOD($AA$501,($AA$479*AH$476*$AE$496)))),"")))</f>
        <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2</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0.25</v>
      </c>
      <c r="AD483" s="209" t="str">
        <f ca="1">IF(OR(AD489=1,AD489=""),"",IF(AND(AC485&lt;&gt;0,AC484&lt;&gt;0,AC483=0),IF(AC483=0,AA483,""),IF(AND(MAX(AC483:AC485)&lt;=AA483,SUMPRODUCT(AD484:AD485,AE484:AE485)&lt;&gt;AD489),AA483,"")))</f>
        <v/>
      </c>
      <c r="AE483" s="209" t="str">
        <f ca="1">IFERROR(IF(AND(AD483&lt;&gt;"",OR(AD484&lt;&gt;"",AD485&lt;&gt;"")),1,(ROUNDDOWN(AD$493/AD483,0))),"")</f>
        <v/>
      </c>
      <c r="AF483" s="209">
        <f ca="1">IF($AE497*$AA483*'Customer Base'!$D$26*0.8&gt;5800,"",IF($AE497*$AA483&gt;$AA501,"",IF(($AA$483*AF$482*$AE$497)&lt;=$AA$501,((MOD($AA$501,($AA$483*AF$482*$AE$497)))),"")))</f>
        <v>1</v>
      </c>
      <c r="AG483" s="209">
        <f ca="1">IF($AE497*$AA483*'Customer Base'!$D$26*0.8&gt;5800,"",IF($AE497*$AA483&gt;$AA501,"",IF(($AA$483*AG$482*$AE$497)&lt;=$AA$501,((MOD($AA$501,($AA$483*AG$482*$AE$497)))),"")))</f>
        <v>1</v>
      </c>
      <c r="AH483" s="209" t="str">
        <f ca="1">IF($AE497*$AA483*'Customer Base'!$D$26*0.8&gt;5800,"",IF($AE497*$AA483&gt;$AA501,"",IF(($AA$483*AH$482*$AE$497)&lt;=$AA$501,((MOD($AA$501,($AA$483*AH$482*$AE$497)))),"")))</f>
        <v/>
      </c>
      <c r="AI483" s="209" t="str">
        <f ca="1">IF($AE497*$AA483*'Customer Base'!$D$26*0.8&gt;5800,"",IF($AE497*$AA483&gt;$AA501,"",IF(($AA$483*AI$482*$AE$497)&lt;=$AA$501,((MOD($AA$501,($AA$483*AI$482*$AE$497)))),"")))</f>
        <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2</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1345</v>
      </c>
      <c r="C484" s="207" t="s">
        <v>1346</v>
      </c>
      <c r="D484" s="207" t="s">
        <v>954</v>
      </c>
      <c r="F484" s="102" t="str">
        <f t="shared" si="15"/>
        <v>E</v>
      </c>
      <c r="AA484" s="209">
        <v>3</v>
      </c>
      <c r="AB484" s="311" t="s">
        <v>2686</v>
      </c>
      <c r="AC484" s="209">
        <f ca="1">IFERROR(MOD(AD$493,AA484),"")</f>
        <v>2.25</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3</v>
      </c>
      <c r="AG484" s="209" t="str">
        <f ca="1">IF($AE497*$AA484*'Customer Base'!$D$26*0.8&gt;5800,"",IF($AE497*$AA484&gt;$AA501,"",IF(($AA$484*AG$482*$AE$497)&lt;=$AA$501,((MOD($AA$501,($AA$484*AG$482*$AE$497)))),"")))</f>
        <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1</v>
      </c>
      <c r="ED484" s="311" cm="1">
        <f t="array" aca="1" ref="ED484" ca="1">IF(EC$474=EC484,LOOKUP(2,1/(AF484:EA484&lt;&gt;""),AF484:EA484),"")</f>
        <v>3</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2.25</v>
      </c>
      <c r="AD485" s="209" t="str">
        <f ca="1">IF(OR(AD489=1,AD489=""),"",IF(AC485=0,AA485,IF(AND(AC485&lt;&gt;0,AC484&lt;&gt;0,AC483&lt;&gt;0),AA485,IF(AND(AC485&lt;&gt;0,AC484&lt;&gt;0,AC483=0),AA485,""))))</f>
        <v/>
      </c>
      <c r="AE485" s="209" t="str">
        <f ca="1">IFERROR(ROUNDDOWN(AD$493/AD485,0),"")</f>
        <v/>
      </c>
      <c r="AF485" s="209">
        <f ca="1">IF($AE497*$AA485*'Customer Base'!$D$26*0.8&gt;5800,"",IF($AE497*$AA485&gt;$AA501,"",IF(($AA$485*AF$482*$AE$497)&lt;=$AA$501,((MOD($AA$501,($AA$485*AF$482*$AE$497)))),"")))</f>
        <v>1</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1</v>
      </c>
      <c r="ED485" s="311" cm="1">
        <f t="array" aca="1" ref="ED485" ca="1">IF(EC$474=EC485,LOOKUP(2,1/(AF485:EA485&lt;&gt;""),AF485:EA485),"")</f>
        <v>1</v>
      </c>
      <c r="EE485" s="311">
        <f ca="1">IF(ED485=ED$474,1,"")</f>
        <v>1</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0.25</v>
      </c>
      <c r="AD489" s="209" t="str">
        <f ca="1">IF(OR(AD493=1,AD493=""),"",IF(AND(AC491&lt;&gt;0,AC490&lt;&gt;0,AC489=0),IF(AC489=0,AA489,""),IF(AND(MAX(AC489:AC491)&lt;=AA489,SUMPRODUCT(AD490:AD491,AE490:AE491)&lt;&gt;AD493),AA489,"")))</f>
        <v/>
      </c>
      <c r="AE489" s="209" t="str">
        <f ca="1">IFERROR(IF(AND(AD489&lt;&gt;"",OR(AD490&lt;&gt;"",AD491&lt;&gt;"")),1,(ROUNDDOWN(AD$493/AD489,0))),"")</f>
        <v/>
      </c>
      <c r="AF489" s="209">
        <f ca="1">IF($AE498*$AA489*'Customer Base'!$D$26*0.8&gt;5800,"",IF($AE498*$AA489&gt;$AA501,"",IF(($AA$489*AF$488*$AE$498)&lt;=$AA$501,((MOD($AA$501,($AA$489*AF$488*$AE$498)))),"")))</f>
        <v>1</v>
      </c>
      <c r="AG489" s="209" t="str">
        <f ca="1">IF($AE498*$AA489*'Customer Base'!$D$26*0.8&gt;5800,"",IF($AE498*$AA489&gt;$AA501,"",IF(($AA$489*AG$488*$AE$498)&lt;=$AA$501,((MOD($AA$501,($AA$489*AG$488*$AE$498)))),"")))</f>
        <v/>
      </c>
      <c r="AH489" s="209" t="str">
        <f ca="1">IF($AE498*$AA489*'Customer Base'!$D$26*0.8&gt;5800,"",IF($AE498*$AA489&gt;$AA501,"",IF(($AA$489*AH$488*$AE$498)&lt;=$AA$501,((MOD($AA$501,($AA$489*AH$488*$AE$498)))),"")))</f>
        <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1</v>
      </c>
      <c r="ED489" s="311" cm="1">
        <f t="array" aca="1" ref="ED489" ca="1">IF(EC$474=EC489,LOOKUP(2,1/(AF489:EA489&lt;&gt;""),AF489:EA489),"")</f>
        <v>1</v>
      </c>
      <c r="EE489" s="311">
        <f ca="1">IF(ED489=ED$474,1,"")</f>
        <v>1</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2.25</v>
      </c>
      <c r="AD490" s="209" t="str">
        <f ca="1">IF(OR(AD493=1,AD493=""),"",IF(AND(AC491&lt;&gt;0,AC490=0),IF(AC490=0,AA490,""),IF(AND(MAX(AC489:AC491)=AA490,SUMPRODUCT(AD491,AE491)&lt;&gt;AD493),AA490,"")))</f>
        <v/>
      </c>
      <c r="AE490" s="209" t="str">
        <f ca="1">IFERROR(IF(COUNT(AD490:AD491)&gt;1,1,(ROUNDDOWN(AD$493/AD490,0))),"")</f>
        <v/>
      </c>
      <c r="AF490" s="209" t="str">
        <f ca="1">IF($AE498*$AA490*'Customer Base'!$D$26*0.8&gt;5800,"",IF($AE498*$AA490&gt;$AA501,"",IF(($AA$490*AF$488*$AE$498)&lt;=$AA$501,((MOD($AA$501,($AA$490*AF$488*$AE$498)))),"")))</f>
        <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t="str" cm="1">
        <f t="array" aca="1" ref="EC490" ca="1">IFERROR(LOOKUP(2,1/(AF490:EA490&lt;&gt;""),AF$488:EA$488),"")</f>
        <v/>
      </c>
      <c r="ED490" s="311" t="str" cm="1">
        <f t="array" aca="1" ref="ED490" ca="1">IF(EC$474=EC490,LOOKUP(2,1/(AF490:EA490&lt;&gt;""),AF490:EA490),"")</f>
        <v/>
      </c>
      <c r="EE490" s="311" t="str">
        <f ca="1">IF(ED490=ED$474,1,"")</f>
        <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2.25</v>
      </c>
      <c r="AD491" s="209">
        <f ca="1">IF(OR(AD493=1,AD493=""),"",IF(AC491=0,AA491,IF(AND(AC491&lt;&gt;0,AC490&lt;&gt;0,AC489&lt;&gt;0),AA491,IF(AND(AC491&lt;&gt;0,AC490&lt;&gt;0,AC489=0),AA491,""))))</f>
        <v>4</v>
      </c>
      <c r="AE491" s="209">
        <f ca="1">IFERROR(ROUNDDOWN(AD$493/AD491,0),"")</f>
        <v>0</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2.25</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1</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3</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t="str">
        <f ca="1">IFERROR(VLOOKUP(X504,W$501:AB$516,5,FALSE),"")</f>
        <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cm="1">
        <f t="array" ref="Y501">SUBSTITUTE(TRIM(_xlfn.CONCAT(P1:P100 &amp; " ")), " ", ", ")</f>
        <v>9, 3, 1</v>
      </c>
      <c r="Z501" s="309" t="str" cm="1">
        <f t="array" aca="1" ref="Z501" ca="1">IFERROR(LEFT(Y501, MATCH(FALSE, ISNUMBER(MID(Y501, ROW(INDIRECT("1:"&amp;LEN(Y501)+1)), 1) *1), 0) -1),"")</f>
        <v>9</v>
      </c>
      <c r="AA501" s="209">
        <f ca="1">IFERROR(VALUE(Z501),"")</f>
        <v>9</v>
      </c>
      <c r="AB501" s="209">
        <f ca="1">IFERROR(AA501*SUMPRODUCT(Items!A$242:A$254,Items!AQ$242:AQ$254)/SUM(Items!A$242:A$254),"")</f>
        <v>454.5</v>
      </c>
      <c r="AH501" s="309"/>
    </row>
    <row r="502" spans="2:34" ht="17">
      <c r="B502" s="206" t="s">
        <v>1393</v>
      </c>
      <c r="C502" s="207" t="s">
        <v>855</v>
      </c>
      <c r="D502" s="207" t="s">
        <v>955</v>
      </c>
      <c r="E502" s="210" t="s">
        <v>1394</v>
      </c>
      <c r="F502" s="102" t="str">
        <f t="shared" si="15"/>
        <v>LC</v>
      </c>
      <c r="W502" s="209">
        <f ca="1">IF(AND($AB502&gt;=AB500,$AB502&lt;150),1,IF(AND($AB502&gt;=150,$AB502&lt;250),2,IF(AND($AB502&gt;=250,$AB502&lt;450),3,"")))</f>
        <v>2</v>
      </c>
      <c r="X502" s="209">
        <v>1</v>
      </c>
      <c r="Y502" s="209" t="str" cm="1">
        <f t="array" ref="Y502">SUBSTITUTE(TRIM(_xlfn.CONCAT(P2:P101 &amp; " ")), " ", ", ")</f>
        <v>3, 1</v>
      </c>
      <c r="Z502" s="309" t="str" cm="1">
        <f t="array" aca="1" ref="Z502" ca="1">IFERROR(LEFT(Y502, MATCH(FALSE, ISNUMBER(MID(Y502, ROW(INDIRECT("1:"&amp;LEN(Y502)+1)), 1) *1), 0) -1),"")</f>
        <v>3</v>
      </c>
      <c r="AA502" s="209">
        <f ca="1">IFERROR(VALUE(Z502),"")</f>
        <v>3</v>
      </c>
      <c r="AB502" s="209">
        <f ca="1">IFERROR(AA502*SUMPRODUCT(Items!A$242:A$254,Items!AQ$242:AQ$254)/SUM(Items!A$242:A$254),"")</f>
        <v>151.5</v>
      </c>
      <c r="AH502" s="309"/>
    </row>
    <row r="503" spans="2:34" ht="17">
      <c r="B503" s="206" t="s">
        <v>1395</v>
      </c>
      <c r="C503" s="207" t="s">
        <v>1396</v>
      </c>
      <c r="D503" s="207" t="s">
        <v>216</v>
      </c>
      <c r="E503" s="210" t="s">
        <v>1397</v>
      </c>
      <c r="F503" s="102" t="str">
        <f t="shared" si="15"/>
        <v>DGW</v>
      </c>
      <c r="W503" s="209">
        <f ca="1">IF(AND($AB503&gt;=AB500,$AB503&lt;150),1,IF(AND($AB503&gt;=150,$AB503&lt;250),2,IF(AND($AB503&gt;=250,$AB503&lt;450),3,"")))</f>
        <v>1</v>
      </c>
      <c r="X503" s="209">
        <v>2</v>
      </c>
      <c r="Y503" s="209" t="str" cm="1">
        <f t="array" ref="Y503">SUBSTITUTE(TRIM(_xlfn.CONCAT(P3:P102 &amp; " ")), " ", ", ")</f>
        <v>1</v>
      </c>
      <c r="Z503" s="309" t="str" cm="1">
        <f t="array" aca="1" ref="Z503" ca="1">IFERROR(LEFT(Y503, MATCH(FALSE, ISNUMBER(MID(Y503, ROW(INDIRECT("1:"&amp;LEN(Y503)+1)), 1) *1), 0) -1),"")</f>
        <v>1</v>
      </c>
      <c r="AA503" s="209">
        <f t="shared" ref="AA503:AA516" ca="1" si="16">IFERROR(VALUE(Z503),"")</f>
        <v>1</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t="str">
        <f ca="1">IF(AND($AB504&gt;=AB500,$AB504&lt;150),1,IF(AND($AB504&gt;=150,$AB504&lt;250),2,IF(AND($AB504&gt;=250,$AB504&lt;450),3,"")))</f>
        <v/>
      </c>
      <c r="X504" s="209">
        <v>3</v>
      </c>
      <c r="Y504" s="209" t="str" cm="1">
        <f t="array" ref="Y504">SUBSTITUTE(TRIM(_xlfn.CONCAT(P4:P103 &amp; " ")), " ", ", ")</f>
        <v/>
      </c>
      <c r="Z504" s="309" t="str" cm="1">
        <f t="array" aca="1" ref="Z504" ca="1">IFERROR(LEFT(Y504, MATCH(FALSE, ISNUMBER(MID(Y504, ROW(INDIRECT("1:"&amp;LEN(Y504)+1)), 1) *1), 0) -1),"")</f>
        <v/>
      </c>
      <c r="AA504" s="209" t="str">
        <f t="shared" ca="1" si="16"/>
        <v/>
      </c>
      <c r="AB504" s="209" t="str">
        <f ca="1">IFERROR(AA504*SUMPRODUCT(Items!A$242:A$254,Items!AQ$242:AQ$254)/SUM(Items!A$242:A$254),"")</f>
        <v/>
      </c>
      <c r="AH504" s="309"/>
    </row>
    <row r="505" spans="2:34" ht="17">
      <c r="B505" s="206" t="s">
        <v>1401</v>
      </c>
      <c r="C505" s="207" t="s">
        <v>216</v>
      </c>
      <c r="D505" s="207" t="s">
        <v>216</v>
      </c>
      <c r="E505" s="210" t="s">
        <v>1402</v>
      </c>
      <c r="F505" s="102" t="str">
        <f t="shared" si="15"/>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16"/>
        <v/>
      </c>
      <c r="AB505" s="209" t="str">
        <f ca="1">IFERROR(AA505*SUMPRODUCT(Items!A$242:A$254,Items!AQ$242:AQ$254)/SUM(Items!A$242:A$254),"")</f>
        <v/>
      </c>
      <c r="AH505" s="309"/>
    </row>
    <row r="506" spans="2:34" ht="17">
      <c r="B506" s="206" t="s">
        <v>1403</v>
      </c>
      <c r="C506" s="207" t="s">
        <v>38</v>
      </c>
      <c r="D506" s="207" t="s">
        <v>216</v>
      </c>
      <c r="E506" s="210" t="s">
        <v>1404</v>
      </c>
      <c r="F506" s="102" t="str">
        <f t="shared" si="15"/>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16"/>
        <v/>
      </c>
      <c r="AB506" s="209" t="str">
        <f ca="1">IFERROR(AA506*SUMPRODUCT(Items!A$242:A$254,Items!AQ$242:AQ$254)/SUM(Items!A$242:A$254),"")</f>
        <v/>
      </c>
      <c r="AH506" s="309"/>
    </row>
    <row r="507" spans="2:34" ht="17">
      <c r="B507" s="206" t="s">
        <v>1405</v>
      </c>
      <c r="C507" s="207" t="s">
        <v>216</v>
      </c>
      <c r="D507" s="207" t="s">
        <v>216</v>
      </c>
      <c r="E507" s="210" t="s">
        <v>1406</v>
      </c>
      <c r="F507" s="102" t="str">
        <f t="shared" si="15"/>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16"/>
        <v/>
      </c>
      <c r="AB507" s="209" t="str">
        <f ca="1">IFERROR(AA507*SUMPRODUCT(Items!A$242:A$254,Items!AQ$242:AQ$254)/SUM(Items!A$242:A$254),"")</f>
        <v/>
      </c>
      <c r="AH507" s="309"/>
    </row>
    <row r="508" spans="2:34" ht="17">
      <c r="B508" s="206" t="s">
        <v>1407</v>
      </c>
      <c r="C508" s="207" t="s">
        <v>856</v>
      </c>
      <c r="D508" s="207" t="s">
        <v>1348</v>
      </c>
      <c r="E508" s="210" t="s">
        <v>1408</v>
      </c>
      <c r="F508" s="102" t="str">
        <f t="shared" si="15"/>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16"/>
        <v/>
      </c>
      <c r="AB508" s="209" t="str">
        <f ca="1">IFERROR(AA508*SUMPRODUCT(Items!A$242:A$254,Items!AQ$242:AQ$254)/SUM(Items!A$242:A$254),"")</f>
        <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16"/>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16"/>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16"/>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16"/>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16"/>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16"/>
        <v/>
      </c>
      <c r="AB514" s="209" t="str">
        <f ca="1">IFERROR(AA514*SUMPRODUCT(Items!A$242:A$254,Items!AQ$242:AQ$254)/SUM(Items!A$242:A$254),"")</f>
        <v/>
      </c>
      <c r="AH514" s="309"/>
    </row>
    <row r="515" spans="1:34" ht="17">
      <c r="B515" s="206" t="s">
        <v>1415</v>
      </c>
      <c r="C515" s="207" t="s">
        <v>216</v>
      </c>
      <c r="D515" s="207" t="s">
        <v>216</v>
      </c>
      <c r="F515" s="102" t="str">
        <f t="shared" ref="F515:F578" si="17">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16"/>
        <v/>
      </c>
      <c r="AB515" s="209" t="str">
        <f ca="1">IFERROR(AA515*SUMPRODUCT(Items!A$242:A$254,Items!AQ$242:AQ$254)/SUM(Items!A$242:A$254),"")</f>
        <v/>
      </c>
      <c r="AH515" s="309"/>
    </row>
    <row r="516" spans="1:34" ht="17">
      <c r="B516" s="206" t="s">
        <v>1416</v>
      </c>
      <c r="C516" s="207" t="s">
        <v>960</v>
      </c>
      <c r="D516" s="207" t="s">
        <v>960</v>
      </c>
      <c r="F516" s="102" t="str">
        <f t="shared" si="17"/>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16"/>
        <v/>
      </c>
      <c r="AB516" s="209" t="str">
        <f ca="1">IFERROR(AA516*SUMPRODUCT(Items!A$242:A$254,Items!AQ$242:AQ$254)/SUM(Items!A$242:A$254),"")</f>
        <v/>
      </c>
      <c r="AH516" s="309"/>
    </row>
    <row r="517" spans="1:34" ht="17">
      <c r="B517" s="206" t="s">
        <v>1417</v>
      </c>
      <c r="C517" s="207" t="s">
        <v>1086</v>
      </c>
      <c r="D517" s="207" t="s">
        <v>1086</v>
      </c>
      <c r="E517" s="210" t="s">
        <v>1418</v>
      </c>
      <c r="F517" s="102" t="str">
        <f t="shared" si="17"/>
        <v>KBD</v>
      </c>
      <c r="W517" s="209" t="str">
        <f t="shared" ref="W517:W580" ca="1" si="18">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19">IFERROR(VALUE(Z517),"")</f>
        <v/>
      </c>
      <c r="AB517" s="209" t="str">
        <f ca="1">IFERROR(AA517*SUMPRODUCT(Items!A$242:A$254,Items!AQ$242:AQ$254)/SUM(Items!A$242:A$254),"")</f>
        <v/>
      </c>
    </row>
    <row r="518" spans="1:34" ht="17">
      <c r="B518" s="206" t="s">
        <v>1464</v>
      </c>
      <c r="C518" s="207" t="s">
        <v>216</v>
      </c>
      <c r="D518" s="207" t="s">
        <v>956</v>
      </c>
      <c r="F518" s="102" t="str">
        <f t="shared" si="17"/>
        <v>2F</v>
      </c>
      <c r="W518" s="209" t="str">
        <f t="shared" ca="1" si="18"/>
        <v/>
      </c>
      <c r="X518" s="209">
        <v>17</v>
      </c>
      <c r="Y518" s="209" t="str" cm="1">
        <f t="array" ref="Y518">SUBSTITUTE(TRIM(_xlfn.CONCAT(P18:P117 &amp; " ")), " ", ", ")</f>
        <v/>
      </c>
      <c r="Z518" s="309" t="str" cm="1">
        <f t="array" aca="1" ref="Z518" ca="1">IFERROR(LEFT(Y518, MATCH(FALSE, ISNUMBER(MID(Y518, ROW(INDIRECT("1:"&amp;LEN(Y518)+1)), 1) *1), 0) -1),"")</f>
        <v/>
      </c>
      <c r="AA518" s="209" t="str">
        <f t="shared" ca="1" si="19"/>
        <v/>
      </c>
      <c r="AB518" s="209" t="str">
        <f ca="1">IFERROR(AA518*SUMPRODUCT(Items!A$242:A$254,Items!AQ$242:AQ$254)/SUM(Items!A$242:A$254),"")</f>
        <v/>
      </c>
    </row>
    <row r="519" spans="1:34" ht="17">
      <c r="B519" s="206" t="s">
        <v>1472</v>
      </c>
      <c r="C519" s="207" t="s">
        <v>51</v>
      </c>
      <c r="D519" s="207" t="s">
        <v>51</v>
      </c>
      <c r="E519" s="210" t="s">
        <v>430</v>
      </c>
      <c r="F519" s="102" t="str">
        <f t="shared" si="17"/>
        <v>PPF2</v>
      </c>
      <c r="W519" s="209" t="str">
        <f t="shared" ca="1" si="18"/>
        <v/>
      </c>
      <c r="X519" s="209">
        <v>18</v>
      </c>
      <c r="Y519" s="209" t="str" cm="1">
        <f t="array" ref="Y519">SUBSTITUTE(TRIM(_xlfn.CONCAT(P19:P118 &amp; " ")), " ", ", ")</f>
        <v/>
      </c>
      <c r="Z519" s="309" t="str" cm="1">
        <f t="array" aca="1" ref="Z519" ca="1">IFERROR(LEFT(Y519, MATCH(FALSE, ISNUMBER(MID(Y519, ROW(INDIRECT("1:"&amp;LEN(Y519)+1)), 1) *1), 0) -1),"")</f>
        <v/>
      </c>
      <c r="AA519" s="209" t="str">
        <f t="shared" ca="1" si="19"/>
        <v/>
      </c>
      <c r="AB519" s="209" t="str">
        <f ca="1">IFERROR(AA519*SUMPRODUCT(Items!A$242:A$254,Items!AQ$242:AQ$254)/SUM(Items!A$242:A$254),"")</f>
        <v/>
      </c>
    </row>
    <row r="520" spans="1:34" ht="17">
      <c r="B520" s="206" t="s">
        <v>1469</v>
      </c>
      <c r="C520" s="207" t="s">
        <v>51</v>
      </c>
      <c r="D520" s="207" t="s">
        <v>51</v>
      </c>
      <c r="E520" s="210" t="s">
        <v>430</v>
      </c>
      <c r="F520" s="102" t="str">
        <f t="shared" si="17"/>
        <v>PPF3</v>
      </c>
      <c r="W520" s="209" t="str">
        <f t="shared" ca="1" si="18"/>
        <v/>
      </c>
      <c r="X520" s="209">
        <v>19</v>
      </c>
      <c r="Y520" s="209" t="str" cm="1">
        <f t="array" ref="Y520">SUBSTITUTE(TRIM(_xlfn.CONCAT(P20:P119 &amp; " ")), " ", ", ")</f>
        <v/>
      </c>
      <c r="Z520" s="309" t="str" cm="1">
        <f t="array" aca="1" ref="Z520" ca="1">IFERROR(LEFT(Y520, MATCH(FALSE, ISNUMBER(MID(Y520, ROW(INDIRECT("1:"&amp;LEN(Y520)+1)), 1) *1), 0) -1),"")</f>
        <v/>
      </c>
      <c r="AA520" s="209" t="str">
        <f t="shared" ca="1" si="19"/>
        <v/>
      </c>
      <c r="AB520" s="209" t="str">
        <f ca="1">IFERROR(AA520*SUMPRODUCT(Items!A$242:A$254,Items!AQ$242:AQ$254)/SUM(Items!A$242:A$254),"")</f>
        <v/>
      </c>
    </row>
    <row r="521" spans="1:34" ht="17">
      <c r="A521" s="213"/>
      <c r="B521" s="214" t="s">
        <v>1468</v>
      </c>
      <c r="C521" s="215" t="s">
        <v>51</v>
      </c>
      <c r="D521" s="215" t="s">
        <v>51</v>
      </c>
      <c r="E521" s="216" t="s">
        <v>430</v>
      </c>
      <c r="F521" s="102" t="str">
        <f t="shared" si="17"/>
        <v>PPF5</v>
      </c>
      <c r="W521" s="209" t="str">
        <f t="shared" ca="1" si="18"/>
        <v/>
      </c>
      <c r="X521" s="209">
        <v>20</v>
      </c>
      <c r="Y521" s="209" t="str" cm="1">
        <f t="array" ref="Y521">SUBSTITUTE(TRIM(_xlfn.CONCAT(P21:P120 &amp; " ")), " ", ", ")</f>
        <v/>
      </c>
      <c r="Z521" s="309" t="str" cm="1">
        <f t="array" aca="1" ref="Z521" ca="1">IFERROR(LEFT(Y521, MATCH(FALSE, ISNUMBER(MID(Y521, ROW(INDIRECT("1:"&amp;LEN(Y521)+1)), 1) *1), 0) -1),"")</f>
        <v/>
      </c>
      <c r="AA521" s="209" t="str">
        <f t="shared" ca="1" si="19"/>
        <v/>
      </c>
      <c r="AB521" s="209" t="str">
        <f ca="1">IFERROR(AA521*SUMPRODUCT(Items!A$242:A$254,Items!AQ$242:AQ$254)/SUM(Items!A$242:A$254),"")</f>
        <v/>
      </c>
    </row>
    <row r="522" spans="1:34" ht="17">
      <c r="A522" s="213"/>
      <c r="B522" s="214" t="s">
        <v>1470</v>
      </c>
      <c r="C522" s="215" t="s">
        <v>51</v>
      </c>
      <c r="D522" s="215" t="s">
        <v>51</v>
      </c>
      <c r="E522" s="216" t="s">
        <v>430</v>
      </c>
      <c r="F522" s="102" t="str">
        <f t="shared" si="17"/>
        <v>PPF8</v>
      </c>
      <c r="W522" s="209" t="str">
        <f t="shared" ca="1" si="18"/>
        <v/>
      </c>
      <c r="X522" s="209">
        <v>21</v>
      </c>
      <c r="Y522" s="209" t="str" cm="1">
        <f t="array" ref="Y522">SUBSTITUTE(TRIM(_xlfn.CONCAT(P22:P121 &amp; " ")), " ", ", ")</f>
        <v/>
      </c>
      <c r="Z522" s="309" t="str" cm="1">
        <f t="array" aca="1" ref="Z522" ca="1">IFERROR(LEFT(Y522, MATCH(FALSE, ISNUMBER(MID(Y522, ROW(INDIRECT("1:"&amp;LEN(Y522)+1)), 1) *1), 0) -1),"")</f>
        <v/>
      </c>
      <c r="AA522" s="209" t="str">
        <f t="shared" ca="1" si="19"/>
        <v/>
      </c>
      <c r="AB522" s="209" t="str">
        <f ca="1">IFERROR(AA522*SUMPRODUCT(Items!A$242:A$254,Items!AQ$242:AQ$254)/SUM(Items!A$242:A$254),"")</f>
        <v/>
      </c>
    </row>
    <row r="523" spans="1:34" ht="17">
      <c r="A523" s="213"/>
      <c r="B523" s="214" t="s">
        <v>1471</v>
      </c>
      <c r="C523" s="215" t="s">
        <v>51</v>
      </c>
      <c r="D523" s="215" t="s">
        <v>51</v>
      </c>
      <c r="E523" s="216" t="s">
        <v>430</v>
      </c>
      <c r="F523" s="102" t="str">
        <f t="shared" si="17"/>
        <v>PPF1</v>
      </c>
      <c r="W523" s="209" t="str">
        <f t="shared" ca="1" si="18"/>
        <v/>
      </c>
      <c r="X523" s="209">
        <v>22</v>
      </c>
      <c r="Y523" s="209" t="str" cm="1">
        <f t="array" ref="Y523">SUBSTITUTE(TRIM(_xlfn.CONCAT(P23:P122 &amp; " ")), " ", ", ")</f>
        <v/>
      </c>
      <c r="Z523" s="309" t="str" cm="1">
        <f t="array" aca="1" ref="Z523" ca="1">IFERROR(LEFT(Y523, MATCH(FALSE, ISNUMBER(MID(Y523, ROW(INDIRECT("1:"&amp;LEN(Y523)+1)), 1) *1), 0) -1),"")</f>
        <v/>
      </c>
      <c r="AA523" s="209" t="str">
        <f t="shared" ca="1" si="19"/>
        <v/>
      </c>
      <c r="AB523" s="209" t="str">
        <f ca="1">IFERROR(AA523*SUMPRODUCT(Items!A$242:A$254,Items!AQ$242:AQ$254)/SUM(Items!A$242:A$254),"")</f>
        <v/>
      </c>
    </row>
    <row r="524" spans="1:34" ht="17">
      <c r="B524" s="206" t="s">
        <v>1474</v>
      </c>
      <c r="C524" s="207" t="s">
        <v>1240</v>
      </c>
      <c r="D524" s="207" t="s">
        <v>216</v>
      </c>
      <c r="E524" s="207" t="s">
        <v>1475</v>
      </c>
      <c r="F524" s="102" t="str">
        <f t="shared" si="17"/>
        <v>DMS</v>
      </c>
      <c r="W524" s="209" t="str">
        <f t="shared" ca="1" si="18"/>
        <v/>
      </c>
      <c r="X524" s="209">
        <v>23</v>
      </c>
      <c r="Y524" s="209" t="str" cm="1">
        <f t="array" ref="Y524">SUBSTITUTE(TRIM(_xlfn.CONCAT(P24:P123 &amp; " ")), " ", ", ")</f>
        <v/>
      </c>
      <c r="Z524" s="309" t="str" cm="1">
        <f t="array" aca="1" ref="Z524" ca="1">IFERROR(LEFT(Y524, MATCH(FALSE, ISNUMBER(MID(Y524, ROW(INDIRECT("1:"&amp;LEN(Y524)+1)), 1) *1), 0) -1),"")</f>
        <v/>
      </c>
      <c r="AA524" s="209" t="str">
        <f t="shared" ca="1" si="19"/>
        <v/>
      </c>
      <c r="AB524" s="209" t="str">
        <f ca="1">IFERROR(AA524*SUMPRODUCT(Items!A$242:A$254,Items!AQ$242:AQ$254)/SUM(Items!A$242:A$254),"")</f>
        <v/>
      </c>
    </row>
    <row r="525" spans="1:34" ht="17">
      <c r="B525" s="206" t="s">
        <v>1476</v>
      </c>
      <c r="C525" s="207" t="s">
        <v>216</v>
      </c>
      <c r="D525" s="207" t="s">
        <v>216</v>
      </c>
      <c r="E525" s="210" t="s">
        <v>1477</v>
      </c>
      <c r="F525" s="102" t="str">
        <f t="shared" si="17"/>
        <v>NB</v>
      </c>
      <c r="W525" s="209" t="str">
        <f t="shared" ca="1" si="18"/>
        <v/>
      </c>
      <c r="X525" s="209">
        <v>24</v>
      </c>
      <c r="Y525" s="209" t="str" cm="1">
        <f t="array" ref="Y525">SUBSTITUTE(TRIM(_xlfn.CONCAT(P25:P124 &amp; " ")), " ", ", ")</f>
        <v/>
      </c>
      <c r="Z525" s="309" t="str" cm="1">
        <f t="array" aca="1" ref="Z525" ca="1">IFERROR(LEFT(Y525, MATCH(FALSE, ISNUMBER(MID(Y525, ROW(INDIRECT("1:"&amp;LEN(Y525)+1)), 1) *1), 0) -1),"")</f>
        <v/>
      </c>
      <c r="AA525" s="209" t="str">
        <f t="shared" ca="1" si="19"/>
        <v/>
      </c>
      <c r="AB525" s="209" t="str">
        <f ca="1">IFERROR(AA525*SUMPRODUCT(Items!A$242:A$254,Items!AQ$242:AQ$254)/SUM(Items!A$242:A$254),"")</f>
        <v/>
      </c>
    </row>
    <row r="526" spans="1:34" ht="17">
      <c r="B526" s="206" t="s">
        <v>1478</v>
      </c>
      <c r="C526" s="207" t="s">
        <v>342</v>
      </c>
      <c r="D526" s="207" t="s">
        <v>342</v>
      </c>
      <c r="E526" s="210" t="s">
        <v>1479</v>
      </c>
      <c r="F526" s="102" t="str">
        <f t="shared" si="17"/>
        <v>H-RL</v>
      </c>
      <c r="W526" s="209" t="str">
        <f t="shared" ca="1" si="18"/>
        <v/>
      </c>
      <c r="X526" s="209">
        <v>25</v>
      </c>
      <c r="Y526" s="209" t="str" cm="1">
        <f t="array" ref="Y526">SUBSTITUTE(TRIM(_xlfn.CONCAT(P26:P125 &amp; " ")), " ", ", ")</f>
        <v/>
      </c>
      <c r="Z526" s="309" t="str" cm="1">
        <f t="array" aca="1" ref="Z526" ca="1">IFERROR(LEFT(Y526, MATCH(FALSE, ISNUMBER(MID(Y526, ROW(INDIRECT("1:"&amp;LEN(Y526)+1)), 1) *1), 0) -1),"")</f>
        <v/>
      </c>
      <c r="AA526" s="209" t="str">
        <f t="shared" ca="1" si="19"/>
        <v/>
      </c>
      <c r="AB526" s="209" t="str">
        <f ca="1">IFERROR(AA526*SUMPRODUCT(Items!A$242:A$254,Items!AQ$242:AQ$254)/SUM(Items!A$242:A$254),"")</f>
        <v/>
      </c>
    </row>
    <row r="527" spans="1:34" ht="17">
      <c r="B527" s="206" t="s">
        <v>1480</v>
      </c>
      <c r="C527" s="207" t="s">
        <v>1378</v>
      </c>
      <c r="D527" s="207" t="s">
        <v>1378</v>
      </c>
      <c r="F527" s="102" t="str">
        <f t="shared" si="17"/>
        <v>UL</v>
      </c>
      <c r="W527" s="209" t="str">
        <f t="shared" ca="1" si="18"/>
        <v/>
      </c>
      <c r="X527" s="209">
        <v>26</v>
      </c>
      <c r="Y527" s="209" t="str" cm="1">
        <f t="array" ref="Y527">SUBSTITUTE(TRIM(_xlfn.CONCAT(P27:P126 &amp; " ")), " ", ", ")</f>
        <v/>
      </c>
      <c r="Z527" s="309" t="str" cm="1">
        <f t="array" aca="1" ref="Z527" ca="1">IFERROR(LEFT(Y527, MATCH(FALSE, ISNUMBER(MID(Y527, ROW(INDIRECT("1:"&amp;LEN(Y527)+1)), 1) *1), 0) -1),"")</f>
        <v/>
      </c>
      <c r="AA527" s="209" t="str">
        <f t="shared" ca="1" si="19"/>
        <v/>
      </c>
      <c r="AB527" s="209" t="str">
        <f ca="1">IFERROR(AA527*SUMPRODUCT(Items!A$242:A$254,Items!AQ$242:AQ$254)/SUM(Items!A$242:A$254),"")</f>
        <v/>
      </c>
    </row>
    <row r="528" spans="1:34" ht="17">
      <c r="B528" s="206" t="s">
        <v>1481</v>
      </c>
      <c r="C528" s="207" t="s">
        <v>355</v>
      </c>
      <c r="D528" s="207" t="s">
        <v>216</v>
      </c>
      <c r="E528" s="210" t="s">
        <v>1482</v>
      </c>
      <c r="F528" s="102" t="str">
        <f t="shared" si="17"/>
        <v>MA</v>
      </c>
      <c r="W528" s="209" t="str">
        <f t="shared" ca="1" si="18"/>
        <v/>
      </c>
      <c r="X528" s="209">
        <v>27</v>
      </c>
      <c r="Y528" s="209" t="str" cm="1">
        <f t="array" ref="Y528">SUBSTITUTE(TRIM(_xlfn.CONCAT(P28:P127 &amp; " ")), " ", ", ")</f>
        <v/>
      </c>
      <c r="Z528" s="309" t="str" cm="1">
        <f t="array" aca="1" ref="Z528" ca="1">IFERROR(LEFT(Y528, MATCH(FALSE, ISNUMBER(MID(Y528, ROW(INDIRECT("1:"&amp;LEN(Y528)+1)), 1) *1), 0) -1),"")</f>
        <v/>
      </c>
      <c r="AA528" s="209" t="str">
        <f t="shared" ca="1" si="19"/>
        <v/>
      </c>
      <c r="AB528" s="209" t="str">
        <f ca="1">IFERROR(AA528*SUMPRODUCT(Items!A$242:A$254,Items!AQ$242:AQ$254)/SUM(Items!A$242:A$254),"")</f>
        <v/>
      </c>
    </row>
    <row r="529" spans="2:28" ht="34">
      <c r="B529" s="206" t="s">
        <v>1485</v>
      </c>
      <c r="C529" s="207" t="s">
        <v>51</v>
      </c>
      <c r="D529" s="207" t="s">
        <v>51</v>
      </c>
      <c r="E529" s="210" t="s">
        <v>1483</v>
      </c>
      <c r="F529" s="102" t="str">
        <f t="shared" si="17"/>
        <v>SO-C</v>
      </c>
      <c r="W529" s="209" t="str">
        <f t="shared" ca="1" si="18"/>
        <v/>
      </c>
      <c r="X529" s="209">
        <v>28</v>
      </c>
      <c r="Y529" s="209" t="str" cm="1">
        <f t="array" ref="Y529">SUBSTITUTE(TRIM(_xlfn.CONCAT(P29:P128 &amp; " ")), " ", ", ")</f>
        <v/>
      </c>
      <c r="Z529" s="309" t="str" cm="1">
        <f t="array" aca="1" ref="Z529" ca="1">IFERROR(LEFT(Y529, MATCH(FALSE, ISNUMBER(MID(Y529, ROW(INDIRECT("1:"&amp;LEN(Y529)+1)), 1) *1), 0) -1),"")</f>
        <v/>
      </c>
      <c r="AA529" s="209" t="str">
        <f t="shared" ca="1" si="19"/>
        <v/>
      </c>
      <c r="AB529" s="209" t="str">
        <f ca="1">IFERROR(AA529*SUMPRODUCT(Items!A$242:A$254,Items!AQ$242:AQ$254)/SUM(Items!A$242:A$254),"")</f>
        <v/>
      </c>
    </row>
    <row r="530" spans="2:28" ht="17">
      <c r="B530" s="206" t="s">
        <v>1495</v>
      </c>
      <c r="C530" s="207" t="s">
        <v>1496</v>
      </c>
      <c r="D530" s="207" t="s">
        <v>1496</v>
      </c>
      <c r="F530" s="102" t="str">
        <f t="shared" si="17"/>
        <v>RRH</v>
      </c>
      <c r="W530" s="209" t="str">
        <f t="shared" ca="1" si="18"/>
        <v/>
      </c>
      <c r="X530" s="209">
        <v>29</v>
      </c>
      <c r="Y530" s="209" t="str" cm="1">
        <f t="array" ref="Y530">SUBSTITUTE(TRIM(_xlfn.CONCAT(P30:P129 &amp; " ")), " ", ", ")</f>
        <v/>
      </c>
      <c r="Z530" s="309" t="str" cm="1">
        <f t="array" aca="1" ref="Z530" ca="1">IFERROR(LEFT(Y530, MATCH(FALSE, ISNUMBER(MID(Y530, ROW(INDIRECT("1:"&amp;LEN(Y530)+1)), 1) *1), 0) -1),"")</f>
        <v/>
      </c>
      <c r="AA530" s="209" t="str">
        <f t="shared" ca="1" si="19"/>
        <v/>
      </c>
      <c r="AB530" s="209" t="str">
        <f ca="1">IFERROR(AA530*SUMPRODUCT(Items!A$242:A$254,Items!AQ$242:AQ$254)/SUM(Items!A$242:A$254),"")</f>
        <v/>
      </c>
    </row>
    <row r="531" spans="2:28" ht="17">
      <c r="B531" s="206" t="s">
        <v>1500</v>
      </c>
      <c r="C531" s="207" t="s">
        <v>1501</v>
      </c>
      <c r="D531" s="207" t="s">
        <v>1502</v>
      </c>
      <c r="E531" s="210" t="s">
        <v>1503</v>
      </c>
      <c r="F531" s="102" t="str">
        <f t="shared" si="17"/>
        <v>MKA</v>
      </c>
      <c r="W531" s="209" t="str">
        <f t="shared" ca="1" si="18"/>
        <v/>
      </c>
      <c r="X531" s="209">
        <v>30</v>
      </c>
      <c r="Y531" s="209" t="str" cm="1">
        <f t="array" ref="Y531">SUBSTITUTE(TRIM(_xlfn.CONCAT(P31:P130 &amp; " ")), " ", ", ")</f>
        <v/>
      </c>
      <c r="Z531" s="309" t="str" cm="1">
        <f t="array" aca="1" ref="Z531" ca="1">IFERROR(LEFT(Y531, MATCH(FALSE, ISNUMBER(MID(Y531, ROW(INDIRECT("1:"&amp;LEN(Y531)+1)), 1) *1), 0) -1),"")</f>
        <v/>
      </c>
      <c r="AA531" s="209" t="str">
        <f t="shared" ca="1" si="19"/>
        <v/>
      </c>
      <c r="AB531" s="209" t="str">
        <f ca="1">IFERROR(AA531*SUMPRODUCT(Items!A$242:A$254,Items!AQ$242:AQ$254)/SUM(Items!A$242:A$254),"")</f>
        <v/>
      </c>
    </row>
    <row r="532" spans="2:28" ht="17">
      <c r="B532" s="206" t="s">
        <v>1504</v>
      </c>
      <c r="C532" s="207" t="s">
        <v>216</v>
      </c>
      <c r="D532" s="207" t="s">
        <v>216</v>
      </c>
      <c r="F532" s="102" t="str">
        <f t="shared" si="17"/>
        <v>MKB</v>
      </c>
      <c r="W532" s="209" t="str">
        <f t="shared" ca="1" si="18"/>
        <v/>
      </c>
      <c r="X532" s="209">
        <v>31</v>
      </c>
      <c r="Y532" s="209" t="str" cm="1">
        <f t="array" ref="Y532">SUBSTITUTE(TRIM(_xlfn.CONCAT(P32:P131 &amp; " ")), " ", ", ")</f>
        <v/>
      </c>
      <c r="Z532" s="309" t="str" cm="1">
        <f t="array" aca="1" ref="Z532" ca="1">IFERROR(LEFT(Y532, MATCH(FALSE, ISNUMBER(MID(Y532, ROW(INDIRECT("1:"&amp;LEN(Y532)+1)), 1) *1), 0) -1),"")</f>
        <v/>
      </c>
      <c r="AA532" s="209" t="str">
        <f t="shared" ca="1" si="19"/>
        <v/>
      </c>
      <c r="AB532" s="209" t="str">
        <f ca="1">IFERROR(AA532*SUMPRODUCT(Items!A$242:A$254,Items!AQ$242:AQ$254)/SUM(Items!A$242:A$254),"")</f>
        <v/>
      </c>
    </row>
    <row r="533" spans="2:28" ht="34">
      <c r="B533" s="206" t="s">
        <v>1505</v>
      </c>
      <c r="C533" s="207" t="s">
        <v>1506</v>
      </c>
      <c r="D533" s="207" t="s">
        <v>954</v>
      </c>
      <c r="E533" s="210" t="s">
        <v>1507</v>
      </c>
      <c r="F533" s="102" t="str">
        <f t="shared" si="17"/>
        <v>AB</v>
      </c>
      <c r="W533" s="209" t="str">
        <f t="shared" ca="1" si="18"/>
        <v/>
      </c>
      <c r="X533" s="209">
        <v>32</v>
      </c>
      <c r="Y533" s="209" t="str" cm="1">
        <f t="array" ref="Y533">SUBSTITUTE(TRIM(_xlfn.CONCAT(P33:P132 &amp; " ")), " ", ", ")</f>
        <v/>
      </c>
      <c r="Z533" s="309" t="str" cm="1">
        <f t="array" aca="1" ref="Z533" ca="1">IFERROR(LEFT(Y533, MATCH(FALSE, ISNUMBER(MID(Y533, ROW(INDIRECT("1:"&amp;LEN(Y533)+1)), 1) *1), 0) -1),"")</f>
        <v/>
      </c>
      <c r="AA533" s="209" t="str">
        <f t="shared" ca="1" si="19"/>
        <v/>
      </c>
      <c r="AB533" s="209" t="str">
        <f ca="1">IFERROR(AA533*SUMPRODUCT(Items!A$242:A$254,Items!AQ$242:AQ$254)/SUM(Items!A$242:A$254),"")</f>
        <v/>
      </c>
    </row>
    <row r="534" spans="2:28" ht="17">
      <c r="B534" s="206" t="s">
        <v>1508</v>
      </c>
      <c r="C534" s="207" t="s">
        <v>32</v>
      </c>
      <c r="D534" s="207" t="s">
        <v>216</v>
      </c>
      <c r="E534" s="210" t="s">
        <v>1509</v>
      </c>
      <c r="F534" s="102" t="str">
        <f t="shared" si="17"/>
        <v>MBC</v>
      </c>
      <c r="W534" s="209" t="str">
        <f t="shared" ca="1" si="18"/>
        <v/>
      </c>
      <c r="X534" s="209">
        <v>33</v>
      </c>
      <c r="Y534" s="209" t="str" cm="1">
        <f t="array" ref="Y534">SUBSTITUTE(TRIM(_xlfn.CONCAT(P34:P133 &amp; " ")), " ", ", ")</f>
        <v/>
      </c>
      <c r="Z534" s="309" t="str" cm="1">
        <f t="array" aca="1" ref="Z534" ca="1">IFERROR(LEFT(Y534, MATCH(FALSE, ISNUMBER(MID(Y534, ROW(INDIRECT("1:"&amp;LEN(Y534)+1)), 1) *1), 0) -1),"")</f>
        <v/>
      </c>
      <c r="AA534" s="209" t="str">
        <f t="shared" ca="1" si="19"/>
        <v/>
      </c>
      <c r="AB534" s="209" t="str">
        <f ca="1">IFERROR(AA534*SUMPRODUCT(Items!A$242:A$254,Items!AQ$242:AQ$254)/SUM(Items!A$242:A$254),"")</f>
        <v/>
      </c>
    </row>
    <row r="535" spans="2:28" ht="17">
      <c r="B535" s="206" t="s">
        <v>1510</v>
      </c>
      <c r="C535" s="207" t="s">
        <v>446</v>
      </c>
      <c r="D535" s="207" t="s">
        <v>35</v>
      </c>
      <c r="E535" s="210" t="s">
        <v>447</v>
      </c>
      <c r="F535" s="102" t="str">
        <f t="shared" si="17"/>
        <v>AA</v>
      </c>
      <c r="W535" s="209" t="str">
        <f t="shared" ca="1" si="18"/>
        <v/>
      </c>
      <c r="X535" s="209">
        <v>34</v>
      </c>
      <c r="Y535" s="209" t="str" cm="1">
        <f t="array" ref="Y535">SUBSTITUTE(TRIM(_xlfn.CONCAT(P35:P134 &amp; " ")), " ", ", ")</f>
        <v/>
      </c>
      <c r="Z535" s="309" t="str" cm="1">
        <f t="array" aca="1" ref="Z535" ca="1">IFERROR(LEFT(Y535, MATCH(FALSE, ISNUMBER(MID(Y535, ROW(INDIRECT("1:"&amp;LEN(Y535)+1)), 1) *1), 0) -1),"")</f>
        <v/>
      </c>
      <c r="AA535" s="209" t="str">
        <f t="shared" ca="1" si="19"/>
        <v/>
      </c>
      <c r="AB535" s="209" t="str">
        <f ca="1">IFERROR(AA535*SUMPRODUCT(Items!A$242:A$254,Items!AQ$242:AQ$254)/SUM(Items!A$242:A$254),"")</f>
        <v/>
      </c>
    </row>
    <row r="536" spans="2:28" ht="17">
      <c r="B536" s="206" t="s">
        <v>1512</v>
      </c>
      <c r="C536" s="207" t="s">
        <v>342</v>
      </c>
      <c r="D536" s="207" t="s">
        <v>342</v>
      </c>
      <c r="F536" s="102" t="str">
        <f t="shared" si="17"/>
        <v>U-T</v>
      </c>
      <c r="W536" s="209" t="str">
        <f t="shared" ca="1" si="18"/>
        <v/>
      </c>
      <c r="X536" s="209">
        <v>35</v>
      </c>
      <c r="Y536" s="209" t="str" cm="1">
        <f t="array" ref="Y536">SUBSTITUTE(TRIM(_xlfn.CONCAT(P36:P135 &amp; " ")), " ", ", ")</f>
        <v/>
      </c>
      <c r="Z536" s="309" t="str" cm="1">
        <f t="array" aca="1" ref="Z536" ca="1">IFERROR(LEFT(Y536, MATCH(FALSE, ISNUMBER(MID(Y536, ROW(INDIRECT("1:"&amp;LEN(Y536)+1)), 1) *1), 0) -1),"")</f>
        <v/>
      </c>
      <c r="AA536" s="209" t="str">
        <f t="shared" ca="1" si="19"/>
        <v/>
      </c>
      <c r="AB536" s="209" t="str">
        <f ca="1">IFERROR(AA536*SUMPRODUCT(Items!A$242:A$254,Items!AQ$242:AQ$254)/SUM(Items!A$242:A$254),"")</f>
        <v/>
      </c>
    </row>
    <row r="537" spans="2:28" ht="17">
      <c r="B537" s="206" t="s">
        <v>1513</v>
      </c>
      <c r="C537" s="207" t="s">
        <v>216</v>
      </c>
      <c r="D537" s="207" t="s">
        <v>216</v>
      </c>
      <c r="E537" s="210" t="s">
        <v>1514</v>
      </c>
      <c r="F537" s="102" t="str">
        <f t="shared" si="17"/>
        <v>NNJ</v>
      </c>
      <c r="W537" s="209" t="str">
        <f t="shared" ca="1" si="18"/>
        <v/>
      </c>
      <c r="X537" s="209">
        <v>36</v>
      </c>
      <c r="Y537" s="209" t="str" cm="1">
        <f t="array" ref="Y537">SUBSTITUTE(TRIM(_xlfn.CONCAT(P37:P136 &amp; " ")), " ", ", ")</f>
        <v/>
      </c>
      <c r="Z537" s="309" t="str" cm="1">
        <f t="array" aca="1" ref="Z537" ca="1">IFERROR(LEFT(Y537, MATCH(FALSE, ISNUMBER(MID(Y537, ROW(INDIRECT("1:"&amp;LEN(Y537)+1)), 1) *1), 0) -1),"")</f>
        <v/>
      </c>
      <c r="AA537" s="209" t="str">
        <f t="shared" ca="1" si="19"/>
        <v/>
      </c>
      <c r="AB537" s="209" t="str">
        <f ca="1">IFERROR(AA537*SUMPRODUCT(Items!A$242:A$254,Items!AQ$242:AQ$254)/SUM(Items!A$242:A$254),"")</f>
        <v/>
      </c>
    </row>
    <row r="538" spans="2:28" ht="17">
      <c r="B538" s="206" t="s">
        <v>1515</v>
      </c>
      <c r="C538" s="207" t="s">
        <v>69</v>
      </c>
      <c r="D538" s="207" t="s">
        <v>216</v>
      </c>
      <c r="E538" s="210" t="s">
        <v>1516</v>
      </c>
      <c r="F538" s="102" t="str">
        <f t="shared" si="17"/>
        <v>ME</v>
      </c>
      <c r="W538" s="209" t="str">
        <f t="shared" ca="1" si="18"/>
        <v/>
      </c>
      <c r="X538" s="209">
        <v>37</v>
      </c>
      <c r="Y538" s="209" t="str" cm="1">
        <f t="array" ref="Y538">SUBSTITUTE(TRIM(_xlfn.CONCAT(P38:P137 &amp; " ")), " ", ", ")</f>
        <v/>
      </c>
      <c r="Z538" s="309" t="str" cm="1">
        <f t="array" aca="1" ref="Z538" ca="1">IFERROR(LEFT(Y538, MATCH(FALSE, ISNUMBER(MID(Y538, ROW(INDIRECT("1:"&amp;LEN(Y538)+1)), 1) *1), 0) -1),"")</f>
        <v/>
      </c>
      <c r="AA538" s="209" t="str">
        <f t="shared" ca="1" si="19"/>
        <v/>
      </c>
      <c r="AB538" s="209" t="str">
        <f ca="1">IFERROR(AA538*SUMPRODUCT(Items!A$242:A$254,Items!AQ$242:AQ$254)/SUM(Items!A$242:A$254),"")</f>
        <v/>
      </c>
    </row>
    <row r="539" spans="2:28" ht="17">
      <c r="B539" s="206" t="s">
        <v>1517</v>
      </c>
      <c r="C539" s="207" t="s">
        <v>216</v>
      </c>
      <c r="D539" s="207" t="s">
        <v>216</v>
      </c>
      <c r="F539" s="102" t="str">
        <f t="shared" si="17"/>
        <v>ML</v>
      </c>
      <c r="G539" s="208" t="s">
        <v>1518</v>
      </c>
      <c r="W539" s="209" t="str">
        <f t="shared" ca="1" si="18"/>
        <v/>
      </c>
      <c r="X539" s="209">
        <v>38</v>
      </c>
      <c r="Y539" s="209" t="str" cm="1">
        <f t="array" ref="Y539">SUBSTITUTE(TRIM(_xlfn.CONCAT(P39:P138 &amp; " ")), " ", ", ")</f>
        <v/>
      </c>
      <c r="Z539" s="309" t="str" cm="1">
        <f t="array" aca="1" ref="Z539" ca="1">IFERROR(LEFT(Y539, MATCH(FALSE, ISNUMBER(MID(Y539, ROW(INDIRECT("1:"&amp;LEN(Y539)+1)), 1) *1), 0) -1),"")</f>
        <v/>
      </c>
      <c r="AA539" s="209" t="str">
        <f t="shared" ca="1" si="19"/>
        <v/>
      </c>
      <c r="AB539" s="209" t="str">
        <f ca="1">IFERROR(AA539*SUMPRODUCT(Items!A$242:A$254,Items!AQ$242:AQ$254)/SUM(Items!A$242:A$254),"")</f>
        <v/>
      </c>
    </row>
    <row r="540" spans="2:28" ht="17">
      <c r="B540" s="206" t="s">
        <v>1519</v>
      </c>
      <c r="C540" s="207" t="s">
        <v>216</v>
      </c>
      <c r="D540" s="207" t="s">
        <v>216</v>
      </c>
      <c r="E540" s="210" t="s">
        <v>1521</v>
      </c>
      <c r="F540" s="102" t="str">
        <f t="shared" si="17"/>
        <v>TP</v>
      </c>
      <c r="G540" s="217" t="s">
        <v>1520</v>
      </c>
      <c r="W540" s="209" t="str">
        <f t="shared" ca="1" si="18"/>
        <v/>
      </c>
      <c r="X540" s="209">
        <v>39</v>
      </c>
      <c r="Y540" s="209" t="str" cm="1">
        <f t="array" ref="Y540">SUBSTITUTE(TRIM(_xlfn.CONCAT(P40:P139 &amp; " ")), " ", ", ")</f>
        <v/>
      </c>
      <c r="Z540" s="309" t="str" cm="1">
        <f t="array" aca="1" ref="Z540" ca="1">IFERROR(LEFT(Y540, MATCH(FALSE, ISNUMBER(MID(Y540, ROW(INDIRECT("1:"&amp;LEN(Y540)+1)), 1) *1), 0) -1),"")</f>
        <v/>
      </c>
      <c r="AA540" s="209" t="str">
        <f t="shared" ca="1" si="19"/>
        <v/>
      </c>
      <c r="AB540" s="209" t="str">
        <f ca="1">IFERROR(AA540*SUMPRODUCT(Items!A$242:A$254,Items!AQ$242:AQ$254)/SUM(Items!A$242:A$254),"")</f>
        <v/>
      </c>
    </row>
    <row r="541" spans="2:28" ht="17">
      <c r="B541" s="206" t="s">
        <v>629</v>
      </c>
      <c r="C541" s="207" t="s">
        <v>960</v>
      </c>
      <c r="D541" s="207" t="s">
        <v>960</v>
      </c>
      <c r="E541" s="210" t="s">
        <v>1522</v>
      </c>
      <c r="F541" s="102" t="str">
        <f t="shared" si="17"/>
        <v>S</v>
      </c>
      <c r="W541" s="209" t="str">
        <f t="shared" ca="1" si="18"/>
        <v/>
      </c>
      <c r="X541" s="209">
        <v>40</v>
      </c>
      <c r="Y541" s="209" t="str" cm="1">
        <f t="array" ref="Y541">SUBSTITUTE(TRIM(_xlfn.CONCAT(P41:P140 &amp; " ")), " ", ", ")</f>
        <v/>
      </c>
      <c r="Z541" s="309" t="str" cm="1">
        <f t="array" aca="1" ref="Z541" ca="1">IFERROR(LEFT(Y541, MATCH(FALSE, ISNUMBER(MID(Y541, ROW(INDIRECT("1:"&amp;LEN(Y541)+1)), 1) *1), 0) -1),"")</f>
        <v/>
      </c>
      <c r="AA541" s="209" t="str">
        <f t="shared" ca="1" si="19"/>
        <v/>
      </c>
      <c r="AB541" s="209" t="str">
        <f ca="1">IFERROR(AA541*SUMPRODUCT(Items!A$242:A$254,Items!AQ$242:AQ$254)/SUM(Items!A$242:A$254),"")</f>
        <v/>
      </c>
    </row>
    <row r="542" spans="2:28" ht="17">
      <c r="B542" s="206" t="s">
        <v>1523</v>
      </c>
      <c r="C542" s="207" t="s">
        <v>1524</v>
      </c>
      <c r="D542" s="207" t="s">
        <v>35</v>
      </c>
      <c r="F542" s="102" t="str">
        <f t="shared" si="17"/>
        <v>PC</v>
      </c>
      <c r="W542" s="209" t="str">
        <f t="shared" ca="1" si="18"/>
        <v/>
      </c>
      <c r="X542" s="209">
        <v>41</v>
      </c>
      <c r="Y542" s="209" t="str" cm="1">
        <f t="array" ref="Y542">SUBSTITUTE(TRIM(_xlfn.CONCAT(P42:P141 &amp; " ")), " ", ", ")</f>
        <v/>
      </c>
      <c r="Z542" s="309" t="str" cm="1">
        <f t="array" aca="1" ref="Z542" ca="1">IFERROR(LEFT(Y542, MATCH(FALSE, ISNUMBER(MID(Y542, ROW(INDIRECT("1:"&amp;LEN(Y542)+1)), 1) *1), 0) -1),"")</f>
        <v/>
      </c>
      <c r="AA542" s="209" t="str">
        <f t="shared" ca="1" si="19"/>
        <v/>
      </c>
      <c r="AB542" s="209" t="str">
        <f ca="1">IFERROR(AA542*SUMPRODUCT(Items!A$242:A$254,Items!AQ$242:AQ$254)/SUM(Items!A$242:A$254),"")</f>
        <v/>
      </c>
    </row>
    <row r="543" spans="2:28" ht="17">
      <c r="B543" s="206" t="s">
        <v>1530</v>
      </c>
      <c r="C543" s="207" t="s">
        <v>1531</v>
      </c>
      <c r="D543" s="207" t="s">
        <v>35</v>
      </c>
      <c r="F543" s="102" t="str">
        <f t="shared" si="17"/>
        <v>MMF</v>
      </c>
      <c r="W543" s="209" t="str">
        <f t="shared" ca="1" si="18"/>
        <v/>
      </c>
      <c r="X543" s="209">
        <v>42</v>
      </c>
      <c r="Y543" s="209" t="str" cm="1">
        <f t="array" ref="Y543">SUBSTITUTE(TRIM(_xlfn.CONCAT(P43:P142 &amp; " ")), " ", ", ")</f>
        <v/>
      </c>
      <c r="Z543" s="309" t="str" cm="1">
        <f t="array" aca="1" ref="Z543" ca="1">IFERROR(LEFT(Y543, MATCH(FALSE, ISNUMBER(MID(Y543, ROW(INDIRECT("1:"&amp;LEN(Y543)+1)), 1) *1), 0) -1),"")</f>
        <v/>
      </c>
      <c r="AA543" s="209" t="str">
        <f t="shared" ca="1" si="19"/>
        <v/>
      </c>
      <c r="AB543" s="209" t="str">
        <f ca="1">IFERROR(AA543*SUMPRODUCT(Items!A$242:A$254,Items!AQ$242:AQ$254)/SUM(Items!A$242:A$254),"")</f>
        <v/>
      </c>
    </row>
    <row r="544" spans="2:28" ht="17">
      <c r="B544" s="206" t="s">
        <v>1532</v>
      </c>
      <c r="C544" s="207" t="s">
        <v>219</v>
      </c>
      <c r="D544" s="207" t="s">
        <v>216</v>
      </c>
      <c r="E544" s="210" t="s">
        <v>1534</v>
      </c>
      <c r="F544" s="102" t="str">
        <f t="shared" si="17"/>
        <v>AE</v>
      </c>
      <c r="G544" s="208" t="s">
        <v>1533</v>
      </c>
      <c r="W544" s="209" t="str">
        <f t="shared" ca="1" si="18"/>
        <v/>
      </c>
      <c r="X544" s="209">
        <v>43</v>
      </c>
      <c r="Y544" s="209" t="str" cm="1">
        <f t="array" ref="Y544">SUBSTITUTE(TRIM(_xlfn.CONCAT(P44:P143 &amp; " ")), " ", ", ")</f>
        <v/>
      </c>
      <c r="Z544" s="309" t="str" cm="1">
        <f t="array" aca="1" ref="Z544" ca="1">IFERROR(LEFT(Y544, MATCH(FALSE, ISNUMBER(MID(Y544, ROW(INDIRECT("1:"&amp;LEN(Y544)+1)), 1) *1), 0) -1),"")</f>
        <v/>
      </c>
      <c r="AA544" s="209" t="str">
        <f t="shared" ca="1" si="19"/>
        <v/>
      </c>
      <c r="AB544" s="209" t="str">
        <f ca="1">IFERROR(AA544*SUMPRODUCT(Items!A$242:A$254,Items!AQ$242:AQ$254)/SUM(Items!A$242:A$254),"")</f>
        <v/>
      </c>
    </row>
    <row r="545" spans="2:28" ht="17">
      <c r="B545" s="206" t="s">
        <v>1535</v>
      </c>
      <c r="C545" s="207" t="s">
        <v>1536</v>
      </c>
      <c r="D545" s="207" t="s">
        <v>216</v>
      </c>
      <c r="E545" s="210" t="s">
        <v>1537</v>
      </c>
      <c r="F545" s="102" t="str">
        <f t="shared" si="17"/>
        <v>ES</v>
      </c>
      <c r="W545" s="209" t="str">
        <f t="shared" ca="1" si="18"/>
        <v/>
      </c>
      <c r="X545" s="209">
        <v>44</v>
      </c>
      <c r="Y545" s="209" t="str" cm="1">
        <f t="array" ref="Y545">SUBSTITUTE(TRIM(_xlfn.CONCAT(P45:P144 &amp; " ")), " ", ", ")</f>
        <v/>
      </c>
      <c r="Z545" s="309" t="str" cm="1">
        <f t="array" aca="1" ref="Z545" ca="1">IFERROR(LEFT(Y545, MATCH(FALSE, ISNUMBER(MID(Y545, ROW(INDIRECT("1:"&amp;LEN(Y545)+1)), 1) *1), 0) -1),"")</f>
        <v/>
      </c>
      <c r="AA545" s="209" t="str">
        <f t="shared" ca="1" si="19"/>
        <v/>
      </c>
      <c r="AB545" s="209" t="str">
        <f ca="1">IFERROR(AA545*SUMPRODUCT(Items!A$242:A$254,Items!AQ$242:AQ$254)/SUM(Items!A$242:A$254),"")</f>
        <v/>
      </c>
    </row>
    <row r="546" spans="2:28" ht="17">
      <c r="B546" s="206" t="s">
        <v>1540</v>
      </c>
      <c r="C546" s="207" t="s">
        <v>216</v>
      </c>
      <c r="D546" s="207" t="s">
        <v>216</v>
      </c>
      <c r="E546" s="210" t="s">
        <v>1541</v>
      </c>
      <c r="F546" s="102" t="str">
        <f t="shared" si="17"/>
        <v>NK</v>
      </c>
      <c r="W546" s="209" t="str">
        <f t="shared" ca="1" si="18"/>
        <v/>
      </c>
      <c r="X546" s="209">
        <v>45</v>
      </c>
      <c r="Y546" s="209" t="str" cm="1">
        <f t="array" ref="Y546">SUBSTITUTE(TRIM(_xlfn.CONCAT(P46:P145 &amp; " ")), " ", ", ")</f>
        <v/>
      </c>
      <c r="Z546" s="309" t="str" cm="1">
        <f t="array" aca="1" ref="Z546" ca="1">IFERROR(LEFT(Y546, MATCH(FALSE, ISNUMBER(MID(Y546, ROW(INDIRECT("1:"&amp;LEN(Y546)+1)), 1) *1), 0) -1),"")</f>
        <v/>
      </c>
      <c r="AA546" s="209" t="str">
        <f t="shared" ca="1" si="19"/>
        <v/>
      </c>
      <c r="AB546" s="209" t="str">
        <f ca="1">IFERROR(AA546*SUMPRODUCT(Items!A$242:A$254,Items!AQ$242:AQ$254)/SUM(Items!A$242:A$254),"")</f>
        <v/>
      </c>
    </row>
    <row r="547" spans="2:28" ht="17">
      <c r="B547" s="206" t="s">
        <v>1542</v>
      </c>
      <c r="C547" s="207" t="s">
        <v>182</v>
      </c>
      <c r="D547" s="207" t="s">
        <v>216</v>
      </c>
      <c r="E547" s="210" t="s">
        <v>1543</v>
      </c>
      <c r="F547" s="102" t="str">
        <f t="shared" si="17"/>
        <v>S</v>
      </c>
      <c r="W547" s="209" t="str">
        <f t="shared" ca="1" si="18"/>
        <v/>
      </c>
      <c r="X547" s="209">
        <v>46</v>
      </c>
      <c r="Y547" s="209" t="str" cm="1">
        <f t="array" ref="Y547">SUBSTITUTE(TRIM(_xlfn.CONCAT(P47:P146 &amp; " ")), " ", ", ")</f>
        <v/>
      </c>
      <c r="Z547" s="309" t="str" cm="1">
        <f t="array" aca="1" ref="Z547" ca="1">IFERROR(LEFT(Y547, MATCH(FALSE, ISNUMBER(MID(Y547, ROW(INDIRECT("1:"&amp;LEN(Y547)+1)), 1) *1), 0) -1),"")</f>
        <v/>
      </c>
      <c r="AA547" s="209" t="str">
        <f t="shared" ca="1" si="19"/>
        <v/>
      </c>
      <c r="AB547" s="209" t="str">
        <f ca="1">IFERROR(AA547*SUMPRODUCT(Items!A$242:A$254,Items!AQ$242:AQ$254)/SUM(Items!A$242:A$254),"")</f>
        <v/>
      </c>
    </row>
    <row r="548" spans="2:28" ht="17">
      <c r="B548" s="206" t="s">
        <v>1544</v>
      </c>
      <c r="C548" s="207" t="s">
        <v>342</v>
      </c>
      <c r="D548" s="207" t="s">
        <v>342</v>
      </c>
      <c r="F548" s="102" t="str">
        <f t="shared" si="17"/>
        <v>D</v>
      </c>
      <c r="W548" s="209" t="str">
        <f t="shared" ca="1" si="18"/>
        <v/>
      </c>
      <c r="X548" s="209">
        <v>47</v>
      </c>
      <c r="Y548" s="209" t="str" cm="1">
        <f t="array" ref="Y548">SUBSTITUTE(TRIM(_xlfn.CONCAT(P48:P147 &amp; " ")), " ", ", ")</f>
        <v/>
      </c>
      <c r="Z548" s="309" t="str" cm="1">
        <f t="array" aca="1" ref="Z548" ca="1">IFERROR(LEFT(Y548, MATCH(FALSE, ISNUMBER(MID(Y548, ROW(INDIRECT("1:"&amp;LEN(Y548)+1)), 1) *1), 0) -1),"")</f>
        <v/>
      </c>
      <c r="AA548" s="209" t="str">
        <f t="shared" ca="1" si="19"/>
        <v/>
      </c>
      <c r="AB548" s="209" t="str">
        <f ca="1">IFERROR(AA548*SUMPRODUCT(Items!A$242:A$254,Items!AQ$242:AQ$254)/SUM(Items!A$242:A$254),"")</f>
        <v/>
      </c>
    </row>
    <row r="549" spans="2:28" ht="17">
      <c r="B549" s="206" t="s">
        <v>1547</v>
      </c>
      <c r="C549" s="207" t="s">
        <v>32</v>
      </c>
      <c r="D549" s="207" t="s">
        <v>216</v>
      </c>
      <c r="F549" s="102" t="str">
        <f t="shared" si="17"/>
        <v>NS</v>
      </c>
      <c r="W549" s="209" t="str">
        <f t="shared" ca="1" si="18"/>
        <v/>
      </c>
      <c r="X549" s="209">
        <v>48</v>
      </c>
      <c r="Y549" s="209" t="str" cm="1">
        <f t="array" ref="Y549">SUBSTITUTE(TRIM(_xlfn.CONCAT(P49:P148 &amp; " ")), " ", ", ")</f>
        <v/>
      </c>
      <c r="Z549" s="309" t="str" cm="1">
        <f t="array" aca="1" ref="Z549" ca="1">IFERROR(LEFT(Y549, MATCH(FALSE, ISNUMBER(MID(Y549, ROW(INDIRECT("1:"&amp;LEN(Y549)+1)), 1) *1), 0) -1),"")</f>
        <v/>
      </c>
      <c r="AA549" s="209" t="str">
        <f t="shared" ca="1" si="19"/>
        <v/>
      </c>
      <c r="AB549" s="209" t="str">
        <f ca="1">IFERROR(AA549*SUMPRODUCT(Items!A$242:A$254,Items!AQ$242:AQ$254)/SUM(Items!A$242:A$254),"")</f>
        <v/>
      </c>
    </row>
    <row r="550" spans="2:28" ht="17">
      <c r="B550" s="206" t="s">
        <v>1551</v>
      </c>
      <c r="C550" s="207" t="s">
        <v>216</v>
      </c>
      <c r="D550" s="207" t="s">
        <v>216</v>
      </c>
      <c r="E550" s="210" t="s">
        <v>1550</v>
      </c>
      <c r="F550" s="102" t="str">
        <f t="shared" si="17"/>
        <v>N</v>
      </c>
      <c r="W550" s="209" t="str">
        <f t="shared" ca="1" si="18"/>
        <v/>
      </c>
      <c r="X550" s="209">
        <v>49</v>
      </c>
      <c r="Y550" s="209" t="str" cm="1">
        <f t="array" ref="Y550">SUBSTITUTE(TRIM(_xlfn.CONCAT(P50:P149 &amp; " ")), " ", ", ")</f>
        <v/>
      </c>
      <c r="Z550" s="309" t="str" cm="1">
        <f t="array" aca="1" ref="Z550" ca="1">IFERROR(LEFT(Y550, MATCH(FALSE, ISNUMBER(MID(Y550, ROW(INDIRECT("1:"&amp;LEN(Y550)+1)), 1) *1), 0) -1),"")</f>
        <v/>
      </c>
      <c r="AA550" s="209" t="str">
        <f t="shared" ca="1" si="19"/>
        <v/>
      </c>
      <c r="AB550" s="209" t="str">
        <f ca="1">IFERROR(AA550*SUMPRODUCT(Items!A$242:A$254,Items!AQ$242:AQ$254)/SUM(Items!A$242:A$254),"")</f>
        <v/>
      </c>
    </row>
    <row r="551" spans="2:28" ht="17">
      <c r="B551" s="206" t="s">
        <v>1552</v>
      </c>
      <c r="C551" s="207" t="s">
        <v>216</v>
      </c>
      <c r="D551" s="207" t="s">
        <v>216</v>
      </c>
      <c r="E551" s="210" t="s">
        <v>1095</v>
      </c>
      <c r="F551" s="102" t="str">
        <f t="shared" si="17"/>
        <v>BA</v>
      </c>
      <c r="W551" s="209" t="str">
        <f t="shared" ca="1" si="18"/>
        <v/>
      </c>
      <c r="X551" s="209">
        <v>50</v>
      </c>
      <c r="Y551" s="209" t="str" cm="1">
        <f t="array" ref="Y551">SUBSTITUTE(TRIM(_xlfn.CONCAT(P51:P150 &amp; " ")), " ", ", ")</f>
        <v/>
      </c>
      <c r="Z551" s="309" t="str" cm="1">
        <f t="array" aca="1" ref="Z551" ca="1">IFERROR(LEFT(Y551, MATCH(FALSE, ISNUMBER(MID(Y551, ROW(INDIRECT("1:"&amp;LEN(Y551)+1)), 1) *1), 0) -1),"")</f>
        <v/>
      </c>
      <c r="AA551" s="209" t="str">
        <f t="shared" ca="1" si="19"/>
        <v/>
      </c>
      <c r="AB551" s="209" t="str">
        <f ca="1">IFERROR(AA551*SUMPRODUCT(Items!A$242:A$254,Items!AQ$242:AQ$254)/SUM(Items!A$242:A$254),"")</f>
        <v/>
      </c>
    </row>
    <row r="552" spans="2:28" ht="17">
      <c r="B552" s="206" t="s">
        <v>1554</v>
      </c>
      <c r="C552" s="207" t="s">
        <v>51</v>
      </c>
      <c r="D552" s="207" t="s">
        <v>51</v>
      </c>
      <c r="E552" s="210" t="s">
        <v>1555</v>
      </c>
      <c r="F552" s="102" t="str">
        <f t="shared" si="17"/>
        <v>ASAL</v>
      </c>
      <c r="G552" s="208" t="s">
        <v>1556</v>
      </c>
      <c r="W552" s="209" t="str">
        <f t="shared" ca="1" si="18"/>
        <v/>
      </c>
      <c r="X552" s="209">
        <v>51</v>
      </c>
      <c r="Y552" s="209" t="str" cm="1">
        <f t="array" ref="Y552">SUBSTITUTE(TRIM(_xlfn.CONCAT(P52:P151 &amp; " ")), " ", ", ")</f>
        <v/>
      </c>
      <c r="Z552" s="309" t="str" cm="1">
        <f t="array" aca="1" ref="Z552" ca="1">IFERROR(LEFT(Y552, MATCH(FALSE, ISNUMBER(MID(Y552, ROW(INDIRECT("1:"&amp;LEN(Y552)+1)), 1) *1), 0) -1),"")</f>
        <v/>
      </c>
      <c r="AA552" s="209" t="str">
        <f t="shared" ca="1" si="19"/>
        <v/>
      </c>
      <c r="AB552" s="209" t="str">
        <f ca="1">IFERROR(AA552*SUMPRODUCT(Items!A$242:A$254,Items!AQ$242:AQ$254)/SUM(Items!A$242:A$254),"")</f>
        <v/>
      </c>
    </row>
    <row r="553" spans="2:28" ht="17">
      <c r="B553" s="206" t="s">
        <v>1557</v>
      </c>
      <c r="C553" s="207" t="s">
        <v>216</v>
      </c>
      <c r="D553" s="207" t="s">
        <v>216</v>
      </c>
      <c r="E553" s="210" t="s">
        <v>1558</v>
      </c>
      <c r="F553" s="102" t="str">
        <f t="shared" si="17"/>
        <v>RA</v>
      </c>
      <c r="W553" s="209" t="str">
        <f t="shared" ca="1" si="18"/>
        <v/>
      </c>
      <c r="X553" s="209">
        <v>52</v>
      </c>
      <c r="Y553" s="209" t="str" cm="1">
        <f t="array" ref="Y553">SUBSTITUTE(TRIM(_xlfn.CONCAT(P53:P152 &amp; " ")), " ", ", ")</f>
        <v/>
      </c>
      <c r="Z553" s="309" t="str" cm="1">
        <f t="array" aca="1" ref="Z553" ca="1">IFERROR(LEFT(Y553, MATCH(FALSE, ISNUMBER(MID(Y553, ROW(INDIRECT("1:"&amp;LEN(Y553)+1)), 1) *1), 0) -1),"")</f>
        <v/>
      </c>
      <c r="AA553" s="209" t="str">
        <f t="shared" ca="1" si="19"/>
        <v/>
      </c>
      <c r="AB553" s="209" t="str">
        <f ca="1">IFERROR(AA553*SUMPRODUCT(Items!A$242:A$254,Items!AQ$242:AQ$254)/SUM(Items!A$242:A$254),"")</f>
        <v/>
      </c>
    </row>
    <row r="554" spans="2:28" ht="34">
      <c r="B554" s="206" t="s">
        <v>1560</v>
      </c>
      <c r="C554" s="207" t="s">
        <v>566</v>
      </c>
      <c r="D554" s="207" t="s">
        <v>216</v>
      </c>
      <c r="E554" s="210" t="s">
        <v>1561</v>
      </c>
      <c r="F554" s="102" t="str">
        <f t="shared" si="17"/>
        <v>CHUC</v>
      </c>
      <c r="W554" s="209" t="str">
        <f t="shared" ca="1" si="18"/>
        <v/>
      </c>
      <c r="X554" s="209">
        <v>53</v>
      </c>
      <c r="Y554" s="209" t="str" cm="1">
        <f t="array" ref="Y554">SUBSTITUTE(TRIM(_xlfn.CONCAT(P54:P153 &amp; " ")), " ", ", ")</f>
        <v/>
      </c>
      <c r="Z554" s="309" t="str" cm="1">
        <f t="array" aca="1" ref="Z554" ca="1">IFERROR(LEFT(Y554, MATCH(FALSE, ISNUMBER(MID(Y554, ROW(INDIRECT("1:"&amp;LEN(Y554)+1)), 1) *1), 0) -1),"")</f>
        <v/>
      </c>
      <c r="AA554" s="209" t="str">
        <f t="shared" ca="1" si="19"/>
        <v/>
      </c>
      <c r="AB554" s="209" t="str">
        <f ca="1">IFERROR(AA554*SUMPRODUCT(Items!A$242:A$254,Items!AQ$242:AQ$254)/SUM(Items!A$242:A$254),"")</f>
        <v/>
      </c>
    </row>
    <row r="555" spans="2:28" ht="17">
      <c r="B555" s="206" t="s">
        <v>1570</v>
      </c>
      <c r="C555" s="207" t="s">
        <v>352</v>
      </c>
      <c r="D555" s="207" t="s">
        <v>216</v>
      </c>
      <c r="E555" s="210" t="s">
        <v>1571</v>
      </c>
      <c r="F555" s="102" t="str">
        <f t="shared" si="17"/>
        <v>NB</v>
      </c>
      <c r="W555" s="209" t="str">
        <f t="shared" ca="1" si="18"/>
        <v/>
      </c>
      <c r="X555" s="209">
        <v>54</v>
      </c>
      <c r="Y555" s="209" t="str" cm="1">
        <f t="array" ref="Y555">SUBSTITUTE(TRIM(_xlfn.CONCAT(P55:P154 &amp; " ")), " ", ", ")</f>
        <v/>
      </c>
      <c r="Z555" s="309" t="str" cm="1">
        <f t="array" aca="1" ref="Z555" ca="1">IFERROR(LEFT(Y555, MATCH(FALSE, ISNUMBER(MID(Y555, ROW(INDIRECT("1:"&amp;LEN(Y555)+1)), 1) *1), 0) -1),"")</f>
        <v/>
      </c>
      <c r="AA555" s="209" t="str">
        <f t="shared" ca="1" si="19"/>
        <v/>
      </c>
      <c r="AB555" s="209" t="str">
        <f ca="1">IFERROR(AA555*SUMPRODUCT(Items!A$242:A$254,Items!AQ$242:AQ$254)/SUM(Items!A$242:A$254),"")</f>
        <v/>
      </c>
    </row>
    <row r="556" spans="2:28" ht="17">
      <c r="B556" s="206" t="s">
        <v>1572</v>
      </c>
      <c r="C556" s="207" t="s">
        <v>216</v>
      </c>
      <c r="D556" s="207" t="s">
        <v>216</v>
      </c>
      <c r="E556" s="210" t="s">
        <v>1573</v>
      </c>
      <c r="F556" s="102" t="str">
        <f t="shared" si="17"/>
        <v>R</v>
      </c>
      <c r="W556" s="209" t="str">
        <f t="shared" ca="1" si="18"/>
        <v/>
      </c>
      <c r="X556" s="209">
        <v>55</v>
      </c>
      <c r="Y556" s="209" t="str" cm="1">
        <f t="array" ref="Y556">SUBSTITUTE(TRIM(_xlfn.CONCAT(P56:P155 &amp; " ")), " ", ", ")</f>
        <v/>
      </c>
      <c r="Z556" s="309" t="str" cm="1">
        <f t="array" aca="1" ref="Z556" ca="1">IFERROR(LEFT(Y556, MATCH(FALSE, ISNUMBER(MID(Y556, ROW(INDIRECT("1:"&amp;LEN(Y556)+1)), 1) *1), 0) -1),"")</f>
        <v/>
      </c>
      <c r="AA556" s="209" t="str">
        <f t="shared" ca="1" si="19"/>
        <v/>
      </c>
      <c r="AB556" s="209" t="str">
        <f ca="1">IFERROR(AA556*SUMPRODUCT(Items!A$242:A$254,Items!AQ$242:AQ$254)/SUM(Items!A$242:A$254),"")</f>
        <v/>
      </c>
    </row>
    <row r="557" spans="2:28" ht="17">
      <c r="B557" s="206" t="s">
        <v>1574</v>
      </c>
      <c r="C557" s="207" t="s">
        <v>32</v>
      </c>
      <c r="D557" s="207" t="s">
        <v>216</v>
      </c>
      <c r="F557" s="102" t="str">
        <f t="shared" si="17"/>
        <v>DG</v>
      </c>
      <c r="W557" s="209" t="str">
        <f t="shared" ca="1" si="18"/>
        <v/>
      </c>
      <c r="X557" s="209">
        <v>56</v>
      </c>
      <c r="Y557" s="209" t="str" cm="1">
        <f t="array" ref="Y557">SUBSTITUTE(TRIM(_xlfn.CONCAT(P57:P156 &amp; " ")), " ", ", ")</f>
        <v/>
      </c>
      <c r="Z557" s="309" t="str" cm="1">
        <f t="array" aca="1" ref="Z557" ca="1">IFERROR(LEFT(Y557, MATCH(FALSE, ISNUMBER(MID(Y557, ROW(INDIRECT("1:"&amp;LEN(Y557)+1)), 1) *1), 0) -1),"")</f>
        <v/>
      </c>
      <c r="AA557" s="209" t="str">
        <f t="shared" ca="1" si="19"/>
        <v/>
      </c>
      <c r="AB557" s="209" t="str">
        <f ca="1">IFERROR(AA557*SUMPRODUCT(Items!A$242:A$254,Items!AQ$242:AQ$254)/SUM(Items!A$242:A$254),"")</f>
        <v/>
      </c>
    </row>
    <row r="558" spans="2:28" ht="17">
      <c r="B558" s="206" t="s">
        <v>1355</v>
      </c>
      <c r="C558" s="207" t="s">
        <v>295</v>
      </c>
      <c r="D558" s="207" t="s">
        <v>295</v>
      </c>
      <c r="E558" s="210" t="s">
        <v>309</v>
      </c>
      <c r="F558" s="102" t="str">
        <f t="shared" si="17"/>
        <v>CQ</v>
      </c>
      <c r="W558" s="209" t="str">
        <f t="shared" ca="1" si="18"/>
        <v/>
      </c>
      <c r="X558" s="209">
        <v>57</v>
      </c>
      <c r="Y558" s="209" t="str" cm="1">
        <f t="array" ref="Y558">SUBSTITUTE(TRIM(_xlfn.CONCAT(P58:P157 &amp; " ")), " ", ", ")</f>
        <v/>
      </c>
      <c r="Z558" s="309" t="str" cm="1">
        <f t="array" aca="1" ref="Z558" ca="1">IFERROR(LEFT(Y558, MATCH(FALSE, ISNUMBER(MID(Y558, ROW(INDIRECT("1:"&amp;LEN(Y558)+1)), 1) *1), 0) -1),"")</f>
        <v/>
      </c>
      <c r="AA558" s="209" t="str">
        <f t="shared" ca="1" si="19"/>
        <v/>
      </c>
      <c r="AB558" s="209" t="str">
        <f ca="1">IFERROR(AA558*SUMPRODUCT(Items!A$242:A$254,Items!AQ$242:AQ$254)/SUM(Items!A$242:A$254),"")</f>
        <v/>
      </c>
    </row>
    <row r="559" spans="2:28" ht="17">
      <c r="B559" s="206" t="s">
        <v>1634</v>
      </c>
      <c r="C559" s="207" t="s">
        <v>192</v>
      </c>
      <c r="D559" s="207" t="s">
        <v>216</v>
      </c>
      <c r="E559" s="210" t="s">
        <v>1577</v>
      </c>
      <c r="F559" s="102" t="str">
        <f t="shared" si="17"/>
        <v>ODC</v>
      </c>
      <c r="G559" s="208" t="s">
        <v>1576</v>
      </c>
      <c r="W559" s="209" t="str">
        <f t="shared" ca="1" si="18"/>
        <v/>
      </c>
      <c r="X559" s="209">
        <v>58</v>
      </c>
      <c r="Y559" s="209" t="str" cm="1">
        <f t="array" ref="Y559">SUBSTITUTE(TRIM(_xlfn.CONCAT(P59:P158 &amp; " ")), " ", ", ")</f>
        <v/>
      </c>
      <c r="Z559" s="309" t="str" cm="1">
        <f t="array" aca="1" ref="Z559" ca="1">IFERROR(LEFT(Y559, MATCH(FALSE, ISNUMBER(MID(Y559, ROW(INDIRECT("1:"&amp;LEN(Y559)+1)), 1) *1), 0) -1),"")</f>
        <v/>
      </c>
      <c r="AA559" s="209" t="str">
        <f t="shared" ca="1" si="19"/>
        <v/>
      </c>
      <c r="AB559" s="209" t="str">
        <f ca="1">IFERROR(AA559*SUMPRODUCT(Items!A$242:A$254,Items!AQ$242:AQ$254)/SUM(Items!A$242:A$254),"")</f>
        <v/>
      </c>
    </row>
    <row r="560" spans="2:28" ht="17">
      <c r="B560" s="206" t="s">
        <v>2429</v>
      </c>
      <c r="C560" s="207" t="s">
        <v>1579</v>
      </c>
      <c r="D560" s="207" t="s">
        <v>35</v>
      </c>
      <c r="E560" s="210" t="s">
        <v>1580</v>
      </c>
      <c r="F560" s="102" t="str">
        <f t="shared" si="17"/>
        <v>F-T</v>
      </c>
      <c r="W560" s="209" t="str">
        <f t="shared" ca="1" si="18"/>
        <v/>
      </c>
      <c r="X560" s="209">
        <v>59</v>
      </c>
      <c r="Y560" s="209" t="str" cm="1">
        <f t="array" ref="Y560">SUBSTITUTE(TRIM(_xlfn.CONCAT(P60:P159 &amp; " ")), " ", ", ")</f>
        <v/>
      </c>
      <c r="Z560" s="309" t="str" cm="1">
        <f t="array" aca="1" ref="Z560" ca="1">IFERROR(LEFT(Y560, MATCH(FALSE, ISNUMBER(MID(Y560, ROW(INDIRECT("1:"&amp;LEN(Y560)+1)), 1) *1), 0) -1),"")</f>
        <v/>
      </c>
      <c r="AA560" s="209" t="str">
        <f t="shared" ca="1" si="19"/>
        <v/>
      </c>
      <c r="AB560" s="209" t="str">
        <f ca="1">IFERROR(AA560*SUMPRODUCT(Items!A$242:A$254,Items!AQ$242:AQ$254)/SUM(Items!A$242:A$254),"")</f>
        <v/>
      </c>
    </row>
    <row r="561" spans="2:28" ht="17">
      <c r="B561" s="206" t="s">
        <v>1584</v>
      </c>
      <c r="C561" s="207" t="s">
        <v>1582</v>
      </c>
      <c r="D561" s="207" t="s">
        <v>216</v>
      </c>
      <c r="E561" s="210" t="s">
        <v>1583</v>
      </c>
      <c r="F561" s="102" t="str">
        <f t="shared" si="17"/>
        <v>G</v>
      </c>
      <c r="W561" s="209" t="str">
        <f t="shared" ca="1" si="18"/>
        <v/>
      </c>
      <c r="X561" s="209">
        <v>60</v>
      </c>
      <c r="Y561" s="209" t="str" cm="1">
        <f t="array" ref="Y561">SUBSTITUTE(TRIM(_xlfn.CONCAT(P61:P160 &amp; " ")), " ", ", ")</f>
        <v/>
      </c>
      <c r="Z561" s="309" t="str" cm="1">
        <f t="array" aca="1" ref="Z561" ca="1">IFERROR(LEFT(Y561, MATCH(FALSE, ISNUMBER(MID(Y561, ROW(INDIRECT("1:"&amp;LEN(Y561)+1)), 1) *1), 0) -1),"")</f>
        <v/>
      </c>
      <c r="AA561" s="209" t="str">
        <f t="shared" ca="1" si="19"/>
        <v/>
      </c>
      <c r="AB561" s="209" t="str">
        <f ca="1">IFERROR(AA561*SUMPRODUCT(Items!A$242:A$254,Items!AQ$242:AQ$254)/SUM(Items!A$242:A$254),"")</f>
        <v/>
      </c>
    </row>
    <row r="562" spans="2:28" ht="17">
      <c r="B562" s="206" t="s">
        <v>1585</v>
      </c>
      <c r="C562" s="207" t="s">
        <v>93</v>
      </c>
      <c r="D562" s="207" t="s">
        <v>216</v>
      </c>
      <c r="E562" s="210" t="s">
        <v>1586</v>
      </c>
      <c r="F562" s="102" t="str">
        <f t="shared" si="17"/>
        <v>FF</v>
      </c>
      <c r="W562" s="209" t="str">
        <f t="shared" ca="1" si="18"/>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0">IFERROR(VALUE(Z562),"")</f>
        <v/>
      </c>
      <c r="AB562" s="209" t="str">
        <f ca="1">IFERROR(AA562*SUMPRODUCT(Items!A$242:A$254,Items!AQ$242:AQ$254)/SUM(Items!A$242:A$254),"")</f>
        <v/>
      </c>
    </row>
    <row r="563" spans="2:28" ht="17">
      <c r="B563" s="206" t="s">
        <v>1587</v>
      </c>
      <c r="C563" s="207" t="s">
        <v>46</v>
      </c>
      <c r="D563" s="207" t="s">
        <v>216</v>
      </c>
      <c r="F563" s="102" t="str">
        <f t="shared" si="17"/>
        <v>MS</v>
      </c>
      <c r="W563" s="209" t="str">
        <f t="shared" ca="1" si="18"/>
        <v/>
      </c>
      <c r="X563" s="209">
        <v>62</v>
      </c>
      <c r="Y563" s="209" t="str" cm="1">
        <f t="array" ref="Y563">SUBSTITUTE(TRIM(_xlfn.CONCAT(P63:P162 &amp; " ")), " ", ", ")</f>
        <v/>
      </c>
      <c r="Z563" s="309" t="str" cm="1">
        <f t="array" aca="1" ref="Z563" ca="1">IFERROR(LEFT(Y563, MATCH(FALSE, ISNUMBER(MID(Y563, ROW(INDIRECT("1:"&amp;LEN(Y563)+1)), 1) *1), 0) -1),"")</f>
        <v/>
      </c>
      <c r="AA563" s="209" t="str">
        <f t="shared" ca="1" si="20"/>
        <v/>
      </c>
      <c r="AB563" s="209" t="str">
        <f ca="1">IFERROR(AA563*SUMPRODUCT(Items!A$242:A$254,Items!AQ$242:AQ$254)/SUM(Items!A$242:A$254),"")</f>
        <v/>
      </c>
    </row>
    <row r="564" spans="2:28" ht="17">
      <c r="B564" s="206" t="s">
        <v>1711</v>
      </c>
      <c r="C564" s="207" t="s">
        <v>182</v>
      </c>
      <c r="D564" s="207" t="s">
        <v>216</v>
      </c>
      <c r="E564" s="210" t="s">
        <v>1708</v>
      </c>
      <c r="F564" s="102" t="str">
        <f t="shared" si="17"/>
        <v>NA-A</v>
      </c>
      <c r="W564" s="209" t="str">
        <f t="shared" ca="1" si="18"/>
        <v/>
      </c>
      <c r="X564" s="209">
        <v>63</v>
      </c>
      <c r="Y564" s="209" t="str" cm="1">
        <f t="array" ref="Y564">SUBSTITUTE(TRIM(_xlfn.CONCAT(P64:P163 &amp; " ")), " ", ", ")</f>
        <v/>
      </c>
      <c r="Z564" s="309" t="str" cm="1">
        <f t="array" aca="1" ref="Z564" ca="1">IFERROR(LEFT(Y564, MATCH(FALSE, ISNUMBER(MID(Y564, ROW(INDIRECT("1:"&amp;LEN(Y564)+1)), 1) *1), 0) -1),"")</f>
        <v/>
      </c>
      <c r="AA564" s="209" t="str">
        <f t="shared" ca="1" si="20"/>
        <v/>
      </c>
      <c r="AB564" s="209" t="str">
        <f ca="1">IFERROR(AA564*SUMPRODUCT(Items!A$242:A$254,Items!AQ$242:AQ$254)/SUM(Items!A$242:A$254),"")</f>
        <v/>
      </c>
    </row>
    <row r="565" spans="2:28" ht="34">
      <c r="B565" s="206" t="s">
        <v>1709</v>
      </c>
      <c r="C565" s="207" t="s">
        <v>1399</v>
      </c>
      <c r="D565" s="207" t="s">
        <v>216</v>
      </c>
      <c r="E565" s="210" t="s">
        <v>1592</v>
      </c>
      <c r="F565" s="102" t="str">
        <f t="shared" si="17"/>
        <v>NA-N</v>
      </c>
      <c r="W565" s="209" t="str">
        <f t="shared" ca="1" si="18"/>
        <v/>
      </c>
      <c r="X565" s="209">
        <v>64</v>
      </c>
      <c r="Y565" s="209" t="str" cm="1">
        <f t="array" ref="Y565">SUBSTITUTE(TRIM(_xlfn.CONCAT(P65:P164 &amp; " ")), " ", ", ")</f>
        <v/>
      </c>
      <c r="Z565" s="309" t="str" cm="1">
        <f t="array" aca="1" ref="Z565" ca="1">IFERROR(LEFT(Y565, MATCH(FALSE, ISNUMBER(MID(Y565, ROW(INDIRECT("1:"&amp;LEN(Y565)+1)), 1) *1), 0) -1),"")</f>
        <v/>
      </c>
      <c r="AA565" s="209" t="str">
        <f t="shared" ca="1" si="20"/>
        <v/>
      </c>
      <c r="AB565" s="209" t="str">
        <f ca="1">IFERROR(AA565*SUMPRODUCT(Items!A$242:A$254,Items!AQ$242:AQ$254)/SUM(Items!A$242:A$254),"")</f>
        <v/>
      </c>
    </row>
    <row r="566" spans="2:28" ht="17">
      <c r="B566" s="206" t="s">
        <v>1710</v>
      </c>
      <c r="C566" s="207" t="s">
        <v>396</v>
      </c>
      <c r="D566" s="207" t="s">
        <v>216</v>
      </c>
      <c r="E566" s="210" t="s">
        <v>1593</v>
      </c>
      <c r="F566" s="102" t="str">
        <f t="shared" si="17"/>
        <v>NA-O</v>
      </c>
      <c r="W566" s="209" t="str">
        <f t="shared" ca="1" si="18"/>
        <v/>
      </c>
      <c r="X566" s="209">
        <v>65</v>
      </c>
      <c r="Y566" s="209" t="str" cm="1">
        <f t="array" ref="Y566">SUBSTITUTE(TRIM(_xlfn.CONCAT(P66:P165 &amp; " ")), " ", ", ")</f>
        <v/>
      </c>
      <c r="Z566" s="309" t="str" cm="1">
        <f t="array" aca="1" ref="Z566" ca="1">IFERROR(LEFT(Y566, MATCH(FALSE, ISNUMBER(MID(Y566, ROW(INDIRECT("1:"&amp;LEN(Y566)+1)), 1) *1), 0) -1),"")</f>
        <v/>
      </c>
      <c r="AA566" s="209" t="str">
        <f t="shared" ca="1" si="20"/>
        <v/>
      </c>
      <c r="AB566" s="209" t="str">
        <f ca="1">IFERROR(AA566*SUMPRODUCT(Items!A$242:A$254,Items!AQ$242:AQ$254)/SUM(Items!A$242:A$254),"")</f>
        <v/>
      </c>
    </row>
    <row r="567" spans="2:28" ht="17">
      <c r="B567" s="206" t="s">
        <v>1596</v>
      </c>
      <c r="C567" s="207" t="s">
        <v>35</v>
      </c>
      <c r="D567" s="207" t="s">
        <v>35</v>
      </c>
      <c r="E567" s="210" t="s">
        <v>1594</v>
      </c>
      <c r="F567" s="102" t="str">
        <f t="shared" si="17"/>
        <v>SEL</v>
      </c>
      <c r="G567" s="208" t="s">
        <v>1595</v>
      </c>
      <c r="W567" s="209" t="str">
        <f t="shared" ca="1" si="18"/>
        <v/>
      </c>
      <c r="X567" s="209">
        <v>66</v>
      </c>
      <c r="Y567" s="209" t="str" cm="1">
        <f t="array" ref="Y567">SUBSTITUTE(TRIM(_xlfn.CONCAT(P67:P166 &amp; " ")), " ", ", ")</f>
        <v/>
      </c>
      <c r="Z567" s="309" t="str" cm="1">
        <f t="array" aca="1" ref="Z567" ca="1">IFERROR(LEFT(Y567, MATCH(FALSE, ISNUMBER(MID(Y567, ROW(INDIRECT("1:"&amp;LEN(Y567)+1)), 1) *1), 0) -1),"")</f>
        <v/>
      </c>
      <c r="AA567" s="209" t="str">
        <f t="shared" ca="1" si="20"/>
        <v/>
      </c>
      <c r="AB567" s="209" t="str">
        <f ca="1">IFERROR(AA567*SUMPRODUCT(Items!A$242:A$254,Items!AQ$242:AQ$254)/SUM(Items!A$242:A$254),"")</f>
        <v/>
      </c>
    </row>
    <row r="568" spans="2:28" ht="17">
      <c r="B568" s="214" t="s">
        <v>1927</v>
      </c>
      <c r="C568" s="215" t="s">
        <v>1928</v>
      </c>
      <c r="D568" s="215" t="s">
        <v>216</v>
      </c>
      <c r="E568" s="216" t="s">
        <v>1594</v>
      </c>
      <c r="F568" s="102" t="str">
        <f t="shared" si="17"/>
        <v>SEL-</v>
      </c>
      <c r="G568" s="218" t="s">
        <v>1595</v>
      </c>
      <c r="W568" s="209" t="str">
        <f t="shared" ca="1" si="18"/>
        <v/>
      </c>
      <c r="X568" s="209">
        <v>67</v>
      </c>
      <c r="Y568" s="209" t="str" cm="1">
        <f t="array" ref="Y568">SUBSTITUTE(TRIM(_xlfn.CONCAT(P68:P167 &amp; " ")), " ", ", ")</f>
        <v/>
      </c>
      <c r="Z568" s="309" t="str" cm="1">
        <f t="array" aca="1" ref="Z568" ca="1">IFERROR(LEFT(Y568, MATCH(FALSE, ISNUMBER(MID(Y568, ROW(INDIRECT("1:"&amp;LEN(Y568)+1)), 1) *1), 0) -1),"")</f>
        <v/>
      </c>
      <c r="AA568" s="209" t="str">
        <f t="shared" ca="1" si="20"/>
        <v/>
      </c>
      <c r="AB568" s="209" t="str">
        <f ca="1">IFERROR(AA568*SUMPRODUCT(Items!A$242:A$254,Items!AQ$242:AQ$254)/SUM(Items!A$242:A$254),"")</f>
        <v/>
      </c>
    </row>
    <row r="569" spans="2:28" ht="17">
      <c r="B569" s="206" t="s">
        <v>1598</v>
      </c>
      <c r="C569" s="207" t="s">
        <v>274</v>
      </c>
      <c r="D569" s="207" t="s">
        <v>35</v>
      </c>
      <c r="E569" s="210" t="s">
        <v>1599</v>
      </c>
      <c r="F569" s="102" t="str">
        <f t="shared" si="17"/>
        <v>NA</v>
      </c>
      <c r="W569" s="209" t="str">
        <f t="shared" ca="1" si="18"/>
        <v/>
      </c>
      <c r="X569" s="209">
        <v>68</v>
      </c>
      <c r="Y569" s="209" t="str" cm="1">
        <f t="array" ref="Y569">SUBSTITUTE(TRIM(_xlfn.CONCAT(P69:P168 &amp; " ")), " ", ", ")</f>
        <v/>
      </c>
      <c r="Z569" s="309" t="str" cm="1">
        <f t="array" aca="1" ref="Z569" ca="1">IFERROR(LEFT(Y569, MATCH(FALSE, ISNUMBER(MID(Y569, ROW(INDIRECT("1:"&amp;LEN(Y569)+1)), 1) *1), 0) -1),"")</f>
        <v/>
      </c>
      <c r="AA569" s="209" t="str">
        <f t="shared" ca="1" si="20"/>
        <v/>
      </c>
      <c r="AB569" s="209" t="str">
        <f ca="1">IFERROR(AA569*SUMPRODUCT(Items!A$242:A$254,Items!AQ$242:AQ$254)/SUM(Items!A$242:A$254),"")</f>
        <v/>
      </c>
    </row>
    <row r="570" spans="2:28" ht="17">
      <c r="B570" s="206" t="s">
        <v>1600</v>
      </c>
      <c r="C570" s="207" t="s">
        <v>29</v>
      </c>
      <c r="D570" s="207" t="s">
        <v>1502</v>
      </c>
      <c r="E570" s="210" t="s">
        <v>1601</v>
      </c>
      <c r="F570" s="102" t="str">
        <f t="shared" si="17"/>
        <v>A</v>
      </c>
      <c r="W570" s="209" t="str">
        <f t="shared" ca="1" si="18"/>
        <v/>
      </c>
      <c r="X570" s="209">
        <v>69</v>
      </c>
      <c r="Y570" s="209" t="str" cm="1">
        <f t="array" ref="Y570">SUBSTITUTE(TRIM(_xlfn.CONCAT(P70:P169 &amp; " ")), " ", ", ")</f>
        <v/>
      </c>
      <c r="Z570" s="309" t="str" cm="1">
        <f t="array" aca="1" ref="Z570" ca="1">IFERROR(LEFT(Y570, MATCH(FALSE, ISNUMBER(MID(Y570, ROW(INDIRECT("1:"&amp;LEN(Y570)+1)), 1) *1), 0) -1),"")</f>
        <v/>
      </c>
      <c r="AA570" s="209" t="str">
        <f t="shared" ca="1" si="20"/>
        <v/>
      </c>
      <c r="AB570" s="209" t="str">
        <f ca="1">IFERROR(AA570*SUMPRODUCT(Items!A$242:A$254,Items!AQ$242:AQ$254)/SUM(Items!A$242:A$254),"")</f>
        <v/>
      </c>
    </row>
    <row r="571" spans="2:28" ht="17">
      <c r="B571" s="206" t="s">
        <v>1602</v>
      </c>
      <c r="C571" s="207" t="s">
        <v>414</v>
      </c>
      <c r="D571" s="207" t="s">
        <v>216</v>
      </c>
      <c r="E571" s="210" t="s">
        <v>1573</v>
      </c>
      <c r="F571" s="102" t="str">
        <f t="shared" si="17"/>
        <v>WL</v>
      </c>
      <c r="W571" s="209" t="str">
        <f t="shared" ca="1" si="18"/>
        <v/>
      </c>
      <c r="X571" s="209">
        <v>70</v>
      </c>
      <c r="Y571" s="209" t="str" cm="1">
        <f t="array" ref="Y571">SUBSTITUTE(TRIM(_xlfn.CONCAT(P71:P170 &amp; " ")), " ", ", ")</f>
        <v/>
      </c>
      <c r="Z571" s="309" t="str" cm="1">
        <f t="array" aca="1" ref="Z571" ca="1">IFERROR(LEFT(Y571, MATCH(FALSE, ISNUMBER(MID(Y571, ROW(INDIRECT("1:"&amp;LEN(Y571)+1)), 1) *1), 0) -1),"")</f>
        <v/>
      </c>
      <c r="AA571" s="209" t="str">
        <f t="shared" ca="1" si="20"/>
        <v/>
      </c>
      <c r="AB571" s="209" t="str">
        <f ca="1">IFERROR(AA571*SUMPRODUCT(Items!A$242:A$254,Items!AQ$242:AQ$254)/SUM(Items!A$242:A$254),"")</f>
        <v/>
      </c>
    </row>
    <row r="572" spans="2:28" ht="17">
      <c r="B572" s="206" t="s">
        <v>1603</v>
      </c>
      <c r="C572" s="207" t="s">
        <v>120</v>
      </c>
      <c r="D572" s="207" t="s">
        <v>216</v>
      </c>
      <c r="E572" s="210" t="s">
        <v>1573</v>
      </c>
      <c r="F572" s="102" t="str">
        <f t="shared" si="17"/>
        <v>CB</v>
      </c>
      <c r="W572" s="209" t="str">
        <f t="shared" ca="1" si="18"/>
        <v/>
      </c>
      <c r="X572" s="209">
        <v>71</v>
      </c>
      <c r="Y572" s="209" t="str" cm="1">
        <f t="array" ref="Y572">SUBSTITUTE(TRIM(_xlfn.CONCAT(P72:P171 &amp; " ")), " ", ", ")</f>
        <v/>
      </c>
      <c r="Z572" s="309" t="str" cm="1">
        <f t="array" aca="1" ref="Z572" ca="1">IFERROR(LEFT(Y572, MATCH(FALSE, ISNUMBER(MID(Y572, ROW(INDIRECT("1:"&amp;LEN(Y572)+1)), 1) *1), 0) -1),"")</f>
        <v/>
      </c>
      <c r="AA572" s="209" t="str">
        <f t="shared" ca="1" si="20"/>
        <v/>
      </c>
      <c r="AB572" s="209" t="str">
        <f ca="1">IFERROR(AA572*SUMPRODUCT(Items!A$242:A$254,Items!AQ$242:AQ$254)/SUM(Items!A$242:A$254),"")</f>
        <v/>
      </c>
    </row>
    <row r="573" spans="2:28" ht="17">
      <c r="B573" s="206" t="s">
        <v>1604</v>
      </c>
      <c r="C573" s="207" t="s">
        <v>120</v>
      </c>
      <c r="D573" s="207" t="s">
        <v>216</v>
      </c>
      <c r="E573" s="210" t="s">
        <v>1605</v>
      </c>
      <c r="F573" s="102" t="str">
        <f t="shared" si="17"/>
        <v>DF</v>
      </c>
      <c r="W573" s="209" t="str">
        <f t="shared" ca="1" si="18"/>
        <v/>
      </c>
      <c r="X573" s="209">
        <v>72</v>
      </c>
      <c r="Y573" s="209" t="str" cm="1">
        <f t="array" ref="Y573">SUBSTITUTE(TRIM(_xlfn.CONCAT(P73:P172 &amp; " ")), " ", ", ")</f>
        <v/>
      </c>
      <c r="Z573" s="309" t="str" cm="1">
        <f t="array" aca="1" ref="Z573" ca="1">IFERROR(LEFT(Y573, MATCH(FALSE, ISNUMBER(MID(Y573, ROW(INDIRECT("1:"&amp;LEN(Y573)+1)), 1) *1), 0) -1),"")</f>
        <v/>
      </c>
      <c r="AA573" s="209" t="str">
        <f t="shared" ca="1" si="20"/>
        <v/>
      </c>
      <c r="AB573" s="209" t="str">
        <f ca="1">IFERROR(AA573*SUMPRODUCT(Items!A$242:A$254,Items!AQ$242:AQ$254)/SUM(Items!A$242:A$254),"")</f>
        <v/>
      </c>
    </row>
    <row r="574" spans="2:28" ht="17">
      <c r="B574" s="206" t="s">
        <v>1606</v>
      </c>
      <c r="C574" s="207" t="s">
        <v>627</v>
      </c>
      <c r="D574" s="207" t="s">
        <v>216</v>
      </c>
      <c r="F574" s="102" t="str">
        <f t="shared" si="17"/>
        <v>SCL</v>
      </c>
      <c r="W574" s="209" t="str">
        <f t="shared" ca="1" si="18"/>
        <v/>
      </c>
      <c r="X574" s="209">
        <v>73</v>
      </c>
      <c r="Y574" s="209" t="str" cm="1">
        <f t="array" ref="Y574">SUBSTITUTE(TRIM(_xlfn.CONCAT(P74:P173 &amp; " ")), " ", ", ")</f>
        <v/>
      </c>
      <c r="Z574" s="309" t="str" cm="1">
        <f t="array" aca="1" ref="Z574" ca="1">IFERROR(LEFT(Y574, MATCH(FALSE, ISNUMBER(MID(Y574, ROW(INDIRECT("1:"&amp;LEN(Y574)+1)), 1) *1), 0) -1),"")</f>
        <v/>
      </c>
      <c r="AA574" s="209" t="str">
        <f t="shared" ca="1" si="20"/>
        <v/>
      </c>
      <c r="AB574" s="209" t="str">
        <f ca="1">IFERROR(AA574*SUMPRODUCT(Items!A$242:A$254,Items!AQ$242:AQ$254)/SUM(Items!A$242:A$254),"")</f>
        <v/>
      </c>
    </row>
    <row r="575" spans="2:28" ht="34">
      <c r="B575" s="206" t="s">
        <v>1610</v>
      </c>
      <c r="C575" s="207" t="s">
        <v>1608</v>
      </c>
      <c r="D575" s="207" t="s">
        <v>216</v>
      </c>
      <c r="E575" s="210" t="s">
        <v>1611</v>
      </c>
      <c r="F575" s="102" t="str">
        <f t="shared" si="17"/>
        <v>GI-G</v>
      </c>
      <c r="G575" s="208" t="s">
        <v>1609</v>
      </c>
      <c r="W575" s="209" t="str">
        <f t="shared" ca="1" si="18"/>
        <v/>
      </c>
      <c r="X575" s="209">
        <v>74</v>
      </c>
      <c r="Y575" s="209" t="str" cm="1">
        <f t="array" ref="Y575">SUBSTITUTE(TRIM(_xlfn.CONCAT(P75:P174 &amp; " ")), " ", ", ")</f>
        <v/>
      </c>
      <c r="Z575" s="309" t="str" cm="1">
        <f t="array" aca="1" ref="Z575" ca="1">IFERROR(LEFT(Y575, MATCH(FALSE, ISNUMBER(MID(Y575, ROW(INDIRECT("1:"&amp;LEN(Y575)+1)), 1) *1), 0) -1),"")</f>
        <v/>
      </c>
      <c r="AA575" s="209" t="str">
        <f t="shared" ca="1" si="20"/>
        <v/>
      </c>
      <c r="AB575" s="209" t="str">
        <f ca="1">IFERROR(AA575*SUMPRODUCT(Items!A$242:A$254,Items!AQ$242:AQ$254)/SUM(Items!A$242:A$254),"")</f>
        <v/>
      </c>
    </row>
    <row r="576" spans="2:28" ht="17">
      <c r="B576" s="206" t="s">
        <v>1612</v>
      </c>
      <c r="C576" s="207" t="s">
        <v>1613</v>
      </c>
      <c r="D576" s="207" t="s">
        <v>35</v>
      </c>
      <c r="E576" s="210" t="s">
        <v>1614</v>
      </c>
      <c r="F576" s="102" t="str">
        <f t="shared" si="17"/>
        <v>DTL</v>
      </c>
      <c r="G576" s="208" t="s">
        <v>1616</v>
      </c>
      <c r="W576" s="209" t="str">
        <f t="shared" ca="1" si="18"/>
        <v/>
      </c>
      <c r="X576" s="209">
        <v>75</v>
      </c>
      <c r="Y576" s="209" t="str" cm="1">
        <f t="array" ref="Y576">SUBSTITUTE(TRIM(_xlfn.CONCAT(P76:P175 &amp; " ")), " ", ", ")</f>
        <v/>
      </c>
      <c r="Z576" s="309" t="str" cm="1">
        <f t="array" aca="1" ref="Z576" ca="1">IFERROR(LEFT(Y576, MATCH(FALSE, ISNUMBER(MID(Y576, ROW(INDIRECT("1:"&amp;LEN(Y576)+1)), 1) *1), 0) -1),"")</f>
        <v/>
      </c>
      <c r="AA576" s="209" t="str">
        <f t="shared" ca="1" si="20"/>
        <v/>
      </c>
      <c r="AB576" s="209" t="str">
        <f ca="1">IFERROR(AA576*SUMPRODUCT(Items!A$242:A$254,Items!AQ$242:AQ$254)/SUM(Items!A$242:A$254),"")</f>
        <v/>
      </c>
    </row>
    <row r="577" spans="2:28" ht="17">
      <c r="B577" s="206" t="s">
        <v>1578</v>
      </c>
      <c r="C577" s="207" t="s">
        <v>216</v>
      </c>
      <c r="D577" s="207" t="s">
        <v>216</v>
      </c>
      <c r="E577" s="210" t="s">
        <v>1617</v>
      </c>
      <c r="F577" s="102" t="str">
        <f t="shared" si="17"/>
        <v>F</v>
      </c>
      <c r="W577" s="209" t="str">
        <f t="shared" ca="1" si="18"/>
        <v/>
      </c>
      <c r="X577" s="209">
        <v>76</v>
      </c>
      <c r="Y577" s="209" t="str" cm="1">
        <f t="array" ref="Y577">SUBSTITUTE(TRIM(_xlfn.CONCAT(P77:P176 &amp; " ")), " ", ", ")</f>
        <v/>
      </c>
      <c r="Z577" s="309" t="str" cm="1">
        <f t="array" aca="1" ref="Z577" ca="1">IFERROR(LEFT(Y577, MATCH(FALSE, ISNUMBER(MID(Y577, ROW(INDIRECT("1:"&amp;LEN(Y577)+1)), 1) *1), 0) -1),"")</f>
        <v/>
      </c>
      <c r="AA577" s="209" t="str">
        <f t="shared" ca="1" si="20"/>
        <v/>
      </c>
      <c r="AB577" s="209" t="str">
        <f ca="1">IFERROR(AA577*SUMPRODUCT(Items!A$242:A$254,Items!AQ$242:AQ$254)/SUM(Items!A$242:A$254),"")</f>
        <v/>
      </c>
    </row>
    <row r="578" spans="2:28" ht="17">
      <c r="B578" s="206" t="s">
        <v>1620</v>
      </c>
      <c r="C578" s="207" t="s">
        <v>1621</v>
      </c>
      <c r="D578" s="207" t="s">
        <v>1621</v>
      </c>
      <c r="E578" s="210" t="s">
        <v>1622</v>
      </c>
      <c r="F578" s="102" t="str">
        <f t="shared" si="17"/>
        <v>ST</v>
      </c>
      <c r="W578" s="209" t="str">
        <f t="shared" ca="1" si="18"/>
        <v/>
      </c>
      <c r="X578" s="209">
        <v>77</v>
      </c>
      <c r="Y578" s="209" t="str" cm="1">
        <f t="array" ref="Y578">SUBSTITUTE(TRIM(_xlfn.CONCAT(P78:P177 &amp; " ")), " ", ", ")</f>
        <v/>
      </c>
      <c r="Z578" s="309" t="str" cm="1">
        <f t="array" aca="1" ref="Z578" ca="1">IFERROR(LEFT(Y578, MATCH(FALSE, ISNUMBER(MID(Y578, ROW(INDIRECT("1:"&amp;LEN(Y578)+1)), 1) *1), 0) -1),"")</f>
        <v/>
      </c>
      <c r="AA578" s="209" t="str">
        <f t="shared" ca="1" si="20"/>
        <v/>
      </c>
      <c r="AB578" s="209" t="str">
        <f ca="1">IFERROR(AA578*SUMPRODUCT(Items!A$242:A$254,Items!AQ$242:AQ$254)/SUM(Items!A$242:A$254),"")</f>
        <v/>
      </c>
    </row>
    <row r="579" spans="2:28" ht="17">
      <c r="B579" s="206" t="s">
        <v>1623</v>
      </c>
      <c r="C579" s="207" t="s">
        <v>595</v>
      </c>
      <c r="D579" s="207" t="s">
        <v>216</v>
      </c>
      <c r="E579" s="210" t="s">
        <v>1624</v>
      </c>
      <c r="F579" s="102" t="str">
        <f t="shared" ref="F579:F642" si="21">UPPER(LEFT(B579,1)) &amp; IFERROR(UPPER(LEFT(MID(B579,FIND(" ",B579)+1,LEN(B579)),1)),"") &amp; IFERROR(UPPER(LEFT(MID(B579,FIND(" ",B579,FIND(" ",B579)+1)+1,LEN(B579)),1)),"") &amp; IFERROR(UPPER(LEFT(MID(B579,FIND(" ",B579,FIND(" ",B579,FIND(" ",B579)+1)+1)+1,LEN(B579)),1)),"")</f>
        <v>MC</v>
      </c>
      <c r="W579" s="209" t="str">
        <f t="shared" ca="1" si="18"/>
        <v/>
      </c>
      <c r="X579" s="209">
        <v>78</v>
      </c>
      <c r="Y579" s="209" t="str" cm="1">
        <f t="array" ref="Y579">SUBSTITUTE(TRIM(_xlfn.CONCAT(P79:P178 &amp; " ")), " ", ", ")</f>
        <v/>
      </c>
      <c r="Z579" s="309" t="str" cm="1">
        <f t="array" aca="1" ref="Z579" ca="1">IFERROR(LEFT(Y579, MATCH(FALSE, ISNUMBER(MID(Y579, ROW(INDIRECT("1:"&amp;LEN(Y579)+1)), 1) *1), 0) -1),"")</f>
        <v/>
      </c>
      <c r="AA579" s="209" t="str">
        <f t="shared" ca="1" si="20"/>
        <v/>
      </c>
      <c r="AB579" s="209" t="str">
        <f ca="1">IFERROR(AA579*SUMPRODUCT(Items!A$242:A$254,Items!AQ$242:AQ$254)/SUM(Items!A$242:A$254),"")</f>
        <v/>
      </c>
    </row>
    <row r="580" spans="2:28" ht="17">
      <c r="B580" s="206" t="s">
        <v>1627</v>
      </c>
      <c r="C580" s="207" t="s">
        <v>305</v>
      </c>
      <c r="D580" s="207" t="s">
        <v>305</v>
      </c>
      <c r="F580" s="102" t="str">
        <f t="shared" si="21"/>
        <v>MS-S</v>
      </c>
      <c r="W580" s="209" t="str">
        <f t="shared" ca="1" si="18"/>
        <v/>
      </c>
      <c r="X580" s="209">
        <v>79</v>
      </c>
      <c r="Y580" s="209" t="str" cm="1">
        <f t="array" ref="Y580">SUBSTITUTE(TRIM(_xlfn.CONCAT(P80:P179 &amp; " ")), " ", ", ")</f>
        <v/>
      </c>
      <c r="Z580" s="309" t="str" cm="1">
        <f t="array" aca="1" ref="Z580" ca="1">IFERROR(LEFT(Y580, MATCH(FALSE, ISNUMBER(MID(Y580, ROW(INDIRECT("1:"&amp;LEN(Y580)+1)), 1) *1), 0) -1),"")</f>
        <v/>
      </c>
      <c r="AA580" s="209" t="str">
        <f t="shared" ca="1" si="20"/>
        <v/>
      </c>
      <c r="AB580" s="209" t="str">
        <f ca="1">IFERROR(AA580*SUMPRODUCT(Items!A$242:A$254,Items!AQ$242:AQ$254)/SUM(Items!A$242:A$254),"")</f>
        <v/>
      </c>
    </row>
    <row r="581" spans="2:28" ht="17">
      <c r="B581" s="206" t="s">
        <v>1628</v>
      </c>
      <c r="C581" s="207" t="s">
        <v>305</v>
      </c>
      <c r="D581" s="207" t="s">
        <v>305</v>
      </c>
      <c r="F581" s="102" t="str">
        <f t="shared" si="21"/>
        <v>MS-P</v>
      </c>
      <c r="W581" s="209" t="str">
        <f t="shared" ref="W581:W601" ca="1" si="22">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0"/>
        <v/>
      </c>
      <c r="AB581" s="209" t="str">
        <f ca="1">IFERROR(AA581*SUMPRODUCT(Items!A$242:A$254,Items!AQ$242:AQ$254)/SUM(Items!A$242:A$254),"")</f>
        <v/>
      </c>
    </row>
    <row r="582" spans="2:28" ht="17">
      <c r="B582" s="206" t="s">
        <v>1629</v>
      </c>
      <c r="C582" s="207" t="s">
        <v>305</v>
      </c>
      <c r="D582" s="207" t="s">
        <v>305</v>
      </c>
      <c r="F582" s="102" t="str">
        <f t="shared" si="21"/>
        <v>MS-L</v>
      </c>
      <c r="W582" s="209" t="str">
        <f t="shared" ca="1" si="22"/>
        <v/>
      </c>
      <c r="X582" s="209">
        <v>81</v>
      </c>
      <c r="Y582" s="209" t="str" cm="1">
        <f t="array" ref="Y582">SUBSTITUTE(TRIM(_xlfn.CONCAT(P82:P181 &amp; " ")), " ", ", ")</f>
        <v/>
      </c>
      <c r="Z582" s="309" t="str" cm="1">
        <f t="array" aca="1" ref="Z582" ca="1">IFERROR(LEFT(Y582, MATCH(FALSE, ISNUMBER(MID(Y582, ROW(INDIRECT("1:"&amp;LEN(Y582)+1)), 1) *1), 0) -1),"")</f>
        <v/>
      </c>
      <c r="AA582" s="209" t="str">
        <f t="shared" ca="1" si="20"/>
        <v/>
      </c>
      <c r="AB582" s="209" t="str">
        <f ca="1">IFERROR(AA582*SUMPRODUCT(Items!A$242:A$254,Items!AQ$242:AQ$254)/SUM(Items!A$242:A$254),"")</f>
        <v/>
      </c>
    </row>
    <row r="583" spans="2:28" ht="17">
      <c r="B583" s="206" t="s">
        <v>1630</v>
      </c>
      <c r="C583" s="207" t="s">
        <v>305</v>
      </c>
      <c r="D583" s="207" t="s">
        <v>305</v>
      </c>
      <c r="F583" s="102" t="str">
        <f t="shared" si="21"/>
        <v>MS-F</v>
      </c>
      <c r="W583" s="209" t="str">
        <f t="shared" ca="1" si="22"/>
        <v/>
      </c>
      <c r="X583" s="209">
        <v>82</v>
      </c>
      <c r="Y583" s="209" t="str" cm="1">
        <f t="array" ref="Y583">SUBSTITUTE(TRIM(_xlfn.CONCAT(P83:P182 &amp; " ")), " ", ", ")</f>
        <v/>
      </c>
      <c r="Z583" s="309" t="str" cm="1">
        <f t="array" aca="1" ref="Z583" ca="1">IFERROR(LEFT(Y583, MATCH(FALSE, ISNUMBER(MID(Y583, ROW(INDIRECT("1:"&amp;LEN(Y583)+1)), 1) *1), 0) -1),"")</f>
        <v/>
      </c>
      <c r="AA583" s="209" t="str">
        <f t="shared" ca="1" si="20"/>
        <v/>
      </c>
      <c r="AB583" s="209" t="str">
        <f ca="1">IFERROR(AA583*SUMPRODUCT(Items!A$242:A$254,Items!AQ$242:AQ$254)/SUM(Items!A$242:A$254),"")</f>
        <v/>
      </c>
    </row>
    <row r="584" spans="2:28" ht="17">
      <c r="B584" s="206" t="s">
        <v>1631</v>
      </c>
      <c r="C584" s="207" t="s">
        <v>305</v>
      </c>
      <c r="D584" s="207" t="s">
        <v>305</v>
      </c>
      <c r="F584" s="102" t="str">
        <f t="shared" si="21"/>
        <v>MS-B</v>
      </c>
      <c r="W584" s="209" t="str">
        <f t="shared" ca="1" si="22"/>
        <v/>
      </c>
      <c r="X584" s="209">
        <v>83</v>
      </c>
      <c r="Y584" s="209" t="str" cm="1">
        <f t="array" ref="Y584">SUBSTITUTE(TRIM(_xlfn.CONCAT(P84:P183 &amp; " ")), " ", ", ")</f>
        <v/>
      </c>
      <c r="Z584" s="309" t="str" cm="1">
        <f t="array" aca="1" ref="Z584" ca="1">IFERROR(LEFT(Y584, MATCH(FALSE, ISNUMBER(MID(Y584, ROW(INDIRECT("1:"&amp;LEN(Y584)+1)), 1) *1), 0) -1),"")</f>
        <v/>
      </c>
      <c r="AA584" s="209" t="str">
        <f t="shared" ca="1" si="20"/>
        <v/>
      </c>
      <c r="AB584" s="209" t="str">
        <f ca="1">IFERROR(AA584*SUMPRODUCT(Items!A$242:A$254,Items!AQ$242:AQ$254)/SUM(Items!A$242:A$254),"")</f>
        <v/>
      </c>
    </row>
    <row r="585" spans="2:28" ht="17">
      <c r="B585" s="206" t="s">
        <v>1632</v>
      </c>
      <c r="C585" s="207" t="s">
        <v>305</v>
      </c>
      <c r="D585" s="207" t="s">
        <v>305</v>
      </c>
      <c r="F585" s="102" t="str">
        <f t="shared" si="21"/>
        <v>MS-B</v>
      </c>
      <c r="W585" s="209" t="str">
        <f t="shared" ca="1" si="22"/>
        <v/>
      </c>
      <c r="X585" s="209">
        <v>84</v>
      </c>
      <c r="Y585" s="209" t="str" cm="1">
        <f t="array" ref="Y585">SUBSTITUTE(TRIM(_xlfn.CONCAT(P85:P184 &amp; " ")), " ", ", ")</f>
        <v/>
      </c>
      <c r="Z585" s="309" t="str" cm="1">
        <f t="array" aca="1" ref="Z585" ca="1">IFERROR(LEFT(Y585, MATCH(FALSE, ISNUMBER(MID(Y585, ROW(INDIRECT("1:"&amp;LEN(Y585)+1)), 1) *1), 0) -1),"")</f>
        <v/>
      </c>
      <c r="AA585" s="209" t="str">
        <f t="shared" ca="1" si="20"/>
        <v/>
      </c>
      <c r="AB585" s="209" t="str">
        <f ca="1">IFERROR(AA585*SUMPRODUCT(Items!A$242:A$254,Items!AQ$242:AQ$254)/SUM(Items!A$242:A$254),"")</f>
        <v/>
      </c>
    </row>
    <row r="586" spans="2:28" ht="17">
      <c r="B586" s="206" t="s">
        <v>1633</v>
      </c>
      <c r="C586" s="207" t="s">
        <v>305</v>
      </c>
      <c r="D586" s="207" t="s">
        <v>305</v>
      </c>
      <c r="F586" s="102" t="str">
        <f t="shared" si="21"/>
        <v>MS-A</v>
      </c>
      <c r="W586" s="209" t="str">
        <f t="shared" ca="1" si="22"/>
        <v/>
      </c>
      <c r="X586" s="209">
        <v>85</v>
      </c>
      <c r="Y586" s="209" t="str" cm="1">
        <f t="array" ref="Y586">SUBSTITUTE(TRIM(_xlfn.CONCAT(P86:P185 &amp; " ")), " ", ", ")</f>
        <v/>
      </c>
      <c r="Z586" s="309" t="str" cm="1">
        <f t="array" aca="1" ref="Z586" ca="1">IFERROR(LEFT(Y586, MATCH(FALSE, ISNUMBER(MID(Y586, ROW(INDIRECT("1:"&amp;LEN(Y586)+1)), 1) *1), 0) -1),"")</f>
        <v/>
      </c>
      <c r="AA586" s="209" t="str">
        <f t="shared" ca="1" si="20"/>
        <v/>
      </c>
      <c r="AB586" s="209" t="str">
        <f ca="1">IFERROR(AA586*SUMPRODUCT(Items!A$242:A$254,Items!AQ$242:AQ$254)/SUM(Items!A$242:A$254),"")</f>
        <v/>
      </c>
    </row>
    <row r="587" spans="2:28" ht="17">
      <c r="B587" s="206" t="s">
        <v>1635</v>
      </c>
      <c r="C587" s="207" t="s">
        <v>120</v>
      </c>
      <c r="D587" s="207" t="s">
        <v>216</v>
      </c>
      <c r="F587" s="102" t="str">
        <f t="shared" si="21"/>
        <v>ACI</v>
      </c>
      <c r="W587" s="209" t="str">
        <f t="shared" ca="1" si="22"/>
        <v/>
      </c>
      <c r="X587" s="209">
        <v>86</v>
      </c>
      <c r="Y587" s="209" t="str" cm="1">
        <f t="array" ref="Y587">SUBSTITUTE(TRIM(_xlfn.CONCAT(P87:P186 &amp; " ")), " ", ", ")</f>
        <v/>
      </c>
      <c r="Z587" s="309" t="str" cm="1">
        <f t="array" aca="1" ref="Z587" ca="1">IFERROR(LEFT(Y587, MATCH(FALSE, ISNUMBER(MID(Y587, ROW(INDIRECT("1:"&amp;LEN(Y587)+1)), 1) *1), 0) -1),"")</f>
        <v/>
      </c>
      <c r="AA587" s="209" t="str">
        <f t="shared" ca="1" si="20"/>
        <v/>
      </c>
      <c r="AB587" s="209" t="str">
        <f ca="1">IFERROR(AA587*SUMPRODUCT(Items!A$242:A$254,Items!AQ$242:AQ$254)/SUM(Items!A$242:A$254),"")</f>
        <v/>
      </c>
    </row>
    <row r="588" spans="2:28" ht="51">
      <c r="B588" s="206" t="s">
        <v>1649</v>
      </c>
      <c r="C588" s="207" t="s">
        <v>1650</v>
      </c>
      <c r="D588" s="207" t="s">
        <v>35</v>
      </c>
      <c r="F588" s="102" t="str">
        <f t="shared" si="21"/>
        <v>RA</v>
      </c>
      <c r="H588" s="219" t="s">
        <v>1651</v>
      </c>
      <c r="W588" s="209" t="str">
        <f t="shared" ca="1" si="22"/>
        <v/>
      </c>
      <c r="X588" s="209">
        <v>87</v>
      </c>
      <c r="Y588" s="209" t="str" cm="1">
        <f t="array" ref="Y588">SUBSTITUTE(TRIM(_xlfn.CONCAT(P88:P187 &amp; " ")), " ", ", ")</f>
        <v/>
      </c>
      <c r="Z588" s="309" t="str" cm="1">
        <f t="array" aca="1" ref="Z588" ca="1">IFERROR(LEFT(Y588, MATCH(FALSE, ISNUMBER(MID(Y588, ROW(INDIRECT("1:"&amp;LEN(Y588)+1)), 1) *1), 0) -1),"")</f>
        <v/>
      </c>
      <c r="AA588" s="209" t="str">
        <f t="shared" ca="1" si="20"/>
        <v/>
      </c>
      <c r="AB588" s="209" t="str">
        <f ca="1">IFERROR(AA588*SUMPRODUCT(Items!A$242:A$254,Items!AQ$242:AQ$254)/SUM(Items!A$242:A$254),"")</f>
        <v/>
      </c>
    </row>
    <row r="589" spans="2:28" ht="17">
      <c r="B589" s="206" t="s">
        <v>1653</v>
      </c>
      <c r="C589" s="207" t="s">
        <v>1654</v>
      </c>
      <c r="D589" s="207" t="s">
        <v>954</v>
      </c>
      <c r="F589" s="102" t="str">
        <f t="shared" si="21"/>
        <v>MO</v>
      </c>
      <c r="W589" s="209" t="str">
        <f t="shared" ca="1" si="22"/>
        <v/>
      </c>
      <c r="X589" s="209">
        <v>88</v>
      </c>
      <c r="Y589" s="209" t="str" cm="1">
        <f t="array" ref="Y589">SUBSTITUTE(TRIM(_xlfn.CONCAT(P89:P188 &amp; " ")), " ", ", ")</f>
        <v/>
      </c>
      <c r="Z589" s="309" t="str" cm="1">
        <f t="array" aca="1" ref="Z589" ca="1">IFERROR(LEFT(Y589, MATCH(FALSE, ISNUMBER(MID(Y589, ROW(INDIRECT("1:"&amp;LEN(Y589)+1)), 1) *1), 0) -1),"")</f>
        <v/>
      </c>
      <c r="AA589" s="209" t="str">
        <f t="shared" ca="1" si="20"/>
        <v/>
      </c>
      <c r="AB589" s="209" t="str">
        <f ca="1">IFERROR(AA589*SUMPRODUCT(Items!A$242:A$254,Items!AQ$242:AQ$254)/SUM(Items!A$242:A$254),"")</f>
        <v/>
      </c>
    </row>
    <row r="590" spans="2:28" ht="17">
      <c r="B590" s="206" t="s">
        <v>1559</v>
      </c>
      <c r="C590" s="207" t="s">
        <v>1656</v>
      </c>
      <c r="D590" s="207" t="s">
        <v>35</v>
      </c>
      <c r="E590" s="210" t="s">
        <v>1657</v>
      </c>
      <c r="F590" s="102" t="str">
        <f t="shared" si="21"/>
        <v>GN</v>
      </c>
      <c r="W590" s="209" t="str">
        <f t="shared" ca="1" si="22"/>
        <v/>
      </c>
      <c r="X590" s="209">
        <v>89</v>
      </c>
      <c r="Y590" s="209" t="str" cm="1">
        <f t="array" ref="Y590">SUBSTITUTE(TRIM(_xlfn.CONCAT(P90:P189 &amp; " ")), " ", ", ")</f>
        <v/>
      </c>
      <c r="Z590" s="309" t="str" cm="1">
        <f t="array" aca="1" ref="Z590" ca="1">IFERROR(LEFT(Y590, MATCH(FALSE, ISNUMBER(MID(Y590, ROW(INDIRECT("1:"&amp;LEN(Y590)+1)), 1) *1), 0) -1),"")</f>
        <v/>
      </c>
      <c r="AA590" s="209" t="str">
        <f t="shared" ca="1" si="20"/>
        <v/>
      </c>
      <c r="AB590" s="209" t="str">
        <f ca="1">IFERROR(AA590*SUMPRODUCT(Items!A$242:A$254,Items!AQ$242:AQ$254)/SUM(Items!A$242:A$254),"")</f>
        <v/>
      </c>
    </row>
    <row r="591" spans="2:28" ht="17">
      <c r="B591" s="206" t="s">
        <v>1666</v>
      </c>
      <c r="C591" s="207" t="s">
        <v>770</v>
      </c>
      <c r="D591" s="207" t="s">
        <v>35</v>
      </c>
      <c r="E591" s="210" t="s">
        <v>1667</v>
      </c>
      <c r="F591" s="102" t="str">
        <f t="shared" si="21"/>
        <v>GA</v>
      </c>
      <c r="W591" s="209" t="str">
        <f t="shared" ca="1" si="22"/>
        <v/>
      </c>
      <c r="X591" s="209">
        <v>90</v>
      </c>
      <c r="Y591" s="209" t="str" cm="1">
        <f t="array" ref="Y591">SUBSTITUTE(TRIM(_xlfn.CONCAT(P91:P190 &amp; " ")), " ", ", ")</f>
        <v/>
      </c>
      <c r="Z591" s="309" t="str" cm="1">
        <f t="array" aca="1" ref="Z591" ca="1">IFERROR(LEFT(Y591, MATCH(FALSE, ISNUMBER(MID(Y591, ROW(INDIRECT("1:"&amp;LEN(Y591)+1)), 1) *1), 0) -1),"")</f>
        <v/>
      </c>
      <c r="AA591" s="209" t="str">
        <f t="shared" ca="1" si="20"/>
        <v/>
      </c>
      <c r="AB591" s="209" t="str">
        <f ca="1">IFERROR(AA591*SUMPRODUCT(Items!A$242:A$254,Items!AQ$242:AQ$254)/SUM(Items!A$242:A$254),"")</f>
        <v/>
      </c>
    </row>
    <row r="592" spans="2:28" ht="17">
      <c r="B592" s="206" t="s">
        <v>1668</v>
      </c>
      <c r="C592" s="207" t="s">
        <v>1669</v>
      </c>
      <c r="D592" s="207" t="s">
        <v>216</v>
      </c>
      <c r="E592" s="210" t="s">
        <v>1670</v>
      </c>
      <c r="F592" s="102" t="str">
        <f t="shared" si="21"/>
        <v>A</v>
      </c>
      <c r="W592" s="209" t="str">
        <f t="shared" ca="1" si="22"/>
        <v/>
      </c>
      <c r="X592" s="209">
        <v>91</v>
      </c>
      <c r="Y592" s="209" t="str" cm="1">
        <f t="array" ref="Y592">SUBSTITUTE(TRIM(_xlfn.CONCAT(P92:P191 &amp; " ")), " ", ", ")</f>
        <v/>
      </c>
      <c r="Z592" s="309" t="str" cm="1">
        <f t="array" aca="1" ref="Z592" ca="1">IFERROR(LEFT(Y592, MATCH(FALSE, ISNUMBER(MID(Y592, ROW(INDIRECT("1:"&amp;LEN(Y592)+1)), 1) *1), 0) -1),"")</f>
        <v/>
      </c>
      <c r="AA592" s="209" t="str">
        <f t="shared" ca="1" si="20"/>
        <v/>
      </c>
      <c r="AB592" s="209" t="str">
        <f ca="1">IFERROR(AA592*SUMPRODUCT(Items!A$242:A$254,Items!AQ$242:AQ$254)/SUM(Items!A$242:A$254),"")</f>
        <v/>
      </c>
    </row>
    <row r="593" spans="2:28" ht="17">
      <c r="B593" s="206" t="s">
        <v>1671</v>
      </c>
      <c r="C593" s="207" t="s">
        <v>1672</v>
      </c>
      <c r="D593" s="207" t="s">
        <v>35</v>
      </c>
      <c r="E593" s="210" t="s">
        <v>1673</v>
      </c>
      <c r="F593" s="102" t="str">
        <f t="shared" si="21"/>
        <v>VSL</v>
      </c>
      <c r="W593" s="209" t="str">
        <f t="shared" ca="1" si="22"/>
        <v/>
      </c>
      <c r="X593" s="209">
        <v>92</v>
      </c>
      <c r="Y593" s="209" t="str" cm="1">
        <f t="array" ref="Y593">SUBSTITUTE(TRIM(_xlfn.CONCAT(P93:P192 &amp; " ")), " ", ", ")</f>
        <v/>
      </c>
      <c r="Z593" s="309" t="str" cm="1">
        <f t="array" aca="1" ref="Z593" ca="1">IFERROR(LEFT(Y593, MATCH(FALSE, ISNUMBER(MID(Y593, ROW(INDIRECT("1:"&amp;LEN(Y593)+1)), 1) *1), 0) -1),"")</f>
        <v/>
      </c>
      <c r="AA593" s="209" t="str">
        <f t="shared" ca="1" si="20"/>
        <v/>
      </c>
      <c r="AB593" s="209" t="str">
        <f ca="1">IFERROR(AA593*SUMPRODUCT(Items!A$242:A$254,Items!AQ$242:AQ$254)/SUM(Items!A$242:A$254),"")</f>
        <v/>
      </c>
    </row>
    <row r="594" spans="2:28" ht="17">
      <c r="B594" s="206" t="s">
        <v>1674</v>
      </c>
      <c r="C594" s="207" t="s">
        <v>120</v>
      </c>
      <c r="D594" s="207" t="s">
        <v>216</v>
      </c>
      <c r="E594" s="210" t="s">
        <v>1676</v>
      </c>
      <c r="F594" s="102" t="str">
        <f t="shared" si="21"/>
        <v>IVPG</v>
      </c>
      <c r="G594" s="217" t="s">
        <v>1675</v>
      </c>
      <c r="W594" s="209" t="str">
        <f t="shared" ca="1" si="22"/>
        <v/>
      </c>
      <c r="X594" s="209">
        <v>93</v>
      </c>
      <c r="Y594" s="209" t="str" cm="1">
        <f t="array" ref="Y594">SUBSTITUTE(TRIM(_xlfn.CONCAT(P94:P193 &amp; " ")), " ", ", ")</f>
        <v/>
      </c>
      <c r="Z594" s="309" t="str" cm="1">
        <f t="array" aca="1" ref="Z594" ca="1">IFERROR(LEFT(Y594, MATCH(FALSE, ISNUMBER(MID(Y594, ROW(INDIRECT("1:"&amp;LEN(Y594)+1)), 1) *1), 0) -1),"")</f>
        <v/>
      </c>
      <c r="AA594" s="209" t="str">
        <f t="shared" ca="1" si="20"/>
        <v/>
      </c>
      <c r="AB594" s="209" t="str">
        <f ca="1">IFERROR(AA594*SUMPRODUCT(Items!A$242:A$254,Items!AQ$242:AQ$254)/SUM(Items!A$242:A$254),"")</f>
        <v/>
      </c>
    </row>
    <row r="595" spans="2:28" ht="17">
      <c r="B595" s="206" t="s">
        <v>662</v>
      </c>
      <c r="C595" s="207" t="s">
        <v>1677</v>
      </c>
      <c r="D595" s="207" t="s">
        <v>954</v>
      </c>
      <c r="E595" s="210" t="s">
        <v>663</v>
      </c>
      <c r="F595" s="102" t="str">
        <f t="shared" si="21"/>
        <v>APS</v>
      </c>
      <c r="W595" s="209" t="str">
        <f t="shared" ca="1" si="22"/>
        <v/>
      </c>
      <c r="X595" s="209">
        <v>94</v>
      </c>
      <c r="Y595" s="209" t="str" cm="1">
        <f t="array" ref="Y595">SUBSTITUTE(TRIM(_xlfn.CONCAT(P95:P194 &amp; " ")), " ", ", ")</f>
        <v/>
      </c>
      <c r="Z595" s="309" t="str" cm="1">
        <f t="array" aca="1" ref="Z595" ca="1">IFERROR(LEFT(Y595, MATCH(FALSE, ISNUMBER(MID(Y595, ROW(INDIRECT("1:"&amp;LEN(Y595)+1)), 1) *1), 0) -1),"")</f>
        <v/>
      </c>
      <c r="AA595" s="209" t="str">
        <f t="shared" ca="1" si="20"/>
        <v/>
      </c>
      <c r="AB595" s="209" t="str">
        <f ca="1">IFERROR(AA595*SUMPRODUCT(Items!A$242:A$254,Items!AQ$242:AQ$254)/SUM(Items!A$242:A$254),"")</f>
        <v/>
      </c>
    </row>
    <row r="596" spans="2:28" ht="17">
      <c r="B596" s="206" t="s">
        <v>1680</v>
      </c>
      <c r="C596" s="207" t="s">
        <v>1681</v>
      </c>
      <c r="D596" s="207" t="s">
        <v>216</v>
      </c>
      <c r="E596" s="210" t="s">
        <v>1682</v>
      </c>
      <c r="F596" s="102" t="str">
        <f t="shared" si="21"/>
        <v>A-JP</v>
      </c>
      <c r="W596" s="209" t="str">
        <f t="shared" ca="1" si="22"/>
        <v/>
      </c>
      <c r="X596" s="209">
        <v>95</v>
      </c>
      <c r="Y596" s="209" t="str" cm="1">
        <f t="array" ref="Y596">SUBSTITUTE(TRIM(_xlfn.CONCAT(P96:P195 &amp; " ")), " ", ", ")</f>
        <v/>
      </c>
      <c r="Z596" s="309" t="str" cm="1">
        <f t="array" aca="1" ref="Z596" ca="1">IFERROR(LEFT(Y596, MATCH(FALSE, ISNUMBER(MID(Y596, ROW(INDIRECT("1:"&amp;LEN(Y596)+1)), 1) *1), 0) -1),"")</f>
        <v/>
      </c>
      <c r="AA596" s="209" t="str">
        <f t="shared" ca="1" si="20"/>
        <v/>
      </c>
      <c r="AB596" s="209" t="str">
        <f ca="1">IFERROR(AA596*SUMPRODUCT(Items!A$242:A$254,Items!AQ$242:AQ$254)/SUM(Items!A$242:A$254),"")</f>
        <v/>
      </c>
    </row>
    <row r="597" spans="2:28" ht="17">
      <c r="B597" s="206" t="s">
        <v>1683</v>
      </c>
      <c r="C597" s="207" t="s">
        <v>32</v>
      </c>
      <c r="D597" s="207" t="s">
        <v>216</v>
      </c>
      <c r="E597" s="210" t="s">
        <v>1685</v>
      </c>
      <c r="F597" s="102" t="str">
        <f t="shared" si="21"/>
        <v>O&amp;A</v>
      </c>
      <c r="G597" s="217" t="s">
        <v>1684</v>
      </c>
      <c r="W597" s="209" t="str">
        <f t="shared" ca="1" si="22"/>
        <v/>
      </c>
      <c r="X597" s="209">
        <v>96</v>
      </c>
      <c r="Y597" s="209" t="str" cm="1">
        <f t="array" ref="Y597">SUBSTITUTE(TRIM(_xlfn.CONCAT(P97:P196 &amp; " ")), " ", ", ")</f>
        <v/>
      </c>
      <c r="Z597" s="309" t="str" cm="1">
        <f t="array" aca="1" ref="Z597" ca="1">IFERROR(LEFT(Y597, MATCH(FALSE, ISNUMBER(MID(Y597, ROW(INDIRECT("1:"&amp;LEN(Y597)+1)), 1) *1), 0) -1),"")</f>
        <v/>
      </c>
      <c r="AA597" s="209" t="str">
        <f t="shared" ca="1" si="20"/>
        <v/>
      </c>
      <c r="AB597" s="209" t="str">
        <f ca="1">IFERROR(AA597*SUMPRODUCT(Items!A$242:A$254,Items!AQ$242:AQ$254)/SUM(Items!A$242:A$254),"")</f>
        <v/>
      </c>
    </row>
    <row r="598" spans="2:28" ht="17">
      <c r="B598" s="206" t="s">
        <v>1686</v>
      </c>
      <c r="C598" s="207" t="s">
        <v>216</v>
      </c>
      <c r="D598" s="207" t="s">
        <v>216</v>
      </c>
      <c r="E598" s="210" t="s">
        <v>1687</v>
      </c>
      <c r="F598" s="102" t="str">
        <f t="shared" si="21"/>
        <v>EAQ</v>
      </c>
      <c r="W598" s="209" t="str">
        <f t="shared" ca="1" si="22"/>
        <v/>
      </c>
      <c r="X598" s="209">
        <v>97</v>
      </c>
      <c r="Y598" s="209" t="str" cm="1">
        <f t="array" ref="Y598">SUBSTITUTE(TRIM(_xlfn.CONCAT(P98:P197 &amp; " ")), " ", ", ")</f>
        <v/>
      </c>
      <c r="Z598" s="309" t="str" cm="1">
        <f t="array" aca="1" ref="Z598" ca="1">IFERROR(LEFT(Y598, MATCH(FALSE, ISNUMBER(MID(Y598, ROW(INDIRECT("1:"&amp;LEN(Y598)+1)), 1) *1), 0) -1),"")</f>
        <v/>
      </c>
      <c r="AA598" s="209" t="str">
        <f t="shared" ca="1" si="20"/>
        <v/>
      </c>
      <c r="AB598" s="209" t="str">
        <f ca="1">IFERROR(AA598*SUMPRODUCT(Items!A$242:A$254,Items!AQ$242:AQ$254)/SUM(Items!A$242:A$254),"")</f>
        <v/>
      </c>
    </row>
    <row r="599" spans="2:28" ht="17">
      <c r="B599" s="206" t="s">
        <v>1688</v>
      </c>
      <c r="C599" s="207" t="s">
        <v>216</v>
      </c>
      <c r="D599" s="207" t="s">
        <v>216</v>
      </c>
      <c r="F599" s="102" t="str">
        <f t="shared" si="21"/>
        <v>A</v>
      </c>
      <c r="W599" s="209" t="str">
        <f t="shared" ca="1" si="22"/>
        <v/>
      </c>
      <c r="X599" s="209">
        <v>98</v>
      </c>
      <c r="Y599" s="209" t="str" cm="1">
        <f t="array" ref="Y599">SUBSTITUTE(TRIM(_xlfn.CONCAT(P99:P198 &amp; " ")), " ", ", ")</f>
        <v/>
      </c>
      <c r="Z599" s="309" t="str" cm="1">
        <f t="array" aca="1" ref="Z599" ca="1">IFERROR(LEFT(Y599, MATCH(FALSE, ISNUMBER(MID(Y599, ROW(INDIRECT("1:"&amp;LEN(Y599)+1)), 1) *1), 0) -1),"")</f>
        <v/>
      </c>
      <c r="AA599" s="209" t="str">
        <f t="shared" ca="1" si="20"/>
        <v/>
      </c>
      <c r="AB599" s="209" t="str">
        <f ca="1">IFERROR(AA599*SUMPRODUCT(Items!A$242:A$254,Items!AQ$242:AQ$254)/SUM(Items!A$242:A$254),"")</f>
        <v/>
      </c>
    </row>
    <row r="600" spans="2:28" ht="17">
      <c r="B600" s="206" t="s">
        <v>1692</v>
      </c>
      <c r="C600" s="207" t="s">
        <v>438</v>
      </c>
      <c r="D600" s="207" t="s">
        <v>216</v>
      </c>
      <c r="E600" s="210" t="s">
        <v>1691</v>
      </c>
      <c r="F600" s="102" t="str">
        <f t="shared" si="21"/>
        <v>A-T</v>
      </c>
      <c r="W600" s="209" t="str">
        <f t="shared" ca="1" si="22"/>
        <v/>
      </c>
      <c r="X600" s="209">
        <v>99</v>
      </c>
      <c r="Y600" s="209" t="str" cm="1">
        <f t="array" ref="Y600">SUBSTITUTE(TRIM(_xlfn.CONCAT(P100:P199 &amp; " ")), " ", ", ")</f>
        <v/>
      </c>
      <c r="Z600" s="309" t="str" cm="1">
        <f t="array" aca="1" ref="Z600" ca="1">IFERROR(LEFT(Y600, MATCH(FALSE, ISNUMBER(MID(Y600, ROW(INDIRECT("1:"&amp;LEN(Y600)+1)), 1) *1), 0) -1),"")</f>
        <v/>
      </c>
      <c r="AA600" s="209" t="str">
        <f t="shared" ca="1" si="20"/>
        <v/>
      </c>
      <c r="AB600" s="209" t="str">
        <f ca="1">IFERROR(AA600*SUMPRODUCT(Items!A$242:A$254,Items!AQ$242:AQ$254)/SUM(Items!A$242:A$254),"")</f>
        <v/>
      </c>
    </row>
    <row r="601" spans="2:28" ht="17">
      <c r="B601" s="206" t="s">
        <v>1693</v>
      </c>
      <c r="C601" s="207" t="s">
        <v>32</v>
      </c>
      <c r="D601" s="207" t="s">
        <v>216</v>
      </c>
      <c r="E601" s="210" t="s">
        <v>1694</v>
      </c>
      <c r="F601" s="102" t="str">
        <f t="shared" si="21"/>
        <v>AL</v>
      </c>
      <c r="W601" s="209" t="str">
        <f t="shared" ca="1" si="22"/>
        <v/>
      </c>
      <c r="X601" s="209">
        <v>100</v>
      </c>
      <c r="Y601" s="209" t="str" cm="1">
        <f t="array" ref="Y601">SUBSTITUTE(TRIM(_xlfn.CONCAT(P101:P200 &amp; " ")), " ", ", ")</f>
        <v/>
      </c>
      <c r="Z601" s="309" t="str" cm="1">
        <f t="array" aca="1" ref="Z601" ca="1">IFERROR(LEFT(Y601, MATCH(FALSE, ISNUMBER(MID(Y601, ROW(INDIRECT("1:"&amp;LEN(Y601)+1)), 1) *1), 0) -1),"")</f>
        <v/>
      </c>
      <c r="AA601" s="209" t="str">
        <f t="shared" ca="1" si="20"/>
        <v/>
      </c>
      <c r="AB601" s="209" t="str">
        <f ca="1">IFERROR(AA601*SUMPRODUCT(Items!A$242:A$254,Items!AQ$242:AQ$254)/SUM(Items!A$242:A$254),"")</f>
        <v/>
      </c>
    </row>
    <row r="602" spans="2:28" ht="17">
      <c r="B602" s="206" t="s">
        <v>1697</v>
      </c>
      <c r="C602" s="207" t="s">
        <v>38</v>
      </c>
      <c r="D602" s="207" t="s">
        <v>216</v>
      </c>
      <c r="E602" s="210" t="s">
        <v>1696</v>
      </c>
      <c r="F602" s="102" t="str">
        <f t="shared" si="21"/>
        <v>A</v>
      </c>
      <c r="Z602" s="309"/>
    </row>
    <row r="603" spans="2:28" ht="17">
      <c r="B603" s="206" t="s">
        <v>1700</v>
      </c>
      <c r="C603" s="207" t="s">
        <v>446</v>
      </c>
      <c r="D603" s="207" t="s">
        <v>35</v>
      </c>
      <c r="E603" s="210" t="s">
        <v>1701</v>
      </c>
      <c r="F603" s="102" t="str">
        <f t="shared" si="21"/>
        <v>DA</v>
      </c>
    </row>
    <row r="604" spans="2:28" ht="17">
      <c r="B604" s="206" t="s">
        <v>1702</v>
      </c>
      <c r="C604" s="207" t="s">
        <v>1621</v>
      </c>
      <c r="D604" s="207" t="s">
        <v>1621</v>
      </c>
      <c r="E604" s="210" t="s">
        <v>1703</v>
      </c>
      <c r="F604" s="102" t="str">
        <f t="shared" si="21"/>
        <v>AP</v>
      </c>
    </row>
    <row r="605" spans="2:28" ht="17">
      <c r="B605" s="206" t="s">
        <v>1704</v>
      </c>
      <c r="C605" s="207" t="s">
        <v>438</v>
      </c>
      <c r="D605" s="207" t="s">
        <v>216</v>
      </c>
      <c r="E605" s="210" t="s">
        <v>1705</v>
      </c>
      <c r="F605" s="102" t="str">
        <f t="shared" si="21"/>
        <v>S</v>
      </c>
      <c r="G605" s="208" t="s">
        <v>1706</v>
      </c>
    </row>
    <row r="606" spans="2:28" ht="17">
      <c r="B606" s="206" t="s">
        <v>1712</v>
      </c>
      <c r="C606" s="207" t="s">
        <v>342</v>
      </c>
      <c r="D606" s="207" t="s">
        <v>342</v>
      </c>
      <c r="E606" s="210" t="s">
        <v>1713</v>
      </c>
      <c r="F606" s="102" t="str">
        <f t="shared" si="21"/>
        <v>T-T</v>
      </c>
    </row>
    <row r="607" spans="2:28" ht="17">
      <c r="B607" s="206" t="s">
        <v>1714</v>
      </c>
      <c r="C607" s="207" t="s">
        <v>438</v>
      </c>
      <c r="D607" s="207" t="s">
        <v>216</v>
      </c>
      <c r="E607" s="210" t="s">
        <v>1715</v>
      </c>
      <c r="F607" s="102" t="str">
        <f t="shared" si="21"/>
        <v>MR</v>
      </c>
    </row>
    <row r="608" spans="2:28" ht="17">
      <c r="B608" s="206" t="s">
        <v>1716</v>
      </c>
      <c r="C608" s="207" t="s">
        <v>1719</v>
      </c>
      <c r="D608" s="207" t="s">
        <v>216</v>
      </c>
      <c r="E608" s="210" t="s">
        <v>1717</v>
      </c>
      <c r="F608" s="102" t="str">
        <f t="shared" si="21"/>
        <v>QIC</v>
      </c>
      <c r="G608" s="208" t="s">
        <v>1718</v>
      </c>
    </row>
    <row r="609" spans="2:8" ht="17">
      <c r="B609" s="206" t="s">
        <v>1720</v>
      </c>
      <c r="C609" s="207" t="s">
        <v>192</v>
      </c>
      <c r="D609" s="207" t="s">
        <v>216</v>
      </c>
      <c r="E609" s="210" t="s">
        <v>1721</v>
      </c>
      <c r="F609" s="102" t="str">
        <f t="shared" si="21"/>
        <v>T</v>
      </c>
    </row>
    <row r="610" spans="2:8" ht="17">
      <c r="B610" s="206" t="s">
        <v>1722</v>
      </c>
      <c r="C610" s="207" t="s">
        <v>342</v>
      </c>
      <c r="D610" s="207" t="s">
        <v>342</v>
      </c>
      <c r="E610" s="210" t="s">
        <v>1723</v>
      </c>
      <c r="F610" s="102" t="str">
        <f t="shared" si="21"/>
        <v>A</v>
      </c>
    </row>
    <row r="611" spans="2:8" ht="17">
      <c r="B611" s="206" t="s">
        <v>1724</v>
      </c>
      <c r="C611" s="207" t="s">
        <v>1725</v>
      </c>
      <c r="D611" s="207" t="s">
        <v>216</v>
      </c>
      <c r="F611" s="102" t="str">
        <f t="shared" si="21"/>
        <v>AK</v>
      </c>
    </row>
    <row r="612" spans="2:8" ht="17">
      <c r="B612" s="206" t="s">
        <v>1726</v>
      </c>
      <c r="C612" s="207" t="s">
        <v>182</v>
      </c>
      <c r="D612" s="207" t="s">
        <v>216</v>
      </c>
      <c r="E612" s="210" t="s">
        <v>1727</v>
      </c>
      <c r="F612" s="102" t="str">
        <f t="shared" si="21"/>
        <v>SE</v>
      </c>
      <c r="G612" s="208" t="s">
        <v>1728</v>
      </c>
      <c r="H612" s="219" t="s">
        <v>1730</v>
      </c>
    </row>
    <row r="613" spans="2:8" ht="17">
      <c r="B613" s="206" t="s">
        <v>1731</v>
      </c>
      <c r="C613" s="207" t="s">
        <v>216</v>
      </c>
      <c r="D613" s="207" t="s">
        <v>216</v>
      </c>
      <c r="E613" s="210" t="s">
        <v>1732</v>
      </c>
      <c r="F613" s="102" t="str">
        <f t="shared" si="21"/>
        <v>JA</v>
      </c>
    </row>
    <row r="614" spans="2:8" ht="17">
      <c r="B614" s="206" t="s">
        <v>1733</v>
      </c>
      <c r="C614" s="207" t="s">
        <v>971</v>
      </c>
      <c r="D614" s="207" t="s">
        <v>216</v>
      </c>
      <c r="E614" s="210" t="s">
        <v>1734</v>
      </c>
      <c r="F614" s="102" t="str">
        <f t="shared" si="21"/>
        <v>BS</v>
      </c>
    </row>
    <row r="615" spans="2:8" ht="17">
      <c r="B615" s="206" t="s">
        <v>1737</v>
      </c>
      <c r="C615" s="207" t="s">
        <v>1735</v>
      </c>
      <c r="D615" s="207" t="s">
        <v>957</v>
      </c>
      <c r="E615" s="210" t="s">
        <v>1736</v>
      </c>
      <c r="F615" s="102" t="str">
        <f t="shared" si="21"/>
        <v>E-E</v>
      </c>
    </row>
    <row r="616" spans="2:8" ht="34">
      <c r="B616" s="206" t="s">
        <v>1740</v>
      </c>
      <c r="C616" s="207" t="s">
        <v>1738</v>
      </c>
      <c r="D616" s="207" t="s">
        <v>216</v>
      </c>
      <c r="E616" s="210" t="s">
        <v>1739</v>
      </c>
      <c r="F616" s="102" t="str">
        <f t="shared" si="21"/>
        <v>MS</v>
      </c>
    </row>
    <row r="617" spans="2:8" ht="17">
      <c r="B617" s="206" t="s">
        <v>1743</v>
      </c>
      <c r="C617" s="207" t="s">
        <v>426</v>
      </c>
      <c r="D617" s="207" t="s">
        <v>216</v>
      </c>
      <c r="F617" s="102" t="str">
        <f t="shared" si="21"/>
        <v>AIS</v>
      </c>
    </row>
    <row r="618" spans="2:8" ht="34">
      <c r="B618" s="206" t="s">
        <v>1759</v>
      </c>
      <c r="C618" s="207" t="s">
        <v>35</v>
      </c>
      <c r="D618" s="207" t="s">
        <v>35</v>
      </c>
      <c r="E618" s="210" t="s">
        <v>1760</v>
      </c>
      <c r="F618" s="102" t="str">
        <f t="shared" si="21"/>
        <v>CWL</v>
      </c>
      <c r="G618" s="208" t="s">
        <v>1761</v>
      </c>
    </row>
    <row r="619" spans="2:8" ht="17">
      <c r="B619" s="206" t="s">
        <v>1762</v>
      </c>
      <c r="C619" s="207" t="s">
        <v>216</v>
      </c>
      <c r="D619" s="207" t="s">
        <v>216</v>
      </c>
      <c r="E619" s="210" t="s">
        <v>1763</v>
      </c>
      <c r="F619" s="102" t="str">
        <f t="shared" si="21"/>
        <v>R</v>
      </c>
    </row>
    <row r="620" spans="2:8" ht="17">
      <c r="B620" s="206" t="s">
        <v>1764</v>
      </c>
      <c r="C620" s="207" t="s">
        <v>216</v>
      </c>
      <c r="D620" s="207" t="s">
        <v>216</v>
      </c>
      <c r="E620" s="210" t="s">
        <v>1765</v>
      </c>
      <c r="F620" s="102" t="str">
        <f t="shared" si="21"/>
        <v>PA</v>
      </c>
    </row>
    <row r="621" spans="2:8" ht="17">
      <c r="B621" s="206" t="s">
        <v>2829</v>
      </c>
      <c r="C621" s="207" t="s">
        <v>216</v>
      </c>
      <c r="D621" s="207" t="s">
        <v>216</v>
      </c>
      <c r="E621" s="210" t="s">
        <v>1766</v>
      </c>
      <c r="F621" s="102" t="str">
        <f t="shared" si="21"/>
        <v>J-EC</v>
      </c>
    </row>
    <row r="622" spans="2:8" ht="17">
      <c r="B622" s="206" t="s">
        <v>1767</v>
      </c>
      <c r="C622" s="207" t="s">
        <v>803</v>
      </c>
      <c r="D622" s="207" t="s">
        <v>216</v>
      </c>
      <c r="E622" s="210" t="s">
        <v>1768</v>
      </c>
      <c r="F622" s="102" t="str">
        <f t="shared" si="21"/>
        <v>GA</v>
      </c>
    </row>
    <row r="623" spans="2:8" ht="17">
      <c r="B623" s="206" t="s">
        <v>1769</v>
      </c>
      <c r="C623" s="207" t="s">
        <v>1178</v>
      </c>
      <c r="D623" s="207" t="s">
        <v>216</v>
      </c>
      <c r="E623" s="210" t="s">
        <v>1770</v>
      </c>
      <c r="F623" s="102" t="str">
        <f t="shared" si="21"/>
        <v>LB</v>
      </c>
    </row>
    <row r="624" spans="2:8" ht="17">
      <c r="B624" s="206" t="s">
        <v>1772</v>
      </c>
      <c r="C624" s="207" t="s">
        <v>216</v>
      </c>
      <c r="D624" s="207" t="s">
        <v>216</v>
      </c>
      <c r="F624" s="102" t="str">
        <f t="shared" si="21"/>
        <v>KA</v>
      </c>
    </row>
    <row r="625" spans="2:7" ht="17">
      <c r="B625" s="206" t="s">
        <v>1774</v>
      </c>
      <c r="C625" s="207" t="s">
        <v>305</v>
      </c>
      <c r="D625" s="207" t="s">
        <v>305</v>
      </c>
      <c r="F625" s="102" t="str">
        <f t="shared" si="21"/>
        <v>H9LP</v>
      </c>
    </row>
    <row r="626" spans="2:7" ht="17">
      <c r="B626" s="206" t="s">
        <v>1776</v>
      </c>
      <c r="C626" s="207" t="s">
        <v>182</v>
      </c>
      <c r="D626" s="207" t="s">
        <v>216</v>
      </c>
      <c r="F626" s="102" t="str">
        <f t="shared" si="21"/>
        <v>SJTE</v>
      </c>
    </row>
    <row r="627" spans="2:7" ht="17">
      <c r="B627" s="206" t="s">
        <v>1781</v>
      </c>
      <c r="C627" s="207" t="s">
        <v>216</v>
      </c>
      <c r="D627" s="207" t="s">
        <v>216</v>
      </c>
      <c r="F627" s="102" t="str">
        <f t="shared" si="21"/>
        <v>IL</v>
      </c>
    </row>
    <row r="628" spans="2:7" ht="17">
      <c r="B628" s="206" t="s">
        <v>1782</v>
      </c>
      <c r="C628" s="207" t="s">
        <v>120</v>
      </c>
      <c r="D628" s="207" t="s">
        <v>216</v>
      </c>
      <c r="E628" s="210" t="s">
        <v>1783</v>
      </c>
      <c r="F628" s="102" t="str">
        <f t="shared" si="21"/>
        <v>E</v>
      </c>
    </row>
    <row r="629" spans="2:7" ht="17">
      <c r="B629" s="206" t="s">
        <v>1784</v>
      </c>
      <c r="C629" s="207" t="s">
        <v>342</v>
      </c>
      <c r="D629" s="207" t="s">
        <v>342</v>
      </c>
      <c r="E629" s="210" t="s">
        <v>1785</v>
      </c>
      <c r="F629" s="102" t="str">
        <f t="shared" si="21"/>
        <v>L</v>
      </c>
    </row>
    <row r="630" spans="2:7" ht="17">
      <c r="B630" s="206" t="s">
        <v>1786</v>
      </c>
      <c r="C630" s="207" t="s">
        <v>856</v>
      </c>
      <c r="D630" s="207" t="s">
        <v>856</v>
      </c>
      <c r="E630" s="210" t="s">
        <v>1787</v>
      </c>
      <c r="F630" s="102" t="str">
        <f t="shared" si="21"/>
        <v>UOEA</v>
      </c>
      <c r="G630" s="208" t="s">
        <v>1788</v>
      </c>
    </row>
    <row r="631" spans="2:7" ht="34">
      <c r="B631" s="206" t="s">
        <v>1789</v>
      </c>
      <c r="C631" s="207" t="s">
        <v>1790</v>
      </c>
      <c r="D631" s="207" t="s">
        <v>216</v>
      </c>
      <c r="F631" s="102" t="str">
        <f t="shared" si="21"/>
        <v>R</v>
      </c>
    </row>
    <row r="632" spans="2:7" ht="17">
      <c r="B632" s="206" t="s">
        <v>1791</v>
      </c>
      <c r="C632" s="207" t="s">
        <v>216</v>
      </c>
      <c r="D632" s="207" t="s">
        <v>216</v>
      </c>
      <c r="E632" s="210" t="s">
        <v>1</v>
      </c>
      <c r="F632" s="102" t="str">
        <f t="shared" si="21"/>
        <v>PC</v>
      </c>
    </row>
    <row r="633" spans="2:7" ht="17">
      <c r="B633" s="206" t="s">
        <v>1792</v>
      </c>
      <c r="C633" s="207" t="s">
        <v>29</v>
      </c>
      <c r="D633" s="207" t="s">
        <v>955</v>
      </c>
      <c r="E633" s="210" t="s">
        <v>1793</v>
      </c>
      <c r="F633" s="102" t="str">
        <f t="shared" si="21"/>
        <v>P</v>
      </c>
    </row>
    <row r="634" spans="2:7" ht="17">
      <c r="B634" s="206" t="s">
        <v>1794</v>
      </c>
      <c r="C634" s="207" t="s">
        <v>1579</v>
      </c>
      <c r="D634" s="207" t="s">
        <v>35</v>
      </c>
      <c r="E634" s="210" t="s">
        <v>1795</v>
      </c>
      <c r="F634" s="102" t="str">
        <f t="shared" si="21"/>
        <v>MMOG</v>
      </c>
      <c r="G634" s="208" t="s">
        <v>1796</v>
      </c>
    </row>
    <row r="635" spans="2:7" ht="34">
      <c r="B635" s="206" t="s">
        <v>1797</v>
      </c>
      <c r="C635" s="207" t="s">
        <v>1798</v>
      </c>
      <c r="D635" s="207" t="s">
        <v>35</v>
      </c>
      <c r="E635" s="210" t="s">
        <v>1795</v>
      </c>
      <c r="F635" s="102" t="str">
        <f t="shared" si="21"/>
        <v>CA</v>
      </c>
    </row>
    <row r="636" spans="2:7" ht="17">
      <c r="B636" s="206" t="s">
        <v>1800</v>
      </c>
      <c r="C636" s="207" t="s">
        <v>554</v>
      </c>
      <c r="D636" s="207" t="s">
        <v>216</v>
      </c>
      <c r="F636" s="102" t="str">
        <f t="shared" si="21"/>
        <v>D</v>
      </c>
    </row>
    <row r="637" spans="2:7" ht="17">
      <c r="B637" s="206" t="s">
        <v>1801</v>
      </c>
      <c r="C637" s="207" t="s">
        <v>1802</v>
      </c>
      <c r="D637" s="207" t="s">
        <v>216</v>
      </c>
      <c r="E637" s="210" t="s">
        <v>1803</v>
      </c>
      <c r="F637" s="102" t="str">
        <f t="shared" si="21"/>
        <v>R-SH</v>
      </c>
    </row>
    <row r="638" spans="2:7" ht="51">
      <c r="B638" s="206" t="s">
        <v>1811</v>
      </c>
      <c r="C638" s="207" t="s">
        <v>1812</v>
      </c>
      <c r="D638" s="207" t="s">
        <v>49</v>
      </c>
      <c r="E638" s="210" t="s">
        <v>1814</v>
      </c>
      <c r="F638" s="102" t="str">
        <f t="shared" si="21"/>
        <v>NL</v>
      </c>
      <c r="G638" s="208" t="s">
        <v>1813</v>
      </c>
    </row>
    <row r="639" spans="2:7" ht="17">
      <c r="B639" s="206" t="s">
        <v>1829</v>
      </c>
      <c r="C639" s="207" t="s">
        <v>1830</v>
      </c>
      <c r="D639" s="207" t="s">
        <v>216</v>
      </c>
      <c r="F639" s="102" t="str">
        <f t="shared" si="21"/>
        <v>RY</v>
      </c>
    </row>
    <row r="640" spans="2:7" ht="17">
      <c r="B640" s="206" t="s">
        <v>1845</v>
      </c>
      <c r="C640" s="207" t="s">
        <v>250</v>
      </c>
      <c r="D640" s="207" t="s">
        <v>216</v>
      </c>
      <c r="F640" s="102" t="str">
        <f t="shared" si="21"/>
        <v>MB</v>
      </c>
    </row>
    <row r="641" spans="2:7" ht="17">
      <c r="B641" s="206" t="s">
        <v>1847</v>
      </c>
      <c r="C641" s="207" t="s">
        <v>216</v>
      </c>
      <c r="D641" s="207" t="s">
        <v>216</v>
      </c>
      <c r="E641" s="210" t="s">
        <v>1848</v>
      </c>
      <c r="F641" s="102" t="str">
        <f t="shared" si="21"/>
        <v>PJ</v>
      </c>
    </row>
    <row r="642" spans="2:7" ht="17">
      <c r="B642" s="206" t="s">
        <v>1849</v>
      </c>
      <c r="C642" s="207" t="s">
        <v>1257</v>
      </c>
      <c r="D642" s="207" t="s">
        <v>1257</v>
      </c>
      <c r="E642" s="210" t="s">
        <v>1850</v>
      </c>
      <c r="F642" s="102" t="str">
        <f t="shared" si="21"/>
        <v>IKK</v>
      </c>
    </row>
    <row r="643" spans="2:7" ht="17">
      <c r="B643" s="206" t="s">
        <v>1854</v>
      </c>
      <c r="C643" s="207" t="s">
        <v>392</v>
      </c>
      <c r="D643" s="207" t="s">
        <v>216</v>
      </c>
      <c r="E643" s="210" t="s">
        <v>1853</v>
      </c>
      <c r="F643" s="102" t="str">
        <f t="shared" ref="F643:F706" si="23">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3"/>
        <v>SRB</v>
      </c>
      <c r="G644" s="208" t="s">
        <v>1857</v>
      </c>
    </row>
    <row r="645" spans="2:7" ht="17">
      <c r="B645" s="206" t="s">
        <v>1858</v>
      </c>
      <c r="C645" s="207" t="s">
        <v>1859</v>
      </c>
      <c r="D645" s="207" t="s">
        <v>1859</v>
      </c>
      <c r="E645" s="210" t="s">
        <v>1860</v>
      </c>
      <c r="F645" s="102" t="str">
        <f t="shared" si="23"/>
        <v>LMZ</v>
      </c>
    </row>
    <row r="646" spans="2:7" ht="17">
      <c r="B646" s="206" t="s">
        <v>1862</v>
      </c>
      <c r="C646" s="207" t="s">
        <v>216</v>
      </c>
      <c r="D646" s="207" t="s">
        <v>216</v>
      </c>
      <c r="F646" s="102" t="str">
        <f t="shared" si="23"/>
        <v>KTH</v>
      </c>
    </row>
    <row r="647" spans="2:7" ht="17">
      <c r="B647" s="206" t="s">
        <v>1863</v>
      </c>
      <c r="C647" s="207" t="s">
        <v>466</v>
      </c>
      <c r="D647" s="207" t="s">
        <v>954</v>
      </c>
      <c r="F647" s="102" t="str">
        <f t="shared" si="23"/>
        <v>BS</v>
      </c>
    </row>
    <row r="648" spans="2:7" ht="17">
      <c r="B648" s="206" t="s">
        <v>1864</v>
      </c>
      <c r="C648" s="207" t="s">
        <v>274</v>
      </c>
      <c r="D648" s="207" t="s">
        <v>216</v>
      </c>
      <c r="E648" s="210" t="s">
        <v>1865</v>
      </c>
      <c r="F648" s="102" t="str">
        <f t="shared" si="23"/>
        <v>JA-J</v>
      </c>
    </row>
    <row r="649" spans="2:7" ht="17">
      <c r="B649" s="206" t="s">
        <v>1866</v>
      </c>
      <c r="C649" s="207" t="s">
        <v>1867</v>
      </c>
      <c r="D649" s="207" t="s">
        <v>216</v>
      </c>
      <c r="F649" s="102" t="str">
        <f t="shared" si="23"/>
        <v>ABG</v>
      </c>
      <c r="G649" s="208" t="s">
        <v>1184</v>
      </c>
    </row>
    <row r="650" spans="2:7" ht="17">
      <c r="B650" s="206" t="s">
        <v>1869</v>
      </c>
      <c r="C650" s="207" t="s">
        <v>216</v>
      </c>
      <c r="D650" s="207" t="s">
        <v>216</v>
      </c>
      <c r="E650" s="210" t="s">
        <v>1870</v>
      </c>
      <c r="F650" s="102" t="str">
        <f t="shared" si="23"/>
        <v>KICA</v>
      </c>
      <c r="G650" s="208" t="s">
        <v>1871</v>
      </c>
    </row>
    <row r="651" spans="2:7" ht="17">
      <c r="B651" s="206" t="s">
        <v>1872</v>
      </c>
      <c r="C651" s="207" t="s">
        <v>216</v>
      </c>
      <c r="D651" s="207" t="s">
        <v>216</v>
      </c>
      <c r="E651" s="210" t="s">
        <v>1873</v>
      </c>
      <c r="F651" s="102" t="str">
        <f t="shared" si="23"/>
        <v>KA</v>
      </c>
    </row>
    <row r="652" spans="2:7" ht="17">
      <c r="B652" s="206" t="s">
        <v>1874</v>
      </c>
      <c r="C652" s="207" t="s">
        <v>1875</v>
      </c>
      <c r="D652" s="207" t="s">
        <v>216</v>
      </c>
      <c r="F652" s="102" t="str">
        <f t="shared" si="23"/>
        <v>MA</v>
      </c>
    </row>
    <row r="653" spans="2:7" ht="17">
      <c r="B653" s="206" t="s">
        <v>1876</v>
      </c>
      <c r="C653" s="207" t="s">
        <v>117</v>
      </c>
      <c r="D653" s="207" t="s">
        <v>216</v>
      </c>
      <c r="E653" s="210" t="s">
        <v>1877</v>
      </c>
      <c r="F653" s="102" t="str">
        <f t="shared" si="23"/>
        <v>WD</v>
      </c>
    </row>
    <row r="654" spans="2:7" ht="17">
      <c r="B654" s="206" t="s">
        <v>1878</v>
      </c>
      <c r="C654" s="207" t="s">
        <v>1399</v>
      </c>
      <c r="D654" s="207" t="s">
        <v>216</v>
      </c>
      <c r="E654" s="210" t="s">
        <v>1879</v>
      </c>
      <c r="F654" s="102" t="str">
        <f t="shared" si="23"/>
        <v>PO</v>
      </c>
    </row>
    <row r="655" spans="2:7" ht="17">
      <c r="B655" s="206" t="s">
        <v>1880</v>
      </c>
      <c r="C655" s="207" t="s">
        <v>216</v>
      </c>
      <c r="D655" s="207" t="s">
        <v>216</v>
      </c>
      <c r="E655" s="207" t="s">
        <v>1881</v>
      </c>
      <c r="F655" s="102" t="str">
        <f t="shared" si="23"/>
        <v>D</v>
      </c>
    </row>
    <row r="656" spans="2:7" ht="17">
      <c r="B656" s="206" t="s">
        <v>1883</v>
      </c>
      <c r="C656" s="207" t="s">
        <v>216</v>
      </c>
      <c r="D656" s="207" t="s">
        <v>216</v>
      </c>
      <c r="E656" s="210" t="s">
        <v>1884</v>
      </c>
      <c r="F656" s="102" t="str">
        <f t="shared" si="23"/>
        <v>M</v>
      </c>
    </row>
    <row r="657" spans="2:8" ht="17">
      <c r="B657" s="206" t="s">
        <v>2440</v>
      </c>
      <c r="C657" s="207" t="s">
        <v>576</v>
      </c>
      <c r="D657" s="207" t="s">
        <v>1082</v>
      </c>
      <c r="E657" s="210" t="s">
        <v>1884</v>
      </c>
      <c r="F657" s="102" t="str">
        <f t="shared" si="23"/>
        <v>M-N</v>
      </c>
    </row>
    <row r="658" spans="2:8" ht="17">
      <c r="B658" s="206" t="s">
        <v>1903</v>
      </c>
      <c r="C658" s="207" t="s">
        <v>216</v>
      </c>
      <c r="D658" s="207" t="s">
        <v>216</v>
      </c>
      <c r="E658" s="210" t="s">
        <v>1904</v>
      </c>
      <c r="F658" s="102" t="str">
        <f t="shared" si="23"/>
        <v>I</v>
      </c>
      <c r="G658" s="208" t="s">
        <v>1905</v>
      </c>
    </row>
    <row r="659" spans="2:8" ht="17">
      <c r="B659" s="206" t="s">
        <v>1907</v>
      </c>
      <c r="C659" s="207" t="s">
        <v>1908</v>
      </c>
      <c r="D659" s="207" t="s">
        <v>35</v>
      </c>
      <c r="E659" s="220" t="s">
        <v>1909</v>
      </c>
      <c r="F659" s="102" t="str">
        <f t="shared" si="23"/>
        <v>GGC</v>
      </c>
      <c r="G659" s="208" t="s">
        <v>1906</v>
      </c>
    </row>
    <row r="660" spans="2:8" ht="17">
      <c r="B660" s="206" t="s">
        <v>1913</v>
      </c>
      <c r="C660" s="207" t="s">
        <v>57</v>
      </c>
      <c r="D660" s="207" t="s">
        <v>954</v>
      </c>
      <c r="F660" s="102" t="str">
        <f t="shared" si="23"/>
        <v>GM</v>
      </c>
    </row>
    <row r="661" spans="2:8" ht="17">
      <c r="B661" s="206" t="s">
        <v>1931</v>
      </c>
      <c r="C661" s="207" t="s">
        <v>216</v>
      </c>
      <c r="D661" s="207" t="s">
        <v>216</v>
      </c>
      <c r="E661" s="210" t="s">
        <v>1929</v>
      </c>
      <c r="F661" s="102" t="str">
        <f t="shared" si="23"/>
        <v>TO</v>
      </c>
      <c r="H661" s="219" t="s">
        <v>1930</v>
      </c>
    </row>
    <row r="662" spans="2:8" ht="17">
      <c r="B662" s="206" t="s">
        <v>1932</v>
      </c>
      <c r="C662" s="207" t="s">
        <v>438</v>
      </c>
      <c r="D662" s="207" t="s">
        <v>216</v>
      </c>
      <c r="E662" s="210" t="s">
        <v>2196</v>
      </c>
      <c r="F662" s="102" t="str">
        <f t="shared" si="23"/>
        <v>CS</v>
      </c>
    </row>
    <row r="663" spans="2:8" ht="17">
      <c r="B663" s="206" t="s">
        <v>1942</v>
      </c>
      <c r="C663" s="207" t="s">
        <v>1943</v>
      </c>
      <c r="D663" s="207" t="s">
        <v>216</v>
      </c>
      <c r="E663" s="210" t="s">
        <v>1944</v>
      </c>
      <c r="F663" s="102" t="str">
        <f t="shared" si="23"/>
        <v>JK</v>
      </c>
    </row>
    <row r="664" spans="2:8" ht="17">
      <c r="B664" s="206" t="s">
        <v>1946</v>
      </c>
      <c r="C664" s="207" t="s">
        <v>295</v>
      </c>
      <c r="D664" s="207" t="s">
        <v>295</v>
      </c>
      <c r="E664" s="210" t="s">
        <v>1947</v>
      </c>
      <c r="F664" s="102" t="str">
        <f t="shared" si="23"/>
        <v>A</v>
      </c>
    </row>
    <row r="665" spans="2:8" ht="17">
      <c r="B665" s="206" t="s">
        <v>2192</v>
      </c>
      <c r="C665" s="207" t="s">
        <v>2193</v>
      </c>
      <c r="D665" s="207" t="s">
        <v>216</v>
      </c>
      <c r="E665" s="210" t="s">
        <v>2194</v>
      </c>
      <c r="F665" s="102" t="str">
        <f t="shared" si="23"/>
        <v>PT</v>
      </c>
      <c r="H665" s="219" t="s">
        <v>2195</v>
      </c>
    </row>
    <row r="666" spans="2:8" ht="17">
      <c r="B666" s="206" t="s">
        <v>2322</v>
      </c>
      <c r="C666" s="207" t="s">
        <v>274</v>
      </c>
      <c r="D666" s="207" t="s">
        <v>216</v>
      </c>
      <c r="E666" s="210" t="s">
        <v>2323</v>
      </c>
      <c r="F666" s="102" t="str">
        <f t="shared" si="23"/>
        <v>EA</v>
      </c>
      <c r="H666" s="219" t="s">
        <v>2324</v>
      </c>
    </row>
    <row r="667" spans="2:8" ht="34">
      <c r="B667" s="206" t="s">
        <v>2325</v>
      </c>
      <c r="C667" s="207" t="s">
        <v>2326</v>
      </c>
      <c r="D667" s="207" t="s">
        <v>216</v>
      </c>
      <c r="E667" s="210" t="s">
        <v>2327</v>
      </c>
      <c r="F667" s="102" t="str">
        <f t="shared" si="23"/>
        <v>T</v>
      </c>
    </row>
    <row r="668" spans="2:8" ht="17">
      <c r="B668" s="206" t="s">
        <v>2328</v>
      </c>
      <c r="C668" s="207" t="s">
        <v>1536</v>
      </c>
      <c r="D668" s="207" t="s">
        <v>216</v>
      </c>
      <c r="E668" s="210" t="s">
        <v>1727</v>
      </c>
      <c r="F668" s="102" t="str">
        <f t="shared" si="23"/>
        <v>SICC</v>
      </c>
    </row>
    <row r="669" spans="2:8" ht="17">
      <c r="B669" s="206" t="s">
        <v>2329</v>
      </c>
      <c r="C669" s="207" t="s">
        <v>1536</v>
      </c>
      <c r="D669" s="207" t="s">
        <v>216</v>
      </c>
      <c r="E669" s="210" t="s">
        <v>1727</v>
      </c>
      <c r="F669" s="102" t="str">
        <f t="shared" si="23"/>
        <v>SICC</v>
      </c>
    </row>
    <row r="670" spans="2:8" ht="17">
      <c r="B670" s="206" t="s">
        <v>2331</v>
      </c>
      <c r="C670" s="207" t="s">
        <v>216</v>
      </c>
      <c r="D670" s="207" t="s">
        <v>216</v>
      </c>
      <c r="E670" s="210" t="s">
        <v>2332</v>
      </c>
      <c r="F670" s="102" t="str">
        <f t="shared" si="23"/>
        <v>B</v>
      </c>
    </row>
    <row r="671" spans="2:8" ht="17">
      <c r="B671" s="206" t="s">
        <v>2333</v>
      </c>
      <c r="C671" s="207" t="s">
        <v>801</v>
      </c>
      <c r="D671" s="207" t="s">
        <v>954</v>
      </c>
      <c r="F671" s="102" t="str">
        <f t="shared" si="23"/>
        <v>AK-A</v>
      </c>
    </row>
    <row r="672" spans="2:8" ht="17">
      <c r="B672" s="206" t="s">
        <v>2334</v>
      </c>
      <c r="C672" s="207" t="s">
        <v>612</v>
      </c>
      <c r="D672" s="207" t="s">
        <v>216</v>
      </c>
      <c r="E672" s="210" t="s">
        <v>2335</v>
      </c>
      <c r="F672" s="102" t="str">
        <f t="shared" si="23"/>
        <v>CA</v>
      </c>
    </row>
    <row r="673" spans="2:8" ht="17">
      <c r="B673" s="206" t="s">
        <v>2336</v>
      </c>
      <c r="C673" s="207" t="s">
        <v>2337</v>
      </c>
      <c r="D673" s="207" t="s">
        <v>955</v>
      </c>
      <c r="E673" s="210" t="s">
        <v>2338</v>
      </c>
      <c r="F673" s="102" t="str">
        <f t="shared" si="23"/>
        <v>MB</v>
      </c>
      <c r="H673" s="219" t="s">
        <v>2339</v>
      </c>
    </row>
    <row r="674" spans="2:8" ht="17">
      <c r="B674" s="206" t="s">
        <v>2356</v>
      </c>
      <c r="C674" s="207" t="s">
        <v>216</v>
      </c>
      <c r="D674" s="207" t="s">
        <v>216</v>
      </c>
      <c r="F674" s="102" t="str">
        <f t="shared" si="23"/>
        <v>AG</v>
      </c>
    </row>
    <row r="675" spans="2:8" ht="17">
      <c r="B675" s="206" t="s">
        <v>2357</v>
      </c>
      <c r="C675" s="207" t="s">
        <v>2358</v>
      </c>
      <c r="D675" s="207" t="s">
        <v>954</v>
      </c>
      <c r="E675" s="210" t="s">
        <v>2359</v>
      </c>
      <c r="F675" s="102" t="str">
        <f t="shared" si="23"/>
        <v>M</v>
      </c>
    </row>
    <row r="676" spans="2:8" ht="17">
      <c r="B676" s="206" t="s">
        <v>2360</v>
      </c>
      <c r="C676" s="207" t="s">
        <v>995</v>
      </c>
      <c r="D676" s="207" t="s">
        <v>955</v>
      </c>
      <c r="E676" s="210" t="s">
        <v>2361</v>
      </c>
      <c r="F676" s="102" t="str">
        <f t="shared" si="23"/>
        <v>EA</v>
      </c>
    </row>
    <row r="677" spans="2:8" ht="17">
      <c r="B677" s="206" t="s">
        <v>2362</v>
      </c>
      <c r="C677" s="207" t="s">
        <v>2363</v>
      </c>
      <c r="D677" s="207" t="s">
        <v>954</v>
      </c>
      <c r="E677" s="210" t="s">
        <v>2364</v>
      </c>
      <c r="F677" s="102" t="str">
        <f t="shared" si="23"/>
        <v>AB</v>
      </c>
    </row>
    <row r="678" spans="2:8" ht="51">
      <c r="B678" s="206" t="s">
        <v>2365</v>
      </c>
      <c r="C678" s="207" t="s">
        <v>2367</v>
      </c>
      <c r="D678" s="207" t="s">
        <v>216</v>
      </c>
      <c r="E678" s="210" t="s">
        <v>2366</v>
      </c>
      <c r="F678" s="102" t="str">
        <f t="shared" si="23"/>
        <v>EGAO</v>
      </c>
    </row>
    <row r="679" spans="2:8" ht="17">
      <c r="B679" s="206" t="s">
        <v>2368</v>
      </c>
      <c r="C679" s="207" t="s">
        <v>216</v>
      </c>
      <c r="D679" s="207" t="s">
        <v>216</v>
      </c>
      <c r="E679" s="210" t="s">
        <v>2369</v>
      </c>
      <c r="F679" s="102" t="str">
        <f t="shared" si="23"/>
        <v>J</v>
      </c>
    </row>
    <row r="680" spans="2:8" ht="34">
      <c r="B680" s="206" t="s">
        <v>2370</v>
      </c>
      <c r="C680" s="207" t="s">
        <v>2371</v>
      </c>
      <c r="D680" s="207" t="s">
        <v>216</v>
      </c>
      <c r="E680" s="210" t="s">
        <v>2372</v>
      </c>
      <c r="F680" s="102" t="str">
        <f t="shared" si="23"/>
        <v>DBA</v>
      </c>
    </row>
    <row r="681" spans="2:8" ht="17">
      <c r="B681" s="206" t="s">
        <v>2373</v>
      </c>
      <c r="C681" s="207" t="s">
        <v>216</v>
      </c>
      <c r="D681" s="207" t="s">
        <v>216</v>
      </c>
      <c r="F681" s="102" t="str">
        <f t="shared" si="23"/>
        <v>RB</v>
      </c>
    </row>
    <row r="682" spans="2:8" ht="17">
      <c r="B682" s="206" t="s">
        <v>2374</v>
      </c>
      <c r="C682" s="207" t="s">
        <v>216</v>
      </c>
      <c r="D682" s="207" t="s">
        <v>216</v>
      </c>
      <c r="E682" s="210" t="s">
        <v>2375</v>
      </c>
      <c r="F682" s="102" t="str">
        <f t="shared" si="23"/>
        <v>TO</v>
      </c>
    </row>
    <row r="683" spans="2:8" ht="17">
      <c r="B683" s="206" t="s">
        <v>2377</v>
      </c>
      <c r="C683" s="207" t="s">
        <v>2378</v>
      </c>
      <c r="D683" s="207" t="s">
        <v>51</v>
      </c>
      <c r="E683" s="210" t="s">
        <v>2379</v>
      </c>
      <c r="F683" s="102" t="str">
        <f t="shared" si="23"/>
        <v>PV</v>
      </c>
      <c r="G683" s="208" t="s">
        <v>2376</v>
      </c>
    </row>
    <row r="684" spans="2:8" ht="17">
      <c r="B684" s="206" t="s">
        <v>2380</v>
      </c>
      <c r="C684" s="207" t="s">
        <v>216</v>
      </c>
      <c r="D684" s="207" t="s">
        <v>216</v>
      </c>
      <c r="F684" s="102" t="str">
        <f t="shared" si="23"/>
        <v>T</v>
      </c>
    </row>
    <row r="685" spans="2:8" ht="17">
      <c r="B685" s="206" t="s">
        <v>2381</v>
      </c>
      <c r="C685" s="207" t="s">
        <v>49</v>
      </c>
      <c r="D685" s="207" t="s">
        <v>49</v>
      </c>
      <c r="F685" s="102" t="str">
        <f t="shared" si="23"/>
        <v>CB</v>
      </c>
    </row>
    <row r="686" spans="2:8" ht="17">
      <c r="B686" s="206" t="s">
        <v>2388</v>
      </c>
      <c r="C686" s="207" t="s">
        <v>216</v>
      </c>
      <c r="D686" s="207" t="s">
        <v>216</v>
      </c>
      <c r="E686" s="210" t="s">
        <v>2389</v>
      </c>
      <c r="F686" s="102" t="str">
        <f t="shared" si="23"/>
        <v>K</v>
      </c>
    </row>
    <row r="687" spans="2:8" ht="17">
      <c r="B687" s="206" t="s">
        <v>2390</v>
      </c>
      <c r="C687" s="207" t="s">
        <v>216</v>
      </c>
      <c r="D687" s="207" t="s">
        <v>216</v>
      </c>
      <c r="F687" s="102" t="str">
        <f t="shared" si="23"/>
        <v>AT</v>
      </c>
    </row>
    <row r="688" spans="2:8" ht="51">
      <c r="B688" s="206" t="s">
        <v>2391</v>
      </c>
      <c r="C688" s="207" t="s">
        <v>2392</v>
      </c>
      <c r="D688" s="207" t="s">
        <v>216</v>
      </c>
      <c r="E688" s="210" t="s">
        <v>680</v>
      </c>
      <c r="F688" s="102" t="str">
        <f t="shared" si="23"/>
        <v>KAGL</v>
      </c>
    </row>
    <row r="689" spans="2:6" ht="17">
      <c r="B689" s="206" t="s">
        <v>2393</v>
      </c>
      <c r="C689" s="207" t="s">
        <v>35</v>
      </c>
      <c r="D689" s="207" t="s">
        <v>216</v>
      </c>
      <c r="F689" s="102" t="str">
        <f t="shared" si="23"/>
        <v>ES</v>
      </c>
    </row>
    <row r="690" spans="2:6" ht="17">
      <c r="B690" s="206" t="s">
        <v>2394</v>
      </c>
      <c r="C690" s="207" t="s">
        <v>216</v>
      </c>
      <c r="D690" s="207" t="s">
        <v>216</v>
      </c>
      <c r="E690" s="210" t="s">
        <v>2395</v>
      </c>
      <c r="F690" s="102" t="str">
        <f t="shared" si="23"/>
        <v>KA</v>
      </c>
    </row>
    <row r="691" spans="2:6" ht="17">
      <c r="B691" s="206" t="s">
        <v>2396</v>
      </c>
      <c r="C691" s="207" t="s">
        <v>216</v>
      </c>
      <c r="D691" s="207" t="s">
        <v>216</v>
      </c>
      <c r="E691" s="210" t="s">
        <v>2397</v>
      </c>
      <c r="F691" s="102" t="str">
        <f t="shared" si="23"/>
        <v>IIKB</v>
      </c>
    </row>
    <row r="692" spans="2:6" ht="17">
      <c r="B692" s="206" t="s">
        <v>2398</v>
      </c>
      <c r="C692" s="207" t="s">
        <v>80</v>
      </c>
      <c r="D692" s="207" t="s">
        <v>216</v>
      </c>
      <c r="E692" s="210" t="s">
        <v>2399</v>
      </c>
      <c r="F692" s="102" t="str">
        <f t="shared" si="23"/>
        <v>PA</v>
      </c>
    </row>
    <row r="693" spans="2:6" ht="17">
      <c r="B693" s="206" t="s">
        <v>2400</v>
      </c>
      <c r="C693" s="207" t="s">
        <v>352</v>
      </c>
      <c r="D693" s="207" t="s">
        <v>216</v>
      </c>
      <c r="E693" s="210" t="s">
        <v>2401</v>
      </c>
      <c r="F693" s="102" t="str">
        <f t="shared" si="23"/>
        <v>ME</v>
      </c>
    </row>
    <row r="694" spans="2:6" ht="17">
      <c r="B694" s="206" t="s">
        <v>2402</v>
      </c>
      <c r="C694" s="207" t="s">
        <v>271</v>
      </c>
      <c r="D694" s="207" t="s">
        <v>216</v>
      </c>
      <c r="E694" s="210" t="s">
        <v>2403</v>
      </c>
      <c r="F694" s="102" t="str">
        <f t="shared" si="23"/>
        <v>KSA</v>
      </c>
    </row>
    <row r="695" spans="2:6" ht="17">
      <c r="B695" s="206" t="s">
        <v>2409</v>
      </c>
      <c r="C695" s="207" t="s">
        <v>38</v>
      </c>
      <c r="D695" s="207" t="s">
        <v>216</v>
      </c>
      <c r="E695" s="210" t="s">
        <v>2410</v>
      </c>
      <c r="F695" s="102" t="str">
        <f t="shared" si="23"/>
        <v>AAY</v>
      </c>
    </row>
    <row r="696" spans="2:6" ht="17">
      <c r="B696" s="206" t="s">
        <v>2411</v>
      </c>
      <c r="C696" s="207" t="s">
        <v>69</v>
      </c>
      <c r="D696" s="207" t="s">
        <v>216</v>
      </c>
      <c r="E696" s="207" t="s">
        <v>2412</v>
      </c>
      <c r="F696" s="102" t="str">
        <f t="shared" si="23"/>
        <v>E-K</v>
      </c>
    </row>
    <row r="697" spans="2:6" ht="17">
      <c r="B697" s="206" t="s">
        <v>1553</v>
      </c>
      <c r="C697" s="207" t="s">
        <v>46</v>
      </c>
      <c r="D697" s="207" t="s">
        <v>216</v>
      </c>
      <c r="F697" s="102" t="str">
        <f t="shared" si="23"/>
        <v>I</v>
      </c>
    </row>
    <row r="698" spans="2:6" ht="17">
      <c r="B698" s="206" t="s">
        <v>2413</v>
      </c>
      <c r="C698" s="207" t="s">
        <v>29</v>
      </c>
      <c r="D698" s="207" t="s">
        <v>216</v>
      </c>
      <c r="E698" s="210" t="s">
        <v>2414</v>
      </c>
      <c r="F698" s="102" t="str">
        <f t="shared" si="23"/>
        <v>EBY</v>
      </c>
    </row>
    <row r="699" spans="2:6" ht="17">
      <c r="B699" s="206" t="s">
        <v>2415</v>
      </c>
      <c r="C699" s="207" t="s">
        <v>216</v>
      </c>
      <c r="D699" s="207" t="s">
        <v>216</v>
      </c>
      <c r="E699" s="207" t="s">
        <v>2416</v>
      </c>
      <c r="F699" s="102" t="str">
        <f t="shared" si="23"/>
        <v>EP</v>
      </c>
    </row>
    <row r="700" spans="2:6" ht="17">
      <c r="B700" s="206" t="s">
        <v>2417</v>
      </c>
      <c r="C700" s="207" t="s">
        <v>29</v>
      </c>
      <c r="D700" s="207" t="s">
        <v>216</v>
      </c>
      <c r="E700" s="210" t="s">
        <v>2418</v>
      </c>
      <c r="F700" s="102" t="str">
        <f t="shared" si="23"/>
        <v>K</v>
      </c>
    </row>
    <row r="701" spans="2:6" ht="17">
      <c r="B701" s="206" t="s">
        <v>2421</v>
      </c>
      <c r="C701" s="207" t="s">
        <v>216</v>
      </c>
      <c r="D701" s="207" t="s">
        <v>216</v>
      </c>
      <c r="E701" s="210" t="s">
        <v>2422</v>
      </c>
      <c r="F701" s="102" t="str">
        <f t="shared" si="23"/>
        <v>H</v>
      </c>
    </row>
    <row r="702" spans="2:6" ht="17">
      <c r="B702" s="206" t="s">
        <v>2423</v>
      </c>
      <c r="C702" s="207" t="s">
        <v>1081</v>
      </c>
      <c r="D702" s="207" t="s">
        <v>1081</v>
      </c>
      <c r="E702" s="210" t="s">
        <v>2424</v>
      </c>
      <c r="F702" s="102" t="str">
        <f t="shared" si="23"/>
        <v>DJA</v>
      </c>
    </row>
    <row r="703" spans="2:6" ht="17">
      <c r="B703" s="206" t="s">
        <v>2425</v>
      </c>
      <c r="C703" s="207" t="s">
        <v>216</v>
      </c>
      <c r="D703" s="207" t="s">
        <v>216</v>
      </c>
      <c r="E703" s="210" t="s">
        <v>2426</v>
      </c>
      <c r="F703" s="102" t="str">
        <f t="shared" si="23"/>
        <v>PM</v>
      </c>
    </row>
    <row r="704" spans="2:6" ht="17">
      <c r="B704" s="206" t="s">
        <v>2428</v>
      </c>
      <c r="C704" s="207" t="s">
        <v>216</v>
      </c>
      <c r="D704" s="207" t="s">
        <v>216</v>
      </c>
      <c r="E704" s="210" t="s">
        <v>2427</v>
      </c>
      <c r="F704" s="102" t="str">
        <f t="shared" si="23"/>
        <v>T-V</v>
      </c>
    </row>
    <row r="705" spans="2:7" ht="17">
      <c r="B705" s="206" t="s">
        <v>1578</v>
      </c>
      <c r="C705" s="207" t="s">
        <v>216</v>
      </c>
      <c r="D705" s="207" t="s">
        <v>216</v>
      </c>
      <c r="E705" s="210" t="s">
        <v>1617</v>
      </c>
      <c r="F705" s="102" t="str">
        <f t="shared" si="23"/>
        <v>F</v>
      </c>
    </row>
    <row r="706" spans="2:7" ht="17">
      <c r="B706" s="206" t="s">
        <v>1361</v>
      </c>
      <c r="C706" s="207" t="s">
        <v>216</v>
      </c>
      <c r="D706" s="207" t="s">
        <v>216</v>
      </c>
      <c r="E706" s="210" t="s">
        <v>2430</v>
      </c>
      <c r="F706" s="102" t="str">
        <f t="shared" si="23"/>
        <v>JC</v>
      </c>
    </row>
    <row r="707" spans="2:7" ht="17">
      <c r="B707" s="206" t="s">
        <v>2431</v>
      </c>
      <c r="C707" s="207" t="s">
        <v>216</v>
      </c>
      <c r="D707" s="207" t="s">
        <v>216</v>
      </c>
      <c r="E707" s="210" t="s">
        <v>2432</v>
      </c>
      <c r="F707" s="102" t="str">
        <f t="shared" ref="F707:F770" si="24">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4"/>
        <v>SE/P</v>
      </c>
    </row>
    <row r="709" spans="2:7" ht="17">
      <c r="B709" s="206" t="s">
        <v>2434</v>
      </c>
      <c r="C709" s="207" t="s">
        <v>858</v>
      </c>
      <c r="D709" s="207" t="s">
        <v>858</v>
      </c>
      <c r="E709" s="210" t="s">
        <v>2435</v>
      </c>
      <c r="F709" s="102" t="str">
        <f t="shared" si="24"/>
        <v>S</v>
      </c>
    </row>
    <row r="710" spans="2:7" ht="17">
      <c r="B710" s="206" t="s">
        <v>2436</v>
      </c>
      <c r="C710" s="207" t="s">
        <v>389</v>
      </c>
      <c r="D710" s="207" t="s">
        <v>954</v>
      </c>
      <c r="F710" s="102" t="str">
        <f t="shared" si="24"/>
        <v>PRH</v>
      </c>
      <c r="G710" s="208" t="s">
        <v>2437</v>
      </c>
    </row>
    <row r="711" spans="2:7" ht="17">
      <c r="B711" s="206" t="s">
        <v>2439</v>
      </c>
      <c r="C711" s="207" t="s">
        <v>216</v>
      </c>
      <c r="D711" s="207" t="s">
        <v>216</v>
      </c>
      <c r="E711" s="210" t="s">
        <v>2438</v>
      </c>
      <c r="F711" s="102" t="str">
        <f t="shared" si="24"/>
        <v>E-</v>
      </c>
    </row>
    <row r="712" spans="2:7" ht="17">
      <c r="B712" s="206" t="s">
        <v>2441</v>
      </c>
      <c r="C712" s="207" t="s">
        <v>856</v>
      </c>
      <c r="D712" s="207" t="s">
        <v>856</v>
      </c>
      <c r="E712" s="210" t="s">
        <v>2442</v>
      </c>
      <c r="F712" s="102" t="str">
        <f t="shared" si="24"/>
        <v>MA</v>
      </c>
    </row>
    <row r="713" spans="2:7" ht="17">
      <c r="B713" s="206" t="s">
        <v>2443</v>
      </c>
      <c r="C713" s="207" t="s">
        <v>93</v>
      </c>
      <c r="D713" s="207" t="s">
        <v>216</v>
      </c>
      <c r="E713" s="210" t="s">
        <v>2444</v>
      </c>
      <c r="F713" s="102" t="str">
        <f t="shared" si="24"/>
        <v>K</v>
      </c>
    </row>
    <row r="714" spans="2:7" ht="17">
      <c r="B714" s="206" t="s">
        <v>2445</v>
      </c>
      <c r="C714" s="207" t="s">
        <v>216</v>
      </c>
      <c r="D714" s="207" t="s">
        <v>216</v>
      </c>
      <c r="E714" s="210" t="s">
        <v>2446</v>
      </c>
      <c r="F714" s="102" t="str">
        <f t="shared" si="24"/>
        <v>MJ</v>
      </c>
    </row>
    <row r="715" spans="2:7" ht="17">
      <c r="B715" s="206" t="s">
        <v>2447</v>
      </c>
      <c r="C715" s="207" t="s">
        <v>32</v>
      </c>
      <c r="D715" s="207" t="s">
        <v>216</v>
      </c>
      <c r="E715" s="210" t="s">
        <v>2448</v>
      </c>
      <c r="F715" s="102" t="str">
        <f t="shared" si="24"/>
        <v>AY</v>
      </c>
    </row>
    <row r="716" spans="2:7" ht="17">
      <c r="B716" s="206" t="s">
        <v>2449</v>
      </c>
      <c r="C716" s="207" t="s">
        <v>409</v>
      </c>
      <c r="D716" s="207" t="s">
        <v>216</v>
      </c>
      <c r="E716" s="210" t="s">
        <v>2450</v>
      </c>
      <c r="F716" s="102" t="str">
        <f t="shared" si="24"/>
        <v>MF</v>
      </c>
    </row>
    <row r="717" spans="2:7" ht="17">
      <c r="B717" s="206" t="s">
        <v>2451</v>
      </c>
      <c r="C717" s="207" t="s">
        <v>2454</v>
      </c>
      <c r="D717" s="207" t="s">
        <v>216</v>
      </c>
      <c r="E717" s="210" t="s">
        <v>2453</v>
      </c>
      <c r="F717" s="102" t="str">
        <f t="shared" si="24"/>
        <v>SMMC</v>
      </c>
      <c r="G717" s="208" t="s">
        <v>2452</v>
      </c>
    </row>
    <row r="718" spans="2:7" ht="17">
      <c r="B718" s="206" t="s">
        <v>2456</v>
      </c>
      <c r="C718" s="207" t="s">
        <v>305</v>
      </c>
      <c r="D718" s="207" t="s">
        <v>955</v>
      </c>
      <c r="E718" s="210" t="s">
        <v>2455</v>
      </c>
      <c r="F718" s="102" t="str">
        <f t="shared" si="24"/>
        <v>PAB</v>
      </c>
    </row>
    <row r="719" spans="2:7" ht="34">
      <c r="B719" s="206" t="s">
        <v>2457</v>
      </c>
      <c r="C719" s="207" t="s">
        <v>628</v>
      </c>
      <c r="D719" s="207" t="s">
        <v>216</v>
      </c>
      <c r="E719" s="210" t="s">
        <v>2458</v>
      </c>
      <c r="F719" s="102" t="str">
        <f t="shared" si="24"/>
        <v>C</v>
      </c>
    </row>
    <row r="720" spans="2:7" ht="17">
      <c r="B720" s="206" t="s">
        <v>2483</v>
      </c>
      <c r="C720" s="207" t="s">
        <v>216</v>
      </c>
      <c r="D720" s="207" t="s">
        <v>216</v>
      </c>
      <c r="F720" s="102" t="str">
        <f t="shared" si="24"/>
        <v>SA</v>
      </c>
    </row>
    <row r="721" spans="2:8" ht="34">
      <c r="B721" s="206" t="s">
        <v>2484</v>
      </c>
      <c r="C721" s="207" t="s">
        <v>2485</v>
      </c>
      <c r="D721" s="207" t="s">
        <v>216</v>
      </c>
      <c r="F721" s="102" t="str">
        <f t="shared" si="24"/>
        <v>MFA</v>
      </c>
    </row>
    <row r="722" spans="2:8" ht="17">
      <c r="B722" s="206" t="s">
        <v>2486</v>
      </c>
      <c r="C722" s="207" t="s">
        <v>29</v>
      </c>
      <c r="D722" s="207" t="s">
        <v>216</v>
      </c>
      <c r="F722" s="102" t="str">
        <f t="shared" si="24"/>
        <v>GNCU</v>
      </c>
    </row>
    <row r="723" spans="2:8" ht="17">
      <c r="B723" s="206" t="s">
        <v>2490</v>
      </c>
      <c r="C723" s="207" t="s">
        <v>93</v>
      </c>
      <c r="D723" s="207" t="s">
        <v>216</v>
      </c>
      <c r="E723" s="210" t="s">
        <v>2491</v>
      </c>
      <c r="F723" s="102" t="str">
        <f t="shared" si="24"/>
        <v>MG</v>
      </c>
    </row>
    <row r="724" spans="2:8" ht="17">
      <c r="B724" s="206" t="s">
        <v>2499</v>
      </c>
      <c r="C724" s="207" t="s">
        <v>628</v>
      </c>
      <c r="D724" s="207" t="s">
        <v>216</v>
      </c>
      <c r="E724" s="210" t="s">
        <v>2500</v>
      </c>
      <c r="F724" s="102" t="str">
        <f t="shared" si="24"/>
        <v>V</v>
      </c>
    </row>
    <row r="725" spans="2:8" ht="17">
      <c r="B725" s="206" t="s">
        <v>2514</v>
      </c>
      <c r="C725" s="207" t="s">
        <v>219</v>
      </c>
      <c r="D725" s="207" t="s">
        <v>216</v>
      </c>
      <c r="E725" s="210" t="s">
        <v>2513</v>
      </c>
      <c r="F725" s="102" t="str">
        <f t="shared" si="24"/>
        <v>SO</v>
      </c>
      <c r="G725" s="211"/>
      <c r="H725" s="211" t="s">
        <v>2512</v>
      </c>
    </row>
    <row r="726" spans="2:8" ht="17">
      <c r="B726" s="206" t="s">
        <v>2515</v>
      </c>
      <c r="C726" s="207" t="s">
        <v>216</v>
      </c>
      <c r="D726" s="207" t="s">
        <v>216</v>
      </c>
      <c r="E726" s="210" t="s">
        <v>2516</v>
      </c>
      <c r="F726" s="102" t="str">
        <f t="shared" si="24"/>
        <v>MS</v>
      </c>
    </row>
    <row r="727" spans="2:8" ht="17">
      <c r="B727" s="206" t="s">
        <v>2517</v>
      </c>
      <c r="C727" s="207" t="s">
        <v>216</v>
      </c>
      <c r="D727" s="207" t="s">
        <v>216</v>
      </c>
      <c r="E727" s="210" t="s">
        <v>2519</v>
      </c>
      <c r="F727" s="102" t="str">
        <f t="shared" si="24"/>
        <v>E</v>
      </c>
      <c r="G727" s="208" t="s">
        <v>2518</v>
      </c>
    </row>
    <row r="728" spans="2:8" ht="15">
      <c r="B728" s="221" t="s">
        <v>2520</v>
      </c>
      <c r="C728" s="222" t="s">
        <v>216</v>
      </c>
      <c r="D728" s="222" t="s">
        <v>216</v>
      </c>
      <c r="E728" s="223" t="s">
        <v>1503</v>
      </c>
      <c r="F728" s="102" t="str">
        <f t="shared" si="24"/>
        <v>JA</v>
      </c>
    </row>
    <row r="729" spans="2:8" ht="15">
      <c r="B729" s="221" t="s">
        <v>2521</v>
      </c>
      <c r="C729" s="222" t="s">
        <v>216</v>
      </c>
      <c r="D729" s="222" t="s">
        <v>216</v>
      </c>
      <c r="E729" s="223" t="s">
        <v>2522</v>
      </c>
      <c r="F729" s="102" t="str">
        <f t="shared" si="24"/>
        <v>MT</v>
      </c>
      <c r="H729" s="219" t="s">
        <v>2526</v>
      </c>
    </row>
    <row r="730" spans="2:8" ht="15">
      <c r="B730" s="221" t="s">
        <v>2523</v>
      </c>
      <c r="C730" s="222" t="s">
        <v>2524</v>
      </c>
      <c r="D730" s="222" t="s">
        <v>216</v>
      </c>
      <c r="E730" s="223" t="s">
        <v>2525</v>
      </c>
      <c r="F730" s="102" t="str">
        <f t="shared" si="24"/>
        <v>MFE</v>
      </c>
    </row>
    <row r="731" spans="2:8" ht="15">
      <c r="B731" s="221" t="s">
        <v>2527</v>
      </c>
      <c r="C731" s="222" t="s">
        <v>392</v>
      </c>
      <c r="D731" s="222" t="s">
        <v>216</v>
      </c>
      <c r="E731" s="223" t="s">
        <v>2528</v>
      </c>
      <c r="F731" s="102" t="str">
        <f t="shared" si="24"/>
        <v>F</v>
      </c>
    </row>
    <row r="732" spans="2:8" ht="15">
      <c r="B732" s="221" t="s">
        <v>2529</v>
      </c>
      <c r="C732" s="223" t="s">
        <v>216</v>
      </c>
      <c r="D732" s="222" t="s">
        <v>216</v>
      </c>
      <c r="E732" s="223" t="s">
        <v>2530</v>
      </c>
      <c r="F732" s="102" t="str">
        <f t="shared" si="24"/>
        <v>MK</v>
      </c>
    </row>
    <row r="733" spans="2:8" ht="15">
      <c r="B733" s="221" t="s">
        <v>2531</v>
      </c>
      <c r="C733" s="222" t="s">
        <v>313</v>
      </c>
      <c r="D733" s="222" t="s">
        <v>216</v>
      </c>
      <c r="E733" s="223" t="s">
        <v>2532</v>
      </c>
      <c r="F733" s="102" t="str">
        <f t="shared" si="24"/>
        <v>E</v>
      </c>
    </row>
    <row r="734" spans="2:8" ht="17">
      <c r="B734" s="206" t="s">
        <v>2533</v>
      </c>
      <c r="C734" s="207" t="s">
        <v>35</v>
      </c>
      <c r="D734" s="207" t="s">
        <v>216</v>
      </c>
      <c r="E734" s="210" t="s">
        <v>2534</v>
      </c>
      <c r="F734" s="102" t="str">
        <f t="shared" si="24"/>
        <v>TGL</v>
      </c>
      <c r="G734" s="208" t="s">
        <v>2535</v>
      </c>
    </row>
    <row r="735" spans="2:8" ht="17">
      <c r="B735" s="206" t="s">
        <v>2537</v>
      </c>
      <c r="C735" s="207" t="s">
        <v>170</v>
      </c>
      <c r="D735" s="207" t="s">
        <v>216</v>
      </c>
      <c r="E735" s="210" t="s">
        <v>2536</v>
      </c>
      <c r="F735" s="102" t="str">
        <f t="shared" si="24"/>
        <v>MC</v>
      </c>
    </row>
    <row r="736" spans="2:8" ht="17">
      <c r="B736" s="206" t="s">
        <v>2538</v>
      </c>
      <c r="C736" s="207" t="s">
        <v>29</v>
      </c>
      <c r="D736" s="207" t="s">
        <v>216</v>
      </c>
      <c r="F736" s="102" t="str">
        <f t="shared" si="24"/>
        <v>MAS/</v>
      </c>
    </row>
    <row r="737" spans="2:8" ht="17">
      <c r="B737" s="206" t="s">
        <v>2539</v>
      </c>
      <c r="C737" s="207" t="s">
        <v>117</v>
      </c>
      <c r="D737" s="207" t="s">
        <v>216</v>
      </c>
      <c r="E737" s="210" t="s">
        <v>2540</v>
      </c>
      <c r="F737" s="102" t="str">
        <f t="shared" si="24"/>
        <v>ML</v>
      </c>
    </row>
    <row r="738" spans="2:8" ht="17">
      <c r="B738" s="206" t="s">
        <v>2541</v>
      </c>
      <c r="C738" s="207" t="s">
        <v>182</v>
      </c>
      <c r="D738" s="207" t="s">
        <v>216</v>
      </c>
      <c r="E738" s="210" t="s">
        <v>2542</v>
      </c>
      <c r="F738" s="102" t="str">
        <f t="shared" si="24"/>
        <v>OA</v>
      </c>
    </row>
    <row r="739" spans="2:8" ht="17">
      <c r="B739" s="206" t="s">
        <v>2543</v>
      </c>
      <c r="C739" s="207" t="s">
        <v>392</v>
      </c>
      <c r="D739" s="207" t="s">
        <v>216</v>
      </c>
      <c r="E739" s="210" t="s">
        <v>2544</v>
      </c>
      <c r="F739" s="102" t="str">
        <f t="shared" si="24"/>
        <v>MB</v>
      </c>
    </row>
    <row r="740" spans="2:8" ht="17">
      <c r="B740" s="206" t="s">
        <v>1249</v>
      </c>
      <c r="C740" s="207" t="s">
        <v>588</v>
      </c>
      <c r="D740" s="207" t="s">
        <v>216</v>
      </c>
      <c r="E740" s="210" t="s">
        <v>2545</v>
      </c>
      <c r="F740" s="102" t="str">
        <f t="shared" si="24"/>
        <v>D</v>
      </c>
    </row>
    <row r="741" spans="2:8" ht="34">
      <c r="B741" s="206" t="s">
        <v>2546</v>
      </c>
      <c r="C741" s="207" t="s">
        <v>2547</v>
      </c>
      <c r="D741" s="207" t="s">
        <v>216</v>
      </c>
      <c r="E741" s="210" t="s">
        <v>2549</v>
      </c>
      <c r="F741" s="102" t="str">
        <f t="shared" si="24"/>
        <v>AA</v>
      </c>
      <c r="H741" s="219" t="s">
        <v>2548</v>
      </c>
    </row>
    <row r="742" spans="2:8" ht="17">
      <c r="B742" s="209" t="s">
        <v>2550</v>
      </c>
      <c r="C742" s="207" t="s">
        <v>2553</v>
      </c>
      <c r="D742" s="207" t="s">
        <v>216</v>
      </c>
      <c r="E742" s="210" t="s">
        <v>2551</v>
      </c>
      <c r="F742" s="102" t="str">
        <f t="shared" si="24"/>
        <v>HA</v>
      </c>
      <c r="H742" s="219" t="s">
        <v>2552</v>
      </c>
    </row>
    <row r="743" spans="2:8" ht="17">
      <c r="B743" s="206" t="s">
        <v>2554</v>
      </c>
      <c r="C743" s="207" t="s">
        <v>1579</v>
      </c>
      <c r="D743" s="207" t="s">
        <v>216</v>
      </c>
      <c r="E743" s="210" t="s">
        <v>2556</v>
      </c>
      <c r="F743" s="102" t="str">
        <f t="shared" si="24"/>
        <v>GA</v>
      </c>
      <c r="H743" s="219" t="s">
        <v>2555</v>
      </c>
    </row>
    <row r="744" spans="2:8" ht="17">
      <c r="B744" s="206" t="s">
        <v>2557</v>
      </c>
      <c r="C744" s="207" t="s">
        <v>2560</v>
      </c>
      <c r="D744" s="207" t="s">
        <v>216</v>
      </c>
      <c r="E744" s="210" t="s">
        <v>2558</v>
      </c>
      <c r="F744" s="102" t="str">
        <f t="shared" si="24"/>
        <v>SA</v>
      </c>
      <c r="H744" s="219" t="s">
        <v>2559</v>
      </c>
    </row>
    <row r="745" spans="2:8" ht="17">
      <c r="B745" s="206" t="s">
        <v>2561</v>
      </c>
      <c r="C745" s="207" t="s">
        <v>216</v>
      </c>
      <c r="D745" s="207" t="s">
        <v>216</v>
      </c>
      <c r="E745" s="210" t="s">
        <v>2562</v>
      </c>
      <c r="F745" s="102" t="str">
        <f t="shared" si="24"/>
        <v>HI</v>
      </c>
    </row>
    <row r="746" spans="2:8" ht="17">
      <c r="B746" s="206" t="s">
        <v>2563</v>
      </c>
      <c r="C746" s="207" t="s">
        <v>29</v>
      </c>
      <c r="D746" s="207" t="s">
        <v>216</v>
      </c>
      <c r="E746" s="210" t="s">
        <v>2564</v>
      </c>
      <c r="F746" s="102" t="str">
        <f t="shared" si="24"/>
        <v>WG</v>
      </c>
    </row>
    <row r="747" spans="2:8" ht="17">
      <c r="B747" s="206" t="s">
        <v>2565</v>
      </c>
      <c r="C747" s="207" t="s">
        <v>1579</v>
      </c>
      <c r="D747" s="207" t="s">
        <v>216</v>
      </c>
      <c r="E747" s="210" t="s">
        <v>2566</v>
      </c>
      <c r="F747" s="102" t="str">
        <f t="shared" si="24"/>
        <v>C</v>
      </c>
    </row>
    <row r="748" spans="2:8" ht="17">
      <c r="B748" s="206" t="s">
        <v>2567</v>
      </c>
      <c r="C748" s="207" t="s">
        <v>216</v>
      </c>
      <c r="D748" s="207" t="s">
        <v>216</v>
      </c>
      <c r="F748" s="102" t="str">
        <f t="shared" si="24"/>
        <v>EB</v>
      </c>
    </row>
    <row r="749" spans="2:8" ht="17">
      <c r="B749" s="206" t="s">
        <v>2568</v>
      </c>
      <c r="C749" s="207" t="s">
        <v>216</v>
      </c>
      <c r="D749" s="207" t="s">
        <v>216</v>
      </c>
      <c r="E749" s="210" t="s">
        <v>2569</v>
      </c>
      <c r="F749" s="102" t="str">
        <f t="shared" si="24"/>
        <v>DO</v>
      </c>
    </row>
    <row r="750" spans="2:8" ht="17">
      <c r="B750" s="206" t="s">
        <v>2570</v>
      </c>
      <c r="C750" s="207" t="s">
        <v>216</v>
      </c>
      <c r="D750" s="207" t="s">
        <v>216</v>
      </c>
      <c r="E750" s="210" t="s">
        <v>2571</v>
      </c>
      <c r="F750" s="102" t="str">
        <f t="shared" si="24"/>
        <v>MA</v>
      </c>
    </row>
    <row r="751" spans="2:8" ht="17">
      <c r="B751" s="206" t="s">
        <v>2572</v>
      </c>
      <c r="C751" s="207" t="s">
        <v>339</v>
      </c>
      <c r="D751" s="207" t="s">
        <v>216</v>
      </c>
      <c r="E751" s="210" t="s">
        <v>2573</v>
      </c>
      <c r="F751" s="102" t="str">
        <f t="shared" si="24"/>
        <v>MJ</v>
      </c>
    </row>
    <row r="752" spans="2:8" ht="17">
      <c r="B752" s="206" t="s">
        <v>2574</v>
      </c>
      <c r="C752" s="207" t="s">
        <v>51</v>
      </c>
      <c r="D752" s="207" t="s">
        <v>51</v>
      </c>
      <c r="F752" s="102" t="str">
        <f t="shared" si="24"/>
        <v>WPC</v>
      </c>
    </row>
    <row r="753" spans="2:8" ht="17">
      <c r="B753" s="206" t="s">
        <v>2575</v>
      </c>
      <c r="C753" s="207" t="s">
        <v>337</v>
      </c>
      <c r="D753" s="207" t="s">
        <v>216</v>
      </c>
      <c r="E753" s="210" t="s">
        <v>2576</v>
      </c>
      <c r="F753" s="102" t="str">
        <f t="shared" si="24"/>
        <v>MKF</v>
      </c>
    </row>
    <row r="754" spans="2:8" ht="17">
      <c r="B754" s="206" t="s">
        <v>2577</v>
      </c>
      <c r="C754" s="207" t="s">
        <v>389</v>
      </c>
      <c r="D754" s="207" t="s">
        <v>389</v>
      </c>
      <c r="F754" s="102" t="str">
        <f t="shared" si="24"/>
        <v>KZG-</v>
      </c>
    </row>
    <row r="755" spans="2:8" ht="17">
      <c r="B755" s="206" t="s">
        <v>2578</v>
      </c>
      <c r="C755" s="207" t="s">
        <v>2579</v>
      </c>
      <c r="D755" s="207" t="s">
        <v>216</v>
      </c>
      <c r="E755" s="210" t="s">
        <v>2580</v>
      </c>
      <c r="F755" s="102" t="str">
        <f t="shared" si="24"/>
        <v>RA</v>
      </c>
    </row>
    <row r="756" spans="2:8" ht="17">
      <c r="B756" s="206" t="s">
        <v>2581</v>
      </c>
      <c r="C756" s="207" t="s">
        <v>305</v>
      </c>
      <c r="D756" s="207" t="s">
        <v>305</v>
      </c>
      <c r="E756" s="210" t="s">
        <v>2582</v>
      </c>
      <c r="F756" s="102" t="str">
        <f t="shared" si="24"/>
        <v>MK</v>
      </c>
    </row>
    <row r="757" spans="2:8" ht="17">
      <c r="B757" s="206" t="s">
        <v>2591</v>
      </c>
      <c r="C757" s="207" t="s">
        <v>2589</v>
      </c>
      <c r="D757" s="207" t="s">
        <v>216</v>
      </c>
      <c r="E757" s="210" t="s">
        <v>2590</v>
      </c>
      <c r="F757" s="102" t="str">
        <f t="shared" si="24"/>
        <v>SD</v>
      </c>
      <c r="H757" s="219" t="s">
        <v>2592</v>
      </c>
    </row>
    <row r="758" spans="2:8" ht="17">
      <c r="B758" s="206" t="s">
        <v>2600</v>
      </c>
      <c r="C758" s="207" t="s">
        <v>69</v>
      </c>
      <c r="D758" s="207" t="s">
        <v>216</v>
      </c>
      <c r="F758" s="102" t="str">
        <f t="shared" si="24"/>
        <v>HAAA</v>
      </c>
    </row>
    <row r="759" spans="2:8" ht="17">
      <c r="B759" s="206" t="s">
        <v>2601</v>
      </c>
      <c r="C759" s="207" t="s">
        <v>69</v>
      </c>
      <c r="D759" s="207" t="s">
        <v>216</v>
      </c>
      <c r="F759" s="102" t="str">
        <f t="shared" si="24"/>
        <v>AA</v>
      </c>
    </row>
    <row r="760" spans="2:8" ht="17">
      <c r="B760" s="206" t="s">
        <v>2611</v>
      </c>
      <c r="C760" s="207" t="s">
        <v>2609</v>
      </c>
      <c r="D760" s="207" t="s">
        <v>216</v>
      </c>
      <c r="E760" s="210" t="s">
        <v>2610</v>
      </c>
      <c r="F760" s="102" t="str">
        <f t="shared" si="24"/>
        <v>AR</v>
      </c>
      <c r="H760" s="219" t="s">
        <v>2608</v>
      </c>
    </row>
    <row r="761" spans="2:8" ht="17">
      <c r="B761" s="206" t="s">
        <v>2612</v>
      </c>
      <c r="C761" s="207" t="s">
        <v>69</v>
      </c>
      <c r="D761" s="207" t="s">
        <v>216</v>
      </c>
      <c r="E761" s="210" t="s">
        <v>2613</v>
      </c>
      <c r="F761" s="102" t="str">
        <f t="shared" si="24"/>
        <v>SOS</v>
      </c>
      <c r="H761" s="219" t="s">
        <v>2614</v>
      </c>
    </row>
    <row r="762" spans="2:8" ht="17">
      <c r="B762" s="206" t="s">
        <v>2617</v>
      </c>
      <c r="C762" s="207" t="s">
        <v>1681</v>
      </c>
      <c r="D762" s="207" t="s">
        <v>216</v>
      </c>
      <c r="E762" s="210" t="s">
        <v>2618</v>
      </c>
      <c r="F762" s="102" t="str">
        <f t="shared" si="24"/>
        <v>MA</v>
      </c>
    </row>
    <row r="763" spans="2:8" ht="17">
      <c r="B763" s="206" t="s">
        <v>2620</v>
      </c>
      <c r="C763" s="207" t="s">
        <v>216</v>
      </c>
      <c r="D763" s="207" t="s">
        <v>216</v>
      </c>
      <c r="E763" s="210" t="s">
        <v>2621</v>
      </c>
      <c r="F763" s="102" t="str">
        <f t="shared" si="24"/>
        <v>MJ</v>
      </c>
    </row>
    <row r="764" spans="2:8" ht="17">
      <c r="B764" s="206" t="s">
        <v>2622</v>
      </c>
      <c r="C764" s="207" t="s">
        <v>216</v>
      </c>
      <c r="D764" s="207" t="s">
        <v>216</v>
      </c>
      <c r="E764" s="210" t="s">
        <v>2623</v>
      </c>
      <c r="F764" s="102" t="str">
        <f t="shared" si="24"/>
        <v>DEL</v>
      </c>
      <c r="G764" s="208" t="s">
        <v>2625</v>
      </c>
      <c r="H764" s="209" t="s">
        <v>2624</v>
      </c>
    </row>
    <row r="765" spans="2:8" ht="17">
      <c r="B765" s="206" t="s">
        <v>2627</v>
      </c>
      <c r="C765" s="207" t="s">
        <v>216</v>
      </c>
      <c r="D765" s="207" t="s">
        <v>216</v>
      </c>
      <c r="E765" s="210" t="s">
        <v>2628</v>
      </c>
      <c r="F765" s="102" t="str">
        <f t="shared" si="24"/>
        <v>PB</v>
      </c>
    </row>
    <row r="766" spans="2:8" ht="17">
      <c r="B766" s="206" t="s">
        <v>2629</v>
      </c>
      <c r="C766" s="207" t="s">
        <v>216</v>
      </c>
      <c r="D766" s="207" t="s">
        <v>216</v>
      </c>
      <c r="F766" s="102" t="str">
        <f t="shared" si="24"/>
        <v>FD</v>
      </c>
    </row>
    <row r="767" spans="2:8" ht="17">
      <c r="B767" s="206" t="s">
        <v>2630</v>
      </c>
      <c r="C767" s="207" t="s">
        <v>216</v>
      </c>
      <c r="D767" s="207" t="s">
        <v>216</v>
      </c>
      <c r="E767" s="210" t="s">
        <v>2631</v>
      </c>
      <c r="F767" s="102" t="str">
        <f t="shared" si="24"/>
        <v>J</v>
      </c>
    </row>
    <row r="768" spans="2:8" ht="17">
      <c r="B768" s="206" t="s">
        <v>1556</v>
      </c>
      <c r="C768" s="207" t="s">
        <v>216</v>
      </c>
      <c r="D768" s="207" t="s">
        <v>216</v>
      </c>
      <c r="F768" s="102" t="str">
        <f t="shared" si="24"/>
        <v>C</v>
      </c>
    </row>
    <row r="769" spans="2:7" ht="17">
      <c r="B769" s="206" t="s">
        <v>2632</v>
      </c>
      <c r="C769" s="207" t="s">
        <v>2633</v>
      </c>
      <c r="D769" s="207" t="s">
        <v>955</v>
      </c>
      <c r="E769" s="210" t="s">
        <v>2634</v>
      </c>
      <c r="F769" s="102" t="str">
        <f t="shared" si="24"/>
        <v>MBH</v>
      </c>
    </row>
    <row r="770" spans="2:7" ht="17">
      <c r="B770" s="206" t="s">
        <v>2635</v>
      </c>
      <c r="C770" s="207" t="s">
        <v>634</v>
      </c>
      <c r="D770" s="207" t="s">
        <v>958</v>
      </c>
      <c r="E770" s="210" t="s">
        <v>2636</v>
      </c>
      <c r="F770" s="102" t="str">
        <f t="shared" si="24"/>
        <v>SE</v>
      </c>
    </row>
    <row r="771" spans="2:7" ht="17">
      <c r="B771" s="206" t="s">
        <v>2637</v>
      </c>
      <c r="C771" s="207" t="s">
        <v>414</v>
      </c>
      <c r="D771" s="207" t="s">
        <v>216</v>
      </c>
      <c r="E771" s="210" t="s">
        <v>2638</v>
      </c>
      <c r="F771" s="102" t="str">
        <f t="shared" ref="F771:F834" si="25">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5"/>
        <v>E</v>
      </c>
    </row>
    <row r="773" spans="2:7" ht="17">
      <c r="B773" s="206" t="s">
        <v>2640</v>
      </c>
      <c r="C773" s="210" t="s">
        <v>216</v>
      </c>
      <c r="D773" s="207" t="s">
        <v>216</v>
      </c>
      <c r="E773" s="210" t="s">
        <v>2641</v>
      </c>
      <c r="F773" s="102" t="str">
        <f t="shared" si="25"/>
        <v>MY</v>
      </c>
    </row>
    <row r="774" spans="2:7" ht="17">
      <c r="B774" s="206" t="s">
        <v>2643</v>
      </c>
      <c r="C774" s="207" t="s">
        <v>216</v>
      </c>
      <c r="D774" s="207" t="s">
        <v>216</v>
      </c>
      <c r="F774" s="102" t="str">
        <f t="shared" si="25"/>
        <v>MEA</v>
      </c>
    </row>
    <row r="775" spans="2:7" ht="17">
      <c r="B775" s="206" t="s">
        <v>2644</v>
      </c>
      <c r="C775" s="207" t="s">
        <v>216</v>
      </c>
      <c r="D775" s="207" t="s">
        <v>216</v>
      </c>
      <c r="E775" s="210" t="s">
        <v>2645</v>
      </c>
      <c r="F775" s="102" t="str">
        <f t="shared" si="25"/>
        <v>F</v>
      </c>
    </row>
    <row r="776" spans="2:7" ht="17">
      <c r="B776" s="206" t="s">
        <v>2646</v>
      </c>
      <c r="C776" s="207" t="s">
        <v>216</v>
      </c>
      <c r="D776" s="207" t="s">
        <v>216</v>
      </c>
      <c r="E776" s="210" t="s">
        <v>2647</v>
      </c>
      <c r="F776" s="102" t="str">
        <f t="shared" si="25"/>
        <v>DY</v>
      </c>
    </row>
    <row r="777" spans="2:7" ht="34">
      <c r="B777" s="206" t="s">
        <v>2648</v>
      </c>
      <c r="C777" s="207" t="s">
        <v>216</v>
      </c>
      <c r="D777" s="207" t="s">
        <v>216</v>
      </c>
      <c r="E777" s="210" t="s">
        <v>2649</v>
      </c>
      <c r="F777" s="102" t="str">
        <f t="shared" si="25"/>
        <v>G</v>
      </c>
    </row>
    <row r="778" spans="2:7" ht="17">
      <c r="B778" s="206" t="s">
        <v>2650</v>
      </c>
      <c r="C778" s="207" t="s">
        <v>216</v>
      </c>
      <c r="D778" s="207" t="s">
        <v>216</v>
      </c>
      <c r="E778" s="210" t="s">
        <v>2651</v>
      </c>
      <c r="F778" s="102" t="str">
        <f t="shared" si="25"/>
        <v>N</v>
      </c>
    </row>
    <row r="779" spans="2:7" ht="17">
      <c r="B779" s="206" t="s">
        <v>2654</v>
      </c>
      <c r="C779" s="207" t="s">
        <v>414</v>
      </c>
      <c r="D779" s="207" t="s">
        <v>216</v>
      </c>
      <c r="F779" s="102" t="str">
        <f t="shared" si="25"/>
        <v>KIS-</v>
      </c>
    </row>
    <row r="780" spans="2:7" ht="34">
      <c r="B780" s="206" t="s">
        <v>2656</v>
      </c>
      <c r="C780" s="207" t="s">
        <v>216</v>
      </c>
      <c r="D780" s="207" t="s">
        <v>216</v>
      </c>
      <c r="E780" s="210" t="s">
        <v>2657</v>
      </c>
      <c r="F780" s="102" t="str">
        <f t="shared" si="25"/>
        <v>KOA</v>
      </c>
    </row>
    <row r="781" spans="2:7" ht="34">
      <c r="B781" s="206" t="s">
        <v>2659</v>
      </c>
      <c r="C781" s="207" t="s">
        <v>216</v>
      </c>
      <c r="D781" s="207" t="s">
        <v>216</v>
      </c>
      <c r="E781" s="210" t="s">
        <v>2660</v>
      </c>
      <c r="F781" s="102" t="str">
        <f t="shared" si="25"/>
        <v>CK</v>
      </c>
    </row>
    <row r="782" spans="2:7" ht="17">
      <c r="B782" s="206" t="s">
        <v>2661</v>
      </c>
      <c r="C782" s="207" t="s">
        <v>216</v>
      </c>
      <c r="D782" s="207" t="s">
        <v>216</v>
      </c>
      <c r="E782" s="210" t="s">
        <v>2662</v>
      </c>
      <c r="F782" s="102" t="str">
        <f t="shared" si="25"/>
        <v>KS</v>
      </c>
    </row>
    <row r="783" spans="2:7" ht="17">
      <c r="B783" s="206" t="s">
        <v>2667</v>
      </c>
      <c r="C783" s="207" t="s">
        <v>352</v>
      </c>
      <c r="D783" s="207" t="s">
        <v>216</v>
      </c>
      <c r="E783" s="210" t="s">
        <v>2668</v>
      </c>
      <c r="F783" s="102" t="str">
        <f t="shared" si="25"/>
        <v>DA</v>
      </c>
      <c r="G783" s="208" t="s">
        <v>2669</v>
      </c>
    </row>
    <row r="784" spans="2:7" ht="17">
      <c r="B784" s="206" t="s">
        <v>2675</v>
      </c>
      <c r="C784" s="207" t="s">
        <v>157</v>
      </c>
      <c r="D784" s="207" t="s">
        <v>216</v>
      </c>
      <c r="E784" s="210" t="s">
        <v>2676</v>
      </c>
      <c r="F784" s="102" t="str">
        <f t="shared" si="25"/>
        <v>PI</v>
      </c>
      <c r="G784" s="208" t="s">
        <v>2674</v>
      </c>
    </row>
    <row r="785" spans="2:8" ht="34">
      <c r="B785" s="206" t="s">
        <v>2677</v>
      </c>
      <c r="C785" s="207" t="s">
        <v>2678</v>
      </c>
      <c r="D785" s="207" t="s">
        <v>216</v>
      </c>
      <c r="E785" s="210" t="s">
        <v>2676</v>
      </c>
      <c r="F785" s="102" t="str">
        <f t="shared" si="25"/>
        <v>EGA</v>
      </c>
    </row>
    <row r="786" spans="2:8" ht="17">
      <c r="B786" s="206" t="s">
        <v>2679</v>
      </c>
      <c r="C786" s="207" t="s">
        <v>770</v>
      </c>
      <c r="D786" s="207" t="s">
        <v>216</v>
      </c>
      <c r="F786" s="102" t="str">
        <f t="shared" si="25"/>
        <v>F</v>
      </c>
    </row>
    <row r="787" spans="2:8" ht="17">
      <c r="B787" s="206" t="s">
        <v>2704</v>
      </c>
      <c r="C787" s="207" t="s">
        <v>216</v>
      </c>
      <c r="D787" s="207" t="s">
        <v>216</v>
      </c>
      <c r="E787" s="210" t="s">
        <v>2705</v>
      </c>
      <c r="F787" s="102" t="str">
        <f t="shared" si="25"/>
        <v>R</v>
      </c>
    </row>
    <row r="788" spans="2:8" ht="17">
      <c r="B788" s="206" t="s">
        <v>2706</v>
      </c>
      <c r="C788" s="207" t="s">
        <v>628</v>
      </c>
      <c r="D788" s="207" t="s">
        <v>216</v>
      </c>
      <c r="F788" s="102" t="str">
        <f t="shared" si="25"/>
        <v>MP</v>
      </c>
    </row>
    <row r="789" spans="2:8" ht="17">
      <c r="B789" s="206" t="s">
        <v>2707</v>
      </c>
      <c r="C789" s="207" t="s">
        <v>93</v>
      </c>
      <c r="D789" s="207" t="s">
        <v>216</v>
      </c>
      <c r="F789" s="102" t="str">
        <f t="shared" si="25"/>
        <v>MJ</v>
      </c>
    </row>
    <row r="790" spans="2:8" ht="17">
      <c r="B790" s="206" t="s">
        <v>2708</v>
      </c>
      <c r="C790" s="207" t="s">
        <v>2709</v>
      </c>
      <c r="D790" s="207" t="s">
        <v>216</v>
      </c>
      <c r="F790" s="102" t="str">
        <f t="shared" si="25"/>
        <v>MD</v>
      </c>
      <c r="G790" s="208" t="s">
        <v>2708</v>
      </c>
    </row>
    <row r="791" spans="2:8" ht="17">
      <c r="B791" s="206" t="s">
        <v>2710</v>
      </c>
      <c r="C791" s="207" t="s">
        <v>216</v>
      </c>
      <c r="D791" s="207" t="s">
        <v>216</v>
      </c>
      <c r="F791" s="102" t="str">
        <f t="shared" si="25"/>
        <v>MC</v>
      </c>
    </row>
    <row r="792" spans="2:8" ht="17">
      <c r="B792" s="206" t="s">
        <v>2768</v>
      </c>
      <c r="C792" s="207" t="s">
        <v>32</v>
      </c>
      <c r="D792" s="207" t="s">
        <v>216</v>
      </c>
      <c r="F792" s="102" t="str">
        <f t="shared" si="25"/>
        <v>MM</v>
      </c>
    </row>
    <row r="793" spans="2:8" ht="17">
      <c r="B793" s="206" t="s">
        <v>2769</v>
      </c>
      <c r="C793" s="207" t="s">
        <v>216</v>
      </c>
      <c r="D793" s="207" t="s">
        <v>216</v>
      </c>
      <c r="E793" s="210" t="s">
        <v>2771</v>
      </c>
      <c r="F793" s="102" t="str">
        <f t="shared" si="25"/>
        <v>AE</v>
      </c>
      <c r="G793" s="208" t="s">
        <v>2770</v>
      </c>
    </row>
    <row r="794" spans="2:8" ht="17">
      <c r="B794" s="206" t="s">
        <v>2777</v>
      </c>
      <c r="C794" s="207" t="s">
        <v>216</v>
      </c>
      <c r="D794" s="207" t="s">
        <v>216</v>
      </c>
      <c r="E794" s="210" t="s">
        <v>2778</v>
      </c>
      <c r="F794" s="102" t="str">
        <f t="shared" si="25"/>
        <v>ML</v>
      </c>
    </row>
    <row r="795" spans="2:8" ht="17">
      <c r="B795" s="206" t="s">
        <v>2781</v>
      </c>
      <c r="C795" s="207" t="s">
        <v>466</v>
      </c>
      <c r="D795" s="207" t="s">
        <v>954</v>
      </c>
      <c r="E795" s="210" t="s">
        <v>2782</v>
      </c>
      <c r="F795" s="102" t="str">
        <f t="shared" si="25"/>
        <v>JM</v>
      </c>
    </row>
    <row r="796" spans="2:8" ht="17">
      <c r="B796" s="206" t="s">
        <v>2783</v>
      </c>
      <c r="C796" s="207" t="s">
        <v>2784</v>
      </c>
      <c r="D796" s="207" t="s">
        <v>2785</v>
      </c>
      <c r="F796" s="102" t="str">
        <f t="shared" si="25"/>
        <v>SPGH</v>
      </c>
    </row>
    <row r="797" spans="2:8" ht="17">
      <c r="B797" s="206" t="s">
        <v>2786</v>
      </c>
      <c r="C797" s="207" t="s">
        <v>856</v>
      </c>
      <c r="D797" s="207" t="s">
        <v>856</v>
      </c>
      <c r="E797" s="210" t="s">
        <v>2787</v>
      </c>
      <c r="F797" s="102" t="str">
        <f t="shared" si="25"/>
        <v>E-ST</v>
      </c>
    </row>
    <row r="798" spans="2:8" ht="17">
      <c r="B798" s="206" t="s">
        <v>2788</v>
      </c>
      <c r="C798" s="207" t="s">
        <v>42</v>
      </c>
      <c r="D798" s="207" t="s">
        <v>1502</v>
      </c>
      <c r="E798" s="210" t="s">
        <v>2789</v>
      </c>
      <c r="F798" s="102" t="str">
        <f t="shared" si="25"/>
        <v>PS</v>
      </c>
    </row>
    <row r="799" spans="2:8" ht="17">
      <c r="B799" s="206" t="s">
        <v>2790</v>
      </c>
      <c r="C799" s="207" t="s">
        <v>216</v>
      </c>
      <c r="D799" s="207" t="s">
        <v>216</v>
      </c>
      <c r="E799" s="210" t="s">
        <v>2791</v>
      </c>
      <c r="F799" s="102" t="str">
        <f t="shared" si="25"/>
        <v>BE</v>
      </c>
      <c r="G799" s="208" t="s">
        <v>2792</v>
      </c>
      <c r="H799" s="219" t="s">
        <v>2793</v>
      </c>
    </row>
    <row r="800" spans="2:8" ht="34">
      <c r="B800" s="206" t="s">
        <v>2794</v>
      </c>
      <c r="C800" s="207" t="s">
        <v>2795</v>
      </c>
      <c r="D800" s="207" t="s">
        <v>35</v>
      </c>
      <c r="E800" s="210" t="s">
        <v>2796</v>
      </c>
      <c r="F800" s="102" t="str">
        <f t="shared" si="25"/>
        <v>PGL</v>
      </c>
      <c r="G800" s="208" t="s">
        <v>2797</v>
      </c>
    </row>
    <row r="801" spans="2:7" ht="17">
      <c r="B801" s="206" t="s">
        <v>2800</v>
      </c>
      <c r="C801" s="207" t="s">
        <v>742</v>
      </c>
      <c r="D801" s="207" t="s">
        <v>216</v>
      </c>
      <c r="E801" s="210" t="s">
        <v>2801</v>
      </c>
      <c r="F801" s="102" t="str">
        <f t="shared" si="25"/>
        <v>A</v>
      </c>
    </row>
    <row r="802" spans="2:7" ht="17">
      <c r="B802" s="206" t="s">
        <v>2802</v>
      </c>
      <c r="C802" s="207" t="s">
        <v>2803</v>
      </c>
      <c r="D802" s="207" t="s">
        <v>955</v>
      </c>
      <c r="E802" s="210" t="s">
        <v>2804</v>
      </c>
      <c r="F802" s="102" t="str">
        <f t="shared" si="25"/>
        <v>PEL</v>
      </c>
    </row>
    <row r="803" spans="2:7" ht="17">
      <c r="B803" s="206" t="s">
        <v>2805</v>
      </c>
      <c r="C803" s="207" t="s">
        <v>192</v>
      </c>
      <c r="D803" s="207" t="s">
        <v>216</v>
      </c>
      <c r="E803" s="210" t="s">
        <v>2806</v>
      </c>
      <c r="F803" s="102" t="str">
        <f t="shared" si="25"/>
        <v>S</v>
      </c>
    </row>
    <row r="804" spans="2:7" ht="17">
      <c r="B804" s="206" t="s">
        <v>2807</v>
      </c>
      <c r="C804" s="207" t="s">
        <v>216</v>
      </c>
      <c r="D804" s="207" t="s">
        <v>216</v>
      </c>
      <c r="E804" s="210" t="s">
        <v>2808</v>
      </c>
      <c r="F804" s="102" t="str">
        <f t="shared" si="25"/>
        <v>F-DB</v>
      </c>
    </row>
    <row r="805" spans="2:7" ht="17">
      <c r="B805" s="206" t="s">
        <v>2809</v>
      </c>
      <c r="C805" s="207" t="s">
        <v>856</v>
      </c>
      <c r="D805" s="207" t="s">
        <v>856</v>
      </c>
      <c r="F805" s="102" t="str">
        <f t="shared" si="25"/>
        <v>MB</v>
      </c>
    </row>
    <row r="806" spans="2:7" ht="17">
      <c r="B806" s="206" t="s">
        <v>2810</v>
      </c>
      <c r="C806" s="207" t="s">
        <v>805</v>
      </c>
      <c r="D806" s="207" t="s">
        <v>216</v>
      </c>
      <c r="E806" s="210" t="s">
        <v>2811</v>
      </c>
      <c r="F806" s="102" t="str">
        <f t="shared" si="25"/>
        <v>MN</v>
      </c>
    </row>
    <row r="807" spans="2:7" ht="17">
      <c r="B807" s="206" t="s">
        <v>2812</v>
      </c>
      <c r="C807" s="207" t="s">
        <v>342</v>
      </c>
      <c r="D807" s="207" t="s">
        <v>342</v>
      </c>
      <c r="E807" s="210" t="s">
        <v>1097</v>
      </c>
      <c r="F807" s="102" t="str">
        <f t="shared" si="25"/>
        <v>AB-T</v>
      </c>
    </row>
    <row r="808" spans="2:7" ht="17">
      <c r="B808" s="206" t="s">
        <v>2813</v>
      </c>
      <c r="C808" s="207" t="s">
        <v>29</v>
      </c>
      <c r="D808" s="207" t="s">
        <v>216</v>
      </c>
      <c r="E808" s="210" t="s">
        <v>2814</v>
      </c>
      <c r="F808" s="102" t="str">
        <f t="shared" si="25"/>
        <v>MR</v>
      </c>
    </row>
    <row r="809" spans="2:7" ht="17">
      <c r="B809" s="206" t="s">
        <v>2815</v>
      </c>
      <c r="C809" s="207" t="s">
        <v>2816</v>
      </c>
      <c r="D809" s="207" t="s">
        <v>51</v>
      </c>
      <c r="E809" s="210" t="s">
        <v>2817</v>
      </c>
      <c r="F809" s="102" t="str">
        <f t="shared" si="25"/>
        <v>AV</v>
      </c>
    </row>
    <row r="810" spans="2:7" ht="17">
      <c r="B810" s="206" t="s">
        <v>2818</v>
      </c>
      <c r="C810" s="207" t="s">
        <v>51</v>
      </c>
      <c r="D810" s="207" t="s">
        <v>51</v>
      </c>
      <c r="F810" s="102" t="str">
        <f t="shared" si="25"/>
        <v>PMC</v>
      </c>
      <c r="G810" s="208" t="s">
        <v>2819</v>
      </c>
    </row>
    <row r="811" spans="2:7" ht="17">
      <c r="B811" s="206" t="s">
        <v>2820</v>
      </c>
      <c r="C811" s="207" t="s">
        <v>216</v>
      </c>
      <c r="D811" s="207" t="s">
        <v>216</v>
      </c>
      <c r="E811" s="210" t="s">
        <v>2821</v>
      </c>
      <c r="F811" s="102" t="str">
        <f t="shared" si="25"/>
        <v>AA</v>
      </c>
    </row>
    <row r="812" spans="2:7" ht="34">
      <c r="B812" s="206" t="s">
        <v>2822</v>
      </c>
      <c r="C812" s="207" t="s">
        <v>2678</v>
      </c>
      <c r="D812" s="207" t="s">
        <v>216</v>
      </c>
      <c r="E812" s="210" t="s">
        <v>2823</v>
      </c>
      <c r="F812" s="102" t="str">
        <f t="shared" si="25"/>
        <v>JB</v>
      </c>
    </row>
    <row r="813" spans="2:7" ht="17">
      <c r="B813" s="206" t="s">
        <v>2824</v>
      </c>
      <c r="C813" s="207" t="s">
        <v>2825</v>
      </c>
      <c r="D813" s="207" t="s">
        <v>954</v>
      </c>
      <c r="E813" s="210" t="s">
        <v>2826</v>
      </c>
      <c r="F813" s="102" t="str">
        <f t="shared" si="25"/>
        <v>A</v>
      </c>
    </row>
    <row r="814" spans="2:7" ht="17">
      <c r="B814" s="206" t="s">
        <v>2827</v>
      </c>
      <c r="C814" s="207" t="s">
        <v>627</v>
      </c>
      <c r="D814" s="207" t="s">
        <v>216</v>
      </c>
      <c r="E814" s="210" t="s">
        <v>2828</v>
      </c>
      <c r="F814" s="102" t="str">
        <f t="shared" si="25"/>
        <v>DI</v>
      </c>
    </row>
    <row r="815" spans="2:7" ht="17">
      <c r="B815" s="206" t="s">
        <v>2830</v>
      </c>
      <c r="C815" s="207" t="s">
        <v>566</v>
      </c>
      <c r="D815" s="207" t="s">
        <v>216</v>
      </c>
      <c r="F815" s="102" t="str">
        <f t="shared" si="25"/>
        <v>R-A</v>
      </c>
    </row>
    <row r="816" spans="2:7" ht="17">
      <c r="B816" s="206" t="s">
        <v>2127</v>
      </c>
      <c r="C816" s="207" t="s">
        <v>216</v>
      </c>
      <c r="D816" s="207" t="s">
        <v>216</v>
      </c>
      <c r="F816" s="102" t="str">
        <f t="shared" si="25"/>
        <v>A</v>
      </c>
    </row>
    <row r="817" spans="2:6" ht="17">
      <c r="B817" s="206" t="s">
        <v>2831</v>
      </c>
      <c r="C817" s="207" t="s">
        <v>74</v>
      </c>
      <c r="D817" s="207" t="s">
        <v>216</v>
      </c>
      <c r="F817" s="102" t="str">
        <f t="shared" si="25"/>
        <v>A</v>
      </c>
    </row>
    <row r="818" spans="2:6">
      <c r="F818" s="102" t="str">
        <f t="shared" si="25"/>
        <v/>
      </c>
    </row>
    <row r="819" spans="2:6">
      <c r="F819" s="102" t="str">
        <f t="shared" si="25"/>
        <v/>
      </c>
    </row>
    <row r="820" spans="2:6">
      <c r="F820" s="102" t="str">
        <f t="shared" si="25"/>
        <v/>
      </c>
    </row>
    <row r="821" spans="2:6">
      <c r="F821" s="102" t="str">
        <f t="shared" si="25"/>
        <v/>
      </c>
    </row>
    <row r="822" spans="2:6">
      <c r="F822" s="102" t="str">
        <f t="shared" si="25"/>
        <v/>
      </c>
    </row>
    <row r="823" spans="2:6">
      <c r="F823" s="102" t="str">
        <f t="shared" si="25"/>
        <v/>
      </c>
    </row>
    <row r="824" spans="2:6">
      <c r="F824" s="102" t="str">
        <f t="shared" si="25"/>
        <v/>
      </c>
    </row>
    <row r="825" spans="2:6">
      <c r="F825" s="102" t="str">
        <f t="shared" si="25"/>
        <v/>
      </c>
    </row>
    <row r="826" spans="2:6">
      <c r="F826" s="102" t="str">
        <f t="shared" si="25"/>
        <v/>
      </c>
    </row>
    <row r="827" spans="2:6">
      <c r="F827" s="102" t="str">
        <f t="shared" si="25"/>
        <v/>
      </c>
    </row>
    <row r="828" spans="2:6">
      <c r="F828" s="102" t="str">
        <f t="shared" si="25"/>
        <v/>
      </c>
    </row>
    <row r="829" spans="2:6">
      <c r="F829" s="102" t="str">
        <f t="shared" si="25"/>
        <v/>
      </c>
    </row>
    <row r="830" spans="2:6">
      <c r="F830" s="102" t="str">
        <f t="shared" si="25"/>
        <v/>
      </c>
    </row>
    <row r="831" spans="2:6">
      <c r="F831" s="102" t="str">
        <f t="shared" si="25"/>
        <v/>
      </c>
    </row>
    <row r="832" spans="2:6">
      <c r="F832" s="102" t="str">
        <f t="shared" si="25"/>
        <v/>
      </c>
    </row>
    <row r="833" spans="6:6">
      <c r="F833" s="102" t="str">
        <f t="shared" si="25"/>
        <v/>
      </c>
    </row>
    <row r="834" spans="6:6">
      <c r="F834" s="102" t="str">
        <f t="shared" si="25"/>
        <v/>
      </c>
    </row>
    <row r="835" spans="6:6">
      <c r="F835" s="102" t="str">
        <f t="shared" ref="F835:F898" si="26">UPPER(LEFT(B835,1)) &amp; IFERROR(UPPER(LEFT(MID(B835,FIND(" ",B835)+1,LEN(B835)),1)),"") &amp; IFERROR(UPPER(LEFT(MID(B835,FIND(" ",B835,FIND(" ",B835)+1)+1,LEN(B835)),1)),"") &amp; IFERROR(UPPER(LEFT(MID(B835,FIND(" ",B835,FIND(" ",B835,FIND(" ",B835)+1)+1)+1,LEN(B835)),1)),"")</f>
        <v/>
      </c>
    </row>
    <row r="836" spans="6:6">
      <c r="F836" s="102" t="str">
        <f t="shared" si="26"/>
        <v/>
      </c>
    </row>
    <row r="837" spans="6:6">
      <c r="F837" s="102" t="str">
        <f t="shared" si="26"/>
        <v/>
      </c>
    </row>
    <row r="838" spans="6:6">
      <c r="F838" s="102" t="str">
        <f t="shared" si="26"/>
        <v/>
      </c>
    </row>
    <row r="839" spans="6:6">
      <c r="F839" s="102" t="str">
        <f t="shared" si="26"/>
        <v/>
      </c>
    </row>
    <row r="840" spans="6:6">
      <c r="F840" s="102" t="str">
        <f t="shared" si="26"/>
        <v/>
      </c>
    </row>
    <row r="841" spans="6:6">
      <c r="F841" s="102" t="str">
        <f t="shared" si="26"/>
        <v/>
      </c>
    </row>
    <row r="842" spans="6:6">
      <c r="F842" s="102" t="str">
        <f t="shared" si="26"/>
        <v/>
      </c>
    </row>
    <row r="843" spans="6:6">
      <c r="F843" s="102" t="str">
        <f t="shared" si="26"/>
        <v/>
      </c>
    </row>
    <row r="844" spans="6:6">
      <c r="F844" s="102" t="str">
        <f t="shared" si="26"/>
        <v/>
      </c>
    </row>
    <row r="845" spans="6:6">
      <c r="F845" s="102" t="str">
        <f t="shared" si="26"/>
        <v/>
      </c>
    </row>
    <row r="846" spans="6:6">
      <c r="F846" s="102" t="str">
        <f t="shared" si="26"/>
        <v/>
      </c>
    </row>
    <row r="847" spans="6:6">
      <c r="F847" s="102" t="str">
        <f t="shared" si="26"/>
        <v/>
      </c>
    </row>
    <row r="848" spans="6:6">
      <c r="F848" s="102" t="str">
        <f t="shared" si="26"/>
        <v/>
      </c>
    </row>
    <row r="849" spans="6:6">
      <c r="F849" s="102" t="str">
        <f t="shared" si="26"/>
        <v/>
      </c>
    </row>
    <row r="850" spans="6:6">
      <c r="F850" s="102" t="str">
        <f t="shared" si="26"/>
        <v/>
      </c>
    </row>
    <row r="851" spans="6:6">
      <c r="F851" s="102" t="str">
        <f t="shared" si="26"/>
        <v/>
      </c>
    </row>
    <row r="852" spans="6:6">
      <c r="F852" s="102" t="str">
        <f t="shared" si="26"/>
        <v/>
      </c>
    </row>
    <row r="853" spans="6:6">
      <c r="F853" s="102" t="str">
        <f t="shared" si="26"/>
        <v/>
      </c>
    </row>
    <row r="854" spans="6:6">
      <c r="F854" s="102" t="str">
        <f t="shared" si="26"/>
        <v/>
      </c>
    </row>
    <row r="855" spans="6:6">
      <c r="F855" s="102" t="str">
        <f t="shared" si="26"/>
        <v/>
      </c>
    </row>
    <row r="856" spans="6:6">
      <c r="F856" s="102" t="str">
        <f t="shared" si="26"/>
        <v/>
      </c>
    </row>
    <row r="857" spans="6:6">
      <c r="F857" s="102" t="str">
        <f t="shared" si="26"/>
        <v/>
      </c>
    </row>
    <row r="858" spans="6:6">
      <c r="F858" s="102" t="str">
        <f t="shared" si="26"/>
        <v/>
      </c>
    </row>
    <row r="859" spans="6:6">
      <c r="F859" s="102" t="str">
        <f t="shared" si="26"/>
        <v/>
      </c>
    </row>
    <row r="860" spans="6:6">
      <c r="F860" s="102" t="str">
        <f t="shared" si="26"/>
        <v/>
      </c>
    </row>
    <row r="861" spans="6:6">
      <c r="F861" s="102" t="str">
        <f t="shared" si="26"/>
        <v/>
      </c>
    </row>
    <row r="862" spans="6:6">
      <c r="F862" s="102" t="str">
        <f t="shared" si="26"/>
        <v/>
      </c>
    </row>
    <row r="863" spans="6:6">
      <c r="F863" s="102" t="str">
        <f t="shared" si="26"/>
        <v/>
      </c>
    </row>
    <row r="864" spans="6:6">
      <c r="F864" s="102" t="str">
        <f t="shared" si="26"/>
        <v/>
      </c>
    </row>
    <row r="865" spans="6:6">
      <c r="F865" s="102" t="str">
        <f t="shared" si="26"/>
        <v/>
      </c>
    </row>
    <row r="866" spans="6:6">
      <c r="F866" s="102" t="str">
        <f t="shared" si="26"/>
        <v/>
      </c>
    </row>
    <row r="867" spans="6:6">
      <c r="F867" s="102" t="str">
        <f t="shared" si="26"/>
        <v/>
      </c>
    </row>
    <row r="868" spans="6:6">
      <c r="F868" s="102" t="str">
        <f t="shared" si="26"/>
        <v/>
      </c>
    </row>
    <row r="869" spans="6:6">
      <c r="F869" s="102" t="str">
        <f t="shared" si="26"/>
        <v/>
      </c>
    </row>
    <row r="870" spans="6:6">
      <c r="F870" s="102" t="str">
        <f t="shared" si="26"/>
        <v/>
      </c>
    </row>
    <row r="871" spans="6:6">
      <c r="F871" s="102" t="str">
        <f t="shared" si="26"/>
        <v/>
      </c>
    </row>
    <row r="872" spans="6:6">
      <c r="F872" s="102" t="str">
        <f t="shared" si="26"/>
        <v/>
      </c>
    </row>
    <row r="873" spans="6:6">
      <c r="F873" s="102" t="str">
        <f t="shared" si="26"/>
        <v/>
      </c>
    </row>
    <row r="874" spans="6:6">
      <c r="F874" s="102" t="str">
        <f t="shared" si="26"/>
        <v/>
      </c>
    </row>
    <row r="875" spans="6:6">
      <c r="F875" s="102" t="str">
        <f t="shared" si="26"/>
        <v/>
      </c>
    </row>
    <row r="876" spans="6:6">
      <c r="F876" s="102" t="str">
        <f t="shared" si="26"/>
        <v/>
      </c>
    </row>
    <row r="877" spans="6:6">
      <c r="F877" s="102" t="str">
        <f t="shared" si="26"/>
        <v/>
      </c>
    </row>
    <row r="878" spans="6:6">
      <c r="F878" s="102" t="str">
        <f t="shared" si="26"/>
        <v/>
      </c>
    </row>
    <row r="879" spans="6:6">
      <c r="F879" s="102" t="str">
        <f t="shared" si="26"/>
        <v/>
      </c>
    </row>
    <row r="880" spans="6:6">
      <c r="F880" s="102" t="str">
        <f t="shared" si="26"/>
        <v/>
      </c>
    </row>
    <row r="881" spans="6:6">
      <c r="F881" s="102" t="str">
        <f t="shared" si="26"/>
        <v/>
      </c>
    </row>
    <row r="882" spans="6:6">
      <c r="F882" s="102" t="str">
        <f t="shared" si="26"/>
        <v/>
      </c>
    </row>
    <row r="883" spans="6:6">
      <c r="F883" s="102" t="str">
        <f t="shared" si="26"/>
        <v/>
      </c>
    </row>
    <row r="884" spans="6:6">
      <c r="F884" s="102" t="str">
        <f t="shared" si="26"/>
        <v/>
      </c>
    </row>
    <row r="885" spans="6:6">
      <c r="F885" s="102" t="str">
        <f t="shared" si="26"/>
        <v/>
      </c>
    </row>
    <row r="886" spans="6:6">
      <c r="F886" s="102" t="str">
        <f t="shared" si="26"/>
        <v/>
      </c>
    </row>
    <row r="887" spans="6:6">
      <c r="F887" s="102" t="str">
        <f t="shared" si="26"/>
        <v/>
      </c>
    </row>
    <row r="888" spans="6:6">
      <c r="F888" s="102" t="str">
        <f t="shared" si="26"/>
        <v/>
      </c>
    </row>
    <row r="889" spans="6:6">
      <c r="F889" s="102" t="str">
        <f t="shared" si="26"/>
        <v/>
      </c>
    </row>
    <row r="890" spans="6:6">
      <c r="F890" s="102" t="str">
        <f t="shared" si="26"/>
        <v/>
      </c>
    </row>
    <row r="891" spans="6:6">
      <c r="F891" s="102" t="str">
        <f t="shared" si="26"/>
        <v/>
      </c>
    </row>
    <row r="892" spans="6:6">
      <c r="F892" s="102" t="str">
        <f t="shared" si="26"/>
        <v/>
      </c>
    </row>
    <row r="893" spans="6:6">
      <c r="F893" s="102" t="str">
        <f t="shared" si="26"/>
        <v/>
      </c>
    </row>
    <row r="894" spans="6:6">
      <c r="F894" s="102" t="str">
        <f t="shared" si="26"/>
        <v/>
      </c>
    </row>
    <row r="895" spans="6:6">
      <c r="F895" s="102" t="str">
        <f t="shared" si="26"/>
        <v/>
      </c>
    </row>
    <row r="896" spans="6:6">
      <c r="F896" s="102" t="str">
        <f t="shared" si="26"/>
        <v/>
      </c>
    </row>
    <row r="897" spans="6:6">
      <c r="F897" s="102" t="str">
        <f t="shared" si="26"/>
        <v/>
      </c>
    </row>
    <row r="898" spans="6:6">
      <c r="F898" s="102" t="str">
        <f t="shared" si="26"/>
        <v/>
      </c>
    </row>
    <row r="899" spans="6:6">
      <c r="F899" s="102" t="str">
        <f t="shared" ref="F899:F962" si="27">UPPER(LEFT(B899,1)) &amp; IFERROR(UPPER(LEFT(MID(B899,FIND(" ",B899)+1,LEN(B899)),1)),"") &amp; IFERROR(UPPER(LEFT(MID(B899,FIND(" ",B899,FIND(" ",B899)+1)+1,LEN(B899)),1)),"") &amp; IFERROR(UPPER(LEFT(MID(B899,FIND(" ",B899,FIND(" ",B899,FIND(" ",B899)+1)+1)+1,LEN(B899)),1)),"")</f>
        <v/>
      </c>
    </row>
    <row r="900" spans="6:6">
      <c r="F900" s="102" t="str">
        <f t="shared" si="27"/>
        <v/>
      </c>
    </row>
    <row r="901" spans="6:6">
      <c r="F901" s="102" t="str">
        <f t="shared" si="27"/>
        <v/>
      </c>
    </row>
    <row r="902" spans="6:6">
      <c r="F902" s="102" t="str">
        <f t="shared" si="27"/>
        <v/>
      </c>
    </row>
    <row r="903" spans="6:6">
      <c r="F903" s="102" t="str">
        <f t="shared" si="27"/>
        <v/>
      </c>
    </row>
    <row r="904" spans="6:6">
      <c r="F904" s="102" t="str">
        <f t="shared" si="27"/>
        <v/>
      </c>
    </row>
    <row r="905" spans="6:6">
      <c r="F905" s="102" t="str">
        <f t="shared" si="27"/>
        <v/>
      </c>
    </row>
    <row r="906" spans="6:6">
      <c r="F906" s="102" t="str">
        <f t="shared" si="27"/>
        <v/>
      </c>
    </row>
    <row r="907" spans="6:6">
      <c r="F907" s="102" t="str">
        <f t="shared" si="27"/>
        <v/>
      </c>
    </row>
    <row r="908" spans="6:6">
      <c r="F908" s="102" t="str">
        <f t="shared" si="27"/>
        <v/>
      </c>
    </row>
    <row r="909" spans="6:6">
      <c r="F909" s="102" t="str">
        <f t="shared" si="27"/>
        <v/>
      </c>
    </row>
    <row r="910" spans="6:6">
      <c r="F910" s="102" t="str">
        <f t="shared" si="27"/>
        <v/>
      </c>
    </row>
    <row r="911" spans="6:6">
      <c r="F911" s="102" t="str">
        <f t="shared" si="27"/>
        <v/>
      </c>
    </row>
    <row r="912" spans="6:6">
      <c r="F912" s="102" t="str">
        <f t="shared" si="27"/>
        <v/>
      </c>
    </row>
    <row r="913" spans="6:6">
      <c r="F913" s="102" t="str">
        <f t="shared" si="27"/>
        <v/>
      </c>
    </row>
    <row r="914" spans="6:6">
      <c r="F914" s="102" t="str">
        <f t="shared" si="27"/>
        <v/>
      </c>
    </row>
    <row r="915" spans="6:6">
      <c r="F915" s="102" t="str">
        <f t="shared" si="27"/>
        <v/>
      </c>
    </row>
    <row r="916" spans="6:6">
      <c r="F916" s="102" t="str">
        <f t="shared" si="27"/>
        <v/>
      </c>
    </row>
    <row r="917" spans="6:6">
      <c r="F917" s="102" t="str">
        <f t="shared" si="27"/>
        <v/>
      </c>
    </row>
    <row r="918" spans="6:6">
      <c r="F918" s="102" t="str">
        <f t="shared" si="27"/>
        <v/>
      </c>
    </row>
    <row r="919" spans="6:6">
      <c r="F919" s="102" t="str">
        <f t="shared" si="27"/>
        <v/>
      </c>
    </row>
    <row r="920" spans="6:6">
      <c r="F920" s="102" t="str">
        <f t="shared" si="27"/>
        <v/>
      </c>
    </row>
    <row r="921" spans="6:6">
      <c r="F921" s="102" t="str">
        <f t="shared" si="27"/>
        <v/>
      </c>
    </row>
    <row r="922" spans="6:6">
      <c r="F922" s="102" t="str">
        <f t="shared" si="27"/>
        <v/>
      </c>
    </row>
    <row r="923" spans="6:6">
      <c r="F923" s="102" t="str">
        <f t="shared" si="27"/>
        <v/>
      </c>
    </row>
    <row r="924" spans="6:6">
      <c r="F924" s="102" t="str">
        <f t="shared" si="27"/>
        <v/>
      </c>
    </row>
    <row r="925" spans="6:6">
      <c r="F925" s="102" t="str">
        <f t="shared" si="27"/>
        <v/>
      </c>
    </row>
    <row r="926" spans="6:6">
      <c r="F926" s="102" t="str">
        <f t="shared" si="27"/>
        <v/>
      </c>
    </row>
    <row r="927" spans="6:6">
      <c r="F927" s="102" t="str">
        <f t="shared" si="27"/>
        <v/>
      </c>
    </row>
    <row r="928" spans="6:6">
      <c r="F928" s="102" t="str">
        <f t="shared" si="27"/>
        <v/>
      </c>
    </row>
    <row r="929" spans="6:6">
      <c r="F929" s="102" t="str">
        <f t="shared" si="27"/>
        <v/>
      </c>
    </row>
    <row r="930" spans="6:6">
      <c r="F930" s="102" t="str">
        <f t="shared" si="27"/>
        <v/>
      </c>
    </row>
    <row r="931" spans="6:6">
      <c r="F931" s="102" t="str">
        <f t="shared" si="27"/>
        <v/>
      </c>
    </row>
    <row r="932" spans="6:6">
      <c r="F932" s="102" t="str">
        <f t="shared" si="27"/>
        <v/>
      </c>
    </row>
    <row r="933" spans="6:6">
      <c r="F933" s="102" t="str">
        <f t="shared" si="27"/>
        <v/>
      </c>
    </row>
    <row r="934" spans="6:6">
      <c r="F934" s="102" t="str">
        <f t="shared" si="27"/>
        <v/>
      </c>
    </row>
    <row r="935" spans="6:6">
      <c r="F935" s="102" t="str">
        <f t="shared" si="27"/>
        <v/>
      </c>
    </row>
    <row r="936" spans="6:6">
      <c r="F936" s="102" t="str">
        <f t="shared" si="27"/>
        <v/>
      </c>
    </row>
    <row r="937" spans="6:6">
      <c r="F937" s="102" t="str">
        <f t="shared" si="27"/>
        <v/>
      </c>
    </row>
    <row r="938" spans="6:6">
      <c r="F938" s="102" t="str">
        <f t="shared" si="27"/>
        <v/>
      </c>
    </row>
    <row r="939" spans="6:6">
      <c r="F939" s="102" t="str">
        <f t="shared" si="27"/>
        <v/>
      </c>
    </row>
    <row r="940" spans="6:6">
      <c r="F940" s="102" t="str">
        <f t="shared" si="27"/>
        <v/>
      </c>
    </row>
    <row r="941" spans="6:6">
      <c r="F941" s="102" t="str">
        <f t="shared" si="27"/>
        <v/>
      </c>
    </row>
    <row r="942" spans="6:6">
      <c r="F942" s="102" t="str">
        <f t="shared" si="27"/>
        <v/>
      </c>
    </row>
    <row r="943" spans="6:6">
      <c r="F943" s="102" t="str">
        <f t="shared" si="27"/>
        <v/>
      </c>
    </row>
    <row r="944" spans="6:6">
      <c r="F944" s="102" t="str">
        <f t="shared" si="27"/>
        <v/>
      </c>
    </row>
    <row r="945" spans="6:6">
      <c r="F945" s="102" t="str">
        <f t="shared" si="27"/>
        <v/>
      </c>
    </row>
    <row r="946" spans="6:6">
      <c r="F946" s="102" t="str">
        <f t="shared" si="27"/>
        <v/>
      </c>
    </row>
    <row r="947" spans="6:6">
      <c r="F947" s="102" t="str">
        <f t="shared" si="27"/>
        <v/>
      </c>
    </row>
    <row r="948" spans="6:6">
      <c r="F948" s="102" t="str">
        <f t="shared" si="27"/>
        <v/>
      </c>
    </row>
    <row r="949" spans="6:6">
      <c r="F949" s="102" t="str">
        <f t="shared" si="27"/>
        <v/>
      </c>
    </row>
    <row r="950" spans="6:6">
      <c r="F950" s="102" t="str">
        <f t="shared" si="27"/>
        <v/>
      </c>
    </row>
    <row r="951" spans="6:6">
      <c r="F951" s="102" t="str">
        <f t="shared" si="27"/>
        <v/>
      </c>
    </row>
    <row r="952" spans="6:6">
      <c r="F952" s="102" t="str">
        <f t="shared" si="27"/>
        <v/>
      </c>
    </row>
    <row r="953" spans="6:6">
      <c r="F953" s="102" t="str">
        <f t="shared" si="27"/>
        <v/>
      </c>
    </row>
    <row r="954" spans="6:6">
      <c r="F954" s="102" t="str">
        <f t="shared" si="27"/>
        <v/>
      </c>
    </row>
    <row r="955" spans="6:6">
      <c r="F955" s="102" t="str">
        <f t="shared" si="27"/>
        <v/>
      </c>
    </row>
    <row r="956" spans="6:6">
      <c r="F956" s="102" t="str">
        <f t="shared" si="27"/>
        <v/>
      </c>
    </row>
    <row r="957" spans="6:6">
      <c r="F957" s="102" t="str">
        <f t="shared" si="27"/>
        <v/>
      </c>
    </row>
    <row r="958" spans="6:6">
      <c r="F958" s="102" t="str">
        <f t="shared" si="27"/>
        <v/>
      </c>
    </row>
    <row r="959" spans="6:6">
      <c r="F959" s="102" t="str">
        <f t="shared" si="27"/>
        <v/>
      </c>
    </row>
    <row r="960" spans="6:6">
      <c r="F960" s="102" t="str">
        <f t="shared" si="27"/>
        <v/>
      </c>
    </row>
    <row r="961" spans="6:6">
      <c r="F961" s="102" t="str">
        <f t="shared" si="27"/>
        <v/>
      </c>
    </row>
    <row r="962" spans="6:6">
      <c r="F962" s="102" t="str">
        <f t="shared" si="27"/>
        <v/>
      </c>
    </row>
    <row r="963" spans="6:6">
      <c r="F963" s="102" t="str">
        <f t="shared" ref="F963:F1026" si="28">UPPER(LEFT(B963,1)) &amp; IFERROR(UPPER(LEFT(MID(B963,FIND(" ",B963)+1,LEN(B963)),1)),"") &amp; IFERROR(UPPER(LEFT(MID(B963,FIND(" ",B963,FIND(" ",B963)+1)+1,LEN(B963)),1)),"") &amp; IFERROR(UPPER(LEFT(MID(B963,FIND(" ",B963,FIND(" ",B963,FIND(" ",B963)+1)+1)+1,LEN(B963)),1)),"")</f>
        <v/>
      </c>
    </row>
    <row r="964" spans="6:6">
      <c r="F964" s="102" t="str">
        <f t="shared" si="28"/>
        <v/>
      </c>
    </row>
    <row r="965" spans="6:6">
      <c r="F965" s="102" t="str">
        <f t="shared" si="28"/>
        <v/>
      </c>
    </row>
    <row r="966" spans="6:6">
      <c r="F966" s="102" t="str">
        <f t="shared" si="28"/>
        <v/>
      </c>
    </row>
    <row r="967" spans="6:6">
      <c r="F967" s="102" t="str">
        <f t="shared" si="28"/>
        <v/>
      </c>
    </row>
    <row r="968" spans="6:6">
      <c r="F968" s="102" t="str">
        <f t="shared" si="28"/>
        <v/>
      </c>
    </row>
    <row r="969" spans="6:6">
      <c r="F969" s="102" t="str">
        <f t="shared" si="28"/>
        <v/>
      </c>
    </row>
    <row r="970" spans="6:6">
      <c r="F970" s="102" t="str">
        <f t="shared" si="28"/>
        <v/>
      </c>
    </row>
    <row r="971" spans="6:6">
      <c r="F971" s="102" t="str">
        <f t="shared" si="28"/>
        <v/>
      </c>
    </row>
    <row r="972" spans="6:6">
      <c r="F972" s="102" t="str">
        <f t="shared" si="28"/>
        <v/>
      </c>
    </row>
    <row r="973" spans="6:6">
      <c r="F973" s="102" t="str">
        <f t="shared" si="28"/>
        <v/>
      </c>
    </row>
    <row r="974" spans="6:6">
      <c r="F974" s="102" t="str">
        <f t="shared" si="28"/>
        <v/>
      </c>
    </row>
    <row r="975" spans="6:6">
      <c r="F975" s="102" t="str">
        <f t="shared" si="28"/>
        <v/>
      </c>
    </row>
    <row r="976" spans="6:6">
      <c r="F976" s="102" t="str">
        <f t="shared" si="28"/>
        <v/>
      </c>
    </row>
    <row r="977" spans="6:6">
      <c r="F977" s="102" t="str">
        <f t="shared" si="28"/>
        <v/>
      </c>
    </row>
    <row r="978" spans="6:6">
      <c r="F978" s="102" t="str">
        <f t="shared" si="28"/>
        <v/>
      </c>
    </row>
    <row r="979" spans="6:6">
      <c r="F979" s="102" t="str">
        <f t="shared" si="28"/>
        <v/>
      </c>
    </row>
    <row r="980" spans="6:6">
      <c r="F980" s="102" t="str">
        <f t="shared" si="28"/>
        <v/>
      </c>
    </row>
    <row r="981" spans="6:6">
      <c r="F981" s="102" t="str">
        <f t="shared" si="28"/>
        <v/>
      </c>
    </row>
    <row r="982" spans="6:6">
      <c r="F982" s="102" t="str">
        <f t="shared" si="28"/>
        <v/>
      </c>
    </row>
    <row r="983" spans="6:6">
      <c r="F983" s="102" t="str">
        <f t="shared" si="28"/>
        <v/>
      </c>
    </row>
    <row r="984" spans="6:6">
      <c r="F984" s="102" t="str">
        <f t="shared" si="28"/>
        <v/>
      </c>
    </row>
    <row r="985" spans="6:6">
      <c r="F985" s="102" t="str">
        <f t="shared" si="28"/>
        <v/>
      </c>
    </row>
    <row r="986" spans="6:6">
      <c r="F986" s="102" t="str">
        <f t="shared" si="28"/>
        <v/>
      </c>
    </row>
    <row r="987" spans="6:6">
      <c r="F987" s="102" t="str">
        <f t="shared" si="28"/>
        <v/>
      </c>
    </row>
    <row r="988" spans="6:6">
      <c r="F988" s="102" t="str">
        <f t="shared" si="28"/>
        <v/>
      </c>
    </row>
    <row r="989" spans="6:6">
      <c r="F989" s="102" t="str">
        <f t="shared" si="28"/>
        <v/>
      </c>
    </row>
    <row r="990" spans="6:6">
      <c r="F990" s="102" t="str">
        <f t="shared" si="28"/>
        <v/>
      </c>
    </row>
    <row r="991" spans="6:6">
      <c r="F991" s="102" t="str">
        <f t="shared" si="28"/>
        <v/>
      </c>
    </row>
    <row r="992" spans="6:6">
      <c r="F992" s="102" t="str">
        <f t="shared" si="28"/>
        <v/>
      </c>
    </row>
    <row r="993" spans="6:6">
      <c r="F993" s="102" t="str">
        <f t="shared" si="28"/>
        <v/>
      </c>
    </row>
    <row r="994" spans="6:6">
      <c r="F994" s="102" t="str">
        <f t="shared" si="28"/>
        <v/>
      </c>
    </row>
    <row r="995" spans="6:6">
      <c r="F995" s="102" t="str">
        <f t="shared" si="28"/>
        <v/>
      </c>
    </row>
    <row r="996" spans="6:6">
      <c r="F996" s="102" t="str">
        <f t="shared" si="28"/>
        <v/>
      </c>
    </row>
    <row r="997" spans="6:6">
      <c r="F997" s="102" t="str">
        <f t="shared" si="28"/>
        <v/>
      </c>
    </row>
    <row r="998" spans="6:6">
      <c r="F998" s="102" t="str">
        <f t="shared" si="28"/>
        <v/>
      </c>
    </row>
    <row r="999" spans="6:6">
      <c r="F999" s="102" t="str">
        <f t="shared" si="28"/>
        <v/>
      </c>
    </row>
    <row r="1000" spans="6:6">
      <c r="F1000" s="102" t="str">
        <f t="shared" si="28"/>
        <v/>
      </c>
    </row>
    <row r="1001" spans="6:6">
      <c r="F1001" s="102" t="str">
        <f t="shared" si="28"/>
        <v/>
      </c>
    </row>
    <row r="1002" spans="6:6">
      <c r="F1002" s="102" t="str">
        <f t="shared" si="28"/>
        <v/>
      </c>
    </row>
    <row r="1003" spans="6:6">
      <c r="F1003" s="102" t="str">
        <f t="shared" si="28"/>
        <v/>
      </c>
    </row>
    <row r="1004" spans="6:6">
      <c r="F1004" s="102" t="str">
        <f t="shared" si="28"/>
        <v/>
      </c>
    </row>
    <row r="1005" spans="6:6">
      <c r="F1005" s="102" t="str">
        <f t="shared" si="28"/>
        <v/>
      </c>
    </row>
    <row r="1006" spans="6:6">
      <c r="F1006" s="102" t="str">
        <f t="shared" si="28"/>
        <v/>
      </c>
    </row>
    <row r="1007" spans="6:6">
      <c r="F1007" s="102" t="str">
        <f t="shared" si="28"/>
        <v/>
      </c>
    </row>
    <row r="1008" spans="6:6">
      <c r="F1008" s="102" t="str">
        <f t="shared" si="28"/>
        <v/>
      </c>
    </row>
    <row r="1009" spans="6:6">
      <c r="F1009" s="102" t="str">
        <f t="shared" si="28"/>
        <v/>
      </c>
    </row>
    <row r="1010" spans="6:6">
      <c r="F1010" s="102" t="str">
        <f t="shared" si="28"/>
        <v/>
      </c>
    </row>
    <row r="1011" spans="6:6">
      <c r="F1011" s="102" t="str">
        <f t="shared" si="28"/>
        <v/>
      </c>
    </row>
    <row r="1012" spans="6:6">
      <c r="F1012" s="102" t="str">
        <f t="shared" si="28"/>
        <v/>
      </c>
    </row>
    <row r="1013" spans="6:6">
      <c r="F1013" s="102" t="str">
        <f t="shared" si="28"/>
        <v/>
      </c>
    </row>
    <row r="1014" spans="6:6">
      <c r="F1014" s="102" t="str">
        <f t="shared" si="28"/>
        <v/>
      </c>
    </row>
    <row r="1015" spans="6:6">
      <c r="F1015" s="102" t="str">
        <f t="shared" si="28"/>
        <v/>
      </c>
    </row>
    <row r="1016" spans="6:6">
      <c r="F1016" s="102" t="str">
        <f t="shared" si="28"/>
        <v/>
      </c>
    </row>
    <row r="1017" spans="6:6">
      <c r="F1017" s="102" t="str">
        <f t="shared" si="28"/>
        <v/>
      </c>
    </row>
    <row r="1018" spans="6:6">
      <c r="F1018" s="102" t="str">
        <f t="shared" si="28"/>
        <v/>
      </c>
    </row>
    <row r="1019" spans="6:6">
      <c r="F1019" s="102" t="str">
        <f t="shared" si="28"/>
        <v/>
      </c>
    </row>
    <row r="1020" spans="6:6">
      <c r="F1020" s="102" t="str">
        <f t="shared" si="28"/>
        <v/>
      </c>
    </row>
    <row r="1021" spans="6:6">
      <c r="F1021" s="102" t="str">
        <f t="shared" si="28"/>
        <v/>
      </c>
    </row>
    <row r="1022" spans="6:6">
      <c r="F1022" s="102" t="str">
        <f t="shared" si="28"/>
        <v/>
      </c>
    </row>
    <row r="1023" spans="6:6">
      <c r="F1023" s="102" t="str">
        <f t="shared" si="28"/>
        <v/>
      </c>
    </row>
    <row r="1024" spans="6:6">
      <c r="F1024" s="102" t="str">
        <f t="shared" si="28"/>
        <v/>
      </c>
    </row>
    <row r="1025" spans="6:6">
      <c r="F1025" s="102" t="str">
        <f t="shared" si="28"/>
        <v/>
      </c>
    </row>
    <row r="1026" spans="6:6">
      <c r="F1026" s="102" t="str">
        <f t="shared" si="28"/>
        <v/>
      </c>
    </row>
    <row r="1027" spans="6:6">
      <c r="F1027" s="102" t="str">
        <f t="shared" ref="F1027:F1090" si="29">UPPER(LEFT(B1027,1)) &amp; IFERROR(UPPER(LEFT(MID(B1027,FIND(" ",B1027)+1,LEN(B1027)),1)),"") &amp; IFERROR(UPPER(LEFT(MID(B1027,FIND(" ",B1027,FIND(" ",B1027)+1)+1,LEN(B1027)),1)),"") &amp; IFERROR(UPPER(LEFT(MID(B1027,FIND(" ",B1027,FIND(" ",B1027,FIND(" ",B1027)+1)+1)+1,LEN(B1027)),1)),"")</f>
        <v/>
      </c>
    </row>
    <row r="1028" spans="6:6">
      <c r="F1028" s="102" t="str">
        <f t="shared" si="29"/>
        <v/>
      </c>
    </row>
    <row r="1029" spans="6:6">
      <c r="F1029" s="102" t="str">
        <f t="shared" si="29"/>
        <v/>
      </c>
    </row>
    <row r="1030" spans="6:6">
      <c r="F1030" s="102" t="str">
        <f t="shared" si="29"/>
        <v/>
      </c>
    </row>
    <row r="1031" spans="6:6">
      <c r="F1031" s="102" t="str">
        <f t="shared" si="29"/>
        <v/>
      </c>
    </row>
    <row r="1032" spans="6:6">
      <c r="F1032" s="102" t="str">
        <f t="shared" si="29"/>
        <v/>
      </c>
    </row>
    <row r="1033" spans="6:6">
      <c r="F1033" s="102" t="str">
        <f t="shared" si="29"/>
        <v/>
      </c>
    </row>
    <row r="1034" spans="6:6">
      <c r="F1034" s="102" t="str">
        <f t="shared" si="29"/>
        <v/>
      </c>
    </row>
    <row r="1035" spans="6:6">
      <c r="F1035" s="102" t="str">
        <f t="shared" si="29"/>
        <v/>
      </c>
    </row>
    <row r="1036" spans="6:6">
      <c r="F1036" s="102" t="str">
        <f t="shared" si="29"/>
        <v/>
      </c>
    </row>
    <row r="1037" spans="6:6">
      <c r="F1037" s="102" t="str">
        <f t="shared" si="29"/>
        <v/>
      </c>
    </row>
    <row r="1038" spans="6:6">
      <c r="F1038" s="102" t="str">
        <f t="shared" si="29"/>
        <v/>
      </c>
    </row>
    <row r="1039" spans="6:6">
      <c r="F1039" s="102" t="str">
        <f t="shared" si="29"/>
        <v/>
      </c>
    </row>
    <row r="1040" spans="6:6">
      <c r="F1040" s="102" t="str">
        <f t="shared" si="29"/>
        <v/>
      </c>
    </row>
    <row r="1041" spans="6:6">
      <c r="F1041" s="102" t="str">
        <f t="shared" si="29"/>
        <v/>
      </c>
    </row>
    <row r="1042" spans="6:6">
      <c r="F1042" s="102" t="str">
        <f t="shared" si="29"/>
        <v/>
      </c>
    </row>
    <row r="1043" spans="6:6">
      <c r="F1043" s="102" t="str">
        <f t="shared" si="29"/>
        <v/>
      </c>
    </row>
    <row r="1044" spans="6:6">
      <c r="F1044" s="102" t="str">
        <f t="shared" si="29"/>
        <v/>
      </c>
    </row>
    <row r="1045" spans="6:6">
      <c r="F1045" s="102" t="str">
        <f t="shared" si="29"/>
        <v/>
      </c>
    </row>
    <row r="1046" spans="6:6">
      <c r="F1046" s="102" t="str">
        <f t="shared" si="29"/>
        <v/>
      </c>
    </row>
    <row r="1047" spans="6:6">
      <c r="F1047" s="102" t="str">
        <f t="shared" si="29"/>
        <v/>
      </c>
    </row>
    <row r="1048" spans="6:6">
      <c r="F1048" s="102" t="str">
        <f t="shared" si="29"/>
        <v/>
      </c>
    </row>
    <row r="1049" spans="6:6">
      <c r="F1049" s="102" t="str">
        <f t="shared" si="29"/>
        <v/>
      </c>
    </row>
    <row r="1050" spans="6:6">
      <c r="F1050" s="102" t="str">
        <f t="shared" si="29"/>
        <v/>
      </c>
    </row>
    <row r="1051" spans="6:6">
      <c r="F1051" s="102" t="str">
        <f t="shared" si="29"/>
        <v/>
      </c>
    </row>
    <row r="1052" spans="6:6">
      <c r="F1052" s="102" t="str">
        <f t="shared" si="29"/>
        <v/>
      </c>
    </row>
    <row r="1053" spans="6:6">
      <c r="F1053" s="102" t="str">
        <f t="shared" si="29"/>
        <v/>
      </c>
    </row>
    <row r="1054" spans="6:6">
      <c r="F1054" s="102" t="str">
        <f t="shared" si="29"/>
        <v/>
      </c>
    </row>
    <row r="1055" spans="6:6">
      <c r="F1055" s="102" t="str">
        <f t="shared" si="29"/>
        <v/>
      </c>
    </row>
    <row r="1056" spans="6:6">
      <c r="F1056" s="102" t="str">
        <f t="shared" si="29"/>
        <v/>
      </c>
    </row>
    <row r="1057" spans="6:6">
      <c r="F1057" s="102" t="str">
        <f t="shared" si="29"/>
        <v/>
      </c>
    </row>
    <row r="1058" spans="6:6">
      <c r="F1058" s="102" t="str">
        <f t="shared" si="29"/>
        <v/>
      </c>
    </row>
    <row r="1059" spans="6:6">
      <c r="F1059" s="102" t="str">
        <f t="shared" si="29"/>
        <v/>
      </c>
    </row>
    <row r="1060" spans="6:6">
      <c r="F1060" s="102" t="str">
        <f t="shared" si="29"/>
        <v/>
      </c>
    </row>
    <row r="1061" spans="6:6">
      <c r="F1061" s="102" t="str">
        <f t="shared" si="29"/>
        <v/>
      </c>
    </row>
    <row r="1062" spans="6:6">
      <c r="F1062" s="102" t="str">
        <f t="shared" si="29"/>
        <v/>
      </c>
    </row>
    <row r="1063" spans="6:6">
      <c r="F1063" s="102" t="str">
        <f t="shared" si="29"/>
        <v/>
      </c>
    </row>
    <row r="1064" spans="6:6">
      <c r="F1064" s="102" t="str">
        <f t="shared" si="29"/>
        <v/>
      </c>
    </row>
    <row r="1065" spans="6:6">
      <c r="F1065" s="102" t="str">
        <f t="shared" si="29"/>
        <v/>
      </c>
    </row>
    <row r="1066" spans="6:6">
      <c r="F1066" s="102" t="str">
        <f t="shared" si="29"/>
        <v/>
      </c>
    </row>
    <row r="1067" spans="6:6">
      <c r="F1067" s="102" t="str">
        <f t="shared" si="29"/>
        <v/>
      </c>
    </row>
    <row r="1068" spans="6:6">
      <c r="F1068" s="102" t="str">
        <f t="shared" si="29"/>
        <v/>
      </c>
    </row>
    <row r="1069" spans="6:6">
      <c r="F1069" s="102" t="str">
        <f t="shared" si="29"/>
        <v/>
      </c>
    </row>
    <row r="1070" spans="6:6">
      <c r="F1070" s="102" t="str">
        <f t="shared" si="29"/>
        <v/>
      </c>
    </row>
    <row r="1071" spans="6:6">
      <c r="F1071" s="102" t="str">
        <f t="shared" si="29"/>
        <v/>
      </c>
    </row>
    <row r="1072" spans="6:6">
      <c r="F1072" s="102" t="str">
        <f t="shared" si="29"/>
        <v/>
      </c>
    </row>
    <row r="1073" spans="6:6">
      <c r="F1073" s="102" t="str">
        <f t="shared" si="29"/>
        <v/>
      </c>
    </row>
    <row r="1074" spans="6:6">
      <c r="F1074" s="102" t="str">
        <f t="shared" si="29"/>
        <v/>
      </c>
    </row>
    <row r="1075" spans="6:6">
      <c r="F1075" s="102" t="str">
        <f t="shared" si="29"/>
        <v/>
      </c>
    </row>
    <row r="1076" spans="6:6">
      <c r="F1076" s="102" t="str">
        <f t="shared" si="29"/>
        <v/>
      </c>
    </row>
    <row r="1077" spans="6:6">
      <c r="F1077" s="102" t="str">
        <f t="shared" si="29"/>
        <v/>
      </c>
    </row>
    <row r="1078" spans="6:6">
      <c r="F1078" s="102" t="str">
        <f t="shared" si="29"/>
        <v/>
      </c>
    </row>
    <row r="1079" spans="6:6">
      <c r="F1079" s="102" t="str">
        <f t="shared" si="29"/>
        <v/>
      </c>
    </row>
    <row r="1080" spans="6:6">
      <c r="F1080" s="102" t="str">
        <f t="shared" si="29"/>
        <v/>
      </c>
    </row>
    <row r="1081" spans="6:6">
      <c r="F1081" s="102" t="str">
        <f t="shared" si="29"/>
        <v/>
      </c>
    </row>
    <row r="1082" spans="6:6">
      <c r="F1082" s="102" t="str">
        <f t="shared" si="29"/>
        <v/>
      </c>
    </row>
    <row r="1083" spans="6:6">
      <c r="F1083" s="102" t="str">
        <f t="shared" si="29"/>
        <v/>
      </c>
    </row>
    <row r="1084" spans="6:6">
      <c r="F1084" s="102" t="str">
        <f t="shared" si="29"/>
        <v/>
      </c>
    </row>
    <row r="1085" spans="6:6">
      <c r="F1085" s="102" t="str">
        <f t="shared" si="29"/>
        <v/>
      </c>
    </row>
    <row r="1086" spans="6:6">
      <c r="F1086" s="102" t="str">
        <f t="shared" si="29"/>
        <v/>
      </c>
    </row>
    <row r="1087" spans="6:6">
      <c r="F1087" s="102" t="str">
        <f t="shared" si="29"/>
        <v/>
      </c>
    </row>
    <row r="1088" spans="6:6">
      <c r="F1088" s="102" t="str">
        <f t="shared" si="29"/>
        <v/>
      </c>
    </row>
    <row r="1089" spans="6:6">
      <c r="F1089" s="102" t="str">
        <f t="shared" si="29"/>
        <v/>
      </c>
    </row>
    <row r="1090" spans="6:6">
      <c r="F1090" s="102" t="str">
        <f t="shared" si="29"/>
        <v/>
      </c>
    </row>
    <row r="1091" spans="6:6">
      <c r="F1091" s="102" t="str">
        <f t="shared" ref="F1091:F1154" si="30">UPPER(LEFT(B1091,1)) &amp; IFERROR(UPPER(LEFT(MID(B1091,FIND(" ",B1091)+1,LEN(B1091)),1)),"") &amp; IFERROR(UPPER(LEFT(MID(B1091,FIND(" ",B1091,FIND(" ",B1091)+1)+1,LEN(B1091)),1)),"") &amp; IFERROR(UPPER(LEFT(MID(B1091,FIND(" ",B1091,FIND(" ",B1091,FIND(" ",B1091)+1)+1)+1,LEN(B1091)),1)),"")</f>
        <v/>
      </c>
    </row>
    <row r="1092" spans="6:6">
      <c r="F1092" s="102" t="str">
        <f t="shared" si="30"/>
        <v/>
      </c>
    </row>
    <row r="1093" spans="6:6">
      <c r="F1093" s="102" t="str">
        <f t="shared" si="30"/>
        <v/>
      </c>
    </row>
    <row r="1094" spans="6:6">
      <c r="F1094" s="102" t="str">
        <f t="shared" si="30"/>
        <v/>
      </c>
    </row>
    <row r="1095" spans="6:6">
      <c r="F1095" s="102" t="str">
        <f t="shared" si="30"/>
        <v/>
      </c>
    </row>
    <row r="1096" spans="6:6">
      <c r="F1096" s="102" t="str">
        <f t="shared" si="30"/>
        <v/>
      </c>
    </row>
    <row r="1097" spans="6:6">
      <c r="F1097" s="102" t="str">
        <f t="shared" si="30"/>
        <v/>
      </c>
    </row>
    <row r="1098" spans="6:6">
      <c r="F1098" s="102" t="str">
        <f t="shared" si="30"/>
        <v/>
      </c>
    </row>
    <row r="1099" spans="6:6">
      <c r="F1099" s="102" t="str">
        <f t="shared" si="30"/>
        <v/>
      </c>
    </row>
    <row r="1100" spans="6:6">
      <c r="F1100" s="102" t="str">
        <f t="shared" si="30"/>
        <v/>
      </c>
    </row>
    <row r="1101" spans="6:6">
      <c r="F1101" s="102" t="str">
        <f t="shared" si="30"/>
        <v/>
      </c>
    </row>
    <row r="1102" spans="6:6">
      <c r="F1102" s="102" t="str">
        <f t="shared" si="30"/>
        <v/>
      </c>
    </row>
    <row r="1103" spans="6:6">
      <c r="F1103" s="102" t="str">
        <f t="shared" si="30"/>
        <v/>
      </c>
    </row>
    <row r="1104" spans="6:6">
      <c r="F1104" s="102" t="str">
        <f t="shared" si="30"/>
        <v/>
      </c>
    </row>
    <row r="1105" spans="6:6">
      <c r="F1105" s="102" t="str">
        <f t="shared" si="30"/>
        <v/>
      </c>
    </row>
    <row r="1106" spans="6:6">
      <c r="F1106" s="102" t="str">
        <f t="shared" si="30"/>
        <v/>
      </c>
    </row>
    <row r="1107" spans="6:6">
      <c r="F1107" s="102" t="str">
        <f t="shared" si="30"/>
        <v/>
      </c>
    </row>
    <row r="1108" spans="6:6">
      <c r="F1108" s="102" t="str">
        <f t="shared" si="30"/>
        <v/>
      </c>
    </row>
    <row r="1109" spans="6:6">
      <c r="F1109" s="102" t="str">
        <f t="shared" si="30"/>
        <v/>
      </c>
    </row>
    <row r="1110" spans="6:6">
      <c r="F1110" s="102" t="str">
        <f t="shared" si="30"/>
        <v/>
      </c>
    </row>
    <row r="1111" spans="6:6">
      <c r="F1111" s="102" t="str">
        <f t="shared" si="30"/>
        <v/>
      </c>
    </row>
    <row r="1112" spans="6:6">
      <c r="F1112" s="102" t="str">
        <f t="shared" si="30"/>
        <v/>
      </c>
    </row>
    <row r="1113" spans="6:6">
      <c r="F1113" s="102" t="str">
        <f t="shared" si="30"/>
        <v/>
      </c>
    </row>
    <row r="1114" spans="6:6">
      <c r="F1114" s="102" t="str">
        <f t="shared" si="30"/>
        <v/>
      </c>
    </row>
    <row r="1115" spans="6:6">
      <c r="F1115" s="102" t="str">
        <f t="shared" si="30"/>
        <v/>
      </c>
    </row>
    <row r="1116" spans="6:6">
      <c r="F1116" s="102" t="str">
        <f t="shared" si="30"/>
        <v/>
      </c>
    </row>
    <row r="1117" spans="6:6">
      <c r="F1117" s="102" t="str">
        <f t="shared" si="30"/>
        <v/>
      </c>
    </row>
    <row r="1118" spans="6:6">
      <c r="F1118" s="102" t="str">
        <f t="shared" si="30"/>
        <v/>
      </c>
    </row>
    <row r="1119" spans="6:6">
      <c r="F1119" s="102" t="str">
        <f t="shared" si="30"/>
        <v/>
      </c>
    </row>
    <row r="1120" spans="6:6">
      <c r="F1120" s="102" t="str">
        <f t="shared" si="30"/>
        <v/>
      </c>
    </row>
    <row r="1121" spans="6:6">
      <c r="F1121" s="102" t="str">
        <f t="shared" si="30"/>
        <v/>
      </c>
    </row>
    <row r="1122" spans="6:6">
      <c r="F1122" s="102" t="str">
        <f t="shared" si="30"/>
        <v/>
      </c>
    </row>
    <row r="1123" spans="6:6">
      <c r="F1123" s="102" t="str">
        <f t="shared" si="30"/>
        <v/>
      </c>
    </row>
    <row r="1124" spans="6:6">
      <c r="F1124" s="102" t="str">
        <f t="shared" si="30"/>
        <v/>
      </c>
    </row>
    <row r="1125" spans="6:6">
      <c r="F1125" s="102" t="str">
        <f t="shared" si="30"/>
        <v/>
      </c>
    </row>
    <row r="1126" spans="6:6">
      <c r="F1126" s="102" t="str">
        <f t="shared" si="30"/>
        <v/>
      </c>
    </row>
    <row r="1127" spans="6:6">
      <c r="F1127" s="102" t="str">
        <f t="shared" si="30"/>
        <v/>
      </c>
    </row>
    <row r="1128" spans="6:6">
      <c r="F1128" s="102" t="str">
        <f t="shared" si="30"/>
        <v/>
      </c>
    </row>
    <row r="1129" spans="6:6">
      <c r="F1129" s="102" t="str">
        <f t="shared" si="30"/>
        <v/>
      </c>
    </row>
    <row r="1130" spans="6:6">
      <c r="F1130" s="102" t="str">
        <f t="shared" si="30"/>
        <v/>
      </c>
    </row>
    <row r="1131" spans="6:6">
      <c r="F1131" s="102" t="str">
        <f t="shared" si="30"/>
        <v/>
      </c>
    </row>
    <row r="1132" spans="6:6">
      <c r="F1132" s="102" t="str">
        <f t="shared" si="30"/>
        <v/>
      </c>
    </row>
    <row r="1133" spans="6:6">
      <c r="F1133" s="102" t="str">
        <f t="shared" si="30"/>
        <v/>
      </c>
    </row>
    <row r="1134" spans="6:6">
      <c r="F1134" s="102" t="str">
        <f t="shared" si="30"/>
        <v/>
      </c>
    </row>
    <row r="1135" spans="6:6">
      <c r="F1135" s="102" t="str">
        <f t="shared" si="30"/>
        <v/>
      </c>
    </row>
    <row r="1136" spans="6:6">
      <c r="F1136" s="102" t="str">
        <f t="shared" si="30"/>
        <v/>
      </c>
    </row>
    <row r="1137" spans="6:6">
      <c r="F1137" s="102" t="str">
        <f t="shared" si="30"/>
        <v/>
      </c>
    </row>
    <row r="1138" spans="6:6">
      <c r="F1138" s="102" t="str">
        <f t="shared" si="30"/>
        <v/>
      </c>
    </row>
    <row r="1139" spans="6:6">
      <c r="F1139" s="102" t="str">
        <f t="shared" si="30"/>
        <v/>
      </c>
    </row>
    <row r="1140" spans="6:6">
      <c r="F1140" s="102" t="str">
        <f t="shared" si="30"/>
        <v/>
      </c>
    </row>
    <row r="1141" spans="6:6">
      <c r="F1141" s="102" t="str">
        <f t="shared" si="30"/>
        <v/>
      </c>
    </row>
    <row r="1142" spans="6:6">
      <c r="F1142" s="102" t="str">
        <f t="shared" si="30"/>
        <v/>
      </c>
    </row>
    <row r="1143" spans="6:6">
      <c r="F1143" s="102" t="str">
        <f t="shared" si="30"/>
        <v/>
      </c>
    </row>
    <row r="1144" spans="6:6">
      <c r="F1144" s="102" t="str">
        <f t="shared" si="30"/>
        <v/>
      </c>
    </row>
    <row r="1145" spans="6:6">
      <c r="F1145" s="102" t="str">
        <f t="shared" si="30"/>
        <v/>
      </c>
    </row>
    <row r="1146" spans="6:6">
      <c r="F1146" s="102" t="str">
        <f t="shared" si="30"/>
        <v/>
      </c>
    </row>
    <row r="1147" spans="6:6">
      <c r="F1147" s="102" t="str">
        <f t="shared" si="30"/>
        <v/>
      </c>
    </row>
    <row r="1148" spans="6:6">
      <c r="F1148" s="102" t="str">
        <f t="shared" si="30"/>
        <v/>
      </c>
    </row>
    <row r="1149" spans="6:6">
      <c r="F1149" s="102" t="str">
        <f t="shared" si="30"/>
        <v/>
      </c>
    </row>
    <row r="1150" spans="6:6">
      <c r="F1150" s="102" t="str">
        <f t="shared" si="30"/>
        <v/>
      </c>
    </row>
    <row r="1151" spans="6:6">
      <c r="F1151" s="102" t="str">
        <f t="shared" si="30"/>
        <v/>
      </c>
    </row>
    <row r="1152" spans="6:6">
      <c r="F1152" s="102" t="str">
        <f t="shared" si="30"/>
        <v/>
      </c>
    </row>
    <row r="1153" spans="6:6">
      <c r="F1153" s="102" t="str">
        <f t="shared" si="30"/>
        <v/>
      </c>
    </row>
    <row r="1154" spans="6:6">
      <c r="F1154" s="102" t="str">
        <f t="shared" si="30"/>
        <v/>
      </c>
    </row>
    <row r="1155" spans="6:6">
      <c r="F1155" s="102" t="str">
        <f t="shared" ref="F1155:F1218" si="31">UPPER(LEFT(B1155,1)) &amp; IFERROR(UPPER(LEFT(MID(B1155,FIND(" ",B1155)+1,LEN(B1155)),1)),"") &amp; IFERROR(UPPER(LEFT(MID(B1155,FIND(" ",B1155,FIND(" ",B1155)+1)+1,LEN(B1155)),1)),"") &amp; IFERROR(UPPER(LEFT(MID(B1155,FIND(" ",B1155,FIND(" ",B1155,FIND(" ",B1155)+1)+1)+1,LEN(B1155)),1)),"")</f>
        <v/>
      </c>
    </row>
    <row r="1156" spans="6:6">
      <c r="F1156" s="102" t="str">
        <f t="shared" si="31"/>
        <v/>
      </c>
    </row>
    <row r="1157" spans="6:6">
      <c r="F1157" s="102" t="str">
        <f t="shared" si="31"/>
        <v/>
      </c>
    </row>
    <row r="1158" spans="6:6">
      <c r="F1158" s="102" t="str">
        <f t="shared" si="31"/>
        <v/>
      </c>
    </row>
    <row r="1159" spans="6:6">
      <c r="F1159" s="102" t="str">
        <f t="shared" si="31"/>
        <v/>
      </c>
    </row>
    <row r="1160" spans="6:6">
      <c r="F1160" s="102" t="str">
        <f t="shared" si="31"/>
        <v/>
      </c>
    </row>
    <row r="1161" spans="6:6">
      <c r="F1161" s="102" t="str">
        <f t="shared" si="31"/>
        <v/>
      </c>
    </row>
    <row r="1162" spans="6:6">
      <c r="F1162" s="102" t="str">
        <f t="shared" si="31"/>
        <v/>
      </c>
    </row>
    <row r="1163" spans="6:6">
      <c r="F1163" s="102" t="str">
        <f t="shared" si="31"/>
        <v/>
      </c>
    </row>
    <row r="1164" spans="6:6">
      <c r="F1164" s="102" t="str">
        <f t="shared" si="31"/>
        <v/>
      </c>
    </row>
    <row r="1165" spans="6:6">
      <c r="F1165" s="102" t="str">
        <f t="shared" si="31"/>
        <v/>
      </c>
    </row>
    <row r="1166" spans="6:6">
      <c r="F1166" s="102" t="str">
        <f t="shared" si="31"/>
        <v/>
      </c>
    </row>
    <row r="1167" spans="6:6">
      <c r="F1167" s="102" t="str">
        <f t="shared" si="31"/>
        <v/>
      </c>
    </row>
    <row r="1168" spans="6:6">
      <c r="F1168" s="102" t="str">
        <f t="shared" si="31"/>
        <v/>
      </c>
    </row>
    <row r="1169" spans="6:6">
      <c r="F1169" s="102" t="str">
        <f t="shared" si="31"/>
        <v/>
      </c>
    </row>
    <row r="1170" spans="6:6">
      <c r="F1170" s="102" t="str">
        <f t="shared" si="31"/>
        <v/>
      </c>
    </row>
    <row r="1171" spans="6:6">
      <c r="F1171" s="102" t="str">
        <f t="shared" si="31"/>
        <v/>
      </c>
    </row>
    <row r="1172" spans="6:6">
      <c r="F1172" s="102" t="str">
        <f t="shared" si="31"/>
        <v/>
      </c>
    </row>
    <row r="1173" spans="6:6">
      <c r="F1173" s="102" t="str">
        <f t="shared" si="31"/>
        <v/>
      </c>
    </row>
    <row r="1174" spans="6:6">
      <c r="F1174" s="102" t="str">
        <f t="shared" si="31"/>
        <v/>
      </c>
    </row>
    <row r="1175" spans="6:6">
      <c r="F1175" s="102" t="str">
        <f t="shared" si="31"/>
        <v/>
      </c>
    </row>
    <row r="1176" spans="6:6">
      <c r="F1176" s="102" t="str">
        <f t="shared" si="31"/>
        <v/>
      </c>
    </row>
    <row r="1177" spans="6:6">
      <c r="F1177" s="102" t="str">
        <f t="shared" si="31"/>
        <v/>
      </c>
    </row>
    <row r="1178" spans="6:6">
      <c r="F1178" s="102" t="str">
        <f t="shared" si="31"/>
        <v/>
      </c>
    </row>
    <row r="1179" spans="6:6">
      <c r="F1179" s="102" t="str">
        <f t="shared" si="31"/>
        <v/>
      </c>
    </row>
    <row r="1180" spans="6:6">
      <c r="F1180" s="102" t="str">
        <f t="shared" si="31"/>
        <v/>
      </c>
    </row>
    <row r="1181" spans="6:6">
      <c r="F1181" s="102" t="str">
        <f t="shared" si="31"/>
        <v/>
      </c>
    </row>
    <row r="1182" spans="6:6">
      <c r="F1182" s="102" t="str">
        <f t="shared" si="31"/>
        <v/>
      </c>
    </row>
    <row r="1183" spans="6:6">
      <c r="F1183" s="102" t="str">
        <f t="shared" si="31"/>
        <v/>
      </c>
    </row>
    <row r="1184" spans="6:6">
      <c r="F1184" s="102" t="str">
        <f t="shared" si="31"/>
        <v/>
      </c>
    </row>
    <row r="1185" spans="6:6">
      <c r="F1185" s="102" t="str">
        <f t="shared" si="31"/>
        <v/>
      </c>
    </row>
    <row r="1186" spans="6:6">
      <c r="F1186" s="102" t="str">
        <f t="shared" si="31"/>
        <v/>
      </c>
    </row>
    <row r="1187" spans="6:6">
      <c r="F1187" s="102" t="str">
        <f t="shared" si="31"/>
        <v/>
      </c>
    </row>
    <row r="1188" spans="6:6">
      <c r="F1188" s="102" t="str">
        <f t="shared" si="31"/>
        <v/>
      </c>
    </row>
    <row r="1189" spans="6:6">
      <c r="F1189" s="102" t="str">
        <f t="shared" si="31"/>
        <v/>
      </c>
    </row>
    <row r="1190" spans="6:6">
      <c r="F1190" s="102" t="str">
        <f t="shared" si="31"/>
        <v/>
      </c>
    </row>
    <row r="1191" spans="6:6">
      <c r="F1191" s="102" t="str">
        <f t="shared" si="31"/>
        <v/>
      </c>
    </row>
    <row r="1192" spans="6:6">
      <c r="F1192" s="102" t="str">
        <f t="shared" si="31"/>
        <v/>
      </c>
    </row>
    <row r="1193" spans="6:6">
      <c r="F1193" s="102" t="str">
        <f t="shared" si="31"/>
        <v/>
      </c>
    </row>
    <row r="1194" spans="6:6">
      <c r="F1194" s="102" t="str">
        <f t="shared" si="31"/>
        <v/>
      </c>
    </row>
    <row r="1195" spans="6:6">
      <c r="F1195" s="102" t="str">
        <f t="shared" si="31"/>
        <v/>
      </c>
    </row>
    <row r="1196" spans="6:6">
      <c r="F1196" s="102" t="str">
        <f t="shared" si="31"/>
        <v/>
      </c>
    </row>
    <row r="1197" spans="6:6">
      <c r="F1197" s="102" t="str">
        <f t="shared" si="31"/>
        <v/>
      </c>
    </row>
    <row r="1198" spans="6:6">
      <c r="F1198" s="102" t="str">
        <f t="shared" si="31"/>
        <v/>
      </c>
    </row>
    <row r="1199" spans="6:6">
      <c r="F1199" s="102" t="str">
        <f t="shared" si="31"/>
        <v/>
      </c>
    </row>
    <row r="1200" spans="6:6">
      <c r="F1200" s="102" t="str">
        <f t="shared" si="31"/>
        <v/>
      </c>
    </row>
    <row r="1201" spans="6:6">
      <c r="F1201" s="102" t="str">
        <f t="shared" si="31"/>
        <v/>
      </c>
    </row>
    <row r="1202" spans="6:6">
      <c r="F1202" s="102" t="str">
        <f t="shared" si="31"/>
        <v/>
      </c>
    </row>
    <row r="1203" spans="6:6">
      <c r="F1203" s="102" t="str">
        <f t="shared" si="31"/>
        <v/>
      </c>
    </row>
    <row r="1204" spans="6:6">
      <c r="F1204" s="102" t="str">
        <f t="shared" si="31"/>
        <v/>
      </c>
    </row>
    <row r="1205" spans="6:6">
      <c r="F1205" s="102" t="str">
        <f t="shared" si="31"/>
        <v/>
      </c>
    </row>
    <row r="1206" spans="6:6">
      <c r="F1206" s="102" t="str">
        <f t="shared" si="31"/>
        <v/>
      </c>
    </row>
    <row r="1207" spans="6:6">
      <c r="F1207" s="102" t="str">
        <f t="shared" si="31"/>
        <v/>
      </c>
    </row>
    <row r="1208" spans="6:6">
      <c r="F1208" s="102" t="str">
        <f t="shared" si="31"/>
        <v/>
      </c>
    </row>
    <row r="1209" spans="6:6">
      <c r="F1209" s="102" t="str">
        <f t="shared" si="31"/>
        <v/>
      </c>
    </row>
    <row r="1210" spans="6:6">
      <c r="F1210" s="102" t="str">
        <f t="shared" si="31"/>
        <v/>
      </c>
    </row>
    <row r="1211" spans="6:6">
      <c r="F1211" s="102" t="str">
        <f t="shared" si="31"/>
        <v/>
      </c>
    </row>
    <row r="1212" spans="6:6">
      <c r="F1212" s="102" t="str">
        <f t="shared" si="31"/>
        <v/>
      </c>
    </row>
    <row r="1213" spans="6:6">
      <c r="F1213" s="102" t="str">
        <f t="shared" si="31"/>
        <v/>
      </c>
    </row>
    <row r="1214" spans="6:6">
      <c r="F1214" s="102" t="str">
        <f t="shared" si="31"/>
        <v/>
      </c>
    </row>
    <row r="1215" spans="6:6">
      <c r="F1215" s="102" t="str">
        <f t="shared" si="31"/>
        <v/>
      </c>
    </row>
    <row r="1216" spans="6:6">
      <c r="F1216" s="102" t="str">
        <f t="shared" si="31"/>
        <v/>
      </c>
    </row>
    <row r="1217" spans="6:6">
      <c r="F1217" s="102" t="str">
        <f t="shared" si="31"/>
        <v/>
      </c>
    </row>
    <row r="1218" spans="6:6">
      <c r="F1218" s="102" t="str">
        <f t="shared" si="31"/>
        <v/>
      </c>
    </row>
    <row r="1219" spans="6:6">
      <c r="F1219" s="102" t="str">
        <f t="shared" ref="F1219:F1282" si="32">UPPER(LEFT(B1219,1)) &amp; IFERROR(UPPER(LEFT(MID(B1219,FIND(" ",B1219)+1,LEN(B1219)),1)),"") &amp; IFERROR(UPPER(LEFT(MID(B1219,FIND(" ",B1219,FIND(" ",B1219)+1)+1,LEN(B1219)),1)),"") &amp; IFERROR(UPPER(LEFT(MID(B1219,FIND(" ",B1219,FIND(" ",B1219,FIND(" ",B1219)+1)+1)+1,LEN(B1219)),1)),"")</f>
        <v/>
      </c>
    </row>
    <row r="1220" spans="6:6">
      <c r="F1220" s="102" t="str">
        <f t="shared" si="32"/>
        <v/>
      </c>
    </row>
    <row r="1221" spans="6:6">
      <c r="F1221" s="102" t="str">
        <f t="shared" si="32"/>
        <v/>
      </c>
    </row>
    <row r="1222" spans="6:6">
      <c r="F1222" s="102" t="str">
        <f t="shared" si="32"/>
        <v/>
      </c>
    </row>
    <row r="1223" spans="6:6">
      <c r="F1223" s="102" t="str">
        <f t="shared" si="32"/>
        <v/>
      </c>
    </row>
    <row r="1224" spans="6:6">
      <c r="F1224" s="102" t="str">
        <f t="shared" si="32"/>
        <v/>
      </c>
    </row>
    <row r="1225" spans="6:6">
      <c r="F1225" s="102" t="str">
        <f t="shared" si="32"/>
        <v/>
      </c>
    </row>
    <row r="1226" spans="6:6">
      <c r="F1226" s="102" t="str">
        <f t="shared" si="32"/>
        <v/>
      </c>
    </row>
    <row r="1227" spans="6:6">
      <c r="F1227" s="102" t="str">
        <f t="shared" si="32"/>
        <v/>
      </c>
    </row>
    <row r="1228" spans="6:6">
      <c r="F1228" s="102" t="str">
        <f t="shared" si="32"/>
        <v/>
      </c>
    </row>
    <row r="1229" spans="6:6">
      <c r="F1229" s="102" t="str">
        <f t="shared" si="32"/>
        <v/>
      </c>
    </row>
    <row r="1230" spans="6:6">
      <c r="F1230" s="102" t="str">
        <f t="shared" si="32"/>
        <v/>
      </c>
    </row>
    <row r="1231" spans="6:6">
      <c r="F1231" s="102" t="str">
        <f t="shared" si="32"/>
        <v/>
      </c>
    </row>
    <row r="1232" spans="6:6">
      <c r="F1232" s="102" t="str">
        <f t="shared" si="32"/>
        <v/>
      </c>
    </row>
    <row r="1233" spans="6:6">
      <c r="F1233" s="102" t="str">
        <f t="shared" si="32"/>
        <v/>
      </c>
    </row>
    <row r="1234" spans="6:6">
      <c r="F1234" s="102" t="str">
        <f t="shared" si="32"/>
        <v/>
      </c>
    </row>
    <row r="1235" spans="6:6">
      <c r="F1235" s="102" t="str">
        <f t="shared" si="32"/>
        <v/>
      </c>
    </row>
    <row r="1236" spans="6:6">
      <c r="F1236" s="102" t="str">
        <f t="shared" si="32"/>
        <v/>
      </c>
    </row>
    <row r="1237" spans="6:6">
      <c r="F1237" s="102" t="str">
        <f t="shared" si="32"/>
        <v/>
      </c>
    </row>
    <row r="1238" spans="6:6">
      <c r="F1238" s="102" t="str">
        <f t="shared" si="32"/>
        <v/>
      </c>
    </row>
    <row r="1239" spans="6:6">
      <c r="F1239" s="102" t="str">
        <f t="shared" si="32"/>
        <v/>
      </c>
    </row>
    <row r="1240" spans="6:6">
      <c r="F1240" s="102" t="str">
        <f t="shared" si="32"/>
        <v/>
      </c>
    </row>
    <row r="1241" spans="6:6">
      <c r="F1241" s="102" t="str">
        <f t="shared" si="32"/>
        <v/>
      </c>
    </row>
    <row r="1242" spans="6:6">
      <c r="F1242" s="102" t="str">
        <f t="shared" si="32"/>
        <v/>
      </c>
    </row>
    <row r="1243" spans="6:6">
      <c r="F1243" s="102" t="str">
        <f t="shared" si="32"/>
        <v/>
      </c>
    </row>
    <row r="1244" spans="6:6">
      <c r="F1244" s="102" t="str">
        <f t="shared" si="32"/>
        <v/>
      </c>
    </row>
    <row r="1245" spans="6:6">
      <c r="F1245" s="102" t="str">
        <f t="shared" si="32"/>
        <v/>
      </c>
    </row>
    <row r="1246" spans="6:6">
      <c r="F1246" s="102" t="str">
        <f t="shared" si="32"/>
        <v/>
      </c>
    </row>
    <row r="1247" spans="6:6">
      <c r="F1247" s="102" t="str">
        <f t="shared" si="32"/>
        <v/>
      </c>
    </row>
    <row r="1248" spans="6:6">
      <c r="F1248" s="102" t="str">
        <f t="shared" si="32"/>
        <v/>
      </c>
    </row>
    <row r="1249" spans="6:6">
      <c r="F1249" s="102" t="str">
        <f t="shared" si="32"/>
        <v/>
      </c>
    </row>
    <row r="1250" spans="6:6">
      <c r="F1250" s="102" t="str">
        <f t="shared" si="32"/>
        <v/>
      </c>
    </row>
    <row r="1251" spans="6:6">
      <c r="F1251" s="102" t="str">
        <f t="shared" si="32"/>
        <v/>
      </c>
    </row>
    <row r="1252" spans="6:6">
      <c r="F1252" s="102" t="str">
        <f t="shared" si="32"/>
        <v/>
      </c>
    </row>
    <row r="1253" spans="6:6">
      <c r="F1253" s="102" t="str">
        <f t="shared" si="32"/>
        <v/>
      </c>
    </row>
    <row r="1254" spans="6:6">
      <c r="F1254" s="102" t="str">
        <f t="shared" si="32"/>
        <v/>
      </c>
    </row>
    <row r="1255" spans="6:6">
      <c r="F1255" s="102" t="str">
        <f t="shared" si="32"/>
        <v/>
      </c>
    </row>
    <row r="1256" spans="6:6">
      <c r="F1256" s="102" t="str">
        <f t="shared" si="32"/>
        <v/>
      </c>
    </row>
    <row r="1257" spans="6:6">
      <c r="F1257" s="102" t="str">
        <f t="shared" si="32"/>
        <v/>
      </c>
    </row>
    <row r="1258" spans="6:6">
      <c r="F1258" s="102" t="str">
        <f t="shared" si="32"/>
        <v/>
      </c>
    </row>
    <row r="1259" spans="6:6">
      <c r="F1259" s="102" t="str">
        <f t="shared" si="32"/>
        <v/>
      </c>
    </row>
    <row r="1260" spans="6:6">
      <c r="F1260" s="102" t="str">
        <f t="shared" si="32"/>
        <v/>
      </c>
    </row>
    <row r="1261" spans="6:6">
      <c r="F1261" s="102" t="str">
        <f t="shared" si="32"/>
        <v/>
      </c>
    </row>
    <row r="1262" spans="6:6">
      <c r="F1262" s="102" t="str">
        <f t="shared" si="32"/>
        <v/>
      </c>
    </row>
    <row r="1263" spans="6:6">
      <c r="F1263" s="102" t="str">
        <f t="shared" si="32"/>
        <v/>
      </c>
    </row>
    <row r="1264" spans="6:6">
      <c r="F1264" s="102" t="str">
        <f t="shared" si="32"/>
        <v/>
      </c>
    </row>
    <row r="1265" spans="6:6">
      <c r="F1265" s="102" t="str">
        <f t="shared" si="32"/>
        <v/>
      </c>
    </row>
    <row r="1266" spans="6:6">
      <c r="F1266" s="102" t="str">
        <f t="shared" si="32"/>
        <v/>
      </c>
    </row>
    <row r="1267" spans="6:6">
      <c r="F1267" s="102" t="str">
        <f t="shared" si="32"/>
        <v/>
      </c>
    </row>
    <row r="1268" spans="6:6">
      <c r="F1268" s="102" t="str">
        <f t="shared" si="32"/>
        <v/>
      </c>
    </row>
    <row r="1269" spans="6:6">
      <c r="F1269" s="102" t="str">
        <f t="shared" si="32"/>
        <v/>
      </c>
    </row>
    <row r="1270" spans="6:6">
      <c r="F1270" s="102" t="str">
        <f t="shared" si="32"/>
        <v/>
      </c>
    </row>
    <row r="1271" spans="6:6">
      <c r="F1271" s="102" t="str">
        <f t="shared" si="32"/>
        <v/>
      </c>
    </row>
    <row r="1272" spans="6:6">
      <c r="F1272" s="102" t="str">
        <f t="shared" si="32"/>
        <v/>
      </c>
    </row>
    <row r="1273" spans="6:6">
      <c r="F1273" s="102" t="str">
        <f t="shared" si="32"/>
        <v/>
      </c>
    </row>
    <row r="1274" spans="6:6">
      <c r="F1274" s="102" t="str">
        <f t="shared" si="32"/>
        <v/>
      </c>
    </row>
    <row r="1275" spans="6:6">
      <c r="F1275" s="102" t="str">
        <f t="shared" si="32"/>
        <v/>
      </c>
    </row>
    <row r="1276" spans="6:6">
      <c r="F1276" s="102" t="str">
        <f t="shared" si="32"/>
        <v/>
      </c>
    </row>
    <row r="1277" spans="6:6">
      <c r="F1277" s="102" t="str">
        <f t="shared" si="32"/>
        <v/>
      </c>
    </row>
    <row r="1278" spans="6:6">
      <c r="F1278" s="102" t="str">
        <f t="shared" si="32"/>
        <v/>
      </c>
    </row>
    <row r="1279" spans="6:6">
      <c r="F1279" s="102" t="str">
        <f t="shared" si="32"/>
        <v/>
      </c>
    </row>
    <row r="1280" spans="6:6">
      <c r="F1280" s="102" t="str">
        <f t="shared" si="32"/>
        <v/>
      </c>
    </row>
    <row r="1281" spans="6:6">
      <c r="F1281" s="102" t="str">
        <f t="shared" si="32"/>
        <v/>
      </c>
    </row>
    <row r="1282" spans="6:6">
      <c r="F1282" s="102" t="str">
        <f t="shared" si="32"/>
        <v/>
      </c>
    </row>
    <row r="1283" spans="6:6">
      <c r="F1283" s="102" t="str">
        <f t="shared" ref="F1283:F1346" si="33">UPPER(LEFT(B1283,1)) &amp; IFERROR(UPPER(LEFT(MID(B1283,FIND(" ",B1283)+1,LEN(B1283)),1)),"") &amp; IFERROR(UPPER(LEFT(MID(B1283,FIND(" ",B1283,FIND(" ",B1283)+1)+1,LEN(B1283)),1)),"") &amp; IFERROR(UPPER(LEFT(MID(B1283,FIND(" ",B1283,FIND(" ",B1283,FIND(" ",B1283)+1)+1)+1,LEN(B1283)),1)),"")</f>
        <v/>
      </c>
    </row>
    <row r="1284" spans="6:6">
      <c r="F1284" s="102" t="str">
        <f t="shared" si="33"/>
        <v/>
      </c>
    </row>
    <row r="1285" spans="6:6">
      <c r="F1285" s="102" t="str">
        <f t="shared" si="33"/>
        <v/>
      </c>
    </row>
    <row r="1286" spans="6:6">
      <c r="F1286" s="102" t="str">
        <f t="shared" si="33"/>
        <v/>
      </c>
    </row>
    <row r="1287" spans="6:6">
      <c r="F1287" s="102" t="str">
        <f t="shared" si="33"/>
        <v/>
      </c>
    </row>
    <row r="1288" spans="6:6">
      <c r="F1288" s="102" t="str">
        <f t="shared" si="33"/>
        <v/>
      </c>
    </row>
    <row r="1289" spans="6:6">
      <c r="F1289" s="102" t="str">
        <f t="shared" si="33"/>
        <v/>
      </c>
    </row>
    <row r="1290" spans="6:6">
      <c r="F1290" s="102" t="str">
        <f t="shared" si="33"/>
        <v/>
      </c>
    </row>
    <row r="1291" spans="6:6">
      <c r="F1291" s="102" t="str">
        <f t="shared" si="33"/>
        <v/>
      </c>
    </row>
    <row r="1292" spans="6:6">
      <c r="F1292" s="102" t="str">
        <f t="shared" si="33"/>
        <v/>
      </c>
    </row>
    <row r="1293" spans="6:6">
      <c r="F1293" s="102" t="str">
        <f t="shared" si="33"/>
        <v/>
      </c>
    </row>
    <row r="1294" spans="6:6">
      <c r="F1294" s="102" t="str">
        <f t="shared" si="33"/>
        <v/>
      </c>
    </row>
    <row r="1295" spans="6:6">
      <c r="F1295" s="102" t="str">
        <f t="shared" si="33"/>
        <v/>
      </c>
    </row>
    <row r="1296" spans="6:6">
      <c r="F1296" s="102" t="str">
        <f t="shared" si="33"/>
        <v/>
      </c>
    </row>
    <row r="1297" spans="6:6">
      <c r="F1297" s="102" t="str">
        <f t="shared" si="33"/>
        <v/>
      </c>
    </row>
    <row r="1298" spans="6:6">
      <c r="F1298" s="102" t="str">
        <f t="shared" si="33"/>
        <v/>
      </c>
    </row>
    <row r="1299" spans="6:6">
      <c r="F1299" s="102" t="str">
        <f t="shared" si="33"/>
        <v/>
      </c>
    </row>
    <row r="1300" spans="6:6">
      <c r="F1300" s="102" t="str">
        <f t="shared" si="33"/>
        <v/>
      </c>
    </row>
    <row r="1301" spans="6:6">
      <c r="F1301" s="102" t="str">
        <f t="shared" si="33"/>
        <v/>
      </c>
    </row>
    <row r="1302" spans="6:6">
      <c r="F1302" s="102" t="str">
        <f t="shared" si="33"/>
        <v/>
      </c>
    </row>
    <row r="1303" spans="6:6">
      <c r="F1303" s="102" t="str">
        <f t="shared" si="33"/>
        <v/>
      </c>
    </row>
    <row r="1304" spans="6:6">
      <c r="F1304" s="102" t="str">
        <f t="shared" si="33"/>
        <v/>
      </c>
    </row>
    <row r="1305" spans="6:6">
      <c r="F1305" s="102" t="str">
        <f t="shared" si="33"/>
        <v/>
      </c>
    </row>
    <row r="1306" spans="6:6">
      <c r="F1306" s="102" t="str">
        <f t="shared" si="33"/>
        <v/>
      </c>
    </row>
    <row r="1307" spans="6:6">
      <c r="F1307" s="102" t="str">
        <f t="shared" si="33"/>
        <v/>
      </c>
    </row>
    <row r="1308" spans="6:6">
      <c r="F1308" s="102" t="str">
        <f t="shared" si="33"/>
        <v/>
      </c>
    </row>
    <row r="1309" spans="6:6">
      <c r="F1309" s="102" t="str">
        <f t="shared" si="33"/>
        <v/>
      </c>
    </row>
    <row r="1310" spans="6:6">
      <c r="F1310" s="102" t="str">
        <f t="shared" si="33"/>
        <v/>
      </c>
    </row>
    <row r="1311" spans="6:6">
      <c r="F1311" s="102" t="str">
        <f t="shared" si="33"/>
        <v/>
      </c>
    </row>
    <row r="1312" spans="6:6">
      <c r="F1312" s="102" t="str">
        <f t="shared" si="33"/>
        <v/>
      </c>
    </row>
    <row r="1313" spans="6:6">
      <c r="F1313" s="102" t="str">
        <f t="shared" si="33"/>
        <v/>
      </c>
    </row>
    <row r="1314" spans="6:6">
      <c r="F1314" s="102" t="str">
        <f t="shared" si="33"/>
        <v/>
      </c>
    </row>
    <row r="1315" spans="6:6">
      <c r="F1315" s="102" t="str">
        <f t="shared" si="33"/>
        <v/>
      </c>
    </row>
    <row r="1316" spans="6:6">
      <c r="F1316" s="102" t="str">
        <f t="shared" si="33"/>
        <v/>
      </c>
    </row>
    <row r="1317" spans="6:6">
      <c r="F1317" s="102" t="str">
        <f t="shared" si="33"/>
        <v/>
      </c>
    </row>
    <row r="1318" spans="6:6">
      <c r="F1318" s="102" t="str">
        <f t="shared" si="33"/>
        <v/>
      </c>
    </row>
    <row r="1319" spans="6:6">
      <c r="F1319" s="102" t="str">
        <f t="shared" si="33"/>
        <v/>
      </c>
    </row>
    <row r="1320" spans="6:6">
      <c r="F1320" s="102" t="str">
        <f t="shared" si="33"/>
        <v/>
      </c>
    </row>
    <row r="1321" spans="6:6">
      <c r="F1321" s="102" t="str">
        <f t="shared" si="33"/>
        <v/>
      </c>
    </row>
    <row r="1322" spans="6:6">
      <c r="F1322" s="102" t="str">
        <f t="shared" si="33"/>
        <v/>
      </c>
    </row>
    <row r="1323" spans="6:6">
      <c r="F1323" s="102" t="str">
        <f t="shared" si="33"/>
        <v/>
      </c>
    </row>
    <row r="1324" spans="6:6">
      <c r="F1324" s="102" t="str">
        <f t="shared" si="33"/>
        <v/>
      </c>
    </row>
    <row r="1325" spans="6:6">
      <c r="F1325" s="102" t="str">
        <f t="shared" si="33"/>
        <v/>
      </c>
    </row>
    <row r="1326" spans="6:6">
      <c r="F1326" s="102" t="str">
        <f t="shared" si="33"/>
        <v/>
      </c>
    </row>
    <row r="1327" spans="6:6">
      <c r="F1327" s="102" t="str">
        <f t="shared" si="33"/>
        <v/>
      </c>
    </row>
    <row r="1328" spans="6:6">
      <c r="F1328" s="102" t="str">
        <f t="shared" si="33"/>
        <v/>
      </c>
    </row>
    <row r="1329" spans="6:6">
      <c r="F1329" s="102" t="str">
        <f t="shared" si="33"/>
        <v/>
      </c>
    </row>
    <row r="1330" spans="6:6">
      <c r="F1330" s="102" t="str">
        <f t="shared" si="33"/>
        <v/>
      </c>
    </row>
    <row r="1331" spans="6:6">
      <c r="F1331" s="102" t="str">
        <f t="shared" si="33"/>
        <v/>
      </c>
    </row>
    <row r="1332" spans="6:6">
      <c r="F1332" s="102" t="str">
        <f t="shared" si="33"/>
        <v/>
      </c>
    </row>
    <row r="1333" spans="6:6">
      <c r="F1333" s="102" t="str">
        <f t="shared" si="33"/>
        <v/>
      </c>
    </row>
    <row r="1334" spans="6:6">
      <c r="F1334" s="102" t="str">
        <f t="shared" si="33"/>
        <v/>
      </c>
    </row>
    <row r="1335" spans="6:6">
      <c r="F1335" s="102" t="str">
        <f t="shared" si="33"/>
        <v/>
      </c>
    </row>
    <row r="1336" spans="6:6">
      <c r="F1336" s="102" t="str">
        <f t="shared" si="33"/>
        <v/>
      </c>
    </row>
    <row r="1337" spans="6:6">
      <c r="F1337" s="102" t="str">
        <f t="shared" si="33"/>
        <v/>
      </c>
    </row>
    <row r="1338" spans="6:6">
      <c r="F1338" s="102" t="str">
        <f t="shared" si="33"/>
        <v/>
      </c>
    </row>
    <row r="1339" spans="6:6">
      <c r="F1339" s="102" t="str">
        <f t="shared" si="33"/>
        <v/>
      </c>
    </row>
    <row r="1340" spans="6:6">
      <c r="F1340" s="102" t="str">
        <f t="shared" si="33"/>
        <v/>
      </c>
    </row>
    <row r="1341" spans="6:6">
      <c r="F1341" s="102" t="str">
        <f t="shared" si="33"/>
        <v/>
      </c>
    </row>
    <row r="1342" spans="6:6">
      <c r="F1342" s="102" t="str">
        <f t="shared" si="33"/>
        <v/>
      </c>
    </row>
    <row r="1343" spans="6:6">
      <c r="F1343" s="102" t="str">
        <f t="shared" si="33"/>
        <v/>
      </c>
    </row>
    <row r="1344" spans="6:6">
      <c r="F1344" s="102" t="str">
        <f t="shared" si="33"/>
        <v/>
      </c>
    </row>
    <row r="1345" spans="6:6">
      <c r="F1345" s="102" t="str">
        <f t="shared" si="33"/>
        <v/>
      </c>
    </row>
    <row r="1346" spans="6:6">
      <c r="F1346" s="102" t="str">
        <f t="shared" si="33"/>
        <v/>
      </c>
    </row>
    <row r="1347" spans="6:6">
      <c r="F1347" s="102" t="str">
        <f t="shared" ref="F1347:F1410" si="34">UPPER(LEFT(B1347,1)) &amp; IFERROR(UPPER(LEFT(MID(B1347,FIND(" ",B1347)+1,LEN(B1347)),1)),"") &amp; IFERROR(UPPER(LEFT(MID(B1347,FIND(" ",B1347,FIND(" ",B1347)+1)+1,LEN(B1347)),1)),"") &amp; IFERROR(UPPER(LEFT(MID(B1347,FIND(" ",B1347,FIND(" ",B1347,FIND(" ",B1347)+1)+1)+1,LEN(B1347)),1)),"")</f>
        <v/>
      </c>
    </row>
    <row r="1348" spans="6:6">
      <c r="F1348" s="102" t="str">
        <f t="shared" si="34"/>
        <v/>
      </c>
    </row>
    <row r="1349" spans="6:6">
      <c r="F1349" s="102" t="str">
        <f t="shared" si="34"/>
        <v/>
      </c>
    </row>
    <row r="1350" spans="6:6">
      <c r="F1350" s="102" t="str">
        <f t="shared" si="34"/>
        <v/>
      </c>
    </row>
    <row r="1351" spans="6:6">
      <c r="F1351" s="102" t="str">
        <f t="shared" si="34"/>
        <v/>
      </c>
    </row>
    <row r="1352" spans="6:6">
      <c r="F1352" s="102" t="str">
        <f t="shared" si="34"/>
        <v/>
      </c>
    </row>
    <row r="1353" spans="6:6">
      <c r="F1353" s="102" t="str">
        <f t="shared" si="34"/>
        <v/>
      </c>
    </row>
    <row r="1354" spans="6:6">
      <c r="F1354" s="102" t="str">
        <f t="shared" si="34"/>
        <v/>
      </c>
    </row>
    <row r="1355" spans="6:6">
      <c r="F1355" s="102" t="str">
        <f t="shared" si="34"/>
        <v/>
      </c>
    </row>
    <row r="1356" spans="6:6">
      <c r="F1356" s="102" t="str">
        <f t="shared" si="34"/>
        <v/>
      </c>
    </row>
    <row r="1357" spans="6:6">
      <c r="F1357" s="102" t="str">
        <f t="shared" si="34"/>
        <v/>
      </c>
    </row>
    <row r="1358" spans="6:6">
      <c r="F1358" s="102" t="str">
        <f t="shared" si="34"/>
        <v/>
      </c>
    </row>
    <row r="1359" spans="6:6">
      <c r="F1359" s="102" t="str">
        <f t="shared" si="34"/>
        <v/>
      </c>
    </row>
    <row r="1360" spans="6:6">
      <c r="F1360" s="102" t="str">
        <f t="shared" si="34"/>
        <v/>
      </c>
    </row>
    <row r="1361" spans="6:6">
      <c r="F1361" s="102" t="str">
        <f t="shared" si="34"/>
        <v/>
      </c>
    </row>
    <row r="1362" spans="6:6">
      <c r="F1362" s="102" t="str">
        <f t="shared" si="34"/>
        <v/>
      </c>
    </row>
    <row r="1363" spans="6:6">
      <c r="F1363" s="102" t="str">
        <f t="shared" si="34"/>
        <v/>
      </c>
    </row>
    <row r="1364" spans="6:6">
      <c r="F1364" s="102" t="str">
        <f t="shared" si="34"/>
        <v/>
      </c>
    </row>
    <row r="1365" spans="6:6">
      <c r="F1365" s="102" t="str">
        <f t="shared" si="34"/>
        <v/>
      </c>
    </row>
    <row r="1366" spans="6:6">
      <c r="F1366" s="102" t="str">
        <f t="shared" si="34"/>
        <v/>
      </c>
    </row>
    <row r="1367" spans="6:6">
      <c r="F1367" s="102" t="str">
        <f t="shared" si="34"/>
        <v/>
      </c>
    </row>
    <row r="1368" spans="6:6">
      <c r="F1368" s="102" t="str">
        <f t="shared" si="34"/>
        <v/>
      </c>
    </row>
    <row r="1369" spans="6:6">
      <c r="F1369" s="102" t="str">
        <f t="shared" si="34"/>
        <v/>
      </c>
    </row>
    <row r="1370" spans="6:6">
      <c r="F1370" s="102" t="str">
        <f t="shared" si="34"/>
        <v/>
      </c>
    </row>
    <row r="1371" spans="6:6">
      <c r="F1371" s="102" t="str">
        <f t="shared" si="34"/>
        <v/>
      </c>
    </row>
    <row r="1372" spans="6:6">
      <c r="F1372" s="102" t="str">
        <f t="shared" si="34"/>
        <v/>
      </c>
    </row>
    <row r="1373" spans="6:6">
      <c r="F1373" s="102" t="str">
        <f t="shared" si="34"/>
        <v/>
      </c>
    </row>
    <row r="1374" spans="6:6">
      <c r="F1374" s="102" t="str">
        <f t="shared" si="34"/>
        <v/>
      </c>
    </row>
    <row r="1375" spans="6:6">
      <c r="F1375" s="102" t="str">
        <f t="shared" si="34"/>
        <v/>
      </c>
    </row>
    <row r="1376" spans="6:6">
      <c r="F1376" s="102" t="str">
        <f t="shared" si="34"/>
        <v/>
      </c>
    </row>
    <row r="1377" spans="6:6">
      <c r="F1377" s="102" t="str">
        <f t="shared" si="34"/>
        <v/>
      </c>
    </row>
    <row r="1378" spans="6:6">
      <c r="F1378" s="102" t="str">
        <f t="shared" si="34"/>
        <v/>
      </c>
    </row>
    <row r="1379" spans="6:6">
      <c r="F1379" s="102" t="str">
        <f t="shared" si="34"/>
        <v/>
      </c>
    </row>
    <row r="1380" spans="6:6">
      <c r="F1380" s="102" t="str">
        <f t="shared" si="34"/>
        <v/>
      </c>
    </row>
    <row r="1381" spans="6:6">
      <c r="F1381" s="102" t="str">
        <f t="shared" si="34"/>
        <v/>
      </c>
    </row>
    <row r="1382" spans="6:6">
      <c r="F1382" s="102" t="str">
        <f t="shared" si="34"/>
        <v/>
      </c>
    </row>
    <row r="1383" spans="6:6">
      <c r="F1383" s="102" t="str">
        <f t="shared" si="34"/>
        <v/>
      </c>
    </row>
    <row r="1384" spans="6:6">
      <c r="F1384" s="102" t="str">
        <f t="shared" si="34"/>
        <v/>
      </c>
    </row>
    <row r="1385" spans="6:6">
      <c r="F1385" s="102" t="str">
        <f t="shared" si="34"/>
        <v/>
      </c>
    </row>
    <row r="1386" spans="6:6">
      <c r="F1386" s="102" t="str">
        <f t="shared" si="34"/>
        <v/>
      </c>
    </row>
    <row r="1387" spans="6:6">
      <c r="F1387" s="102" t="str">
        <f t="shared" si="34"/>
        <v/>
      </c>
    </row>
    <row r="1388" spans="6:6">
      <c r="F1388" s="102" t="str">
        <f t="shared" si="34"/>
        <v/>
      </c>
    </row>
    <row r="1389" spans="6:6">
      <c r="F1389" s="102" t="str">
        <f t="shared" si="34"/>
        <v/>
      </c>
    </row>
    <row r="1390" spans="6:6">
      <c r="F1390" s="102" t="str">
        <f t="shared" si="34"/>
        <v/>
      </c>
    </row>
    <row r="1391" spans="6:6">
      <c r="F1391" s="102" t="str">
        <f t="shared" si="34"/>
        <v/>
      </c>
    </row>
    <row r="1392" spans="6:6">
      <c r="F1392" s="102" t="str">
        <f t="shared" si="34"/>
        <v/>
      </c>
    </row>
    <row r="1393" spans="6:6">
      <c r="F1393" s="102" t="str">
        <f t="shared" si="34"/>
        <v/>
      </c>
    </row>
    <row r="1394" spans="6:6">
      <c r="F1394" s="102" t="str">
        <f t="shared" si="34"/>
        <v/>
      </c>
    </row>
    <row r="1395" spans="6:6">
      <c r="F1395" s="102" t="str">
        <f t="shared" si="34"/>
        <v/>
      </c>
    </row>
    <row r="1396" spans="6:6">
      <c r="F1396" s="102" t="str">
        <f t="shared" si="34"/>
        <v/>
      </c>
    </row>
    <row r="1397" spans="6:6">
      <c r="F1397" s="102" t="str">
        <f t="shared" si="34"/>
        <v/>
      </c>
    </row>
    <row r="1398" spans="6:6">
      <c r="F1398" s="102" t="str">
        <f t="shared" si="34"/>
        <v/>
      </c>
    </row>
    <row r="1399" spans="6:6">
      <c r="F1399" s="102" t="str">
        <f t="shared" si="34"/>
        <v/>
      </c>
    </row>
    <row r="1400" spans="6:6">
      <c r="F1400" s="102" t="str">
        <f t="shared" si="34"/>
        <v/>
      </c>
    </row>
    <row r="1401" spans="6:6">
      <c r="F1401" s="102" t="str">
        <f t="shared" si="34"/>
        <v/>
      </c>
    </row>
    <row r="1402" spans="6:6">
      <c r="F1402" s="102" t="str">
        <f t="shared" si="34"/>
        <v/>
      </c>
    </row>
    <row r="1403" spans="6:6">
      <c r="F1403" s="102" t="str">
        <f t="shared" si="34"/>
        <v/>
      </c>
    </row>
    <row r="1404" spans="6:6">
      <c r="F1404" s="102" t="str">
        <f t="shared" si="34"/>
        <v/>
      </c>
    </row>
    <row r="1405" spans="6:6">
      <c r="F1405" s="102" t="str">
        <f t="shared" si="34"/>
        <v/>
      </c>
    </row>
    <row r="1406" spans="6:6">
      <c r="F1406" s="102" t="str">
        <f t="shared" si="34"/>
        <v/>
      </c>
    </row>
    <row r="1407" spans="6:6">
      <c r="F1407" s="102" t="str">
        <f t="shared" si="34"/>
        <v/>
      </c>
    </row>
    <row r="1408" spans="6:6">
      <c r="F1408" s="102" t="str">
        <f t="shared" si="34"/>
        <v/>
      </c>
    </row>
    <row r="1409" spans="6:6">
      <c r="F1409" s="102" t="str">
        <f t="shared" si="34"/>
        <v/>
      </c>
    </row>
    <row r="1410" spans="6:6">
      <c r="F1410" s="102" t="str">
        <f t="shared" si="34"/>
        <v/>
      </c>
    </row>
    <row r="1411" spans="6:6">
      <c r="F1411" s="102" t="str">
        <f t="shared" ref="F1411:F1474" si="35">UPPER(LEFT(B1411,1)) &amp; IFERROR(UPPER(LEFT(MID(B1411,FIND(" ",B1411)+1,LEN(B1411)),1)),"") &amp; IFERROR(UPPER(LEFT(MID(B1411,FIND(" ",B1411,FIND(" ",B1411)+1)+1,LEN(B1411)),1)),"") &amp; IFERROR(UPPER(LEFT(MID(B1411,FIND(" ",B1411,FIND(" ",B1411,FIND(" ",B1411)+1)+1)+1,LEN(B1411)),1)),"")</f>
        <v/>
      </c>
    </row>
    <row r="1412" spans="6:6">
      <c r="F1412" s="102" t="str">
        <f t="shared" si="35"/>
        <v/>
      </c>
    </row>
    <row r="1413" spans="6:6">
      <c r="F1413" s="102" t="str">
        <f t="shared" si="35"/>
        <v/>
      </c>
    </row>
    <row r="1414" spans="6:6">
      <c r="F1414" s="102" t="str">
        <f t="shared" si="35"/>
        <v/>
      </c>
    </row>
    <row r="1415" spans="6:6">
      <c r="F1415" s="102" t="str">
        <f t="shared" si="35"/>
        <v/>
      </c>
    </row>
    <row r="1416" spans="6:6">
      <c r="F1416" s="102" t="str">
        <f t="shared" si="35"/>
        <v/>
      </c>
    </row>
    <row r="1417" spans="6:6">
      <c r="F1417" s="102" t="str">
        <f t="shared" si="35"/>
        <v/>
      </c>
    </row>
    <row r="1418" spans="6:6">
      <c r="F1418" s="102" t="str">
        <f t="shared" si="35"/>
        <v/>
      </c>
    </row>
    <row r="1419" spans="6:6">
      <c r="F1419" s="102" t="str">
        <f t="shared" si="35"/>
        <v/>
      </c>
    </row>
    <row r="1420" spans="6:6">
      <c r="F1420" s="102" t="str">
        <f t="shared" si="35"/>
        <v/>
      </c>
    </row>
    <row r="1421" spans="6:6">
      <c r="F1421" s="102" t="str">
        <f t="shared" si="35"/>
        <v/>
      </c>
    </row>
    <row r="1422" spans="6:6">
      <c r="F1422" s="102" t="str">
        <f t="shared" si="35"/>
        <v/>
      </c>
    </row>
    <row r="1423" spans="6:6">
      <c r="F1423" s="102" t="str">
        <f t="shared" si="35"/>
        <v/>
      </c>
    </row>
    <row r="1424" spans="6:6">
      <c r="F1424" s="102" t="str">
        <f t="shared" si="35"/>
        <v/>
      </c>
    </row>
    <row r="1425" spans="6:6">
      <c r="F1425" s="102" t="str">
        <f t="shared" si="35"/>
        <v/>
      </c>
    </row>
    <row r="1426" spans="6:6">
      <c r="F1426" s="102" t="str">
        <f t="shared" si="35"/>
        <v/>
      </c>
    </row>
    <row r="1427" spans="6:6">
      <c r="F1427" s="102" t="str">
        <f t="shared" si="35"/>
        <v/>
      </c>
    </row>
    <row r="1428" spans="6:6">
      <c r="F1428" s="102" t="str">
        <f t="shared" si="35"/>
        <v/>
      </c>
    </row>
    <row r="1429" spans="6:6">
      <c r="F1429" s="102" t="str">
        <f t="shared" si="35"/>
        <v/>
      </c>
    </row>
    <row r="1430" spans="6:6">
      <c r="F1430" s="102" t="str">
        <f t="shared" si="35"/>
        <v/>
      </c>
    </row>
    <row r="1431" spans="6:6">
      <c r="F1431" s="102" t="str">
        <f t="shared" si="35"/>
        <v/>
      </c>
    </row>
    <row r="1432" spans="6:6">
      <c r="F1432" s="102" t="str">
        <f t="shared" si="35"/>
        <v/>
      </c>
    </row>
    <row r="1433" spans="6:6">
      <c r="F1433" s="102" t="str">
        <f t="shared" si="35"/>
        <v/>
      </c>
    </row>
    <row r="1434" spans="6:6">
      <c r="F1434" s="102" t="str">
        <f t="shared" si="35"/>
        <v/>
      </c>
    </row>
    <row r="1435" spans="6:6">
      <c r="F1435" s="102" t="str">
        <f t="shared" si="35"/>
        <v/>
      </c>
    </row>
    <row r="1436" spans="6:6">
      <c r="F1436" s="102" t="str">
        <f t="shared" si="35"/>
        <v/>
      </c>
    </row>
    <row r="1437" spans="6:6">
      <c r="F1437" s="102" t="str">
        <f t="shared" si="35"/>
        <v/>
      </c>
    </row>
    <row r="1438" spans="6:6">
      <c r="F1438" s="102" t="str">
        <f t="shared" si="35"/>
        <v/>
      </c>
    </row>
    <row r="1439" spans="6:6">
      <c r="F1439" s="102" t="str">
        <f t="shared" si="35"/>
        <v/>
      </c>
    </row>
    <row r="1440" spans="6:6">
      <c r="F1440" s="102" t="str">
        <f t="shared" si="35"/>
        <v/>
      </c>
    </row>
    <row r="1441" spans="6:6">
      <c r="F1441" s="102" t="str">
        <f t="shared" si="35"/>
        <v/>
      </c>
    </row>
    <row r="1442" spans="6:6">
      <c r="F1442" s="102" t="str">
        <f t="shared" si="35"/>
        <v/>
      </c>
    </row>
    <row r="1443" spans="6:6">
      <c r="F1443" s="102" t="str">
        <f t="shared" si="35"/>
        <v/>
      </c>
    </row>
    <row r="1444" spans="6:6">
      <c r="F1444" s="102" t="str">
        <f t="shared" si="35"/>
        <v/>
      </c>
    </row>
    <row r="1445" spans="6:6">
      <c r="F1445" s="102" t="str">
        <f t="shared" si="35"/>
        <v/>
      </c>
    </row>
    <row r="1446" spans="6:6">
      <c r="F1446" s="102" t="str">
        <f t="shared" si="35"/>
        <v/>
      </c>
    </row>
    <row r="1447" spans="6:6">
      <c r="F1447" s="102" t="str">
        <f t="shared" si="35"/>
        <v/>
      </c>
    </row>
    <row r="1448" spans="6:6">
      <c r="F1448" s="102" t="str">
        <f t="shared" si="35"/>
        <v/>
      </c>
    </row>
    <row r="1449" spans="6:6">
      <c r="F1449" s="102" t="str">
        <f t="shared" si="35"/>
        <v/>
      </c>
    </row>
    <row r="1450" spans="6:6">
      <c r="F1450" s="102" t="str">
        <f t="shared" si="35"/>
        <v/>
      </c>
    </row>
    <row r="1451" spans="6:6">
      <c r="F1451" s="102" t="str">
        <f t="shared" si="35"/>
        <v/>
      </c>
    </row>
    <row r="1452" spans="6:6">
      <c r="F1452" s="102" t="str">
        <f t="shared" si="35"/>
        <v/>
      </c>
    </row>
    <row r="1453" spans="6:6">
      <c r="F1453" s="102" t="str">
        <f t="shared" si="35"/>
        <v/>
      </c>
    </row>
    <row r="1454" spans="6:6">
      <c r="F1454" s="102" t="str">
        <f t="shared" si="35"/>
        <v/>
      </c>
    </row>
    <row r="1455" spans="6:6">
      <c r="F1455" s="102" t="str">
        <f t="shared" si="35"/>
        <v/>
      </c>
    </row>
    <row r="1456" spans="6:6">
      <c r="F1456" s="102" t="str">
        <f t="shared" si="35"/>
        <v/>
      </c>
    </row>
    <row r="1457" spans="6:6">
      <c r="F1457" s="102" t="str">
        <f t="shared" si="35"/>
        <v/>
      </c>
    </row>
    <row r="1458" spans="6:6">
      <c r="F1458" s="102" t="str">
        <f t="shared" si="35"/>
        <v/>
      </c>
    </row>
    <row r="1459" spans="6:6">
      <c r="F1459" s="102" t="str">
        <f t="shared" si="35"/>
        <v/>
      </c>
    </row>
    <row r="1460" spans="6:6">
      <c r="F1460" s="102" t="str">
        <f t="shared" si="35"/>
        <v/>
      </c>
    </row>
    <row r="1461" spans="6:6">
      <c r="F1461" s="102" t="str">
        <f t="shared" si="35"/>
        <v/>
      </c>
    </row>
    <row r="1462" spans="6:6">
      <c r="F1462" s="102" t="str">
        <f t="shared" si="35"/>
        <v/>
      </c>
    </row>
    <row r="1463" spans="6:6">
      <c r="F1463" s="102" t="str">
        <f t="shared" si="35"/>
        <v/>
      </c>
    </row>
    <row r="1464" spans="6:6">
      <c r="F1464" s="102" t="str">
        <f t="shared" si="35"/>
        <v/>
      </c>
    </row>
    <row r="1465" spans="6:6">
      <c r="F1465" s="102" t="str">
        <f t="shared" si="35"/>
        <v/>
      </c>
    </row>
    <row r="1466" spans="6:6">
      <c r="F1466" s="102" t="str">
        <f t="shared" si="35"/>
        <v/>
      </c>
    </row>
    <row r="1467" spans="6:6">
      <c r="F1467" s="102" t="str">
        <f t="shared" si="35"/>
        <v/>
      </c>
    </row>
    <row r="1468" spans="6:6">
      <c r="F1468" s="102" t="str">
        <f t="shared" si="35"/>
        <v/>
      </c>
    </row>
    <row r="1469" spans="6:6">
      <c r="F1469" s="102" t="str">
        <f t="shared" si="35"/>
        <v/>
      </c>
    </row>
    <row r="1470" spans="6:6">
      <c r="F1470" s="102" t="str">
        <f t="shared" si="35"/>
        <v/>
      </c>
    </row>
    <row r="1471" spans="6:6">
      <c r="F1471" s="102" t="str">
        <f t="shared" si="35"/>
        <v/>
      </c>
    </row>
    <row r="1472" spans="6:6">
      <c r="F1472" s="102" t="str">
        <f t="shared" si="35"/>
        <v/>
      </c>
    </row>
    <row r="1473" spans="6:6">
      <c r="F1473" s="102" t="str">
        <f t="shared" si="35"/>
        <v/>
      </c>
    </row>
    <row r="1474" spans="6:6">
      <c r="F1474" s="102" t="str">
        <f t="shared" si="35"/>
        <v/>
      </c>
    </row>
    <row r="1475" spans="6:6">
      <c r="F1475" s="102" t="str">
        <f t="shared" ref="F1475:F1522" si="36">UPPER(LEFT(B1475,1)) &amp; IFERROR(UPPER(LEFT(MID(B1475,FIND(" ",B1475)+1,LEN(B1475)),1)),"") &amp; IFERROR(UPPER(LEFT(MID(B1475,FIND(" ",B1475,FIND(" ",B1475)+1)+1,LEN(B1475)),1)),"") &amp; IFERROR(UPPER(LEFT(MID(B1475,FIND(" ",B1475,FIND(" ",B1475,FIND(" ",B1475)+1)+1)+1,LEN(B1475)),1)),"")</f>
        <v/>
      </c>
    </row>
    <row r="1476" spans="6:6">
      <c r="F1476" s="102" t="str">
        <f t="shared" si="36"/>
        <v/>
      </c>
    </row>
    <row r="1477" spans="6:6">
      <c r="F1477" s="102" t="str">
        <f t="shared" si="36"/>
        <v/>
      </c>
    </row>
    <row r="1478" spans="6:6">
      <c r="F1478" s="102" t="str">
        <f t="shared" si="36"/>
        <v/>
      </c>
    </row>
    <row r="1479" spans="6:6">
      <c r="F1479" s="102" t="str">
        <f t="shared" si="36"/>
        <v/>
      </c>
    </row>
    <row r="1480" spans="6:6">
      <c r="F1480" s="102" t="str">
        <f t="shared" si="36"/>
        <v/>
      </c>
    </row>
    <row r="1481" spans="6:6">
      <c r="F1481" s="102" t="str">
        <f t="shared" si="36"/>
        <v/>
      </c>
    </row>
    <row r="1482" spans="6:6">
      <c r="F1482" s="102" t="str">
        <f t="shared" si="36"/>
        <v/>
      </c>
    </row>
    <row r="1483" spans="6:6">
      <c r="F1483" s="102" t="str">
        <f t="shared" si="36"/>
        <v/>
      </c>
    </row>
    <row r="1484" spans="6:6">
      <c r="F1484" s="102" t="str">
        <f t="shared" si="36"/>
        <v/>
      </c>
    </row>
    <row r="1485" spans="6:6">
      <c r="F1485" s="102" t="str">
        <f t="shared" si="36"/>
        <v/>
      </c>
    </row>
    <row r="1486" spans="6:6">
      <c r="F1486" s="102" t="str">
        <f t="shared" si="36"/>
        <v/>
      </c>
    </row>
    <row r="1487" spans="6:6">
      <c r="F1487" s="102" t="str">
        <f t="shared" si="36"/>
        <v/>
      </c>
    </row>
    <row r="1488" spans="6:6">
      <c r="F1488" s="102" t="str">
        <f t="shared" si="36"/>
        <v/>
      </c>
    </row>
    <row r="1489" spans="6:6">
      <c r="F1489" s="102" t="str">
        <f t="shared" si="36"/>
        <v/>
      </c>
    </row>
    <row r="1490" spans="6:6">
      <c r="F1490" s="102" t="str">
        <f t="shared" si="36"/>
        <v/>
      </c>
    </row>
    <row r="1491" spans="6:6">
      <c r="F1491" s="102" t="str">
        <f t="shared" si="36"/>
        <v/>
      </c>
    </row>
    <row r="1492" spans="6:6">
      <c r="F1492" s="102" t="str">
        <f t="shared" si="36"/>
        <v/>
      </c>
    </row>
    <row r="1493" spans="6:6">
      <c r="F1493" s="102" t="str">
        <f t="shared" si="36"/>
        <v/>
      </c>
    </row>
    <row r="1494" spans="6:6">
      <c r="F1494" s="102" t="str">
        <f t="shared" si="36"/>
        <v/>
      </c>
    </row>
    <row r="1495" spans="6:6">
      <c r="F1495" s="102" t="str">
        <f t="shared" si="36"/>
        <v/>
      </c>
    </row>
    <row r="1496" spans="6:6">
      <c r="F1496" s="102" t="str">
        <f t="shared" si="36"/>
        <v/>
      </c>
    </row>
    <row r="1497" spans="6:6">
      <c r="F1497" s="102" t="str">
        <f t="shared" si="36"/>
        <v/>
      </c>
    </row>
    <row r="1498" spans="6:6">
      <c r="F1498" s="102" t="str">
        <f t="shared" si="36"/>
        <v/>
      </c>
    </row>
    <row r="1499" spans="6:6">
      <c r="F1499" s="102" t="str">
        <f t="shared" si="36"/>
        <v/>
      </c>
    </row>
    <row r="1500" spans="6:6">
      <c r="F1500" s="102" t="str">
        <f t="shared" si="36"/>
        <v/>
      </c>
    </row>
    <row r="1501" spans="6:6">
      <c r="F1501" s="102" t="str">
        <f t="shared" si="36"/>
        <v/>
      </c>
    </row>
    <row r="1502" spans="6:6">
      <c r="F1502" s="102" t="str">
        <f t="shared" si="36"/>
        <v/>
      </c>
    </row>
    <row r="1503" spans="6:6">
      <c r="F1503" s="102" t="str">
        <f t="shared" si="36"/>
        <v/>
      </c>
    </row>
    <row r="1504" spans="6:6">
      <c r="F1504" s="102" t="str">
        <f t="shared" si="36"/>
        <v/>
      </c>
    </row>
    <row r="1505" spans="6:6">
      <c r="F1505" s="102" t="str">
        <f t="shared" si="36"/>
        <v/>
      </c>
    </row>
    <row r="1506" spans="6:6">
      <c r="F1506" s="102" t="str">
        <f t="shared" si="36"/>
        <v/>
      </c>
    </row>
    <row r="1507" spans="6:6">
      <c r="F1507" s="102" t="str">
        <f t="shared" si="36"/>
        <v/>
      </c>
    </row>
    <row r="1508" spans="6:6">
      <c r="F1508" s="102" t="str">
        <f t="shared" si="36"/>
        <v/>
      </c>
    </row>
    <row r="1509" spans="6:6">
      <c r="F1509" s="102" t="str">
        <f t="shared" si="36"/>
        <v/>
      </c>
    </row>
    <row r="1510" spans="6:6">
      <c r="F1510" s="102" t="str">
        <f t="shared" si="36"/>
        <v/>
      </c>
    </row>
    <row r="1511" spans="6:6">
      <c r="F1511" s="102" t="str">
        <f t="shared" si="36"/>
        <v/>
      </c>
    </row>
    <row r="1512" spans="6:6">
      <c r="F1512" s="102" t="str">
        <f t="shared" si="36"/>
        <v/>
      </c>
    </row>
    <row r="1513" spans="6:6">
      <c r="F1513" s="102" t="str">
        <f t="shared" si="36"/>
        <v/>
      </c>
    </row>
    <row r="1514" spans="6:6">
      <c r="F1514" s="102" t="str">
        <f t="shared" si="36"/>
        <v/>
      </c>
    </row>
    <row r="1515" spans="6:6">
      <c r="F1515" s="102" t="str">
        <f t="shared" si="36"/>
        <v/>
      </c>
    </row>
    <row r="1516" spans="6:6">
      <c r="F1516" s="102" t="str">
        <f t="shared" si="36"/>
        <v/>
      </c>
    </row>
    <row r="1517" spans="6:6">
      <c r="F1517" s="102" t="str">
        <f t="shared" si="36"/>
        <v/>
      </c>
    </row>
    <row r="1518" spans="6:6">
      <c r="F1518" s="102" t="str">
        <f t="shared" si="36"/>
        <v/>
      </c>
    </row>
    <row r="1519" spans="6:6">
      <c r="F1519" s="102" t="str">
        <f t="shared" si="36"/>
        <v/>
      </c>
    </row>
    <row r="1520" spans="6:6">
      <c r="F1520" s="102" t="str">
        <f t="shared" si="36"/>
        <v/>
      </c>
    </row>
    <row r="1521" spans="6:6">
      <c r="F1521" s="102" t="str">
        <f t="shared" si="36"/>
        <v/>
      </c>
    </row>
    <row r="1522" spans="6:6">
      <c r="F1522" s="102" t="str">
        <f t="shared" si="36"/>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10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F26" sqref="F26"/>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2834</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45645.647384027776</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TSL-TR-191224</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1729</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5kVA inverter, 10kWh Battery, 5.085kWp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1</v>
      </c>
      <c r="C18" s="279" t="str">
        <f t="array" aca="1" ref="C18" ca="1">IFERROR(INDEX(Items!O:O,SMALL(IF(Items!$O$6:$O$676&lt;&gt;"",ROW(Items!$O$6:$O$676)),Items!N6)),"gdhgf")</f>
        <v>Victron MultiPlus-II 48/5000/70-50 230V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15653.076999999999</v>
      </c>
      <c r="K18" s="282">
        <f t="shared" ref="K18:K56" ca="1" si="0">IFERROR(SUM(B18*J18),"")</f>
        <v>15653.076999999999</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2</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18996.25</v>
      </c>
      <c r="K19" s="282">
        <f t="shared" ca="1" si="0"/>
        <v>37992.5</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9</v>
      </c>
      <c r="C20" s="279" t="str">
        <f t="array" aca="1" ref="C20" ca="1">IFERROR(INDEX(Items!O:O,SMALL(IF(Items!$O$6:$O$676&lt;&gt;"",ROW(Items!$O$6:$O$676)),Items!N8)),"")</f>
        <v>JA Solar JAM72-S30 565 Watts Solar Panel</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1946.3849999999998</v>
      </c>
      <c r="K20" s="282">
        <f t="shared" ca="1" si="0"/>
        <v>17517.464999999997</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1</v>
      </c>
      <c r="C21" s="279" t="str">
        <f t="array" aca="1" ref="C21" ca="1">IFERROR(INDEX(Items!O:O,SMALL(IF(Items!$O$6:$O$676&lt;&gt;"",ROW(Items!$O$6:$O$676)),Items!N9)),"")</f>
        <v>Victron SmartSolar MPPT 100/20 up to 48V</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1508.01</v>
      </c>
      <c r="K21" s="282">
        <f t="shared" ca="1" si="0"/>
        <v>1508.01</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250/70-Tr VE.Can</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8625.884</v>
      </c>
      <c r="K22" s="282">
        <f t="shared" ca="1" si="0"/>
        <v>8625.884</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Cerbo GX</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4644.6040000000003</v>
      </c>
      <c r="K23" s="282">
        <f t="shared" ca="1" si="0"/>
        <v>4644.6040000000003</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GX Touch 50</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3508.3360000000002</v>
      </c>
      <c r="K24" s="282">
        <f t="shared" ca="1" si="0"/>
        <v>3508.3360000000002</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 Wall Mount</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256.178</v>
      </c>
      <c r="K25" s="282">
        <f t="shared" ca="1" si="0"/>
        <v>256.178</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2</v>
      </c>
      <c r="C26" s="279" t="str">
        <f t="array" aca="1" ref="C26" ca="1">IFERROR(INDEX(Items!O:O,SMALL(IF(Items!$O$6:$O$676&lt;&gt;"",ROW(Items!$O$6:$O$676)),Items!N14)),"")</f>
        <v>Victron Solar Busbar 150A 2P with 10 screws +cover</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316.46499999999997</v>
      </c>
      <c r="K26" s="282">
        <f t="shared" ca="1" si="0"/>
        <v>632.92999999999995</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1</v>
      </c>
      <c r="C27" s="279" t="str">
        <f t="array" aca="1" ref="C27" ca="1">IFERROR(INDEX(Items!O:O,SMALL(IF(Items!$O$6:$O$676&lt;&gt;"",ROW(Items!$O$6:$O$676)),Items!N15)),"")</f>
        <v>Solar DC Combiner BHS 2/1</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2010.68</v>
      </c>
      <c r="K27" s="282">
        <f t="shared" ca="1" si="0"/>
        <v>2010.68</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Citel AC Surge Protection Device DAC50VGS-11-275/G VAC 1-Phase</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815.79499999999996</v>
      </c>
      <c r="K28" s="282">
        <f t="shared" ca="1" si="0"/>
        <v>815.79499999999996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20</v>
      </c>
      <c r="C29" s="279" t="str">
        <f t="array" aca="1" ref="C29" ca="1">IFERROR(INDEX(Items!O:O,SMALL(IF(Items!$O$6:$O$676&lt;&gt;"",ROW(Items!$O$6:$O$676)),Items!N17)),"")</f>
        <v>Hikra Sol DC Solar cable 1x4mm2 1500V H1Z2Z2</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17.033999999999999</v>
      </c>
      <c r="K29" s="282">
        <f t="shared" ca="1" si="0"/>
        <v>340.67999999999995</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80</v>
      </c>
      <c r="C30" s="279" t="str">
        <f t="array" aca="1" ref="C30" ca="1">IFERROR(INDEX(Items!O:O,SMALL(IF(Items!$O$6:$O$676&lt;&gt;"",ROW(Items!$O$6:$O$676)),Items!N18)),"")</f>
        <v>Hikra Sol DC Solar cable 1x6mm2 1500V H1Z2Z2</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22.712</v>
      </c>
      <c r="K30" s="282">
        <f t="shared" ca="1" si="0"/>
        <v>1816.96</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10</v>
      </c>
      <c r="C31" s="279" t="str">
        <f t="array" aca="1" ref="C31" ca="1">IFERROR(INDEX(Items!O:O,SMALL(IF(Items!$O$6:$O$676&lt;&gt;"",ROW(Items!$O$6:$O$676)),Items!N19)),"")</f>
        <v>Hikra Sol DC Solar cable 1x16mm2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75.650999999999996</v>
      </c>
      <c r="K31" s="282">
        <f t="shared" ca="1" si="0"/>
        <v>756.51</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15</v>
      </c>
      <c r="C32" s="279" t="str">
        <f t="array" aca="1" ref="C32" ca="1">IFERROR(INDEX(Items!O:O,SMALL(IF(Items!$O$6:$O$676&lt;&gt;"",ROW(Items!$O$6:$O$676)),Items!N20)),"")</f>
        <v>Hikra Sol DC Solar cable 1x25mm2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137.77500000000001</v>
      </c>
      <c r="K32" s="282">
        <f t="shared" ca="1" si="0"/>
        <v>2066.625</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10</v>
      </c>
      <c r="C33" s="279" t="str">
        <f t="array" aca="1" ref="C33" ca="1">IFERROR(INDEX(Items!O:O,SMALL(IF(Items!$O$6:$O$676&lt;&gt;"",ROW(Items!$O$6:$O$676)),Items!N21)),"")</f>
        <v>Top Cable AC solar cable 5x4mm2 RV-K 0.6/1KV</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175.517</v>
      </c>
      <c r="K33" s="282">
        <f t="shared" ca="1" si="0"/>
        <v>1755.17</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30</v>
      </c>
      <c r="C34" s="279" t="str">
        <f t="array" aca="1" ref="C34" ca="1">IFERROR(INDEX(Items!O:O,SMALL(IF(Items!$O$6:$O$676&lt;&gt;"",ROW(Items!$O$6:$O$676)),Items!N22)),"")</f>
        <v>1x6mm2 RV-K 0.6/1KV Yellow/Green Earth Cable</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36.74</v>
      </c>
      <c r="K34" s="282">
        <f t="shared" ca="1" si="0"/>
        <v>1102.2</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1</v>
      </c>
      <c r="C35" s="279" t="str">
        <f t="array" aca="1" ref="C35" ca="1">IFERROR(INDEX(Items!O:O,SMALL(IF(Items!$O$6:$O$676&lt;&gt;"",ROW(Items!$O$6:$O$676)),Items!N23)),"")</f>
        <v>Victron RJ45 UTP Cable 3 m</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211.08799999999999</v>
      </c>
      <c r="K35" s="282">
        <f t="shared" ca="1" si="0"/>
        <v>211.08799999999999</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2</v>
      </c>
      <c r="C36" s="279" t="str">
        <f t="array" aca="1" ref="C36" ca="1">IFERROR(INDEX(Items!O:O,SMALL(IF(Items!$O$6:$O$676&lt;&gt;"",ROW(Items!$O$6:$O$676)),Items!N24)),"")</f>
        <v>Victron VE.Direct Cable 1,8m</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226.285</v>
      </c>
      <c r="K36" s="282">
        <f t="shared" ca="1" si="0"/>
        <v>452.57</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1</v>
      </c>
      <c r="C37" s="279" t="str">
        <f t="array" aca="1" ref="C37" ca="1">IFERROR(INDEX(Items!O:O,SMALL(IF(Items!$O$6:$O$676&lt;&gt;"",ROW(Items!$O$6:$O$676)),Items!N25)),"")</f>
        <v>Victron VE.Can to CAN-bus BMS type B Cable 1.8m</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291.916</v>
      </c>
      <c r="K37" s="282">
        <f t="shared" ca="1" si="0"/>
        <v>291.916</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1</v>
      </c>
      <c r="C38" s="279" t="str">
        <f t="array" aca="1" ref="C38" ca="1">IFERROR(INDEX(Items!O:O,SMALL(IF(Items!$O$6:$O$676&lt;&gt;"",ROW(Items!$O$6:$O$676)),Items!N26)),"")</f>
        <v>63A Manual Transfer Switch</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1177.684</v>
      </c>
      <c r="K38" s="282">
        <f t="shared" ca="1" si="0"/>
        <v>1177.684</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2</v>
      </c>
      <c r="C39" s="279" t="str">
        <f t="array" aca="1" ref="C39" ca="1">IFERROR(INDEX(Items!O:O,SMALL(IF(Items!$O$6:$O$676&lt;&gt;"",ROW(Items!$O$6:$O$676)),Items!N27)),"")</f>
        <v>32A 2-Pole AC Circuit Breaker</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818.3</v>
      </c>
      <c r="K39" s="282">
        <f t="shared" ca="1" si="0"/>
        <v>1636.6</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3</v>
      </c>
      <c r="C40" s="279" t="str">
        <f t="array" aca="1" ref="C40" ca="1">IFERROR(INDEX(Items!O:O,SMALL(IF(Items!$O$6:$O$676&lt;&gt;"",ROW(Items!$O$6:$O$676)),Items!N28)),"")</f>
        <v>Victron MC4 Solar connector pair MC4, 1x Male/1x Female</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150.80099999999999</v>
      </c>
      <c r="K40" s="282">
        <f t="shared" ca="1" si="0"/>
        <v>452.40299999999996</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50x200mm Enclosure with Dinrail</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283.05084745757898</v>
      </c>
      <c r="K41" s="282">
        <f t="shared" ca="1" si="0"/>
        <v>283.05084745757898</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2.5</v>
      </c>
      <c r="C42" s="279" t="str">
        <f t="array" aca="1" ref="C42" ca="1">IFERROR(INDEX(Items!O:O,SMALL(IF(Items!$O$6:$O$676&lt;&gt;"",ROW(Items!$O$6:$O$676)),Items!N30)),"")</f>
        <v>Mounting Structure for Metal/ Tile Roof (per set of 4 panels) - 4.64 meter</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1436.2</v>
      </c>
      <c r="K42" s="282">
        <f t="shared" ca="1" si="0"/>
        <v>3590.5</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v>
      </c>
      <c r="C43" s="279" t="str">
        <f t="array" aca="1" ref="C43" ca="1">IFERROR(INDEX(Items!O:O,SMALL(IF(Items!$O$6:$O$676&lt;&gt;"",ROW(Items!$O$6:$O$676)),Items!N31)),"")</f>
        <v>PVC Pipes, Trunking, Cable Lugs and Assessories</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597.86</v>
      </c>
      <c r="K43" s="282">
        <f t="shared" ca="1" si="0"/>
        <v>597.86</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Transportation Expenses</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1488.2405193337499</v>
      </c>
      <c r="K44" s="282">
        <f t="shared" ca="1" si="0"/>
        <v>1488.2405193337499</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Engineering and Installation Works</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2511.6799999999998</v>
      </c>
      <c r="K45" s="282">
        <f t="shared" ca="1" si="0"/>
        <v>2511.6799999999998</v>
      </c>
      <c r="L45" s="49"/>
      <c r="M45" s="48"/>
      <c r="N45" s="48"/>
      <c r="O45" s="48"/>
      <c r="P45" s="48"/>
      <c r="Q45" s="48"/>
      <c r="R45" s="48"/>
    </row>
    <row r="46" spans="1:18" ht="16" customHeight="1">
      <c r="A46" s="1"/>
      <c r="B46" s="294" t="str">
        <f t="array" aca="1" ref="B46" ca="1">IF('Customer Base'!$I$15="MANUAL",IFERROR(INDEX(Items!B$6:B$679,SMALL(IF(Items!B$6:B$679&lt;&gt;"",ROW(Items!B$6:B$679)-MIN(ROW(Items!B$6:B$679))+1),Items!N34)),""),IF('Customer Base'!$I$15="AUTOMATE",IFERROR(INDEX(Items!A$6:A$679,SMALL(IF(Items!A$6:A$679&lt;&gt;"",ROW(Items!A$6:A$679)-MIN(ROW(Items!A$6:A$679))+1),Items!N34)),""),""))</f>
        <v/>
      </c>
      <c r="C46" s="279" t="str">
        <f t="array" aca="1" ref="C46" ca="1">IFERROR(INDEX(Items!O:O,SMALL(IF(Items!$O$6:$O$676&lt;&gt;"",ROW(Items!$O$6:$O$676)),Items!N34)),"")</f>
        <v/>
      </c>
      <c r="D46" s="280"/>
      <c r="E46" s="280"/>
      <c r="F46" s="280"/>
      <c r="G46" s="280"/>
      <c r="H46" s="280"/>
      <c r="I46" s="280"/>
      <c r="J46" s="285" t="str">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
      </c>
      <c r="K46" s="282" t="str">
        <f t="shared" ca="1" si="0"/>
        <v/>
      </c>
      <c r="L46" s="49"/>
      <c r="M46" s="48"/>
      <c r="N46" s="48"/>
      <c r="O46" s="48"/>
      <c r="P46" s="48"/>
      <c r="Q46" s="48"/>
      <c r="R46" s="48"/>
    </row>
    <row r="47" spans="1:18" ht="16" customHeight="1">
      <c r="A47" s="1"/>
      <c r="B47" s="294" t="str">
        <f t="array" aca="1" ref="B47" ca="1">IF('Customer Base'!$I$15="MANUAL",IFERROR(INDEX(Items!B$6:B$679,SMALL(IF(Items!B$6:B$679&lt;&gt;"",ROW(Items!B$6:B$679)-MIN(ROW(Items!B$6:B$679))+1),Items!N35)),""),IF('Customer Base'!$I$15="AUTOMATE",IFERROR(INDEX(Items!A$6:A$679,SMALL(IF(Items!A$6:A$679&lt;&gt;"",ROW(Items!A$6:A$679)-MIN(ROW(Items!A$6:A$679))+1),Items!N35)),""),""))</f>
        <v/>
      </c>
      <c r="C47" s="279" t="str">
        <f t="array" aca="1" ref="C47" ca="1">IFERROR(INDEX(Items!O:O,SMALL(IF(Items!$O$6:$O$676&lt;&gt;"",ROW(Items!$O$6:$O$676)),Items!N35)),"")</f>
        <v/>
      </c>
      <c r="D47" s="280"/>
      <c r="E47" s="280"/>
      <c r="F47" s="280"/>
      <c r="G47" s="280"/>
      <c r="H47" s="280"/>
      <c r="I47" s="280"/>
      <c r="J47" s="285" t="str">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
      </c>
      <c r="K47" s="282" t="str">
        <f t="shared" ca="1" si="0"/>
        <v/>
      </c>
      <c r="L47" s="49"/>
      <c r="M47" s="48"/>
      <c r="N47" s="48"/>
      <c r="O47" s="48"/>
      <c r="P47" s="48"/>
      <c r="Q47" s="48"/>
      <c r="R47" s="48"/>
    </row>
    <row r="48" spans="1:18" ht="16" customHeight="1">
      <c r="A48" s="1"/>
      <c r="B48" s="294" t="str">
        <f t="array" aca="1" ref="B48" ca="1">IF('Customer Base'!$I$15="MANUAL",IFERROR(INDEX(Items!B$6:B$679,SMALL(IF(Items!B$6:B$679&lt;&gt;"",ROW(Items!B$6:B$679)-MIN(ROW(Items!B$6:B$679))+1),Items!N36)),""),IF('Customer Base'!$I$15="AUTOMATE",IFERROR(INDEX(Items!A$6:A$679,SMALL(IF(Items!A$6:A$679&lt;&gt;"",ROW(Items!A$6:A$679)-MIN(ROW(Items!A$6:A$679))+1),Items!N36)),""),""))</f>
        <v/>
      </c>
      <c r="C48" s="279" t="str">
        <f t="array" aca="1" ref="C48" ca="1">IFERROR(INDEX(Items!O:O,SMALL(IF(Items!$O$6:$O$676&lt;&gt;"",ROW(Items!$O$6:$O$676)),Items!N36)),"")</f>
        <v/>
      </c>
      <c r="D48" s="280"/>
      <c r="E48" s="280"/>
      <c r="F48" s="280"/>
      <c r="G48" s="280"/>
      <c r="H48" s="280"/>
      <c r="I48" s="280"/>
      <c r="J48" s="285" t="str">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ca="1" si="0"/>
        <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2832</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2833</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113697.2</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113,697.20</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Normal="100" workbookViewId="0">
      <selection activeCell="D34" sqref="D34"/>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hidden="1" customWidth="1"/>
    <col min="14" max="14" width="10.6640625" style="50" hidden="1" customWidth="1"/>
    <col min="15" max="15" width="13" style="50" hidden="1" customWidth="1"/>
    <col min="16" max="16" width="14.83203125" style="50" hidden="1" customWidth="1"/>
    <col min="17" max="17" width="12.33203125" style="50" hidden="1" customWidth="1"/>
    <col min="18" max="18" width="16.83203125" style="50" hidden="1" customWidth="1"/>
    <col min="19" max="19" width="17.5" style="50" hidden="1" customWidth="1"/>
    <col min="20" max="21" width="11.83203125" style="50" hidden="1" customWidth="1"/>
    <col min="22" max="22" width="15.1640625" style="50" hidden="1" customWidth="1"/>
    <col min="23" max="24" width="16.33203125" style="50" hidden="1" customWidth="1"/>
    <col min="25" max="25" width="16.6640625" style="50" hidden="1" customWidth="1"/>
    <col min="26" max="27" width="17.1640625" style="50" hidden="1"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GH₵ 22,359.33</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5kVA inverter, 10kWh Battery, 5.085kWp Solar Panels and Remote Monitoring</v>
      </c>
      <c r="D5" s="380"/>
      <c r="E5" s="380"/>
      <c r="F5" s="381"/>
      <c r="G5" s="61"/>
      <c r="I5" s="86" t="s">
        <v>1242</v>
      </c>
      <c r="J5" s="296">
        <v>16.7</v>
      </c>
      <c r="K5" s="87"/>
      <c r="U5" s="360" t="s">
        <v>2478</v>
      </c>
    </row>
    <row r="6" spans="2:27" ht="14" customHeight="1">
      <c r="B6" s="60"/>
      <c r="C6" s="382"/>
      <c r="D6" s="383"/>
      <c r="E6" s="383"/>
      <c r="F6" s="384"/>
      <c r="G6" s="61"/>
      <c r="I6" s="88"/>
      <c r="J6" s="81"/>
      <c r="K6" s="87"/>
    </row>
    <row r="7" spans="2:27">
      <c r="B7" s="60"/>
      <c r="C7" s="69" t="s">
        <v>2460</v>
      </c>
      <c r="D7" s="274" t="s">
        <v>2462</v>
      </c>
      <c r="F7" s="61"/>
      <c r="G7" s="61"/>
      <c r="I7" s="89" t="s">
        <v>1217</v>
      </c>
      <c r="J7" s="290">
        <f>'Customer Base'!D$14*'Customer Base'!D$15</f>
        <v>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10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5.0849999999999991</v>
      </c>
      <c r="K9" s="93" t="s">
        <v>1233</v>
      </c>
      <c r="M9" s="50" t="s">
        <v>2202</v>
      </c>
      <c r="N9" s="50" t="s">
        <v>2461</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2470</v>
      </c>
      <c r="D15" s="276">
        <v>1</v>
      </c>
      <c r="F15" s="318">
        <v>1</v>
      </c>
      <c r="G15" s="61"/>
      <c r="I15" s="297" t="s">
        <v>2836</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2</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2">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2">
      <c r="B25" s="60"/>
      <c r="C25" s="69" t="s">
        <v>2473</v>
      </c>
      <c r="D25" s="277" t="s">
        <v>2475</v>
      </c>
      <c r="E25" s="273">
        <f ca="1">IF(D13="Victron",SUM(Items!A242:A254)-IF('Client List'!IL474="",0,'Client List'!IL474),SUM(Items!A242:A254))</f>
        <v>9</v>
      </c>
      <c r="F25" s="61" t="s">
        <v>2511</v>
      </c>
      <c r="G25" s="61"/>
      <c r="R25" s="50" t="str" cm="1">
        <f t="array" ref="R25">IF(AND(ISNUMBER(SEARCH({"Fronius"},D$13)),ISNUMBER(SEARCH({"230/400"},D$8))),25,"")</f>
        <v/>
      </c>
      <c r="S25" s="50" t="str" cm="1">
        <f t="array" ref="S25">IF(AND(ISNUMBER(SEARCH({"Fronius"},F$13)),ISNUMBER(SEARCH({"Mini-Grid"},D$7))),25,"")</f>
        <v/>
      </c>
      <c r="V25" s="50" t="str">
        <f>IF(AND(D$19="Lithium",D$20="Jinko"),4.8,"")</f>
        <v/>
      </c>
    </row>
    <row r="26" spans="2:22">
      <c r="B26" s="60"/>
      <c r="C26" s="69" t="s">
        <v>2664</v>
      </c>
      <c r="D26" s="277">
        <v>565</v>
      </c>
      <c r="E26" s="305"/>
      <c r="F26" s="61"/>
      <c r="G26" s="61"/>
      <c r="R26" s="50" t="str" cm="1">
        <f t="array" ref="R26">IF(AND(ISNUMBER(SEARCH({"Fronius"},D$13)),ISNUMBER(SEARCH({"230/400"},D$8))),27,"")</f>
        <v/>
      </c>
      <c r="S26" s="50" t="str" cm="1">
        <f t="array" ref="S26">IF(AND(ISNUMBER(SEARCH({"Fronius"},F$13)),ISNUMBER(SEARCH({"Mini-Grid"},D$7))),27,"")</f>
        <v/>
      </c>
    </row>
    <row r="27" spans="2:22">
      <c r="B27" s="60"/>
      <c r="C27" s="69" t="s">
        <v>2474</v>
      </c>
      <c r="D27" s="276">
        <v>5</v>
      </c>
      <c r="E27" s="308">
        <f>IF(D7="Grid-Tied",ROUNDUP(1.2*((D14*D15)),0),(D21*IF(D19="Lithium",E20,IF(OR(D19="2V OPzV",D19="2V OPzS"),E20*2/1000,IF(D19="12V Lead-Acid",E20*12/1000,0)))/4)+(0.5*((D14*D15))))</f>
        <v>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t="str" cm="1">
        <f t="array" ref="S29">IF(AND(OR(ISNUMBER(SEARCH({"Fronius","Huawei"},F$13))),ISNUMBER(SEARCH({"Mini-Grid"},D$7))),50,"")</f>
        <v/>
      </c>
    </row>
    <row r="30" spans="2:22">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2">
      <c r="B31" s="60"/>
      <c r="C31" s="69" t="s">
        <v>2479</v>
      </c>
      <c r="D31" s="276">
        <v>20</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113,697.20</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45645.647384027776</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 ca="1">IF(SUMPRODUCT(Items!A$6:A$120,Items!AP$6:AP$120)&gt;0,('Customer Base'!J$7/'Customer Base'!D$15),IF(SUMPRODUCT(Items!A$257:A$289,Items!AP$257:AP$289)&gt;0,('Customer Base'!J$7/'Customer Base'!D$15),""))</f>
        <v>5</v>
      </c>
      <c r="F9" s="150">
        <f ca="1">E9</f>
        <v>5</v>
      </c>
      <c r="G9" s="150">
        <f ca="1">E9</f>
        <v>5</v>
      </c>
      <c r="H9" s="150">
        <f ca="1">E9</f>
        <v>5</v>
      </c>
      <c r="I9" s="150">
        <v>162</v>
      </c>
      <c r="J9" s="150">
        <f>D9*'Customer Base'!D15</f>
        <v>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 ca="1">IFERROR(E9*100%,0)</f>
        <v>5</v>
      </c>
      <c r="F11" s="154">
        <f t="shared" ref="F11:H11" ca="1" si="0">IFERROR(F9*100%,0)</f>
        <v>5</v>
      </c>
      <c r="G11" s="154">
        <f t="shared" ca="1" si="0"/>
        <v>5</v>
      </c>
      <c r="H11" s="154">
        <f t="shared" ca="1" si="0"/>
        <v>5</v>
      </c>
      <c r="I11" s="154">
        <f t="shared" ref="I11:L11" si="1">I9*100%</f>
        <v>162</v>
      </c>
      <c r="J11" s="154">
        <f t="shared" si="1"/>
        <v>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 ca="1">E11/1</f>
        <v>5</v>
      </c>
      <c r="F13" s="152">
        <f t="shared" ref="F13:H13" ca="1" si="2">F11/1</f>
        <v>5</v>
      </c>
      <c r="G13" s="152">
        <f t="shared" ca="1" si="2"/>
        <v>5</v>
      </c>
      <c r="H13" s="152">
        <f t="shared" ca="1" si="2"/>
        <v>5</v>
      </c>
      <c r="I13" s="152">
        <f t="shared" ref="I13:L13" si="3">I11/0.8</f>
        <v>202.5</v>
      </c>
      <c r="J13" s="152">
        <f t="shared" si="3"/>
        <v>6.25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 ca="1">SUM(E13,E15)</f>
        <v>5</v>
      </c>
      <c r="F17" s="146">
        <f t="shared" ref="F17:L17" ca="1" si="5">SUM(F13,F15)</f>
        <v>5</v>
      </c>
      <c r="G17" s="146">
        <f t="shared" ca="1" si="5"/>
        <v>5</v>
      </c>
      <c r="H17" s="146">
        <f ca="1">SUM(H13,H15)</f>
        <v>5</v>
      </c>
      <c r="I17" s="146">
        <f t="shared" si="5"/>
        <v>202.5</v>
      </c>
      <c r="J17" s="146">
        <f t="shared" si="5"/>
        <v>6.25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28.619999999999997</v>
      </c>
      <c r="F23" s="152">
        <f ca="1">E23</f>
        <v>28.619999999999997</v>
      </c>
      <c r="G23" s="152">
        <f ca="1">E23</f>
        <v>28.619999999999997</v>
      </c>
      <c r="H23" s="152">
        <f ca="1">E23</f>
        <v>28.619999999999997</v>
      </c>
      <c r="I23" s="152">
        <f>SUMPRODUCT(Items!A$6:A$132,Items!AW$6:AW$132)/'Customer Base'!D15</f>
        <v>70</v>
      </c>
      <c r="J23" s="152">
        <f t="shared" ref="J23" si="6">IF(J55&lt;&gt;"",J$17*1000/(IF(J57=1,240,IF(J57=3,(SQRT(3)*400)))),"")</f>
        <v>26.041666666666668</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32</v>
      </c>
      <c r="F27" s="152">
        <f t="shared" ca="1" si="8"/>
        <v>32</v>
      </c>
      <c r="G27" s="152">
        <f t="shared" ca="1" si="8"/>
        <v>32</v>
      </c>
      <c r="H27" s="152">
        <f t="shared" ca="1" si="8"/>
        <v>32</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32</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32</v>
      </c>
      <c r="F29" s="152">
        <f t="shared" ref="F29:H29" ca="1" si="9">IFERROR(IF(F$25=0,"",F27/(PRODUCT(F61:F67))),"")</f>
        <v>32</v>
      </c>
      <c r="G29" s="152">
        <f t="shared" ca="1" si="9"/>
        <v>32</v>
      </c>
      <c r="H29" s="152">
        <f t="shared" ca="1" si="9"/>
        <v>32</v>
      </c>
      <c r="I29" s="152">
        <f t="shared" ref="I29:L29" si="10">IF(I$25=0,"",I27/(PRODUCT(I61:I67)))</f>
        <v>98.76543209876543</v>
      </c>
      <c r="J29" s="152">
        <f t="shared" si="10"/>
        <v>32</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36</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36</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ca="1" si="13"/>
        <v>8</v>
      </c>
      <c r="H41" s="152">
        <f t="shared" ca="1" si="13"/>
        <v>8</v>
      </c>
      <c r="I41" s="152">
        <f t="shared" si="13"/>
        <v>300</v>
      </c>
      <c r="J41" s="152">
        <f t="shared" si="13"/>
        <v>8</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4</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4</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1No.   Single Core, Non-Armour, Ref C, 2_Cables Touching Flat</v>
      </c>
      <c r="F47" s="156" t="str">
        <f t="shared" ca="1" si="16"/>
        <v>1No.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6"/>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6"/>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20</v>
      </c>
      <c r="F69" s="180">
        <f>E69</f>
        <v>20</v>
      </c>
      <c r="G69" s="180">
        <f>E69</f>
        <v>20</v>
      </c>
      <c r="H69" s="180">
        <f>E69</f>
        <v>20</v>
      </c>
      <c r="I69" s="180">
        <v>50</v>
      </c>
      <c r="J69" s="180">
        <v>50</v>
      </c>
      <c r="K69" s="180">
        <f>E69</f>
        <v>20</v>
      </c>
      <c r="L69" s="180">
        <f>E69</f>
        <v>20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2080</v>
      </c>
      <c r="B75" s="388"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37</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37</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37</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37</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36</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4</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4</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4</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4</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4</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4</v>
      </c>
      <c r="F81" s="129" cm="1">
        <f t="array" aca="1" ref="F81" ca="1">IF(F$29="","",IF(OR(F78&lt;&gt;"",F79&lt;&gt;"",F80&lt;&gt;""),IF(F94&gt;20,INDEX(T!$P$6:$P$29,MATCH(TRUE,INDEX(T!$P$6:$P$29&gt;F78,0),)),F78)))</f>
        <v>4</v>
      </c>
      <c r="G81" s="129" cm="1">
        <f t="array" aca="1" ref="G81" ca="1">IF(G$29="","",IF(OR(G78&lt;&gt;"",G79&lt;&gt;"",G80&lt;&gt;""),IF(G94&gt;20,INDEX(T!$P$6:$P$29,MATCH(TRUE,INDEX(T!$P$6:$P$29&gt;G78,0),)),G78)))</f>
        <v>4</v>
      </c>
      <c r="H81" s="129" cm="1">
        <f t="array" aca="1" ref="H81" ca="1">IF(H$29="","",IF(OR(H78&lt;&gt;"",H79&lt;&gt;"",H80&lt;&gt;""),IF(H94&gt;20,INDEX(T!$P$6:$P$29,MATCH(TRUE,INDEX(T!$P$6:$P$29&gt;H78,0),)),H78)))</f>
        <v>4</v>
      </c>
      <c r="I81" s="129" cm="1">
        <f t="array" ref="I81">IF(I$29="","",IF(OR(I78&lt;&gt;"",I79&lt;&gt;"",I80&lt;&gt;""),IF(I94&gt;20,INDEX(T!$P$6:$P$29,MATCH(TRUE,INDEX(T!$P$6:$P$29&gt;I78,0),)),I78)))</f>
        <v>25</v>
      </c>
      <c r="J81" s="129" cm="1">
        <f t="array" ref="J81">IF(J$29="","",IF(OR(J78&lt;&gt;"",J79&lt;&gt;"",J80&lt;&gt;""),IF(J94&gt;20,INDEX(T!$P$6:$P$29,MATCH(TRUE,INDEX(T!$P$6:$P$29&gt;J78,0),)),J78)))</f>
        <v>4</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4</v>
      </c>
      <c r="F82" s="152" cm="1">
        <f t="array" aca="1" ref="F82" ca="1">IF(F$29="","",IF(F94&lt;&gt;"",IF(F95&gt;20,INDEX(T!$P$6:$P$29,MATCH(TRUE,INDEX(T!$P$6:$P$29&gt;F81,0),)),F81)))</f>
        <v>4</v>
      </c>
      <c r="G82" s="152" cm="1">
        <f t="array" aca="1" ref="G82" ca="1">IF(G$29="","",IF(G94&lt;&gt;"",IF(G95&gt;20,INDEX(T!$P$6:$P$29,MATCH(TRUE,INDEX(T!$P$6:$P$29&gt;G81,0),)),G81)))</f>
        <v>4</v>
      </c>
      <c r="H82" s="152" cm="1">
        <f t="array" aca="1" ref="H82" ca="1">IF(H$29="","",IF(H94&lt;&gt;"",IF(H95&gt;20,INDEX(T!$P$6:$P$29,MATCH(TRUE,INDEX(T!$P$6:$P$29&gt;H81,0),)),H81)))</f>
        <v>4</v>
      </c>
      <c r="I82" s="152" cm="1">
        <f t="array" ref="I82">IF(I$29="","",IF(I94&lt;&gt;"",IF(I95&gt;20,INDEX(T!$P$6:$P$29,MATCH(TRUE,INDEX(T!$P$6:$P$29&gt;I81,0),)),I81)))</f>
        <v>25</v>
      </c>
      <c r="J82" s="152" cm="1">
        <f t="array" ref="J82">IF(J$29="","",IF(J94&lt;&gt;"",IF(J95&gt;20,INDEX(T!$P$6:$P$29,MATCH(TRUE,INDEX(T!$P$6:$P$29&gt;J81,0),)),J81)))</f>
        <v>4</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4</v>
      </c>
      <c r="F83" s="136" cm="1">
        <f t="array" aca="1" ref="F83" ca="1">IF(F$29="","",IF(F95&lt;&gt;"",IF(F96&gt;20,INDEX(T!$P$6:$P$29,MATCH(TRUE,INDEX(T!$P$6:$P$29&gt;F82,0),)),F82)))</f>
        <v>4</v>
      </c>
      <c r="G83" s="136" cm="1">
        <f t="array" aca="1" ref="G83" ca="1">IF(G$29="","",IF(G95&lt;&gt;"",IF(G96&gt;20,INDEX(T!$P$6:$P$29,MATCH(TRUE,INDEX(T!$P$6:$P$29&gt;G82,0),)),G82)))</f>
        <v>4</v>
      </c>
      <c r="H83" s="136" cm="1">
        <f t="array" aca="1" ref="H83" ca="1">IF(H$29="","",IF(H95&lt;&gt;"",IF(H96&gt;20,INDEX(T!$P$6:$P$29,MATCH(TRUE,INDEX(T!$P$6:$P$29&gt;H82,0),)),H82)))</f>
        <v>4</v>
      </c>
      <c r="I83" s="136" cm="1">
        <f t="array" ref="I83">IF(I$29="","",IF(I95&lt;&gt;"",IF(I96&gt;20,INDEX(T!$P$6:$P$29,MATCH(TRUE,INDEX(T!$P$6:$P$29&gt;I82,0),)),I82)))</f>
        <v>25</v>
      </c>
      <c r="J83" s="136" cm="1">
        <f t="array" ref="J83">IF(J$29="","",IF(J95&lt;&gt;"",IF(J96&gt;20,INDEX(T!$P$6:$P$29,MATCH(TRUE,INDEX(T!$P$6:$P$29&gt;J82,0),)),J82)))</f>
        <v>4</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4</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4</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4</v>
      </c>
      <c r="G85" s="136">
        <f t="shared" ca="1" si="19"/>
        <v>4</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4</v>
      </c>
      <c r="I85" s="136">
        <f t="shared" si="19"/>
        <v>16</v>
      </c>
      <c r="J85" s="136">
        <f t="shared" si="19"/>
        <v>4</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4.6100000000000003</v>
      </c>
      <c r="F88" s="156">
        <f ca="1">IF(F$25=0,"",IF(ISNUMBER(F83),LOOKUP(F83,T!$P$6:$P$29,T!$Q$6:$Q$29),IF(ISNUMBER(F79),LOOKUP(F79,T!$P$6:$P$29,T!$Q$6:$Q$29),IF(ISNUMBER(F80),LOOKUP(F80,T!$P$6:$P$29,T!$Q$6:$Q$29),0))))</f>
        <v>4.6100000000000003</v>
      </c>
      <c r="G88" s="156">
        <f ca="1">IF(G$25=0,"",IF(ISNUMBER(G83),LOOKUP(G83,T!$P$6:$P$29,T!$Q$6:$Q$29),IF(ISNUMBER(G79),LOOKUP(G79,T!$P$6:$P$29,T!$Q$6:$Q$29),IF(ISNUMBER(G80),LOOKUP(G80,T!$P$6:$P$29,T!$Q$6:$Q$29),0))))</f>
        <v>4.6100000000000003</v>
      </c>
      <c r="H88" s="156">
        <f ca="1">IF(H$25=0,"",IF(ISNUMBER(H83),LOOKUP(H83,T!$P$6:$P$29,T!$Q$6:$Q$29),IF(ISNUMBER(H79),LOOKUP(H79,T!$P$6:$P$29,T!$Q$6:$Q$29),IF(ISNUMBER(H80),LOOKUP(H80,T!$P$6:$P$29,T!$Q$6:$Q$29),0))))</f>
        <v>4.6100000000000003</v>
      </c>
      <c r="I88" s="156">
        <f>IF(I$25=0,"",IF(ISNUMBER(I83),LOOKUP(I83,T!$P$6:$P$29,T!$Q$6:$Q$29),IF(ISNUMBER(I79),LOOKUP(I79,T!$P$6:$P$29,T!$Q$6:$Q$29),IF(ISNUMBER(I80),LOOKUP(I80,T!$P$6:$P$29,T!$Q$6:$Q$29),0))))</f>
        <v>0.72699999999999998</v>
      </c>
      <c r="J88" s="156">
        <f>IF(J$25=0,"",IF(ISNUMBER(J83),LOOKUP(J83,T!$P$6:$P$29,T!$Q$6:$Q$29),IF(ISNUMBER(J79),LOOKUP(J79,T!$P$6:$P$29,T!$Q$6:$Q$29),IF(ISNUMBER(J80),LOOKUP(J80,T!$P$6:$P$29,T!$Q$6:$Q$29),0))))</f>
        <v>4.6100000000000003</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4.6100000000000003</v>
      </c>
      <c r="F89" s="158">
        <f ca="1">IF(F$25=0,"",IF(ISNUMBER(F85),LOOKUP(F85,T!$P$6:$P$28,T!$Q$6:$Q$28),0))</f>
        <v>4.6100000000000003</v>
      </c>
      <c r="G89" s="158">
        <f ca="1">IF(G$25=0,"",IF(ISNUMBER(G85),LOOKUP(G85,T!$P$6:$P$28,T!$Q$6:$Q$28),0))</f>
        <v>4.6100000000000003</v>
      </c>
      <c r="H89" s="158">
        <f ca="1">IF(H$25=0,"",IF(ISNUMBER(H85),LOOKUP(H85,T!$P$6:$P$28,T!$Q$6:$Q$28),0))</f>
        <v>4.6100000000000003</v>
      </c>
      <c r="I89" s="158">
        <f>IF(I$25=0,"",IF(ISNUMBER(I85),LOOKUP(I85,T!$P$6:$P$28,T!$Q$6:$Q$28),0))</f>
        <v>1.1499999999999999</v>
      </c>
      <c r="J89" s="158">
        <f>IF(J$25=0,"",IF(ISNUMBER(J85),LOOKUP(J85,T!$P$6:$P$28,T!$Q$6:$Q$28),0))</f>
        <v>4.6100000000000003</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184.4</v>
      </c>
      <c r="F91" s="158">
        <f t="shared" ca="1" si="21"/>
        <v>184.4</v>
      </c>
      <c r="G91" s="158">
        <f t="shared" ca="1" si="21"/>
        <v>184.4</v>
      </c>
      <c r="H91" s="158">
        <f ca="1">IF(H25&lt;&gt;0,(H88+H89)*H69,0)</f>
        <v>184.4</v>
      </c>
      <c r="I91" s="158">
        <f t="shared" si="21"/>
        <v>93.85</v>
      </c>
      <c r="J91" s="158">
        <f t="shared" si="21"/>
        <v>461.00000000000006</v>
      </c>
      <c r="K91" s="158">
        <f>IF(K25&lt;&gt;0,(K88+K89)*K69,0)</f>
        <v>484</v>
      </c>
      <c r="L91" s="158">
        <f>IF(L25&lt;&gt;0,(L88+L89)*L69,0)</f>
        <v>484</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0.22169999999999998</v>
      </c>
      <c r="F92" s="159">
        <f t="shared" ca="1" si="22"/>
        <v>0.22169999999999998</v>
      </c>
      <c r="G92" s="159">
        <f t="shared" ca="1" si="22"/>
        <v>0.22169999999999998</v>
      </c>
      <c r="H92" s="159">
        <f ca="1">IF(H25&lt;&gt;0,((H90+H91)*1.2)/1000,0)</f>
        <v>0.22169999999999998</v>
      </c>
      <c r="I92" s="159">
        <f t="shared" si="22"/>
        <v>0.11303999999999997</v>
      </c>
      <c r="J92" s="159">
        <f t="shared" si="22"/>
        <v>0.55362000000000011</v>
      </c>
      <c r="K92" s="159">
        <f>IF(K25&lt;&gt;0,((K90+K91)*1.2)/1000,0)</f>
        <v>0.58122000000000007</v>
      </c>
      <c r="L92" s="159">
        <f>IF(L25&lt;&gt;0,((L90+L91)*1.2)/1000,0)</f>
        <v>0.58122000000000007</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88" t="s">
        <v>2487</v>
      </c>
      <c r="C94" s="385"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6.2963999999999993</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6.2963999999999993</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6.2963999999999993</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6.2963999999999993</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14.322916666666668</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8.2997999999999994</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8.2997999999999994</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6.2963999999999993</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6.2963999999999993</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6.2963999999999993</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6.2963999999999993</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14.322916666666668</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8.2997999999999994</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8.2997999999999994</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6.2963999999999993</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6.2963999999999993</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6.2963999999999993</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6.2963999999999993</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14.322916666666668</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8.2997999999999994</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8.2997999999999994</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6.2963999999999993</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6.2963999999999993</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6.2963999999999993</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6.2963999999999993</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14.322916666666668</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8.2997999999999994</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8.2997999999999994</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89"/>
      <c r="C102" s="385"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6.2963999999999993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4.1785199999999998</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2.5185599999999999</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1.6027199999999995</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14.322916666666668</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3.1481999999999997</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2.0892599999999999</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3.1170297029702965E-2</v>
      </c>
      <c r="F104" s="194">
        <f ca="1">IFERROR((IF(F84&gt;=F83,F102,99999)/((SUMPRODUCT(Items!$A$242:$A$254,Items!$AQ$242:$AQ$254)/SUM(Items!$A$242:$A$254))*Items!$N$1)),"")</f>
        <v>2.0685742574257426E-2</v>
      </c>
      <c r="G104" s="194">
        <f ca="1">IFERROR((IF(G84&gt;=G83,G102,99999)/((SUMPRODUCT(Items!$A$242:$A$254,Items!$AQ$242:$AQ$254)/SUM(Items!$A$242:$A$254))*Items!$N$1)),"")</f>
        <v>1.2468118811881188E-2</v>
      </c>
      <c r="H104" s="194">
        <f ca="1">IFERROR((IF(H84&gt;=H83,H102,99999)/((SUMPRODUCT(Items!$A$242:$A$254,Items!$AQ$242:$AQ$254)/SUM(Items!$A$242:$A$254))*Items!$N$1)),"")</f>
        <v>7.9342574257425715E-3</v>
      </c>
      <c r="I104" s="193"/>
      <c r="J104" s="193"/>
      <c r="K104" s="194">
        <f ca="1">IFERROR((IF(K84&gt;=K83,K102,99999)/((SUMPRODUCT(Items!$A$242:$A$254,Items!$AQ$242:$AQ$254)/SUM(Items!$A$242:$A$254))*Items!$N$1)),"")</f>
        <v>1.5585148514851483E-2</v>
      </c>
      <c r="L104" s="194">
        <f ca="1">IFERROR((IF(L84&gt;=L83,L102,99999)/((SUMPRODUCT(Items!$A$242:$A$254,Items!$AQ$242:$AQ$254)/SUM(Items!$A$242:$A$254))*Items!$N$1)),"")</f>
        <v>1.0342871287128713E-2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2096</v>
      </c>
      <c r="C220" s="152"/>
      <c r="D220" s="152"/>
      <c r="E220" s="152"/>
      <c r="F220" s="152"/>
      <c r="G220" s="152"/>
      <c r="H220" s="152"/>
      <c r="I220" s="152"/>
      <c r="J220" s="152"/>
      <c r="K220" s="152"/>
      <c r="L220" s="152"/>
      <c r="M220" s="152"/>
      <c r="O220" s="125"/>
    </row>
    <row r="221" spans="1:58" s="124" customFormat="1" ht="16">
      <c r="A221" s="393"/>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94"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95"/>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95"/>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95"/>
      <c r="B226" s="151" t="s">
        <v>2138</v>
      </c>
      <c r="C226" s="152"/>
      <c r="D226" s="152"/>
      <c r="E226" s="152"/>
      <c r="F226" s="152"/>
      <c r="G226" s="152" t="s">
        <v>2139</v>
      </c>
      <c r="H226" s="152"/>
      <c r="I226" s="152" t="s">
        <v>2139</v>
      </c>
      <c r="J226" s="152" t="s">
        <v>2139</v>
      </c>
      <c r="K226" s="152"/>
      <c r="L226" s="152" t="s">
        <v>2140</v>
      </c>
    </row>
    <row r="227" spans="1:12" s="124" customFormat="1" ht="16">
      <c r="A227" s="395"/>
      <c r="B227" s="151" t="s">
        <v>2141</v>
      </c>
      <c r="C227" s="152"/>
      <c r="D227" s="152"/>
      <c r="E227" s="152"/>
      <c r="F227" s="152"/>
      <c r="G227" s="152" t="s">
        <v>2142</v>
      </c>
      <c r="H227" s="152"/>
      <c r="I227" s="152"/>
      <c r="J227" s="152" t="s">
        <v>2142</v>
      </c>
      <c r="K227" s="152"/>
      <c r="L227" s="152" t="s">
        <v>2142</v>
      </c>
    </row>
    <row r="228" spans="1:12" s="124" customFormat="1" ht="16">
      <c r="A228" s="395"/>
      <c r="B228" s="151" t="s">
        <v>2143</v>
      </c>
      <c r="C228" s="152"/>
      <c r="D228" s="152"/>
      <c r="E228" s="152"/>
      <c r="F228" s="152"/>
      <c r="G228" s="152"/>
      <c r="H228" s="152"/>
      <c r="I228" s="152"/>
      <c r="J228" s="152"/>
      <c r="K228" s="152"/>
      <c r="L228" s="152" t="s">
        <v>2144</v>
      </c>
    </row>
    <row r="229" spans="1:12" s="124" customFormat="1" ht="16">
      <c r="A229" s="396"/>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2180</v>
      </c>
      <c r="B231" s="195" t="s">
        <v>2181</v>
      </c>
      <c r="C231" s="184">
        <v>2</v>
      </c>
      <c r="D231" s="184">
        <v>3</v>
      </c>
      <c r="E231" s="184">
        <v>4</v>
      </c>
      <c r="F231" s="184">
        <v>5</v>
      </c>
      <c r="G231" s="184">
        <v>6</v>
      </c>
      <c r="H231" s="184"/>
      <c r="I231" s="184">
        <v>7</v>
      </c>
      <c r="J231" s="184">
        <v>9</v>
      </c>
      <c r="K231" s="184"/>
      <c r="L231" s="184"/>
    </row>
    <row r="232" spans="1:12" s="124" customFormat="1" ht="16">
      <c r="A232" s="395"/>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95"/>
      <c r="B233" s="151" t="s">
        <v>2135</v>
      </c>
      <c r="C233" s="152">
        <v>2</v>
      </c>
      <c r="D233" s="152" t="s">
        <v>2136</v>
      </c>
      <c r="E233" s="152">
        <v>2</v>
      </c>
      <c r="F233" s="152" t="s">
        <v>2136</v>
      </c>
      <c r="G233" s="152">
        <v>2</v>
      </c>
      <c r="H233" s="152"/>
      <c r="I233" s="152" t="s">
        <v>2136</v>
      </c>
      <c r="J233" s="152" t="s">
        <v>2136</v>
      </c>
      <c r="K233" s="152"/>
      <c r="L233" s="152"/>
    </row>
    <row r="234" spans="1:12" s="124" customFormat="1" ht="16">
      <c r="A234" s="395"/>
      <c r="B234" s="151" t="s">
        <v>2138</v>
      </c>
      <c r="C234" s="152"/>
      <c r="D234" s="152"/>
      <c r="E234" s="152"/>
      <c r="F234" s="152"/>
      <c r="G234" s="152"/>
      <c r="H234" s="152"/>
      <c r="I234" s="152"/>
      <c r="J234" s="152"/>
      <c r="K234" s="152"/>
      <c r="L234" s="152"/>
    </row>
    <row r="235" spans="1:12" s="124" customFormat="1" ht="16">
      <c r="A235" s="395"/>
      <c r="B235" s="151" t="s">
        <v>2141</v>
      </c>
      <c r="C235" s="152"/>
      <c r="D235" s="152"/>
      <c r="E235" s="152"/>
      <c r="F235" s="152"/>
      <c r="G235" s="152"/>
      <c r="H235" s="152"/>
      <c r="I235" s="152"/>
      <c r="J235" s="152"/>
      <c r="K235" s="152"/>
      <c r="L235" s="152"/>
    </row>
    <row r="236" spans="1:12" s="124" customFormat="1" ht="16">
      <c r="A236" s="395"/>
      <c r="B236" s="151" t="s">
        <v>2143</v>
      </c>
      <c r="C236" s="152"/>
      <c r="D236" s="152"/>
      <c r="E236" s="152"/>
      <c r="F236" s="152"/>
      <c r="G236" s="152"/>
      <c r="H236" s="152"/>
      <c r="I236" s="152"/>
      <c r="J236" s="152"/>
      <c r="K236" s="152"/>
      <c r="L236" s="152"/>
    </row>
    <row r="237" spans="1:12" s="124" customFormat="1" ht="16">
      <c r="A237" s="396"/>
      <c r="B237" s="134" t="s">
        <v>2096</v>
      </c>
      <c r="C237" s="136"/>
      <c r="D237" s="136"/>
      <c r="E237" s="136"/>
      <c r="F237" s="136"/>
      <c r="G237" s="136"/>
      <c r="H237" s="136"/>
      <c r="I237" s="136"/>
      <c r="J237" s="136"/>
      <c r="K237" s="136"/>
      <c r="L237" s="136"/>
    </row>
    <row r="238" spans="1:12" s="124" customFormat="1" ht="16">
      <c r="L238" s="123"/>
    </row>
    <row r="239" spans="1:12" s="124" customFormat="1" ht="55">
      <c r="A239" s="394" t="s">
        <v>2182</v>
      </c>
      <c r="B239" s="195" t="s">
        <v>2183</v>
      </c>
      <c r="C239" s="184">
        <v>2</v>
      </c>
      <c r="D239" s="184">
        <v>3</v>
      </c>
      <c r="E239" s="184">
        <v>4</v>
      </c>
      <c r="F239" s="184">
        <v>5</v>
      </c>
      <c r="G239" s="184">
        <v>6</v>
      </c>
      <c r="H239" s="184"/>
      <c r="I239" s="184">
        <v>7</v>
      </c>
      <c r="J239" s="184">
        <v>9</v>
      </c>
      <c r="K239" s="184"/>
      <c r="L239" s="184">
        <v>12</v>
      </c>
    </row>
    <row r="240" spans="1:12" s="124" customFormat="1" ht="16">
      <c r="A240" s="395"/>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95"/>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95"/>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95"/>
      <c r="B243" s="151" t="s">
        <v>2141</v>
      </c>
      <c r="C243" s="152" t="s">
        <v>2142</v>
      </c>
      <c r="D243" s="152" t="s">
        <v>2142</v>
      </c>
      <c r="E243" s="152" t="s">
        <v>2142</v>
      </c>
      <c r="F243" s="152" t="s">
        <v>2142</v>
      </c>
      <c r="G243" s="152" t="s">
        <v>2148</v>
      </c>
      <c r="H243" s="152"/>
      <c r="I243" s="152"/>
      <c r="J243" s="152"/>
      <c r="K243" s="152"/>
      <c r="L243" s="152"/>
    </row>
    <row r="244" spans="1:15" s="124" customFormat="1" ht="16">
      <c r="A244" s="395"/>
      <c r="B244" s="151" t="s">
        <v>2143</v>
      </c>
      <c r="C244" s="152"/>
      <c r="D244" s="152"/>
      <c r="E244" s="152"/>
      <c r="F244" s="152"/>
      <c r="G244" s="152"/>
      <c r="H244" s="152"/>
      <c r="I244" s="152" t="s">
        <v>2149</v>
      </c>
      <c r="J244" s="152" t="s">
        <v>2149</v>
      </c>
      <c r="K244" s="152"/>
      <c r="L244" s="152" t="s">
        <v>2144</v>
      </c>
    </row>
    <row r="245" spans="1:15" s="124" customFormat="1" ht="16">
      <c r="A245" s="396"/>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94" t="s">
        <v>2184</v>
      </c>
      <c r="B247" s="195" t="s">
        <v>2152</v>
      </c>
      <c r="C247" s="184">
        <v>2</v>
      </c>
      <c r="D247" s="184">
        <v>3</v>
      </c>
      <c r="E247" s="184">
        <v>4</v>
      </c>
      <c r="F247" s="184">
        <v>5</v>
      </c>
      <c r="G247" s="184">
        <v>6</v>
      </c>
      <c r="H247" s="184"/>
      <c r="I247" s="184">
        <v>7</v>
      </c>
      <c r="J247" s="184"/>
      <c r="K247" s="184"/>
      <c r="L247" s="184"/>
    </row>
    <row r="248" spans="1:15" s="124" customFormat="1" ht="16">
      <c r="A248" s="395"/>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95"/>
      <c r="B249" s="151" t="s">
        <v>2135</v>
      </c>
      <c r="C249" s="152">
        <v>2</v>
      </c>
      <c r="D249" s="152" t="s">
        <v>2136</v>
      </c>
      <c r="E249" s="152">
        <v>2</v>
      </c>
      <c r="F249" s="152" t="s">
        <v>2136</v>
      </c>
      <c r="G249" s="152">
        <v>2</v>
      </c>
      <c r="H249" s="152"/>
      <c r="I249" s="152" t="s">
        <v>2136</v>
      </c>
      <c r="J249" s="152"/>
      <c r="K249" s="152"/>
      <c r="L249" s="152"/>
    </row>
    <row r="250" spans="1:15" s="124" customFormat="1" ht="16">
      <c r="A250" s="395"/>
      <c r="B250" s="151" t="s">
        <v>2138</v>
      </c>
      <c r="C250" s="152"/>
      <c r="D250" s="152"/>
      <c r="E250" s="152"/>
      <c r="F250" s="152"/>
      <c r="G250" s="152"/>
      <c r="H250" s="152"/>
      <c r="I250" s="152"/>
      <c r="J250" s="152"/>
      <c r="K250" s="152"/>
      <c r="L250" s="152"/>
    </row>
    <row r="251" spans="1:15" s="124" customFormat="1" ht="16">
      <c r="A251" s="395"/>
      <c r="B251" s="151" t="s">
        <v>2141</v>
      </c>
      <c r="C251" s="152"/>
      <c r="D251" s="152"/>
      <c r="E251" s="152"/>
      <c r="F251" s="152"/>
      <c r="G251" s="152"/>
      <c r="H251" s="152"/>
      <c r="I251" s="152"/>
      <c r="J251" s="152"/>
      <c r="K251" s="152"/>
      <c r="L251" s="152"/>
    </row>
    <row r="252" spans="1:15" s="124" customFormat="1" ht="16">
      <c r="A252" s="395"/>
      <c r="B252" s="151" t="s">
        <v>2143</v>
      </c>
      <c r="C252" s="152"/>
      <c r="D252" s="152"/>
      <c r="E252" s="152"/>
      <c r="F252" s="152"/>
      <c r="G252" s="152"/>
      <c r="H252" s="152"/>
      <c r="I252" s="152"/>
      <c r="J252" s="152"/>
      <c r="K252" s="152"/>
      <c r="L252" s="152"/>
    </row>
    <row r="253" spans="1:15" s="124" customFormat="1" ht="16">
      <c r="A253" s="396"/>
      <c r="B253" s="134" t="s">
        <v>2096</v>
      </c>
      <c r="C253" s="136"/>
      <c r="D253" s="136"/>
      <c r="E253" s="136"/>
      <c r="F253" s="136"/>
      <c r="G253" s="136"/>
      <c r="H253" s="136"/>
      <c r="I253" s="136"/>
      <c r="J253" s="136"/>
      <c r="K253" s="136"/>
      <c r="L253" s="136"/>
    </row>
    <row r="254" spans="1:15" s="124" customFormat="1" ht="16">
      <c r="O254" s="125"/>
    </row>
    <row r="255" spans="1:15" s="124" customFormat="1" ht="55">
      <c r="A255" s="391" t="s">
        <v>2185</v>
      </c>
      <c r="B255" s="195" t="s">
        <v>2156</v>
      </c>
      <c r="C255" s="184">
        <v>2</v>
      </c>
      <c r="D255" s="184">
        <v>3</v>
      </c>
      <c r="E255" s="184">
        <v>4</v>
      </c>
      <c r="F255" s="184">
        <v>5</v>
      </c>
      <c r="G255" s="184">
        <v>6</v>
      </c>
      <c r="H255" s="184"/>
      <c r="I255" s="184">
        <v>7</v>
      </c>
      <c r="J255" s="184">
        <v>9</v>
      </c>
      <c r="K255" s="184"/>
      <c r="L255" s="184">
        <v>12</v>
      </c>
    </row>
    <row r="256" spans="1:15" s="124" customFormat="1" ht="16">
      <c r="A256" s="392"/>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92"/>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92"/>
      <c r="B258" s="151" t="s">
        <v>2138</v>
      </c>
      <c r="C258" s="152"/>
      <c r="D258" s="152"/>
      <c r="E258" s="152"/>
      <c r="F258" s="152"/>
      <c r="G258" s="152" t="s">
        <v>2139</v>
      </c>
      <c r="H258" s="152"/>
      <c r="I258" s="152" t="s">
        <v>2139</v>
      </c>
      <c r="J258" s="152" t="s">
        <v>2139</v>
      </c>
      <c r="K258" s="152"/>
      <c r="L258" s="152" t="s">
        <v>2140</v>
      </c>
    </row>
    <row r="259" spans="1:12" s="124" customFormat="1" ht="16">
      <c r="A259" s="392"/>
      <c r="B259" s="151" t="s">
        <v>2141</v>
      </c>
      <c r="C259" s="152"/>
      <c r="D259" s="152"/>
      <c r="E259" s="152"/>
      <c r="F259" s="152"/>
      <c r="G259" s="152" t="s">
        <v>2142</v>
      </c>
      <c r="H259" s="152"/>
      <c r="I259" s="152"/>
      <c r="J259" s="152" t="s">
        <v>2142</v>
      </c>
      <c r="K259" s="152"/>
      <c r="L259" s="152" t="s">
        <v>2142</v>
      </c>
    </row>
    <row r="260" spans="1:12" s="124" customFormat="1" ht="16">
      <c r="A260" s="392"/>
      <c r="B260" s="151" t="s">
        <v>2143</v>
      </c>
      <c r="C260" s="152"/>
      <c r="D260" s="152"/>
      <c r="E260" s="152"/>
      <c r="F260" s="152"/>
      <c r="G260" s="152"/>
      <c r="H260" s="152"/>
      <c r="I260" s="152"/>
      <c r="J260" s="152"/>
      <c r="K260" s="152"/>
      <c r="L260" s="152" t="s">
        <v>2144</v>
      </c>
    </row>
    <row r="261" spans="1:12" s="124" customFormat="1" ht="16">
      <c r="A261" s="393"/>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2186</v>
      </c>
      <c r="B263" s="195" t="s">
        <v>2158</v>
      </c>
      <c r="C263" s="184">
        <v>2</v>
      </c>
      <c r="D263" s="184">
        <v>3</v>
      </c>
      <c r="E263" s="184">
        <v>4</v>
      </c>
      <c r="F263" s="184">
        <v>5</v>
      </c>
      <c r="G263" s="184">
        <v>6</v>
      </c>
      <c r="H263" s="184"/>
      <c r="I263" s="184">
        <v>7</v>
      </c>
      <c r="J263" s="184">
        <v>9</v>
      </c>
      <c r="K263" s="184"/>
      <c r="L263" s="184"/>
    </row>
    <row r="264" spans="1:12" s="124" customFormat="1" ht="16">
      <c r="A264" s="392"/>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92"/>
      <c r="B265" s="151" t="s">
        <v>2135</v>
      </c>
      <c r="C265" s="152">
        <v>2</v>
      </c>
      <c r="D265" s="152" t="s">
        <v>2136</v>
      </c>
      <c r="E265" s="152">
        <v>2</v>
      </c>
      <c r="F265" s="152" t="s">
        <v>2136</v>
      </c>
      <c r="G265" s="152">
        <v>2</v>
      </c>
      <c r="H265" s="152"/>
      <c r="I265" s="152" t="s">
        <v>2136</v>
      </c>
      <c r="J265" s="152" t="s">
        <v>2136</v>
      </c>
      <c r="K265" s="152"/>
      <c r="L265" s="152"/>
    </row>
    <row r="266" spans="1:12" s="124" customFormat="1" ht="16">
      <c r="A266" s="392"/>
      <c r="B266" s="151" t="s">
        <v>2138</v>
      </c>
      <c r="C266" s="152"/>
      <c r="D266" s="152"/>
      <c r="E266" s="152"/>
      <c r="F266" s="152"/>
      <c r="G266" s="152"/>
      <c r="H266" s="152"/>
      <c r="I266" s="152"/>
      <c r="J266" s="152"/>
      <c r="K266" s="152"/>
      <c r="L266" s="152"/>
    </row>
    <row r="267" spans="1:12" s="124" customFormat="1" ht="16">
      <c r="A267" s="392"/>
      <c r="B267" s="151" t="s">
        <v>2141</v>
      </c>
      <c r="C267" s="152"/>
      <c r="D267" s="152"/>
      <c r="E267" s="152"/>
      <c r="F267" s="152"/>
      <c r="G267" s="152"/>
      <c r="H267" s="152"/>
      <c r="I267" s="152"/>
      <c r="J267" s="152"/>
      <c r="K267" s="152"/>
      <c r="L267" s="152"/>
    </row>
    <row r="268" spans="1:12" s="124" customFormat="1" ht="16">
      <c r="A268" s="392"/>
      <c r="B268" s="151" t="s">
        <v>2143</v>
      </c>
      <c r="C268" s="152"/>
      <c r="D268" s="152"/>
      <c r="E268" s="152"/>
      <c r="F268" s="152"/>
      <c r="G268" s="152"/>
      <c r="H268" s="152"/>
      <c r="I268" s="152"/>
      <c r="J268" s="152"/>
      <c r="K268" s="152"/>
      <c r="L268" s="152"/>
    </row>
    <row r="269" spans="1:12" s="124" customFormat="1" ht="16">
      <c r="A269" s="393"/>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91" t="s">
        <v>2187</v>
      </c>
      <c r="B271" s="195" t="s">
        <v>2160</v>
      </c>
      <c r="C271" s="184">
        <v>2</v>
      </c>
      <c r="D271" s="184">
        <v>3</v>
      </c>
      <c r="E271" s="184">
        <v>4</v>
      </c>
      <c r="F271" s="184">
        <v>5</v>
      </c>
      <c r="G271" s="184">
        <v>6</v>
      </c>
      <c r="H271" s="184"/>
      <c r="I271" s="184">
        <v>7</v>
      </c>
      <c r="J271" s="184">
        <v>9</v>
      </c>
      <c r="K271" s="184"/>
      <c r="L271" s="184">
        <v>12</v>
      </c>
    </row>
    <row r="272" spans="1:12" s="124" customFormat="1" ht="16">
      <c r="A272" s="392"/>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92"/>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92"/>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92"/>
      <c r="B275" s="151" t="s">
        <v>2141</v>
      </c>
      <c r="C275" s="152" t="s">
        <v>2142</v>
      </c>
      <c r="D275" s="152" t="s">
        <v>2142</v>
      </c>
      <c r="E275" s="152" t="s">
        <v>2142</v>
      </c>
      <c r="F275" s="152" t="s">
        <v>2142</v>
      </c>
      <c r="G275" s="152" t="s">
        <v>2148</v>
      </c>
      <c r="H275" s="152"/>
      <c r="I275" s="152"/>
      <c r="J275" s="152"/>
      <c r="K275" s="152"/>
      <c r="L275" s="152"/>
    </row>
    <row r="276" spans="1:15" s="124" customFormat="1" ht="16">
      <c r="A276" s="392"/>
      <c r="B276" s="151" t="s">
        <v>2143</v>
      </c>
      <c r="C276" s="152"/>
      <c r="D276" s="152"/>
      <c r="E276" s="152"/>
      <c r="F276" s="152"/>
      <c r="G276" s="152"/>
      <c r="H276" s="152"/>
      <c r="I276" s="152" t="s">
        <v>2149</v>
      </c>
      <c r="J276" s="152" t="s">
        <v>2149</v>
      </c>
      <c r="K276" s="152"/>
      <c r="L276" s="152" t="s">
        <v>2144</v>
      </c>
    </row>
    <row r="277" spans="1:15" s="124" customFormat="1" ht="16">
      <c r="A277" s="393"/>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91" t="s">
        <v>2188</v>
      </c>
      <c r="B279" s="195" t="s">
        <v>2162</v>
      </c>
      <c r="C279" s="184">
        <v>2</v>
      </c>
      <c r="D279" s="184">
        <v>3</v>
      </c>
      <c r="E279" s="184">
        <v>4</v>
      </c>
      <c r="F279" s="184">
        <v>5</v>
      </c>
      <c r="G279" s="184">
        <v>6</v>
      </c>
      <c r="H279" s="184"/>
      <c r="I279" s="184">
        <v>7</v>
      </c>
      <c r="J279" s="184"/>
      <c r="K279" s="184"/>
      <c r="L279" s="184"/>
    </row>
    <row r="280" spans="1:15" s="124" customFormat="1" ht="16">
      <c r="A280" s="392"/>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92"/>
      <c r="B281" s="151" t="s">
        <v>2135</v>
      </c>
      <c r="C281" s="152">
        <v>2</v>
      </c>
      <c r="D281" s="152" t="s">
        <v>2136</v>
      </c>
      <c r="E281" s="152">
        <v>2</v>
      </c>
      <c r="F281" s="152" t="s">
        <v>2136</v>
      </c>
      <c r="G281" s="152">
        <v>2</v>
      </c>
      <c r="H281" s="152"/>
      <c r="I281" s="152" t="s">
        <v>2136</v>
      </c>
      <c r="J281" s="152"/>
      <c r="K281" s="152"/>
      <c r="L281" s="152"/>
    </row>
    <row r="282" spans="1:15" s="124" customFormat="1" ht="16">
      <c r="A282" s="392"/>
      <c r="B282" s="151" t="s">
        <v>2138</v>
      </c>
      <c r="C282" s="152"/>
      <c r="D282" s="152"/>
      <c r="E282" s="152"/>
      <c r="F282" s="152"/>
      <c r="G282" s="152"/>
      <c r="H282" s="152"/>
      <c r="I282" s="152"/>
      <c r="J282" s="152"/>
      <c r="K282" s="152"/>
      <c r="L282" s="152"/>
    </row>
    <row r="283" spans="1:15" s="124" customFormat="1" ht="16">
      <c r="A283" s="392"/>
      <c r="B283" s="151" t="s">
        <v>2141</v>
      </c>
      <c r="C283" s="152"/>
      <c r="D283" s="152"/>
      <c r="E283" s="152"/>
      <c r="F283" s="152"/>
      <c r="G283" s="152"/>
      <c r="H283" s="152"/>
      <c r="I283" s="152"/>
      <c r="J283" s="152"/>
      <c r="K283" s="152"/>
      <c r="L283" s="152"/>
    </row>
    <row r="284" spans="1:15" s="124" customFormat="1" ht="16">
      <c r="A284" s="392"/>
      <c r="B284" s="151" t="s">
        <v>2143</v>
      </c>
      <c r="C284" s="152"/>
      <c r="D284" s="152"/>
      <c r="E284" s="152"/>
      <c r="F284" s="152"/>
      <c r="G284" s="152"/>
      <c r="H284" s="152"/>
      <c r="I284" s="152"/>
      <c r="J284" s="152"/>
      <c r="K284" s="152"/>
      <c r="L284" s="152"/>
    </row>
    <row r="285" spans="1:15" s="124" customFormat="1" ht="16">
      <c r="A285" s="393"/>
      <c r="B285" s="134" t="s">
        <v>2096</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2024-12-19T15:32:39Z</dcterms:modified>
</cp:coreProperties>
</file>