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3\GSI\TP7\"/>
    </mc:Choice>
  </mc:AlternateContent>
  <bookViews>
    <workbookView xWindow="0" yWindow="0" windowWidth="20490" windowHeight="7755" activeTab="3"/>
  </bookViews>
  <sheets>
    <sheet name="Présentation" sheetId="2" r:id="rId1"/>
    <sheet name="Questions" sheetId="4" r:id="rId2"/>
    <sheet name="Données" sheetId="3" r:id="rId3"/>
    <sheet name="Rentabilité du projet" sheetId="1" r:id="rId4"/>
  </sheets>
  <calcPr calcId="152511"/>
</workbook>
</file>

<file path=xl/calcChain.xml><?xml version="1.0" encoding="utf-8"?>
<calcChain xmlns="http://schemas.openxmlformats.org/spreadsheetml/2006/main">
  <c r="E19" i="1" l="1"/>
  <c r="E18" i="1"/>
  <c r="F18" i="1"/>
  <c r="G18" i="1"/>
  <c r="H18" i="1"/>
  <c r="I18" i="1" s="1"/>
  <c r="J18" i="1" s="1"/>
  <c r="G30" i="1"/>
  <c r="F30" i="1"/>
  <c r="E30" i="1"/>
  <c r="D30" i="1"/>
  <c r="G29" i="1"/>
  <c r="D29" i="1"/>
  <c r="F29" i="1"/>
  <c r="E29" i="1"/>
  <c r="G25" i="1"/>
  <c r="H25" i="1" s="1"/>
  <c r="I25" i="1" s="1"/>
  <c r="J25" i="1" s="1"/>
  <c r="F25" i="1"/>
  <c r="E25" i="1"/>
  <c r="D25" i="1"/>
  <c r="G24" i="1"/>
  <c r="H24" i="1"/>
  <c r="I24" i="1"/>
  <c r="J24" i="1"/>
  <c r="F24" i="1"/>
  <c r="E24" i="1"/>
  <c r="D24" i="1"/>
  <c r="H14" i="1"/>
  <c r="D14" i="1"/>
  <c r="D12" i="1"/>
  <c r="D8" i="1"/>
  <c r="D7" i="1"/>
  <c r="E9" i="1"/>
  <c r="D9" i="1"/>
  <c r="G2" i="3" l="1"/>
  <c r="D4" i="3" s="1"/>
  <c r="E4" i="3" s="1"/>
  <c r="F4" i="3" s="1"/>
  <c r="G4" i="3" s="1"/>
  <c r="H4" i="3" s="1"/>
  <c r="I4" i="3" s="1"/>
  <c r="M6" i="4" l="1"/>
  <c r="J8" i="4"/>
  <c r="I12" i="2"/>
  <c r="F25" i="3"/>
  <c r="M14" i="2"/>
  <c r="D3" i="1"/>
  <c r="E3" i="1" s="1"/>
  <c r="F3" i="1" s="1"/>
  <c r="G3" i="1" s="1"/>
  <c r="H3" i="1" s="1"/>
  <c r="I3" i="1" s="1"/>
  <c r="J3" i="1" s="1"/>
  <c r="K37" i="3"/>
  <c r="C23" i="3" l="1"/>
  <c r="C25" i="3" s="1"/>
  <c r="N15" i="3"/>
  <c r="H31" i="3"/>
</calcChain>
</file>

<file path=xl/sharedStrings.xml><?xml version="1.0" encoding="utf-8"?>
<sst xmlns="http://schemas.openxmlformats.org/spreadsheetml/2006/main" count="92" uniqueCount="79">
  <si>
    <t>Rentabilité d'un projet</t>
  </si>
  <si>
    <t>logiciel</t>
  </si>
  <si>
    <t>matériel</t>
  </si>
  <si>
    <t>Economies réalisées:</t>
  </si>
  <si>
    <t>Nous sommes début</t>
  </si>
  <si>
    <t>Projet Contrôle Factures Fournisseurs</t>
  </si>
  <si>
    <t>Le coût du projet est estimé à:</t>
  </si>
  <si>
    <t>Logiciel</t>
  </si>
  <si>
    <t>années</t>
  </si>
  <si>
    <t>Matériel</t>
  </si>
  <si>
    <t>Consutant</t>
  </si>
  <si>
    <t>Journées à</t>
  </si>
  <si>
    <t>Euros</t>
  </si>
  <si>
    <t>Données</t>
  </si>
  <si>
    <t>Une étude préalable et un benchmarking montrent qu'avec ce nouveau logiciel, le travail pourrait n'être fait que par une personne.</t>
  </si>
  <si>
    <t>CA annuel:</t>
  </si>
  <si>
    <t>de ce CA.</t>
  </si>
  <si>
    <t>des achats annuels.</t>
  </si>
  <si>
    <t>On estime que</t>
  </si>
  <si>
    <t xml:space="preserve">Projet lancé en:  </t>
  </si>
  <si>
    <t>de ces erreurs seraient évitées avec le logiciel à partir de début:</t>
  </si>
  <si>
    <t>K€. Salaire brut annuel de chacun</t>
  </si>
  <si>
    <t>Charges sur l'année de lancement du projet.</t>
  </si>
  <si>
    <t>en K euros</t>
  </si>
  <si>
    <t xml:space="preserve">    Les achats représentent</t>
  </si>
  <si>
    <t>du salaire brut.</t>
  </si>
  <si>
    <t>Les charges patronales représentent</t>
  </si>
  <si>
    <t>Remarque: Le matériel et le logiciel seront achetés le 1 Juillet</t>
  </si>
  <si>
    <t>, le temps d'installer, paramétrer et former les utilisateurs</t>
  </si>
  <si>
    <t>Formation</t>
  </si>
  <si>
    <t>K€ amorti sur</t>
  </si>
  <si>
    <t>K€, incluant la préparation du guide utilisateur…</t>
  </si>
  <si>
    <t>Consultant</t>
  </si>
  <si>
    <t>Coût des erreurs</t>
  </si>
  <si>
    <t>Salaires chargés</t>
  </si>
  <si>
    <t xml:space="preserve">L'inflation est de </t>
  </si>
  <si>
    <t>annuel.</t>
  </si>
  <si>
    <t>K€ par personne pour les 2 personnes mutées à la Qualité.</t>
  </si>
  <si>
    <t>Accompagnement</t>
  </si>
  <si>
    <t>On payera la première année la moitié du prix anuel de maintenance. Ensuite, le prix suivra l'inflation.</t>
  </si>
  <si>
    <t>Total</t>
  </si>
  <si>
    <t>Compte de résultat:</t>
  </si>
  <si>
    <t>Total des charges</t>
  </si>
  <si>
    <t>Résultat annuel</t>
  </si>
  <si>
    <t>Résultat cumulé</t>
  </si>
  <si>
    <t>Total des économies</t>
  </si>
  <si>
    <t>Charges sur la première année de fonctionnement</t>
  </si>
  <si>
    <t xml:space="preserve"> investissement initial:</t>
  </si>
  <si>
    <t>Total des Recettes</t>
  </si>
  <si>
    <t>Le projet sur lequel vous travaillez est celui de l'informatisation du contrôle des factures Fournisseurs de l'entreprise.</t>
  </si>
  <si>
    <t>Les erreurs de contrôle en défaveur de l'entreprise sont estimés à</t>
  </si>
  <si>
    <t>Préparez une présentation de ce projet au Comité de Direction de l'entreprise.</t>
  </si>
  <si>
    <t>Questions:</t>
  </si>
  <si>
    <t>Voyez-vous d'autres éléments que l'on pourrait prendre en compte dans cette réflexion?</t>
  </si>
  <si>
    <t>Une étude préalable et un benchmarking montrent qu'avec le logiciel envisagé, le travail pourrait n'être fait que par une personne.</t>
  </si>
  <si>
    <t>Amortissements linéaires</t>
  </si>
  <si>
    <t>Coût annuel de maintenance en :</t>
  </si>
  <si>
    <t>du prix catalogue</t>
  </si>
  <si>
    <t>(Les prix estimés ci-dessus pour le logiciel et le matériel sont des prix négociés intégrant une remise de 20% sur les prix Catalogue).</t>
  </si>
  <si>
    <t>Prix catalogue Logiciel:</t>
  </si>
  <si>
    <t xml:space="preserve">Prix Catalogue Matériel: </t>
  </si>
  <si>
    <t>Coût de maintenance annuel (à calculer sur le prix catalogue):</t>
  </si>
  <si>
    <t>Vous pouvez considérer que le matériel que vous allez acheter sera à changer début 2022.</t>
  </si>
  <si>
    <t>Coûts salariaux sur l'année en cours des 2 employés déplacés</t>
  </si>
  <si>
    <t>2 personnes du Service peuvent être mutées à la Qualité dès la fin de</t>
  </si>
  <si>
    <t>Remarque: Si vous ne lancez pas ce projet, le service Qualité devra recruter 2 personnes à l'extérieur.</t>
  </si>
  <si>
    <t>Ce projet est-il rentable?</t>
  </si>
  <si>
    <t>Si vous lancez tout de suite le projet, le nouveau système pourra être opérationnel dès le début de</t>
  </si>
  <si>
    <t>Si tout va bien, quelle est l'économie réalisée grâce à ce projet d'ici fin</t>
  </si>
  <si>
    <t>?</t>
  </si>
  <si>
    <t>Quel est la durée de retour sur investissement? Faites votre calcul de rentabilité jusqu'à fin</t>
  </si>
  <si>
    <t>Aujourd'hui, le travail est fait par 3 personnes qui sont très chargées.</t>
  </si>
  <si>
    <t>100000=x*20/100</t>
  </si>
  <si>
    <t>x=100000*100/20</t>
  </si>
  <si>
    <t>Fonctionnement = maintenance, renouvellement licences, Abonnement, SAV</t>
  </si>
  <si>
    <t>Investisesment = achat de materiel et logiciel(cout destiné à etre amorti) , installation, mise en service, formation,consultant</t>
  </si>
  <si>
    <t>amortissements: (Attention commence en juillet)</t>
  </si>
  <si>
    <t>CA*0,35*0,5*0,75 pas d'inflztion</t>
  </si>
  <si>
    <t>consultant +….+..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</si>
</sst>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2" borderId="0" xfId="0" applyFont="1" applyFill="1"/>
    <xf numFmtId="9" fontId="1" fillId="2" borderId="0" xfId="0" applyNumberFormat="1" applyFont="1" applyFill="1"/>
    <xf numFmtId="164" fontId="1" fillId="2" borderId="1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5" fontId="1" fillId="0" borderId="0" xfId="0" applyNumberFormat="1" applyFont="1"/>
    <xf numFmtId="166" fontId="1" fillId="2" borderId="0" xfId="0" applyNumberFormat="1" applyFont="1" applyFill="1"/>
    <xf numFmtId="0" fontId="1" fillId="0" borderId="0" xfId="0" applyFont="1" applyFill="1"/>
    <xf numFmtId="1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1" fillId="0" borderId="1" xfId="0" applyFont="1" applyBorder="1"/>
    <xf numFmtId="165" fontId="1" fillId="0" borderId="1" xfId="0" applyNumberFormat="1" applyFont="1" applyBorder="1"/>
    <xf numFmtId="165" fontId="6" fillId="0" borderId="1" xfId="0" applyNumberFormat="1" applyFont="1" applyBorder="1"/>
    <xf numFmtId="1" fontId="6" fillId="0" borderId="0" xfId="0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topLeftCell="A2" workbookViewId="0">
      <selection activeCell="I10" sqref="I10"/>
    </sheetView>
  </sheetViews>
  <sheetFormatPr baseColWidth="10" defaultColWidth="3.42578125" defaultRowHeight="15" x14ac:dyDescent="0.2"/>
  <cols>
    <col min="1" max="1" width="3.42578125" style="1"/>
    <col min="2" max="2" width="27" style="1" customWidth="1"/>
    <col min="3" max="3" width="17.28515625" style="1" customWidth="1"/>
    <col min="4" max="8" width="5.85546875" style="1" customWidth="1"/>
    <col min="9" max="9" width="8.28515625" style="1" customWidth="1"/>
    <col min="10" max="11" width="7" style="1" customWidth="1"/>
    <col min="12" max="12" width="2.140625" style="1" customWidth="1"/>
    <col min="13" max="13" width="7.7109375" style="1" customWidth="1"/>
    <col min="14" max="16" width="5.85546875" style="1" customWidth="1"/>
    <col min="17" max="17" width="3.7109375" style="1" customWidth="1"/>
    <col min="18" max="25" width="5.85546875" style="1" customWidth="1"/>
    <col min="26" max="16384" width="3.42578125" style="1"/>
  </cols>
  <sheetData>
    <row r="2" spans="2:13" ht="20.25" x14ac:dyDescent="0.3">
      <c r="B2" s="2" t="s">
        <v>5</v>
      </c>
    </row>
    <row r="4" spans="2:13" ht="18" x14ac:dyDescent="0.25">
      <c r="B4" s="1" t="s">
        <v>4</v>
      </c>
      <c r="C4" s="3">
        <v>2018</v>
      </c>
    </row>
    <row r="6" spans="2:13" x14ac:dyDescent="0.2">
      <c r="B6" s="1" t="s">
        <v>49</v>
      </c>
    </row>
    <row r="8" spans="2:13" x14ac:dyDescent="0.2">
      <c r="B8" s="1" t="s">
        <v>71</v>
      </c>
    </row>
    <row r="10" spans="2:13" x14ac:dyDescent="0.2">
      <c r="B10" s="1" t="s">
        <v>54</v>
      </c>
    </row>
    <row r="12" spans="2:13" x14ac:dyDescent="0.2">
      <c r="B12" s="1" t="s">
        <v>64</v>
      </c>
      <c r="I12" s="1">
        <f>+C4</f>
        <v>2018</v>
      </c>
    </row>
    <row r="14" spans="2:13" x14ac:dyDescent="0.2">
      <c r="B14" s="1" t="s">
        <v>67</v>
      </c>
      <c r="M14" s="1">
        <f>+C4+1</f>
        <v>2019</v>
      </c>
    </row>
    <row r="16" spans="2:13" x14ac:dyDescent="0.2">
      <c r="B16" s="1" t="s">
        <v>62</v>
      </c>
    </row>
    <row r="18" spans="2:2" x14ac:dyDescent="0.2">
      <c r="B18" s="1" t="s">
        <v>65</v>
      </c>
    </row>
  </sheetData>
  <pageMargins left="0.56999999999999995" right="0.5500000000000000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workbookViewId="0">
      <selection activeCell="D1" sqref="D1"/>
    </sheetView>
  </sheetViews>
  <sheetFormatPr baseColWidth="10" defaultRowHeight="18" x14ac:dyDescent="0.25"/>
  <cols>
    <col min="1" max="1" width="5.140625" style="17" customWidth="1"/>
    <col min="2" max="8" width="11.42578125" style="17"/>
    <col min="9" max="9" width="6" style="17" customWidth="1"/>
    <col min="10" max="10" width="8.140625" style="17" customWidth="1"/>
    <col min="11" max="11" width="8.42578125" style="17" customWidth="1"/>
    <col min="12" max="12" width="6.85546875" style="17" customWidth="1"/>
    <col min="13" max="13" width="8.5703125" style="17" customWidth="1"/>
    <col min="14" max="14" width="7" style="17" customWidth="1"/>
    <col min="15" max="16384" width="11.42578125" style="17"/>
  </cols>
  <sheetData>
    <row r="2" spans="2:13" ht="23.25" x14ac:dyDescent="0.35">
      <c r="B2" s="21" t="s">
        <v>52</v>
      </c>
    </row>
    <row r="4" spans="2:13" x14ac:dyDescent="0.25">
      <c r="B4" s="17" t="s">
        <v>66</v>
      </c>
    </row>
    <row r="6" spans="2:13" x14ac:dyDescent="0.25">
      <c r="B6" s="17" t="s">
        <v>70</v>
      </c>
      <c r="M6" s="17">
        <f>+Données!G2+6</f>
        <v>2024</v>
      </c>
    </row>
    <row r="8" spans="2:13" x14ac:dyDescent="0.25">
      <c r="B8" s="17" t="s">
        <v>68</v>
      </c>
      <c r="J8" s="17">
        <f>+Données!G2+6</f>
        <v>2024</v>
      </c>
      <c r="K8" s="17" t="s">
        <v>69</v>
      </c>
    </row>
    <row r="10" spans="2:13" x14ac:dyDescent="0.25">
      <c r="B10" s="17" t="s">
        <v>53</v>
      </c>
    </row>
    <row r="12" spans="2:13" x14ac:dyDescent="0.25">
      <c r="B12" s="17" t="s">
        <v>51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workbookViewId="0">
      <selection activeCell="M4" sqref="M4"/>
    </sheetView>
  </sheetViews>
  <sheetFormatPr baseColWidth="10" defaultRowHeight="15" x14ac:dyDescent="0.2"/>
  <cols>
    <col min="1" max="1" width="1.85546875" style="1" customWidth="1"/>
    <col min="2" max="2" width="11.42578125" style="1" customWidth="1"/>
    <col min="3" max="3" width="7.85546875" style="1" customWidth="1"/>
    <col min="4" max="4" width="11.7109375" style="1" customWidth="1"/>
    <col min="5" max="5" width="14.7109375" style="1" customWidth="1"/>
    <col min="6" max="6" width="12.140625" style="1" customWidth="1"/>
    <col min="7" max="7" width="12.5703125" style="1" customWidth="1"/>
    <col min="8" max="8" width="11.7109375" style="1" customWidth="1"/>
    <col min="9" max="9" width="20.85546875" style="1" customWidth="1"/>
    <col min="10" max="10" width="9.7109375" style="1" customWidth="1"/>
    <col min="11" max="11" width="10.7109375" style="1" customWidth="1"/>
    <col min="12" max="12" width="9.28515625" style="1" customWidth="1"/>
    <col min="13" max="13" width="6.140625" style="1" customWidth="1"/>
    <col min="14" max="14" width="10.85546875" style="1" customWidth="1"/>
    <col min="15" max="15" width="2.28515625" style="1" customWidth="1"/>
    <col min="16" max="16384" width="11.42578125" style="1"/>
  </cols>
  <sheetData>
    <row r="2" spans="2:14" ht="20.25" x14ac:dyDescent="0.3">
      <c r="B2" s="2" t="s">
        <v>13</v>
      </c>
      <c r="E2" s="2"/>
      <c r="F2" s="6" t="s">
        <v>19</v>
      </c>
      <c r="G2" s="7">
        <f>Présentation!C4</f>
        <v>2018</v>
      </c>
    </row>
    <row r="4" spans="2:14" x14ac:dyDescent="0.2">
      <c r="B4" s="1" t="s">
        <v>15</v>
      </c>
      <c r="D4" s="5">
        <f>G2+1</f>
        <v>2019</v>
      </c>
      <c r="E4" s="5">
        <f>D4+1</f>
        <v>2020</v>
      </c>
      <c r="F4" s="5">
        <f t="shared" ref="F4:I4" si="0">E4+1</f>
        <v>2021</v>
      </c>
      <c r="G4" s="5">
        <f t="shared" si="0"/>
        <v>2022</v>
      </c>
      <c r="H4" s="5">
        <f t="shared" si="0"/>
        <v>2023</v>
      </c>
      <c r="I4" s="5">
        <f t="shared" si="0"/>
        <v>2024</v>
      </c>
      <c r="J4" s="1" t="s">
        <v>24</v>
      </c>
      <c r="M4" s="9">
        <v>0.35</v>
      </c>
      <c r="N4" s="1" t="s">
        <v>16</v>
      </c>
    </row>
    <row r="5" spans="2:14" x14ac:dyDescent="0.2">
      <c r="B5" s="1" t="s">
        <v>23</v>
      </c>
      <c r="D5" s="10">
        <v>5000</v>
      </c>
      <c r="E5" s="10">
        <v>5100</v>
      </c>
      <c r="F5" s="10">
        <v>5300</v>
      </c>
      <c r="G5" s="10">
        <v>5600</v>
      </c>
      <c r="H5" s="10">
        <v>6000</v>
      </c>
      <c r="I5" s="10">
        <v>6500</v>
      </c>
    </row>
    <row r="7" spans="2:14" x14ac:dyDescent="0.2">
      <c r="B7" s="1" t="s">
        <v>35</v>
      </c>
      <c r="D7" s="9">
        <v>0.02</v>
      </c>
      <c r="E7" s="1" t="s">
        <v>36</v>
      </c>
    </row>
    <row r="9" spans="2:14" x14ac:dyDescent="0.2">
      <c r="B9" s="1" t="s">
        <v>63</v>
      </c>
      <c r="H9" s="8">
        <v>36</v>
      </c>
      <c r="I9" s="1" t="s">
        <v>21</v>
      </c>
    </row>
    <row r="10" spans="2:14" ht="11.25" customHeight="1" x14ac:dyDescent="0.2"/>
    <row r="11" spans="2:14" x14ac:dyDescent="0.2">
      <c r="B11" s="1" t="s">
        <v>26</v>
      </c>
      <c r="F11" s="9">
        <v>0.5</v>
      </c>
      <c r="G11" s="1" t="s">
        <v>25</v>
      </c>
    </row>
    <row r="13" spans="2:14" x14ac:dyDescent="0.2">
      <c r="B13" s="1" t="s">
        <v>14</v>
      </c>
    </row>
    <row r="15" spans="2:14" x14ac:dyDescent="0.2">
      <c r="B15" s="1" t="s">
        <v>6</v>
      </c>
      <c r="M15" s="4" t="s">
        <v>56</v>
      </c>
      <c r="N15" s="12">
        <f>+G2</f>
        <v>2018</v>
      </c>
    </row>
    <row r="16" spans="2:14" ht="9" customHeight="1" x14ac:dyDescent="0.2"/>
    <row r="17" spans="2:12" x14ac:dyDescent="0.2">
      <c r="C17" s="4" t="s">
        <v>7</v>
      </c>
      <c r="D17" s="8">
        <v>100</v>
      </c>
      <c r="E17" s="1" t="s">
        <v>30</v>
      </c>
      <c r="F17" s="8">
        <v>3</v>
      </c>
      <c r="G17" s="1" t="s">
        <v>8</v>
      </c>
      <c r="H17" s="1" t="s">
        <v>55</v>
      </c>
      <c r="K17" s="9">
        <v>0.1</v>
      </c>
      <c r="L17" s="12" t="s">
        <v>57</v>
      </c>
    </row>
    <row r="18" spans="2:12" ht="7.5" customHeight="1" x14ac:dyDescent="0.2">
      <c r="C18" s="4"/>
    </row>
    <row r="19" spans="2:12" x14ac:dyDescent="0.2">
      <c r="C19" s="4" t="s">
        <v>9</v>
      </c>
      <c r="D19" s="8">
        <v>40</v>
      </c>
      <c r="E19" s="1" t="s">
        <v>30</v>
      </c>
      <c r="F19" s="8">
        <v>3</v>
      </c>
      <c r="G19" s="1" t="s">
        <v>8</v>
      </c>
      <c r="H19" s="1" t="s">
        <v>55</v>
      </c>
      <c r="K19" s="9">
        <v>0.08</v>
      </c>
      <c r="L19" s="12" t="s">
        <v>57</v>
      </c>
    </row>
    <row r="20" spans="2:12" ht="9" customHeight="1" x14ac:dyDescent="0.2">
      <c r="C20" s="4"/>
    </row>
    <row r="21" spans="2:12" x14ac:dyDescent="0.2">
      <c r="B21" s="22" t="s">
        <v>58</v>
      </c>
      <c r="C21" s="4"/>
    </row>
    <row r="22" spans="2:12" ht="7.5" customHeight="1" x14ac:dyDescent="0.2">
      <c r="C22" s="4"/>
    </row>
    <row r="23" spans="2:12" x14ac:dyDescent="0.2">
      <c r="B23" s="4" t="s">
        <v>10</v>
      </c>
      <c r="C23" s="4">
        <f>+G2</f>
        <v>2018</v>
      </c>
      <c r="D23" s="8">
        <v>20</v>
      </c>
      <c r="E23" s="1" t="s">
        <v>11</v>
      </c>
      <c r="F23" s="8">
        <v>1500</v>
      </c>
      <c r="G23" s="1" t="s">
        <v>12</v>
      </c>
      <c r="H23" s="1" t="s">
        <v>22</v>
      </c>
    </row>
    <row r="24" spans="2:12" ht="8.25" customHeight="1" x14ac:dyDescent="0.2">
      <c r="C24" s="4"/>
      <c r="D24" s="15"/>
      <c r="F24" s="15"/>
    </row>
    <row r="25" spans="2:12" x14ac:dyDescent="0.2">
      <c r="B25" s="4" t="s">
        <v>10</v>
      </c>
      <c r="C25" s="4">
        <f>+C23+1</f>
        <v>2019</v>
      </c>
      <c r="D25" s="8">
        <v>10</v>
      </c>
      <c r="E25" s="1" t="s">
        <v>11</v>
      </c>
      <c r="F25" s="8">
        <f>+F23</f>
        <v>1500</v>
      </c>
      <c r="G25" s="1" t="s">
        <v>12</v>
      </c>
      <c r="H25" s="1" t="s">
        <v>46</v>
      </c>
    </row>
    <row r="26" spans="2:12" ht="7.5" customHeight="1" x14ac:dyDescent="0.2"/>
    <row r="27" spans="2:12" x14ac:dyDescent="0.2">
      <c r="C27" s="4" t="s">
        <v>29</v>
      </c>
      <c r="D27" s="8">
        <v>10</v>
      </c>
      <c r="E27" s="1" t="s">
        <v>31</v>
      </c>
    </row>
    <row r="28" spans="2:12" ht="7.5" customHeight="1" x14ac:dyDescent="0.2"/>
    <row r="29" spans="2:12" x14ac:dyDescent="0.2">
      <c r="C29" s="4" t="s">
        <v>38</v>
      </c>
      <c r="D29" s="8">
        <v>10</v>
      </c>
      <c r="E29" s="1" t="s">
        <v>37</v>
      </c>
    </row>
    <row r="31" spans="2:12" x14ac:dyDescent="0.2">
      <c r="B31" s="1" t="s">
        <v>27</v>
      </c>
      <c r="H31" s="11">
        <f>+G2</f>
        <v>2018</v>
      </c>
      <c r="I31" s="1" t="s">
        <v>28</v>
      </c>
    </row>
    <row r="32" spans="2:12" x14ac:dyDescent="0.2">
      <c r="H32" s="11"/>
    </row>
    <row r="33" spans="2:11" x14ac:dyDescent="0.2">
      <c r="B33" s="1" t="s">
        <v>39</v>
      </c>
      <c r="H33" s="11"/>
    </row>
    <row r="35" spans="2:11" x14ac:dyDescent="0.2">
      <c r="B35" s="1" t="s">
        <v>50</v>
      </c>
      <c r="I35" s="14">
        <v>5.0000000000000001E-3</v>
      </c>
      <c r="J35" s="1" t="s">
        <v>17</v>
      </c>
    </row>
    <row r="36" spans="2:11" ht="8.25" customHeight="1" x14ac:dyDescent="0.2"/>
    <row r="37" spans="2:11" x14ac:dyDescent="0.2">
      <c r="B37" s="1" t="s">
        <v>18</v>
      </c>
      <c r="D37" s="9">
        <v>0.75</v>
      </c>
      <c r="E37" s="1" t="s">
        <v>20</v>
      </c>
      <c r="K37" s="1">
        <f>+G2+2</f>
        <v>2020</v>
      </c>
    </row>
  </sheetData>
  <pageMargins left="0.23622047244094491" right="0.19685039370078741" top="0.43307086614173229" bottom="0.35433070866141736" header="0.31496062992125984" footer="0.19685039370078741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37"/>
  <sheetViews>
    <sheetView tabSelected="1" topLeftCell="A13" zoomScale="90" zoomScaleNormal="90" workbookViewId="0">
      <selection activeCell="L25" sqref="L25"/>
    </sheetView>
  </sheetViews>
  <sheetFormatPr baseColWidth="10" defaultRowHeight="15" x14ac:dyDescent="0.2"/>
  <cols>
    <col min="1" max="1" width="11.42578125" style="1"/>
    <col min="2" max="2" width="15" style="1" customWidth="1"/>
    <col min="3" max="3" width="15.140625" style="1" customWidth="1"/>
    <col min="4" max="16384" width="11.42578125" style="1"/>
  </cols>
  <sheetData>
    <row r="1" spans="2:14" ht="20.25" x14ac:dyDescent="0.3">
      <c r="B1" s="2" t="s">
        <v>0</v>
      </c>
    </row>
    <row r="3" spans="2:14" x14ac:dyDescent="0.2">
      <c r="D3" s="1">
        <f>+Présentation!C4</f>
        <v>2018</v>
      </c>
      <c r="E3" s="1">
        <f>+D3+1</f>
        <v>2019</v>
      </c>
      <c r="F3" s="1">
        <f t="shared" ref="F3:J3" si="0">+E3+1</f>
        <v>2020</v>
      </c>
      <c r="G3" s="1">
        <f t="shared" si="0"/>
        <v>2021</v>
      </c>
      <c r="H3" s="1">
        <f t="shared" si="0"/>
        <v>2022</v>
      </c>
      <c r="I3" s="1">
        <f t="shared" si="0"/>
        <v>2023</v>
      </c>
      <c r="J3" s="1">
        <f t="shared" si="0"/>
        <v>2024</v>
      </c>
    </row>
    <row r="4" spans="2:14" ht="8.25" customHeight="1" x14ac:dyDescent="0.2"/>
    <row r="5" spans="2:14" ht="18" x14ac:dyDescent="0.25">
      <c r="B5" s="17" t="s">
        <v>47</v>
      </c>
    </row>
    <row r="6" spans="2:14" ht="7.5" customHeight="1" x14ac:dyDescent="0.2"/>
    <row r="7" spans="2:14" x14ac:dyDescent="0.2">
      <c r="C7" s="4" t="s">
        <v>7</v>
      </c>
      <c r="D7" s="1">
        <f>100000</f>
        <v>100000</v>
      </c>
      <c r="M7" s="1" t="s">
        <v>75</v>
      </c>
    </row>
    <row r="8" spans="2:14" x14ac:dyDescent="0.2">
      <c r="C8" s="4" t="s">
        <v>9</v>
      </c>
      <c r="D8" s="1">
        <f>40000</f>
        <v>40000</v>
      </c>
      <c r="M8" s="1" t="s">
        <v>74</v>
      </c>
    </row>
    <row r="9" spans="2:14" x14ac:dyDescent="0.2">
      <c r="C9" s="4" t="s">
        <v>32</v>
      </c>
      <c r="D9" s="16">
        <f>20*1500</f>
        <v>30000</v>
      </c>
      <c r="E9" s="1">
        <f>10*1500</f>
        <v>15000</v>
      </c>
    </row>
    <row r="10" spans="2:14" x14ac:dyDescent="0.2">
      <c r="C10" s="4" t="s">
        <v>29</v>
      </c>
      <c r="D10" s="1">
        <v>10000</v>
      </c>
    </row>
    <row r="11" spans="2:14" x14ac:dyDescent="0.2">
      <c r="C11" s="4" t="s">
        <v>38</v>
      </c>
      <c r="D11" s="1">
        <v>20000</v>
      </c>
    </row>
    <row r="12" spans="2:14" ht="15.75" x14ac:dyDescent="0.25">
      <c r="C12" s="19" t="s">
        <v>40</v>
      </c>
      <c r="D12" s="26">
        <f>D7+D8+D9+D10+D11</f>
        <v>200000</v>
      </c>
    </row>
    <row r="13" spans="2:14" x14ac:dyDescent="0.2">
      <c r="N13" s="1" t="s">
        <v>72</v>
      </c>
    </row>
    <row r="14" spans="2:14" x14ac:dyDescent="0.2">
      <c r="B14" s="1" t="s">
        <v>59</v>
      </c>
      <c r="D14" s="23">
        <f>(100000/0.8)</f>
        <v>125000</v>
      </c>
      <c r="G14" s="4" t="s">
        <v>60</v>
      </c>
      <c r="H14" s="23">
        <f>40000/0.8</f>
        <v>50000</v>
      </c>
      <c r="N14" s="1" t="s">
        <v>73</v>
      </c>
    </row>
    <row r="16" spans="2:14" ht="18" x14ac:dyDescent="0.25">
      <c r="B16" s="17" t="s">
        <v>3</v>
      </c>
    </row>
    <row r="17" spans="2:12" ht="7.5" customHeight="1" x14ac:dyDescent="0.2"/>
    <row r="18" spans="2:12" x14ac:dyDescent="0.2">
      <c r="C18" s="4" t="s">
        <v>34</v>
      </c>
      <c r="D18" s="24"/>
      <c r="E18" s="24">
        <f>((36000*1.5)*2)+(((36000*1.5)*2)*0.02)</f>
        <v>110160</v>
      </c>
      <c r="F18" s="24">
        <f t="shared" ref="F18:J18" si="1">E18+(E18*0.02)</f>
        <v>112363.2</v>
      </c>
      <c r="G18" s="24">
        <f t="shared" si="1"/>
        <v>114610.46399999999</v>
      </c>
      <c r="H18" s="24">
        <f t="shared" si="1"/>
        <v>116902.67327999999</v>
      </c>
      <c r="I18" s="24">
        <f t="shared" si="1"/>
        <v>119240.72674559998</v>
      </c>
      <c r="J18" s="24">
        <f t="shared" si="1"/>
        <v>121625.54128051198</v>
      </c>
    </row>
    <row r="19" spans="2:12" x14ac:dyDescent="0.2">
      <c r="C19" s="4" t="s">
        <v>33</v>
      </c>
      <c r="D19" s="24"/>
      <c r="E19" s="24">
        <f>5000*0.35*0.5</f>
        <v>875</v>
      </c>
      <c r="F19" s="24">
        <v>6.7</v>
      </c>
      <c r="G19" s="24"/>
      <c r="H19" s="24"/>
      <c r="I19" s="24"/>
      <c r="J19" s="24"/>
      <c r="L19" s="1" t="s">
        <v>77</v>
      </c>
    </row>
    <row r="20" spans="2:12" ht="15.75" x14ac:dyDescent="0.25">
      <c r="B20" s="19"/>
      <c r="C20" s="20" t="s">
        <v>45</v>
      </c>
      <c r="D20" s="25"/>
      <c r="E20" s="25"/>
      <c r="F20" s="25"/>
      <c r="G20" s="25"/>
      <c r="H20" s="25"/>
      <c r="I20" s="25"/>
      <c r="J20" s="25"/>
    </row>
    <row r="21" spans="2:12" x14ac:dyDescent="0.2">
      <c r="D21" s="13"/>
      <c r="E21" s="13"/>
      <c r="F21" s="13"/>
      <c r="G21" s="13"/>
      <c r="H21" s="13"/>
      <c r="I21" s="13"/>
    </row>
    <row r="22" spans="2:12" ht="18" x14ac:dyDescent="0.25">
      <c r="B22" s="17" t="s">
        <v>61</v>
      </c>
      <c r="D22" s="13"/>
      <c r="E22" s="13"/>
      <c r="F22" s="13"/>
      <c r="G22" s="13"/>
      <c r="H22" s="13"/>
      <c r="I22" s="13"/>
    </row>
    <row r="23" spans="2:12" ht="9" customHeight="1" x14ac:dyDescent="0.2">
      <c r="D23" s="13"/>
      <c r="E23" s="13"/>
      <c r="F23" s="13"/>
      <c r="G23" s="13"/>
      <c r="H23" s="13"/>
      <c r="I23" s="13"/>
    </row>
    <row r="24" spans="2:12" x14ac:dyDescent="0.2">
      <c r="C24" s="1" t="s">
        <v>1</v>
      </c>
      <c r="D24" s="24">
        <f>(D14*0.1)/2</f>
        <v>6250</v>
      </c>
      <c r="E24" s="24">
        <f>(D14*0.1)+(D14*0.02)</f>
        <v>15000</v>
      </c>
      <c r="F24" s="24">
        <f>E24+(E24*0.02)</f>
        <v>15300</v>
      </c>
      <c r="G24" s="24">
        <f t="shared" ref="G24:J24" si="2">F24+(F24*0.02)</f>
        <v>15606</v>
      </c>
      <c r="H24" s="24">
        <f t="shared" si="2"/>
        <v>15918.12</v>
      </c>
      <c r="I24" s="24">
        <f t="shared" si="2"/>
        <v>16236.482400000001</v>
      </c>
      <c r="J24" s="24">
        <f t="shared" si="2"/>
        <v>16561.212048000001</v>
      </c>
    </row>
    <row r="25" spans="2:12" x14ac:dyDescent="0.2">
      <c r="C25" s="1" t="s">
        <v>2</v>
      </c>
      <c r="D25" s="24">
        <f>(H14*0.08)/2</f>
        <v>2000</v>
      </c>
      <c r="E25" s="24">
        <f>(H14*0.08)+(H14*0.02)</f>
        <v>5000</v>
      </c>
      <c r="F25" s="24">
        <f>E25+(E25*0.02)</f>
        <v>5100</v>
      </c>
      <c r="G25" s="24">
        <f t="shared" ref="G25:J25" si="3">F25+(F25*0.02)</f>
        <v>5202</v>
      </c>
      <c r="H25" s="24">
        <f t="shared" si="3"/>
        <v>5306.04</v>
      </c>
      <c r="I25" s="24">
        <f t="shared" si="3"/>
        <v>5412.1607999999997</v>
      </c>
      <c r="J25" s="24">
        <f t="shared" si="3"/>
        <v>5520.4040159999995</v>
      </c>
    </row>
    <row r="26" spans="2:12" x14ac:dyDescent="0.2">
      <c r="D26" s="13"/>
      <c r="E26" s="13"/>
      <c r="F26" s="13"/>
      <c r="G26" s="13"/>
      <c r="H26" s="13"/>
      <c r="I26" s="13"/>
    </row>
    <row r="27" spans="2:12" ht="18" x14ac:dyDescent="0.25">
      <c r="B27" s="18" t="s">
        <v>76</v>
      </c>
      <c r="D27" s="13"/>
      <c r="E27" s="13"/>
      <c r="F27" s="13"/>
      <c r="G27" s="13"/>
      <c r="H27" s="13"/>
      <c r="I27" s="13"/>
    </row>
    <row r="28" spans="2:12" ht="12.75" customHeight="1" x14ac:dyDescent="0.2"/>
    <row r="29" spans="2:12" x14ac:dyDescent="0.2">
      <c r="B29" s="12"/>
      <c r="C29" s="4" t="s">
        <v>7</v>
      </c>
      <c r="D29" s="24">
        <f>(D7*1/3)/2</f>
        <v>16666.666666666668</v>
      </c>
      <c r="E29" s="24">
        <f>D7*1/3</f>
        <v>33333.333333333336</v>
      </c>
      <c r="F29" s="24">
        <f>D7*1/3</f>
        <v>33333.333333333336</v>
      </c>
      <c r="G29" s="24">
        <f>D29</f>
        <v>16666.666666666668</v>
      </c>
      <c r="H29" s="24"/>
      <c r="I29" s="23"/>
      <c r="J29" s="23"/>
    </row>
    <row r="30" spans="2:12" x14ac:dyDescent="0.2">
      <c r="C30" s="4" t="s">
        <v>9</v>
      </c>
      <c r="D30" s="24">
        <f>(D8*1/3)/2</f>
        <v>6666.666666666667</v>
      </c>
      <c r="E30" s="24">
        <f>D8*1/3</f>
        <v>13333.333333333334</v>
      </c>
      <c r="F30" s="24">
        <f>D8*1/3</f>
        <v>13333.333333333334</v>
      </c>
      <c r="G30" s="24">
        <f>D30</f>
        <v>6666.666666666667</v>
      </c>
      <c r="H30" s="24"/>
      <c r="I30" s="23"/>
      <c r="J30" s="23"/>
    </row>
    <row r="32" spans="2:12" ht="18" x14ac:dyDescent="0.25">
      <c r="B32" s="17" t="s">
        <v>41</v>
      </c>
    </row>
    <row r="33" spans="3:11" ht="8.25" customHeight="1" x14ac:dyDescent="0.2"/>
    <row r="34" spans="3:11" x14ac:dyDescent="0.2">
      <c r="C34" s="4" t="s">
        <v>48</v>
      </c>
      <c r="D34" s="23"/>
      <c r="E34" s="24"/>
      <c r="F34" s="24"/>
      <c r="G34" s="24"/>
      <c r="H34" s="24"/>
      <c r="I34" s="24"/>
      <c r="J34" s="24"/>
    </row>
    <row r="35" spans="3:11" x14ac:dyDescent="0.2">
      <c r="C35" s="4" t="s">
        <v>42</v>
      </c>
      <c r="D35" s="24"/>
      <c r="E35" s="24"/>
      <c r="F35" s="24"/>
      <c r="G35" s="24"/>
      <c r="H35" s="24"/>
      <c r="I35" s="24"/>
      <c r="J35" s="24"/>
      <c r="K35" s="1" t="s">
        <v>78</v>
      </c>
    </row>
    <row r="36" spans="3:11" x14ac:dyDescent="0.2">
      <c r="C36" s="4" t="s">
        <v>43</v>
      </c>
      <c r="D36" s="24"/>
      <c r="E36" s="24"/>
      <c r="F36" s="24"/>
      <c r="G36" s="24"/>
      <c r="H36" s="24"/>
      <c r="I36" s="24"/>
      <c r="J36" s="24"/>
    </row>
    <row r="37" spans="3:11" x14ac:dyDescent="0.2">
      <c r="C37" s="4" t="s">
        <v>44</v>
      </c>
      <c r="D37" s="24"/>
      <c r="E37" s="24"/>
      <c r="F37" s="24"/>
      <c r="G37" s="24"/>
      <c r="H37" s="24"/>
      <c r="I37" s="24"/>
      <c r="J37" s="24"/>
    </row>
  </sheetData>
  <pageMargins left="0.70866141732283472" right="0.70866141732283472" top="0.39370078740157483" bottom="0.31496062992125984" header="0.31496062992125984" footer="0.19685039370078741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Présentation</vt:lpstr>
      <vt:lpstr>Questions</vt:lpstr>
      <vt:lpstr>Données</vt:lpstr>
      <vt:lpstr>Rentabilité du projet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Etudiant</cp:lastModifiedBy>
  <cp:lastPrinted>2015-09-24T06:44:40Z</cp:lastPrinted>
  <dcterms:created xsi:type="dcterms:W3CDTF">2015-09-13T22:10:49Z</dcterms:created>
  <dcterms:modified xsi:type="dcterms:W3CDTF">2017-11-27T11:28:01Z</dcterms:modified>
</cp:coreProperties>
</file>