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v. Proyectos y Emprendimientos\"/>
    </mc:Choice>
  </mc:AlternateContent>
  <xr:revisionPtr revIDLastSave="0" documentId="13_ncr:1_{99EB427B-97B1-4BFA-AC62-57704AE012A5}" xr6:coauthVersionLast="36" xr6:coauthVersionMax="36" xr10:uidLastSave="{00000000-0000-0000-0000-000000000000}"/>
  <bookViews>
    <workbookView xWindow="0" yWindow="0" windowWidth="24000" windowHeight="9510" xr2:uid="{8C89B33C-8408-4D29-918C-388430BC31BB}"/>
  </bookViews>
  <sheets>
    <sheet name="Flujo" sheetId="1" r:id="rId1"/>
    <sheet name="Préstamo Banco" sheetId="2" r:id="rId2"/>
    <sheet name="Anexo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A14" i="3" l="1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H17" i="1" l="1"/>
  <c r="H12" i="1" s="1"/>
  <c r="G17" i="1"/>
  <c r="G12" i="1" s="1"/>
  <c r="F17" i="1"/>
  <c r="F12" i="1" s="1"/>
  <c r="E17" i="1"/>
  <c r="E12" i="1" s="1"/>
  <c r="D17" i="1"/>
  <c r="D12" i="1" s="1"/>
  <c r="F3" i="1"/>
  <c r="G3" i="1" s="1"/>
  <c r="H3" i="1" s="1"/>
  <c r="H9" i="1"/>
  <c r="G9" i="1"/>
  <c r="D10" i="1"/>
  <c r="D9" i="1"/>
  <c r="D8" i="1"/>
  <c r="D7" i="1"/>
  <c r="D20" i="1"/>
  <c r="E20" i="1" s="1"/>
  <c r="F20" i="1" s="1"/>
  <c r="G20" i="1" s="1"/>
  <c r="H20" i="1" s="1"/>
  <c r="H25" i="1" s="1"/>
  <c r="D6" i="1" l="1"/>
  <c r="C32" i="1" s="1"/>
  <c r="C38" i="1" s="1"/>
  <c r="C39" i="1" s="1"/>
  <c r="E25" i="1"/>
  <c r="F25" i="1"/>
  <c r="G25" i="1"/>
  <c r="D25" i="1"/>
  <c r="H16" i="1" l="1"/>
  <c r="G16" i="1"/>
  <c r="F16" i="1"/>
  <c r="E16" i="1"/>
  <c r="D16" i="1"/>
  <c r="H15" i="1"/>
  <c r="G15" i="1"/>
  <c r="F15" i="1"/>
  <c r="E15" i="1"/>
  <c r="D15" i="1"/>
  <c r="H13" i="1"/>
  <c r="G13" i="1"/>
  <c r="F13" i="1"/>
  <c r="E13" i="1"/>
  <c r="D13" i="1"/>
  <c r="H10" i="1"/>
  <c r="G10" i="1"/>
  <c r="F10" i="1"/>
  <c r="F9" i="1"/>
  <c r="E10" i="1"/>
  <c r="E9" i="1"/>
  <c r="H8" i="1"/>
  <c r="H7" i="1"/>
  <c r="G8" i="1"/>
  <c r="G7" i="1"/>
  <c r="F8" i="1"/>
  <c r="F7" i="1"/>
  <c r="E8" i="1"/>
  <c r="E7" i="1"/>
  <c r="E4" i="1"/>
  <c r="D4" i="1"/>
  <c r="F4" i="1" l="1"/>
  <c r="E6" i="1"/>
  <c r="G6" i="1"/>
  <c r="B1" i="2"/>
  <c r="C33" i="1" s="1"/>
  <c r="C35" i="1" s="1"/>
  <c r="F6" i="1"/>
  <c r="H6" i="1"/>
  <c r="E22" i="1" l="1"/>
  <c r="E23" i="1" s="1"/>
  <c r="G4" i="1"/>
  <c r="D22" i="1"/>
  <c r="F22" i="1"/>
  <c r="F23" i="1" s="1"/>
  <c r="B4" i="2"/>
  <c r="H2" i="2"/>
  <c r="F3" i="2" s="1"/>
  <c r="E24" i="1" l="1"/>
  <c r="E35" i="1" s="1"/>
  <c r="D23" i="1"/>
  <c r="D24" i="1" s="1"/>
  <c r="D35" i="1" s="1"/>
  <c r="F24" i="1"/>
  <c r="F35" i="1" s="1"/>
  <c r="G22" i="1"/>
  <c r="H4" i="1"/>
  <c r="H22" i="1" s="1"/>
  <c r="E7" i="2"/>
  <c r="E4" i="2"/>
  <c r="E5" i="2"/>
  <c r="E3" i="2"/>
  <c r="G3" i="2" s="1"/>
  <c r="H3" i="2" s="1"/>
  <c r="E6" i="2"/>
  <c r="G23" i="1" l="1"/>
  <c r="G24" i="1" s="1"/>
  <c r="G35" i="1" s="1"/>
  <c r="H23" i="1"/>
  <c r="H24" i="1" s="1"/>
  <c r="H35" i="1" s="1"/>
  <c r="F4" i="2"/>
  <c r="G4" i="2" s="1"/>
  <c r="H4" i="2" s="1"/>
  <c r="F5" i="2" s="1"/>
  <c r="G5" i="2" s="1"/>
  <c r="H5" i="2" s="1"/>
  <c r="F6" i="2" s="1"/>
  <c r="G6" i="2" s="1"/>
  <c r="H6" i="2" s="1"/>
  <c r="F7" i="2" s="1"/>
  <c r="G7" i="2" s="1"/>
  <c r="H7" i="2" s="1"/>
  <c r="C40" i="1" l="1"/>
  <c r="C41" i="1"/>
  <c r="C37" i="1"/>
</calcChain>
</file>

<file path=xl/sharedStrings.xml><?xml version="1.0" encoding="utf-8"?>
<sst xmlns="http://schemas.openxmlformats.org/spreadsheetml/2006/main" count="46" uniqueCount="41">
  <si>
    <t>Precio</t>
  </si>
  <si>
    <t>Ingresos</t>
  </si>
  <si>
    <t>Unidades de Venta</t>
  </si>
  <si>
    <t>Costo Operacional</t>
  </si>
  <si>
    <t>Costo de Producción</t>
  </si>
  <si>
    <t>Costo de Entrega</t>
  </si>
  <si>
    <t>Costo Personal Cocina</t>
  </si>
  <si>
    <t>Costo Personal Caja</t>
  </si>
  <si>
    <t>Arriendo Local</t>
  </si>
  <si>
    <t>Patente</t>
  </si>
  <si>
    <t>Gastos de Administración y Venta</t>
  </si>
  <si>
    <t>Teléfono, agua y luz</t>
  </si>
  <si>
    <t>Publicidad</t>
  </si>
  <si>
    <t>Habilitación Local</t>
  </si>
  <si>
    <t>Maquinaría</t>
  </si>
  <si>
    <t>Inventario Inicial</t>
  </si>
  <si>
    <t xml:space="preserve">Logos y material gráfico: </t>
  </si>
  <si>
    <t>Capital de Trabajo</t>
  </si>
  <si>
    <t>Inversión</t>
  </si>
  <si>
    <t>Préstamo</t>
  </si>
  <si>
    <t>Monto Préstamo</t>
  </si>
  <si>
    <t>Tasa</t>
  </si>
  <si>
    <t>Plazo (años)</t>
  </si>
  <si>
    <t>Capital Amortizable</t>
  </si>
  <si>
    <t>Interes</t>
  </si>
  <si>
    <t>Cuota</t>
  </si>
  <si>
    <t>Saldo</t>
  </si>
  <si>
    <t>Año</t>
  </si>
  <si>
    <t>Depreciacion</t>
  </si>
  <si>
    <t>Interés Crédito</t>
  </si>
  <si>
    <t>Utilidad Antes de Impuesto</t>
  </si>
  <si>
    <t>Impuesto</t>
  </si>
  <si>
    <t>Utilidad Después de Impuesto</t>
  </si>
  <si>
    <t>Crédito</t>
  </si>
  <si>
    <t>Flujo</t>
  </si>
  <si>
    <t>Total Flujo</t>
  </si>
  <si>
    <t>TIR</t>
  </si>
  <si>
    <t>VAN</t>
  </si>
  <si>
    <t>Sueldo Administración</t>
  </si>
  <si>
    <t>N° de Ventas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</si>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</sst>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0" fontId="0" fillId="3" borderId="1" xfId="4" applyFont="1"/>
    <xf numFmtId="164" fontId="0" fillId="3" borderId="1" xfId="4" applyNumberFormat="1" applyFont="1"/>
    <xf numFmtId="9" fontId="0" fillId="3" borderId="1" xfId="4" applyNumberFormat="1" applyFont="1"/>
    <xf numFmtId="165" fontId="0" fillId="3" borderId="1" xfId="4" applyNumberFormat="1" applyFont="1"/>
    <xf numFmtId="8" fontId="0" fillId="3" borderId="1" xfId="4" applyNumberFormat="1" applyFont="1"/>
    <xf numFmtId="0" fontId="2" fillId="3" borderId="1" xfId="4" applyFont="1" applyAlignment="1">
      <alignment horizontal="center"/>
    </xf>
    <xf numFmtId="0" fontId="5" fillId="0" borderId="0" xfId="0" applyFont="1" applyBorder="1"/>
    <xf numFmtId="165" fontId="5" fillId="0" borderId="0" xfId="2" applyNumberFormat="1" applyFont="1" applyBorder="1"/>
    <xf numFmtId="164" fontId="5" fillId="0" borderId="0" xfId="1" applyNumberFormat="1" applyFont="1" applyBorder="1"/>
    <xf numFmtId="0" fontId="5" fillId="0" borderId="1" xfId="4" applyFont="1" applyFill="1"/>
    <xf numFmtId="164" fontId="5" fillId="0" borderId="1" xfId="4" applyNumberFormat="1" applyFont="1" applyFill="1"/>
    <xf numFmtId="9" fontId="5" fillId="0" borderId="1" xfId="4" applyNumberFormat="1" applyFont="1" applyFill="1"/>
    <xf numFmtId="164" fontId="5" fillId="0" borderId="0" xfId="0" applyNumberFormat="1" applyFont="1" applyBorder="1"/>
    <xf numFmtId="0" fontId="5" fillId="7" borderId="0" xfId="0" applyFont="1" applyFill="1" applyBorder="1"/>
    <xf numFmtId="164" fontId="5" fillId="7" borderId="0" xfId="1" applyNumberFormat="1" applyFont="1" applyFill="1" applyBorder="1"/>
    <xf numFmtId="0" fontId="5" fillId="11" borderId="0" xfId="0" applyFont="1" applyFill="1" applyBorder="1"/>
    <xf numFmtId="164" fontId="5" fillId="11" borderId="0" xfId="1" applyNumberFormat="1" applyFont="1" applyFill="1" applyBorder="1"/>
    <xf numFmtId="0" fontId="5" fillId="8" borderId="0" xfId="0" applyFont="1" applyFill="1" applyBorder="1"/>
    <xf numFmtId="164" fontId="5" fillId="8" borderId="0" xfId="1" applyNumberFormat="1" applyFont="1" applyFill="1" applyBorder="1"/>
    <xf numFmtId="0" fontId="5" fillId="12" borderId="0" xfId="3" applyFont="1" applyFill="1" applyBorder="1"/>
    <xf numFmtId="164" fontId="5" fillId="12" borderId="0" xfId="1" applyNumberFormat="1" applyFont="1" applyFill="1" applyBorder="1"/>
    <xf numFmtId="9" fontId="5" fillId="0" borderId="0" xfId="0" applyNumberFormat="1" applyFont="1" applyBorder="1"/>
    <xf numFmtId="0" fontId="5" fillId="9" borderId="0" xfId="6" applyFont="1" applyFill="1" applyBorder="1"/>
    <xf numFmtId="164" fontId="5" fillId="9" borderId="0" xfId="1" applyNumberFormat="1" applyFont="1" applyFill="1" applyBorder="1"/>
    <xf numFmtId="0" fontId="5" fillId="6" borderId="0" xfId="7" applyFont="1" applyBorder="1"/>
    <xf numFmtId="164" fontId="5" fillId="6" borderId="0" xfId="7" applyNumberFormat="1" applyFont="1" applyBorder="1"/>
    <xf numFmtId="164" fontId="5" fillId="13" borderId="0" xfId="1" applyNumberFormat="1" applyFont="1" applyFill="1" applyBorder="1"/>
    <xf numFmtId="0" fontId="0" fillId="0" borderId="2" xfId="0" applyBorder="1"/>
    <xf numFmtId="0" fontId="4" fillId="4" borderId="2" xfId="5" applyBorder="1"/>
    <xf numFmtId="0" fontId="6" fillId="10" borderId="0" xfId="0" applyFont="1" applyFill="1" applyBorder="1" applyAlignment="1">
      <alignment horizontal="center"/>
    </xf>
  </cellXfs>
  <cellStyles count="8">
    <cellStyle name="20% - Énfasis2" xfId="6" builtinId="34"/>
    <cellStyle name="60% - Énfasis5" xfId="7" builtinId="48"/>
    <cellStyle name="Énfasis1" xfId="5" builtinId="29"/>
    <cellStyle name="Incorrecto" xfId="3" builtinId="27"/>
    <cellStyle name="Millares" xfId="2" builtinId="3"/>
    <cellStyle name="Moneda" xfId="1" builtinId="4"/>
    <cellStyle name="Normal" xfId="0" builtinId="0"/>
    <cellStyle name="Notas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A7DA-3BA2-48A9-9DB3-71AB56186142}">
  <sheetPr>
    <pageSetUpPr fitToPage="1"/>
  </sheetPr>
  <dimension ref="A1:K41"/>
  <sheetViews>
    <sheetView tabSelected="1" zoomScale="90" zoomScaleNormal="90" workbookViewId="0">
      <selection activeCell="B21" sqref="B21"/>
    </sheetView>
  </sheetViews>
  <sheetFormatPr baseColWidth="10" defaultRowHeight="15" x14ac:dyDescent="0.25"/>
  <cols>
    <col min="1" max="1" width="12.7109375" style="8" bestFit="1" customWidth="1"/>
    <col min="2" max="2" width="31" style="8" bestFit="1" customWidth="1"/>
    <col min="3" max="3" width="16.42578125" style="8" customWidth="1"/>
    <col min="4" max="8" width="13.85546875" style="8" bestFit="1" customWidth="1"/>
    <col min="9" max="16384" width="11.42578125" style="8"/>
  </cols>
  <sheetData>
    <row r="1" spans="1:11" x14ac:dyDescent="0.25">
      <c r="B1" s="31" t="s">
        <v>27</v>
      </c>
      <c r="C1" s="31">
        <v>0</v>
      </c>
      <c r="D1" s="31">
        <v>1</v>
      </c>
      <c r="E1" s="31">
        <v>2</v>
      </c>
      <c r="F1" s="31">
        <v>3</v>
      </c>
      <c r="G1" s="31">
        <v>4</v>
      </c>
      <c r="H1" s="31">
        <v>5</v>
      </c>
    </row>
    <row r="2" spans="1:11" x14ac:dyDescent="0.25">
      <c r="B2" s="8" t="s">
        <v>2</v>
      </c>
      <c r="D2" s="9">
        <v>3600</v>
      </c>
      <c r="E2" s="9">
        <v>3922</v>
      </c>
      <c r="F2" s="9">
        <v>4119</v>
      </c>
      <c r="G2" s="9">
        <v>4326</v>
      </c>
      <c r="H2" s="9">
        <v>4540</v>
      </c>
    </row>
    <row r="3" spans="1:11" x14ac:dyDescent="0.25">
      <c r="B3" s="8" t="s">
        <v>0</v>
      </c>
      <c r="D3" s="10">
        <v>9000</v>
      </c>
      <c r="E3" s="10">
        <f>D3+(D3*2.5%)</f>
        <v>9225</v>
      </c>
      <c r="F3" s="10">
        <f>E3+(E3*2.5%)</f>
        <v>9455.625</v>
      </c>
      <c r="G3" s="10">
        <f>F3+(F3*2.5%)</f>
        <v>9692.015625</v>
      </c>
      <c r="H3" s="10">
        <f>G3+(G3*2.5%)</f>
        <v>9934.3160156249996</v>
      </c>
      <c r="J3" s="14"/>
      <c r="K3" s="14"/>
    </row>
    <row r="4" spans="1:11" x14ac:dyDescent="0.25">
      <c r="B4" s="15" t="s">
        <v>1</v>
      </c>
      <c r="C4" s="15"/>
      <c r="D4" s="16">
        <f>D2*D3</f>
        <v>32400000</v>
      </c>
      <c r="E4" s="16">
        <f>E2*E3</f>
        <v>36180450</v>
      </c>
      <c r="F4" s="16">
        <f>F2*F3</f>
        <v>38947719.375</v>
      </c>
      <c r="G4" s="16">
        <f>G2*G3</f>
        <v>41927659.59375</v>
      </c>
      <c r="H4" s="16">
        <f>H2*H3</f>
        <v>45101794.7109375</v>
      </c>
    </row>
    <row r="5" spans="1:11" ht="6.75" customHeight="1" x14ac:dyDescent="0.25"/>
    <row r="6" spans="1:11" x14ac:dyDescent="0.25">
      <c r="B6" s="17" t="s">
        <v>3</v>
      </c>
      <c r="C6" s="17"/>
      <c r="D6" s="18">
        <f>SUM(D7:D10)</f>
        <v>14940000</v>
      </c>
      <c r="E6" s="18">
        <f t="shared" ref="E6:H6" si="0">SUM(E7:E10)</f>
        <v>15229800</v>
      </c>
      <c r="F6" s="18">
        <f t="shared" si="0"/>
        <v>15407100</v>
      </c>
      <c r="G6" s="18">
        <f t="shared" si="0"/>
        <v>20793400</v>
      </c>
      <c r="H6" s="18">
        <f t="shared" si="0"/>
        <v>20986000</v>
      </c>
    </row>
    <row r="7" spans="1:11" x14ac:dyDescent="0.25">
      <c r="A7" s="10">
        <v>800</v>
      </c>
      <c r="B7" s="8" t="s">
        <v>4</v>
      </c>
      <c r="D7" s="10">
        <f>D2*$A7</f>
        <v>2880000</v>
      </c>
      <c r="E7" s="10">
        <f>E2*$A7</f>
        <v>3137600</v>
      </c>
      <c r="F7" s="10">
        <f>F2*$A7</f>
        <v>3295200</v>
      </c>
      <c r="G7" s="10">
        <f>G2*$A7</f>
        <v>3460800</v>
      </c>
      <c r="H7" s="10">
        <f>H2*$A7</f>
        <v>3632000</v>
      </c>
    </row>
    <row r="8" spans="1:11" x14ac:dyDescent="0.25">
      <c r="A8" s="10">
        <v>100</v>
      </c>
      <c r="B8" s="8" t="s">
        <v>5</v>
      </c>
      <c r="D8" s="10">
        <f>D2*$A8</f>
        <v>360000</v>
      </c>
      <c r="E8" s="10">
        <f>E2*$A8</f>
        <v>392200</v>
      </c>
      <c r="F8" s="10">
        <f>F2*$A8</f>
        <v>411900</v>
      </c>
      <c r="G8" s="10">
        <f>G2*$A8</f>
        <v>432600</v>
      </c>
      <c r="H8" s="10">
        <f>H2*$A8</f>
        <v>454000</v>
      </c>
    </row>
    <row r="9" spans="1:11" x14ac:dyDescent="0.25">
      <c r="A9" s="10">
        <v>400000</v>
      </c>
      <c r="B9" s="8" t="s">
        <v>6</v>
      </c>
      <c r="D9" s="10">
        <f>$A9*1*13</f>
        <v>5200000</v>
      </c>
      <c r="E9" s="10">
        <f t="shared" ref="E9:H10" si="1">$A9*1*13</f>
        <v>5200000</v>
      </c>
      <c r="F9" s="10">
        <f t="shared" si="1"/>
        <v>5200000</v>
      </c>
      <c r="G9" s="10">
        <f>$A9*2*13</f>
        <v>10400000</v>
      </c>
      <c r="H9" s="10">
        <f>$A9*2*13</f>
        <v>10400000</v>
      </c>
    </row>
    <row r="10" spans="1:11" x14ac:dyDescent="0.25">
      <c r="A10" s="10">
        <v>500000</v>
      </c>
      <c r="B10" s="8" t="s">
        <v>7</v>
      </c>
      <c r="D10" s="10">
        <f>$A10*1*13</f>
        <v>6500000</v>
      </c>
      <c r="E10" s="10">
        <f t="shared" si="1"/>
        <v>6500000</v>
      </c>
      <c r="F10" s="10">
        <f t="shared" si="1"/>
        <v>6500000</v>
      </c>
      <c r="G10" s="10">
        <f t="shared" si="1"/>
        <v>6500000</v>
      </c>
      <c r="H10" s="10">
        <f t="shared" si="1"/>
        <v>6500000</v>
      </c>
    </row>
    <row r="11" spans="1:11" ht="6.75" customHeight="1" x14ac:dyDescent="0.25"/>
    <row r="12" spans="1:11" x14ac:dyDescent="0.25">
      <c r="B12" s="17" t="s">
        <v>10</v>
      </c>
      <c r="C12" s="17"/>
      <c r="D12" s="18">
        <f>SUM(D13:D17)</f>
        <v>21000000</v>
      </c>
      <c r="E12" s="18">
        <f t="shared" ref="E12:H12" si="2">SUM(E13:E17)</f>
        <v>20500000</v>
      </c>
      <c r="F12" s="18">
        <f t="shared" si="2"/>
        <v>20500000</v>
      </c>
      <c r="G12" s="18">
        <f t="shared" si="2"/>
        <v>20500000</v>
      </c>
      <c r="H12" s="18">
        <f t="shared" si="2"/>
        <v>20500000</v>
      </c>
    </row>
    <row r="13" spans="1:11" x14ac:dyDescent="0.25">
      <c r="A13" s="10">
        <v>500000</v>
      </c>
      <c r="B13" s="8" t="s">
        <v>8</v>
      </c>
      <c r="D13" s="10">
        <f>$A13*13</f>
        <v>6500000</v>
      </c>
      <c r="E13" s="10">
        <f>$A13*12</f>
        <v>6000000</v>
      </c>
      <c r="F13" s="10">
        <f>$A13*12</f>
        <v>6000000</v>
      </c>
      <c r="G13" s="10">
        <f>$A13*12</f>
        <v>6000000</v>
      </c>
      <c r="H13" s="10">
        <f>$A13*12</f>
        <v>6000000</v>
      </c>
    </row>
    <row r="14" spans="1:11" x14ac:dyDescent="0.25">
      <c r="B14" s="8" t="s">
        <v>9</v>
      </c>
      <c r="D14" s="10">
        <v>100000</v>
      </c>
      <c r="E14" s="10">
        <v>100000</v>
      </c>
      <c r="F14" s="10">
        <v>100000</v>
      </c>
      <c r="G14" s="10">
        <v>100000</v>
      </c>
      <c r="H14" s="10">
        <v>100000</v>
      </c>
    </row>
    <row r="15" spans="1:11" x14ac:dyDescent="0.25">
      <c r="A15" s="10">
        <v>100000</v>
      </c>
      <c r="B15" s="8" t="s">
        <v>11</v>
      </c>
      <c r="D15" s="10">
        <f t="shared" ref="D15:H16" si="3">$A15*12</f>
        <v>1200000</v>
      </c>
      <c r="E15" s="10">
        <f t="shared" si="3"/>
        <v>1200000</v>
      </c>
      <c r="F15" s="10">
        <f t="shared" si="3"/>
        <v>1200000</v>
      </c>
      <c r="G15" s="10">
        <f t="shared" si="3"/>
        <v>1200000</v>
      </c>
      <c r="H15" s="10">
        <f t="shared" si="3"/>
        <v>1200000</v>
      </c>
    </row>
    <row r="16" spans="1:11" x14ac:dyDescent="0.25">
      <c r="A16" s="10">
        <v>100000</v>
      </c>
      <c r="B16" s="8" t="s">
        <v>12</v>
      </c>
      <c r="D16" s="10">
        <f t="shared" si="3"/>
        <v>1200000</v>
      </c>
      <c r="E16" s="10">
        <f t="shared" si="3"/>
        <v>1200000</v>
      </c>
      <c r="F16" s="10">
        <f t="shared" si="3"/>
        <v>1200000</v>
      </c>
      <c r="G16" s="10">
        <f t="shared" si="3"/>
        <v>1200000</v>
      </c>
      <c r="H16" s="10">
        <f t="shared" si="3"/>
        <v>1200000</v>
      </c>
    </row>
    <row r="17" spans="1:8" x14ac:dyDescent="0.25">
      <c r="A17" s="10">
        <v>1000000</v>
      </c>
      <c r="B17" s="8" t="s">
        <v>38</v>
      </c>
      <c r="D17" s="10">
        <f>$A17*12</f>
        <v>12000000</v>
      </c>
      <c r="E17" s="10">
        <f>$A17*12</f>
        <v>12000000</v>
      </c>
      <c r="F17" s="10">
        <f>$A17*12</f>
        <v>12000000</v>
      </c>
      <c r="G17" s="10">
        <f>$A17*12</f>
        <v>12000000</v>
      </c>
      <c r="H17" s="10">
        <f>$A17*12</f>
        <v>12000000</v>
      </c>
    </row>
    <row r="18" spans="1:8" ht="6.75" customHeight="1" x14ac:dyDescent="0.25"/>
    <row r="19" spans="1:8" x14ac:dyDescent="0.25">
      <c r="A19" s="10"/>
      <c r="B19" s="19" t="s">
        <v>29</v>
      </c>
      <c r="C19" s="19"/>
      <c r="D19" s="20">
        <v>395100</v>
      </c>
      <c r="E19" s="20">
        <v>336500.52522245015</v>
      </c>
      <c r="F19" s="20">
        <v>269111.12922826776</v>
      </c>
      <c r="G19" s="20">
        <v>191613.32383495811</v>
      </c>
      <c r="H19" s="20">
        <v>102490.84763265197</v>
      </c>
    </row>
    <row r="20" spans="1:8" x14ac:dyDescent="0.25">
      <c r="A20" s="10"/>
      <c r="B20" s="19" t="s">
        <v>28</v>
      </c>
      <c r="C20" s="19"/>
      <c r="D20" s="20">
        <f>-C29/5</f>
        <v>200000</v>
      </c>
      <c r="E20" s="20">
        <f>D20</f>
        <v>200000</v>
      </c>
      <c r="F20" s="20">
        <f>E20</f>
        <v>200000</v>
      </c>
      <c r="G20" s="20">
        <f>F20</f>
        <v>200000</v>
      </c>
      <c r="H20" s="20">
        <f>G20</f>
        <v>200000</v>
      </c>
    </row>
    <row r="21" spans="1:8" ht="6.75" customHeight="1" x14ac:dyDescent="0.25"/>
    <row r="22" spans="1:8" x14ac:dyDescent="0.25">
      <c r="B22" s="21" t="s">
        <v>30</v>
      </c>
      <c r="C22" s="21"/>
      <c r="D22" s="22">
        <f>D4-D6-D12-D19-D20</f>
        <v>-4135100</v>
      </c>
      <c r="E22" s="22">
        <f>E4-E6-E12-E19-E20</f>
        <v>-85850.525222450146</v>
      </c>
      <c r="F22" s="22">
        <f>F4-F6-F12-F19-F20</f>
        <v>2571508.2457717322</v>
      </c>
      <c r="G22" s="22">
        <f>G4-G6-G12-G19-G20</f>
        <v>242646.26991504186</v>
      </c>
      <c r="H22" s="22">
        <f>H4-H6-H12-H19-H20</f>
        <v>3313303.8633048479</v>
      </c>
    </row>
    <row r="23" spans="1:8" x14ac:dyDescent="0.25">
      <c r="A23" s="23">
        <v>0.27</v>
      </c>
      <c r="B23" s="8" t="s">
        <v>31</v>
      </c>
      <c r="D23" s="10">
        <f>D22*$A23</f>
        <v>-1116477</v>
      </c>
      <c r="E23" s="10">
        <f>E22*$A23</f>
        <v>-23179.641810061541</v>
      </c>
      <c r="F23" s="10">
        <f>F22*$A23</f>
        <v>694307.22635836771</v>
      </c>
      <c r="G23" s="10">
        <f>G22*$A23</f>
        <v>65514.492877061304</v>
      </c>
      <c r="H23" s="10">
        <f>H22*$A23</f>
        <v>894592.04309230903</v>
      </c>
    </row>
    <row r="24" spans="1:8" x14ac:dyDescent="0.25">
      <c r="B24" s="24" t="s">
        <v>32</v>
      </c>
      <c r="C24" s="24"/>
      <c r="D24" s="25">
        <f>D22-D23</f>
        <v>-3018623</v>
      </c>
      <c r="E24" s="25">
        <f t="shared" ref="E24:H24" si="4">E22-E23</f>
        <v>-62670.883412388604</v>
      </c>
      <c r="F24" s="25">
        <f>F22-F23</f>
        <v>1877201.0194133646</v>
      </c>
      <c r="G24" s="25">
        <f>G22-G23</f>
        <v>177131.77703798056</v>
      </c>
      <c r="H24" s="25">
        <f t="shared" si="4"/>
        <v>2418711.8202125388</v>
      </c>
    </row>
    <row r="25" spans="1:8" x14ac:dyDescent="0.25">
      <c r="A25" s="10"/>
      <c r="B25" s="19" t="s">
        <v>28</v>
      </c>
      <c r="C25" s="19"/>
      <c r="D25" s="20">
        <f>D20</f>
        <v>200000</v>
      </c>
      <c r="E25" s="20">
        <f t="shared" ref="E25:H25" si="5">E20</f>
        <v>200000</v>
      </c>
      <c r="F25" s="20">
        <f t="shared" si="5"/>
        <v>200000</v>
      </c>
      <c r="G25" s="20">
        <f t="shared" si="5"/>
        <v>200000</v>
      </c>
      <c r="H25" s="20">
        <f t="shared" si="5"/>
        <v>200000</v>
      </c>
    </row>
    <row r="26" spans="1:8" x14ac:dyDescent="0.25">
      <c r="A26" s="23"/>
      <c r="B26" s="19" t="s">
        <v>23</v>
      </c>
      <c r="C26" s="19"/>
      <c r="D26" s="20">
        <v>390663.1651836657</v>
      </c>
      <c r="E26" s="20">
        <v>449262.63996121555</v>
      </c>
      <c r="F26" s="20">
        <v>516652.03595539794</v>
      </c>
      <c r="G26" s="20">
        <v>594149.84134870756</v>
      </c>
      <c r="H26" s="20">
        <v>683272.31755101378</v>
      </c>
    </row>
    <row r="27" spans="1:8" ht="6.75" customHeight="1" x14ac:dyDescent="0.25"/>
    <row r="28" spans="1:8" x14ac:dyDescent="0.25">
      <c r="B28" s="8" t="s">
        <v>13</v>
      </c>
      <c r="C28" s="14">
        <v>-500000</v>
      </c>
    </row>
    <row r="29" spans="1:8" x14ac:dyDescent="0.25">
      <c r="B29" s="8" t="s">
        <v>14</v>
      </c>
      <c r="C29" s="14">
        <v>-1000000</v>
      </c>
    </row>
    <row r="30" spans="1:8" x14ac:dyDescent="0.25">
      <c r="B30" s="8" t="s">
        <v>15</v>
      </c>
      <c r="C30" s="14">
        <v>-200000</v>
      </c>
    </row>
    <row r="31" spans="1:8" x14ac:dyDescent="0.25">
      <c r="B31" s="8" t="s">
        <v>16</v>
      </c>
      <c r="C31" s="14">
        <v>-200000</v>
      </c>
    </row>
    <row r="32" spans="1:8" x14ac:dyDescent="0.25">
      <c r="B32" s="8" t="s">
        <v>17</v>
      </c>
      <c r="C32" s="14">
        <f>-D6/12*2</f>
        <v>-2490000</v>
      </c>
    </row>
    <row r="33" spans="2:8" x14ac:dyDescent="0.25">
      <c r="B33" s="8" t="s">
        <v>33</v>
      </c>
      <c r="C33" s="14">
        <f>'Préstamo Banco'!B1</f>
        <v>2634000</v>
      </c>
    </row>
    <row r="35" spans="2:8" x14ac:dyDescent="0.25">
      <c r="B35" s="26" t="s">
        <v>34</v>
      </c>
      <c r="C35" s="27">
        <f>SUM(C28:C34)</f>
        <v>-1756000</v>
      </c>
      <c r="D35" s="28">
        <f>D24+D25+D26</f>
        <v>-2427959.8348163343</v>
      </c>
      <c r="E35" s="28">
        <f>E24+E25+E26</f>
        <v>586591.75654882693</v>
      </c>
      <c r="F35" s="28">
        <f>F24+F25+F26</f>
        <v>2593853.0553687625</v>
      </c>
      <c r="G35" s="28">
        <f>G24+G25+G26</f>
        <v>971281.61838668818</v>
      </c>
      <c r="H35" s="28">
        <f>H24+H25+H26</f>
        <v>3301984.1377635524</v>
      </c>
    </row>
    <row r="37" spans="2:8" x14ac:dyDescent="0.25">
      <c r="B37" s="11" t="s">
        <v>35</v>
      </c>
      <c r="C37" s="12">
        <f>SUM(C35:H35)</f>
        <v>3269750.7332514958</v>
      </c>
    </row>
    <row r="38" spans="2:8" x14ac:dyDescent="0.25">
      <c r="B38" s="11" t="s">
        <v>18</v>
      </c>
      <c r="C38" s="12">
        <f>SUM(C28:C32)</f>
        <v>-4390000</v>
      </c>
    </row>
    <row r="39" spans="2:8" x14ac:dyDescent="0.25">
      <c r="B39" s="11" t="s">
        <v>19</v>
      </c>
      <c r="C39" s="12">
        <f>C38*60%</f>
        <v>-2634000</v>
      </c>
    </row>
    <row r="40" spans="2:8" x14ac:dyDescent="0.25">
      <c r="B40" s="11" t="s">
        <v>36</v>
      </c>
      <c r="C40" s="13">
        <f>IRR(C35:H35)</f>
        <v>0.19246007051551239</v>
      </c>
    </row>
    <row r="41" spans="2:8" x14ac:dyDescent="0.25">
      <c r="B41" s="11" t="s">
        <v>37</v>
      </c>
      <c r="C41" s="12">
        <f>+C35+NPV(12%%,D35:H35)</f>
        <v>3237551.0179386158</v>
      </c>
    </row>
  </sheetData>
  <pageMargins left="0.70866141732283472" right="0.70866141732283472" top="0.74803149606299213" bottom="0.74803149606299213" header="0.31496062992125984" footer="0.31496062992125984"/>
  <pageSetup scale="7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817B-BCAF-49B2-9167-D47544E0AC1E}">
  <dimension ref="A1:H7"/>
  <sheetViews>
    <sheetView workbookViewId="0">
      <selection sqref="A1:H7"/>
    </sheetView>
  </sheetViews>
  <sheetFormatPr baseColWidth="10" defaultRowHeight="15" x14ac:dyDescent="0.25"/>
  <cols>
    <col min="1" max="1" width="15.7109375" bestFit="1" customWidth="1"/>
    <col min="2" max="2" width="12" bestFit="1" customWidth="1"/>
    <col min="3" max="3" width="12.28515625" style="1" bestFit="1" customWidth="1"/>
    <col min="4" max="4" width="4.5703125" bestFit="1" customWidth="1"/>
    <col min="5" max="6" width="9" bestFit="1" customWidth="1"/>
    <col min="7" max="7" width="18.5703125" bestFit="1" customWidth="1"/>
    <col min="8" max="8" width="10.5703125" bestFit="1" customWidth="1"/>
  </cols>
  <sheetData>
    <row r="1" spans="1:8" x14ac:dyDescent="0.25">
      <c r="A1" s="2" t="s">
        <v>20</v>
      </c>
      <c r="B1" s="3">
        <f>-Flujo!C39</f>
        <v>2634000</v>
      </c>
      <c r="D1" s="7" t="s">
        <v>27</v>
      </c>
      <c r="E1" s="7" t="s">
        <v>25</v>
      </c>
      <c r="F1" s="7" t="s">
        <v>24</v>
      </c>
      <c r="G1" s="7" t="s">
        <v>23</v>
      </c>
      <c r="H1" s="7" t="s">
        <v>26</v>
      </c>
    </row>
    <row r="2" spans="1:8" x14ac:dyDescent="0.25">
      <c r="A2" s="2" t="s">
        <v>21</v>
      </c>
      <c r="B2" s="4">
        <v>0.15</v>
      </c>
      <c r="D2" s="2">
        <v>0</v>
      </c>
      <c r="E2" s="5"/>
      <c r="F2" s="5"/>
      <c r="G2" s="5"/>
      <c r="H2" s="5">
        <f>B1</f>
        <v>2634000</v>
      </c>
    </row>
    <row r="3" spans="1:8" x14ac:dyDescent="0.25">
      <c r="A3" s="2" t="s">
        <v>22</v>
      </c>
      <c r="B3" s="5">
        <v>5</v>
      </c>
      <c r="D3" s="2">
        <v>1</v>
      </c>
      <c r="E3" s="5">
        <f>$B$4</f>
        <v>785763.1651836657</v>
      </c>
      <c r="F3" s="5">
        <f>H2*$B$2</f>
        <v>395100</v>
      </c>
      <c r="G3" s="5">
        <f>E3-F3</f>
        <v>390663.1651836657</v>
      </c>
      <c r="H3" s="5">
        <f>H2-G3</f>
        <v>2243336.8348163343</v>
      </c>
    </row>
    <row r="4" spans="1:8" x14ac:dyDescent="0.25">
      <c r="A4" s="2" t="s">
        <v>25</v>
      </c>
      <c r="B4" s="6">
        <f>-PMT(B2,B3,B1)</f>
        <v>785763.1651836657</v>
      </c>
      <c r="D4" s="2">
        <v>2</v>
      </c>
      <c r="E4" s="5">
        <f>$B$4</f>
        <v>785763.1651836657</v>
      </c>
      <c r="F4" s="5">
        <f>H3*$B$2</f>
        <v>336500.52522245015</v>
      </c>
      <c r="G4" s="5">
        <f>E4-F4</f>
        <v>449262.63996121555</v>
      </c>
      <c r="H4" s="5">
        <f>H3-G4</f>
        <v>1794074.1948551186</v>
      </c>
    </row>
    <row r="5" spans="1:8" x14ac:dyDescent="0.25">
      <c r="D5" s="2">
        <v>3</v>
      </c>
      <c r="E5" s="5">
        <f>$B$4</f>
        <v>785763.1651836657</v>
      </c>
      <c r="F5" s="5">
        <f>H4*$B$2</f>
        <v>269111.12922826776</v>
      </c>
      <c r="G5" s="5">
        <f>E5-F5</f>
        <v>516652.03595539794</v>
      </c>
      <c r="H5" s="5">
        <f>H4-G5</f>
        <v>1277422.1588997208</v>
      </c>
    </row>
    <row r="6" spans="1:8" x14ac:dyDescent="0.25">
      <c r="D6" s="2">
        <v>4</v>
      </c>
      <c r="E6" s="5">
        <f>$B$4</f>
        <v>785763.1651836657</v>
      </c>
      <c r="F6" s="5">
        <f>H5*$B$2</f>
        <v>191613.32383495811</v>
      </c>
      <c r="G6" s="5">
        <f>E6-F6</f>
        <v>594149.84134870756</v>
      </c>
      <c r="H6" s="5">
        <f>H5-G6</f>
        <v>683272.3175510132</v>
      </c>
    </row>
    <row r="7" spans="1:8" x14ac:dyDescent="0.25">
      <c r="D7" s="2">
        <v>5</v>
      </c>
      <c r="E7" s="5">
        <f>$B$4</f>
        <v>785763.1651836657</v>
      </c>
      <c r="F7" s="5">
        <f>H6*$B$2</f>
        <v>102490.84763265197</v>
      </c>
      <c r="G7" s="5">
        <f>E7-F7</f>
        <v>683272.31755101378</v>
      </c>
      <c r="H7" s="5">
        <f>H6-G7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A84B-4931-4F0C-8029-39B16B053A57}">
  <dimension ref="A1:C61"/>
  <sheetViews>
    <sheetView workbookViewId="0">
      <selection sqref="A1:C61"/>
    </sheetView>
  </sheetViews>
  <sheetFormatPr baseColWidth="10" defaultRowHeight="15" x14ac:dyDescent="0.25"/>
  <sheetData>
    <row r="1" spans="1:3" x14ac:dyDescent="0.25">
      <c r="A1" s="30" t="s">
        <v>27</v>
      </c>
      <c r="B1" s="30" t="s">
        <v>40</v>
      </c>
      <c r="C1" s="30" t="s">
        <v>39</v>
      </c>
    </row>
    <row r="2" spans="1:3" x14ac:dyDescent="0.25">
      <c r="A2" s="29">
        <v>1</v>
      </c>
      <c r="B2" s="29">
        <v>1</v>
      </c>
      <c r="C2" s="29">
        <v>50</v>
      </c>
    </row>
    <row r="3" spans="1:3" x14ac:dyDescent="0.25">
      <c r="A3" s="29">
        <v>1</v>
      </c>
      <c r="B3" s="29">
        <v>2</v>
      </c>
      <c r="C3" s="29">
        <v>150</v>
      </c>
    </row>
    <row r="4" spans="1:3" x14ac:dyDescent="0.25">
      <c r="A4" s="29">
        <v>1</v>
      </c>
      <c r="B4" s="29">
        <v>3</v>
      </c>
      <c r="C4" s="29">
        <v>200</v>
      </c>
    </row>
    <row r="5" spans="1:3" x14ac:dyDescent="0.25">
      <c r="A5" s="29">
        <v>1</v>
      </c>
      <c r="B5" s="29">
        <v>4</v>
      </c>
      <c r="C5" s="29">
        <v>350</v>
      </c>
    </row>
    <row r="6" spans="1:3" x14ac:dyDescent="0.25">
      <c r="A6" s="29">
        <v>1</v>
      </c>
      <c r="B6" s="29">
        <v>5</v>
      </c>
      <c r="C6" s="29">
        <v>350</v>
      </c>
    </row>
    <row r="7" spans="1:3" x14ac:dyDescent="0.25">
      <c r="A7" s="29">
        <v>1</v>
      </c>
      <c r="B7" s="29">
        <v>6</v>
      </c>
      <c r="C7" s="29">
        <v>400</v>
      </c>
    </row>
    <row r="8" spans="1:3" x14ac:dyDescent="0.25">
      <c r="A8" s="29">
        <v>1</v>
      </c>
      <c r="B8" s="29">
        <v>7</v>
      </c>
      <c r="C8" s="29">
        <v>450</v>
      </c>
    </row>
    <row r="9" spans="1:3" x14ac:dyDescent="0.25">
      <c r="A9" s="29">
        <v>1</v>
      </c>
      <c r="B9" s="29">
        <v>8</v>
      </c>
      <c r="C9" s="29">
        <v>400</v>
      </c>
    </row>
    <row r="10" spans="1:3" x14ac:dyDescent="0.25">
      <c r="A10" s="29">
        <v>1</v>
      </c>
      <c r="B10" s="29">
        <v>9</v>
      </c>
      <c r="C10" s="29">
        <v>300</v>
      </c>
    </row>
    <row r="11" spans="1:3" x14ac:dyDescent="0.25">
      <c r="A11" s="29">
        <v>1</v>
      </c>
      <c r="B11" s="29">
        <v>10</v>
      </c>
      <c r="C11" s="29">
        <v>350</v>
      </c>
    </row>
    <row r="12" spans="1:3" x14ac:dyDescent="0.25">
      <c r="A12" s="29">
        <v>1</v>
      </c>
      <c r="B12" s="29">
        <v>11</v>
      </c>
      <c r="C12" s="29">
        <v>300</v>
      </c>
    </row>
    <row r="13" spans="1:3" x14ac:dyDescent="0.25">
      <c r="A13" s="29">
        <v>1</v>
      </c>
      <c r="B13" s="29">
        <v>12</v>
      </c>
      <c r="C13" s="29">
        <v>300</v>
      </c>
    </row>
    <row r="14" spans="1:3" x14ac:dyDescent="0.25">
      <c r="A14" s="29">
        <f>+A2+1</f>
        <v>2</v>
      </c>
      <c r="B14" s="29">
        <v>13</v>
      </c>
      <c r="C14" s="29">
        <v>150</v>
      </c>
    </row>
    <row r="15" spans="1:3" x14ac:dyDescent="0.25">
      <c r="A15" s="29">
        <f>+A3+1</f>
        <v>2</v>
      </c>
      <c r="B15" s="29">
        <v>14</v>
      </c>
      <c r="C15" s="29">
        <v>200</v>
      </c>
    </row>
    <row r="16" spans="1:3" x14ac:dyDescent="0.25">
      <c r="A16" s="29">
        <f>+A4+1</f>
        <v>2</v>
      </c>
      <c r="B16" s="29">
        <v>15</v>
      </c>
      <c r="C16" s="29">
        <v>210</v>
      </c>
    </row>
    <row r="17" spans="1:3" x14ac:dyDescent="0.25">
      <c r="A17" s="29">
        <f>+A5+1</f>
        <v>2</v>
      </c>
      <c r="B17" s="29">
        <v>16</v>
      </c>
      <c r="C17" s="29">
        <v>368</v>
      </c>
    </row>
    <row r="18" spans="1:3" x14ac:dyDescent="0.25">
      <c r="A18" s="29">
        <f>+A6+1</f>
        <v>2</v>
      </c>
      <c r="B18" s="29">
        <v>17</v>
      </c>
      <c r="C18" s="29">
        <v>368</v>
      </c>
    </row>
    <row r="19" spans="1:3" x14ac:dyDescent="0.25">
      <c r="A19" s="29">
        <f>+A7+1</f>
        <v>2</v>
      </c>
      <c r="B19" s="29">
        <v>18</v>
      </c>
      <c r="C19" s="29">
        <v>420</v>
      </c>
    </row>
    <row r="20" spans="1:3" x14ac:dyDescent="0.25">
      <c r="A20" s="29">
        <f>+A8+1</f>
        <v>2</v>
      </c>
      <c r="B20" s="29">
        <v>19</v>
      </c>
      <c r="C20" s="29">
        <v>473</v>
      </c>
    </row>
    <row r="21" spans="1:3" x14ac:dyDescent="0.25">
      <c r="A21" s="29">
        <f>+A9+1</f>
        <v>2</v>
      </c>
      <c r="B21" s="29">
        <v>20</v>
      </c>
      <c r="C21" s="29">
        <v>420</v>
      </c>
    </row>
    <row r="22" spans="1:3" x14ac:dyDescent="0.25">
      <c r="A22" s="29">
        <f>+A10+1</f>
        <v>2</v>
      </c>
      <c r="B22" s="29">
        <v>21</v>
      </c>
      <c r="C22" s="29">
        <v>315</v>
      </c>
    </row>
    <row r="23" spans="1:3" x14ac:dyDescent="0.25">
      <c r="A23" s="29">
        <f>+A11+1</f>
        <v>2</v>
      </c>
      <c r="B23" s="29">
        <v>22</v>
      </c>
      <c r="C23" s="29">
        <v>368</v>
      </c>
    </row>
    <row r="24" spans="1:3" x14ac:dyDescent="0.25">
      <c r="A24" s="29">
        <f>+A12+1</f>
        <v>2</v>
      </c>
      <c r="B24" s="29">
        <v>23</v>
      </c>
      <c r="C24" s="29">
        <v>315</v>
      </c>
    </row>
    <row r="25" spans="1:3" x14ac:dyDescent="0.25">
      <c r="A25" s="29">
        <f>+A13+1</f>
        <v>2</v>
      </c>
      <c r="B25" s="29">
        <v>24</v>
      </c>
      <c r="C25" s="29">
        <v>315</v>
      </c>
    </row>
    <row r="26" spans="1:3" x14ac:dyDescent="0.25">
      <c r="A26" s="29">
        <f>+A14+1</f>
        <v>3</v>
      </c>
      <c r="B26" s="29">
        <v>25</v>
      </c>
      <c r="C26" s="29">
        <v>158</v>
      </c>
    </row>
    <row r="27" spans="1:3" x14ac:dyDescent="0.25">
      <c r="A27" s="29">
        <f>+A15+1</f>
        <v>3</v>
      </c>
      <c r="B27" s="29">
        <v>26</v>
      </c>
      <c r="C27" s="29">
        <v>210</v>
      </c>
    </row>
    <row r="28" spans="1:3" x14ac:dyDescent="0.25">
      <c r="A28" s="29">
        <f>+A16+1</f>
        <v>3</v>
      </c>
      <c r="B28" s="29">
        <v>27</v>
      </c>
      <c r="C28" s="29">
        <v>221</v>
      </c>
    </row>
    <row r="29" spans="1:3" x14ac:dyDescent="0.25">
      <c r="A29" s="29">
        <f>+A17+1</f>
        <v>3</v>
      </c>
      <c r="B29" s="29">
        <v>28</v>
      </c>
      <c r="C29" s="29">
        <v>386</v>
      </c>
    </row>
    <row r="30" spans="1:3" x14ac:dyDescent="0.25">
      <c r="A30" s="29">
        <f>+A18+1</f>
        <v>3</v>
      </c>
      <c r="B30" s="29">
        <v>29</v>
      </c>
      <c r="C30" s="29">
        <v>386</v>
      </c>
    </row>
    <row r="31" spans="1:3" x14ac:dyDescent="0.25">
      <c r="A31" s="29">
        <f>+A19+1</f>
        <v>3</v>
      </c>
      <c r="B31" s="29">
        <v>30</v>
      </c>
      <c r="C31" s="29">
        <v>441</v>
      </c>
    </row>
    <row r="32" spans="1:3" x14ac:dyDescent="0.25">
      <c r="A32" s="29">
        <f>+A20+1</f>
        <v>3</v>
      </c>
      <c r="B32" s="29">
        <v>31</v>
      </c>
      <c r="C32" s="29">
        <v>497</v>
      </c>
    </row>
    <row r="33" spans="1:3" x14ac:dyDescent="0.25">
      <c r="A33" s="29">
        <f>+A21+1</f>
        <v>3</v>
      </c>
      <c r="B33" s="29">
        <v>32</v>
      </c>
      <c r="C33" s="29">
        <v>441</v>
      </c>
    </row>
    <row r="34" spans="1:3" x14ac:dyDescent="0.25">
      <c r="A34" s="29">
        <f>+A22+1</f>
        <v>3</v>
      </c>
      <c r="B34" s="29">
        <v>33</v>
      </c>
      <c r="C34" s="29">
        <v>331</v>
      </c>
    </row>
    <row r="35" spans="1:3" x14ac:dyDescent="0.25">
      <c r="A35" s="29">
        <f>+A23+1</f>
        <v>3</v>
      </c>
      <c r="B35" s="29">
        <v>34</v>
      </c>
      <c r="C35" s="29">
        <v>386</v>
      </c>
    </row>
    <row r="36" spans="1:3" x14ac:dyDescent="0.25">
      <c r="A36" s="29">
        <f>+A24+1</f>
        <v>3</v>
      </c>
      <c r="B36" s="29">
        <v>35</v>
      </c>
      <c r="C36" s="29">
        <v>331</v>
      </c>
    </row>
    <row r="37" spans="1:3" x14ac:dyDescent="0.25">
      <c r="A37" s="29">
        <f>+A25+1</f>
        <v>3</v>
      </c>
      <c r="B37" s="29">
        <v>36</v>
      </c>
      <c r="C37" s="29">
        <v>331</v>
      </c>
    </row>
    <row r="38" spans="1:3" x14ac:dyDescent="0.25">
      <c r="A38" s="29">
        <f>+A26+1</f>
        <v>4</v>
      </c>
      <c r="B38" s="29">
        <v>37</v>
      </c>
      <c r="C38" s="29">
        <v>166</v>
      </c>
    </row>
    <row r="39" spans="1:3" x14ac:dyDescent="0.25">
      <c r="A39" s="29">
        <f>+A27+1</f>
        <v>4</v>
      </c>
      <c r="B39" s="29">
        <v>38</v>
      </c>
      <c r="C39" s="29">
        <v>221</v>
      </c>
    </row>
    <row r="40" spans="1:3" x14ac:dyDescent="0.25">
      <c r="A40" s="29">
        <f>+A28+1</f>
        <v>4</v>
      </c>
      <c r="B40" s="29">
        <v>39</v>
      </c>
      <c r="C40" s="29">
        <v>232</v>
      </c>
    </row>
    <row r="41" spans="1:3" x14ac:dyDescent="0.25">
      <c r="A41" s="29">
        <f>+A29+1</f>
        <v>4</v>
      </c>
      <c r="B41" s="29">
        <v>40</v>
      </c>
      <c r="C41" s="29">
        <v>405</v>
      </c>
    </row>
    <row r="42" spans="1:3" x14ac:dyDescent="0.25">
      <c r="A42" s="29">
        <f>+A30+1</f>
        <v>4</v>
      </c>
      <c r="B42" s="29">
        <v>41</v>
      </c>
      <c r="C42" s="29">
        <v>405</v>
      </c>
    </row>
    <row r="43" spans="1:3" x14ac:dyDescent="0.25">
      <c r="A43" s="29">
        <f>+A31+1</f>
        <v>4</v>
      </c>
      <c r="B43" s="29">
        <v>42</v>
      </c>
      <c r="C43" s="29">
        <v>463</v>
      </c>
    </row>
    <row r="44" spans="1:3" x14ac:dyDescent="0.25">
      <c r="A44" s="29">
        <f>+A32+1</f>
        <v>4</v>
      </c>
      <c r="B44" s="29">
        <v>43</v>
      </c>
      <c r="C44" s="29">
        <v>522</v>
      </c>
    </row>
    <row r="45" spans="1:3" x14ac:dyDescent="0.25">
      <c r="A45" s="29">
        <f>+A33+1</f>
        <v>4</v>
      </c>
      <c r="B45" s="29">
        <v>44</v>
      </c>
      <c r="C45" s="29">
        <v>463</v>
      </c>
    </row>
    <row r="46" spans="1:3" x14ac:dyDescent="0.25">
      <c r="A46" s="29">
        <f>+A34+1</f>
        <v>4</v>
      </c>
      <c r="B46" s="29">
        <v>45</v>
      </c>
      <c r="C46" s="29">
        <v>348</v>
      </c>
    </row>
    <row r="47" spans="1:3" x14ac:dyDescent="0.25">
      <c r="A47" s="29">
        <f>+A35+1</f>
        <v>4</v>
      </c>
      <c r="B47" s="29">
        <v>46</v>
      </c>
      <c r="C47" s="29">
        <v>405</v>
      </c>
    </row>
    <row r="48" spans="1:3" x14ac:dyDescent="0.25">
      <c r="A48" s="29">
        <f>+A36+1</f>
        <v>4</v>
      </c>
      <c r="B48" s="29">
        <v>47</v>
      </c>
      <c r="C48" s="29">
        <v>348</v>
      </c>
    </row>
    <row r="49" spans="1:3" x14ac:dyDescent="0.25">
      <c r="A49" s="29">
        <f>+A37+1</f>
        <v>4</v>
      </c>
      <c r="B49" s="29">
        <v>48</v>
      </c>
      <c r="C49" s="29">
        <v>348</v>
      </c>
    </row>
    <row r="50" spans="1:3" x14ac:dyDescent="0.25">
      <c r="A50" s="29">
        <f>+A38+1</f>
        <v>5</v>
      </c>
      <c r="B50" s="29">
        <v>49</v>
      </c>
      <c r="C50" s="29">
        <v>174</v>
      </c>
    </row>
    <row r="51" spans="1:3" x14ac:dyDescent="0.25">
      <c r="A51" s="29">
        <f>+A39+1</f>
        <v>5</v>
      </c>
      <c r="B51" s="29">
        <v>50</v>
      </c>
      <c r="C51" s="29">
        <v>232</v>
      </c>
    </row>
    <row r="52" spans="1:3" x14ac:dyDescent="0.25">
      <c r="A52" s="29">
        <f>+A40+1</f>
        <v>5</v>
      </c>
      <c r="B52" s="29">
        <v>51</v>
      </c>
      <c r="C52" s="29">
        <v>244</v>
      </c>
    </row>
    <row r="53" spans="1:3" x14ac:dyDescent="0.25">
      <c r="A53" s="29">
        <f>+A41+1</f>
        <v>5</v>
      </c>
      <c r="B53" s="29">
        <v>52</v>
      </c>
      <c r="C53" s="29">
        <v>425</v>
      </c>
    </row>
    <row r="54" spans="1:3" x14ac:dyDescent="0.25">
      <c r="A54" s="29">
        <f>+A42+1</f>
        <v>5</v>
      </c>
      <c r="B54" s="29">
        <v>53</v>
      </c>
      <c r="C54" s="29">
        <v>425</v>
      </c>
    </row>
    <row r="55" spans="1:3" x14ac:dyDescent="0.25">
      <c r="A55" s="29">
        <f>+A43+1</f>
        <v>5</v>
      </c>
      <c r="B55" s="29">
        <v>54</v>
      </c>
      <c r="C55" s="29">
        <v>486</v>
      </c>
    </row>
    <row r="56" spans="1:3" x14ac:dyDescent="0.25">
      <c r="A56" s="29">
        <f>+A44+1</f>
        <v>5</v>
      </c>
      <c r="B56" s="29">
        <v>55</v>
      </c>
      <c r="C56" s="29">
        <v>548</v>
      </c>
    </row>
    <row r="57" spans="1:3" x14ac:dyDescent="0.25">
      <c r="A57" s="29">
        <f>+A45+1</f>
        <v>5</v>
      </c>
      <c r="B57" s="29">
        <v>56</v>
      </c>
      <c r="C57" s="29">
        <v>486</v>
      </c>
    </row>
    <row r="58" spans="1:3" x14ac:dyDescent="0.25">
      <c r="A58" s="29">
        <f>+A46+1</f>
        <v>5</v>
      </c>
      <c r="B58" s="29">
        <v>57</v>
      </c>
      <c r="C58" s="29">
        <v>365</v>
      </c>
    </row>
    <row r="59" spans="1:3" x14ac:dyDescent="0.25">
      <c r="A59" s="29">
        <f>+A47+1</f>
        <v>5</v>
      </c>
      <c r="B59" s="29">
        <v>58</v>
      </c>
      <c r="C59" s="29">
        <v>425</v>
      </c>
    </row>
    <row r="60" spans="1:3" x14ac:dyDescent="0.25">
      <c r="A60" s="29">
        <f>+A48+1</f>
        <v>5</v>
      </c>
      <c r="B60" s="29">
        <v>59</v>
      </c>
      <c r="C60" s="29">
        <v>365</v>
      </c>
    </row>
    <row r="61" spans="1:3" x14ac:dyDescent="0.25">
      <c r="A61" s="29">
        <f>+A49+1</f>
        <v>5</v>
      </c>
      <c r="B61" s="29">
        <v>60</v>
      </c>
      <c r="C61" s="29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</vt:lpstr>
      <vt:lpstr>Préstamo Banco</vt:lpstr>
      <vt:lpstr>Anexo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</dc:creator>
  <cp:lastModifiedBy>W7</cp:lastModifiedBy>
  <cp:lastPrinted>2019-06-18T20:40:00Z</cp:lastPrinted>
  <dcterms:created xsi:type="dcterms:W3CDTF">2019-06-17T13:49:49Z</dcterms:created>
  <dcterms:modified xsi:type="dcterms:W3CDTF">2019-06-18T22:00:41Z</dcterms:modified>
</cp:coreProperties>
</file>