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xar\Documents\GitHub\Fischers-Bullshit\EngineController_Rev2\Wiring\"/>
    </mc:Choice>
  </mc:AlternateContent>
  <xr:revisionPtr revIDLastSave="0" documentId="8_{90214C43-BCAE-4775-8467-1CC845A26B56}" xr6:coauthVersionLast="45" xr6:coauthVersionMax="45" xr10:uidLastSave="{00000000-0000-0000-0000-000000000000}"/>
  <bookViews>
    <workbookView xWindow="-120" yWindow="-120" windowWidth="29040" windowHeight="15840" tabRatio="869" activeTab="15" xr2:uid="{00000000-000D-0000-FFFF-FFFF00000000}"/>
  </bookViews>
  <sheets>
    <sheet name="IO summary" sheetId="8" r:id="rId1"/>
    <sheet name="AC Pres" sheetId="19" r:id="rId2"/>
    <sheet name="EVAP, CAT" sheetId="20" r:id="rId3"/>
    <sheet name="FLEX" sheetId="21" r:id="rId4"/>
    <sheet name="MAP" sheetId="22" r:id="rId5"/>
    <sheet name="EOP" sheetId="23" r:id="rId6"/>
    <sheet name="ETB" sheetId="24" r:id="rId7"/>
    <sheet name="APP" sheetId="25" r:id="rId8"/>
    <sheet name="ECT" sheetId="26" r:id="rId9"/>
    <sheet name="SPARK" sheetId="27" r:id="rId10"/>
    <sheet name="CAM" sheetId="28" r:id="rId11"/>
    <sheet name="CNK" sheetId="29" r:id="rId12"/>
    <sheet name="VSPD" sheetId="30" r:id="rId13"/>
    <sheet name="TMAF" sheetId="31" r:id="rId14"/>
    <sheet name="INJ" sheetId="32" r:id="rId15"/>
    <sheet name="VR-&gt;HALL" sheetId="33" r:id="rId16"/>
    <sheet name="Fuel Pressure" sheetId="34" r:id="rId17"/>
    <sheet name="O2" sheetId="35" r:id="rId18"/>
    <sheet name="CACCT_CDS_2" sheetId="18" state="hidden" r:id="rId19"/>
    <sheet name="ECT_GM" sheetId="16" state="hidden" r:id="rId20"/>
    <sheet name="RDFT_CDS_1" sheetId="17" state="hidden" r:id="rId21"/>
  </sheets>
  <definedNames>
    <definedName name="_xlnm._FilterDatabase" localSheetId="0" hidden="1">'IO summary'!$A$4:$I$93</definedName>
    <definedName name="maxTemp">#REF!</definedName>
    <definedName name="minTemp">#REF!</definedName>
    <definedName name="TempStep">#REF!</definedName>
  </definedNames>
  <calcPr calcId="191029"/>
  <customWorkbookViews>
    <customWorkbookView name="Gordan Jurasek - Personal View" guid="{42220FEB-052A-431B-AE3E-56BDD95FF573}" autoUpdate="1" mergeInterval="10" personalView="1" maximized="1" windowWidth="743" windowHeight="620" activeSheetId="1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31" l="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16" i="31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29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12" i="20"/>
  <c r="C48" i="18" l="1"/>
  <c r="D48" i="18" s="1"/>
  <c r="C47" i="18"/>
  <c r="D47" i="18" s="1"/>
  <c r="C46" i="18"/>
  <c r="D46" i="18" s="1"/>
  <c r="C45" i="18"/>
  <c r="D45" i="18" s="1"/>
  <c r="C44" i="18"/>
  <c r="D44" i="18" s="1"/>
  <c r="C43" i="18"/>
  <c r="D43" i="18" s="1"/>
  <c r="C42" i="18"/>
  <c r="D42" i="18" s="1"/>
  <c r="C41" i="18"/>
  <c r="D41" i="18" s="1"/>
  <c r="C40" i="18"/>
  <c r="D40" i="18" s="1"/>
  <c r="C39" i="18"/>
  <c r="D39" i="18" s="1"/>
  <c r="C38" i="18"/>
  <c r="D38" i="18" s="1"/>
  <c r="C37" i="18"/>
  <c r="D37" i="18" s="1"/>
  <c r="C36" i="18"/>
  <c r="D36" i="18" s="1"/>
  <c r="C35" i="18"/>
  <c r="D35" i="18" s="1"/>
  <c r="C34" i="18"/>
  <c r="D34" i="18" s="1"/>
  <c r="C33" i="18"/>
  <c r="D33" i="18" s="1"/>
  <c r="C32" i="18"/>
  <c r="D32" i="18" s="1"/>
  <c r="C31" i="18"/>
  <c r="D31" i="18" s="1"/>
  <c r="C30" i="18"/>
  <c r="D30" i="18" s="1"/>
  <c r="C29" i="18"/>
  <c r="D29" i="18" s="1"/>
  <c r="C28" i="18"/>
  <c r="D28" i="18" s="1"/>
  <c r="C27" i="18"/>
  <c r="D27" i="18" s="1"/>
  <c r="C26" i="18"/>
  <c r="D26" i="18" s="1"/>
  <c r="C25" i="18"/>
  <c r="D25" i="18" s="1"/>
  <c r="C24" i="18"/>
  <c r="D24" i="18" s="1"/>
  <c r="C23" i="18"/>
  <c r="D23" i="18" s="1"/>
  <c r="C22" i="18"/>
  <c r="D22" i="18" s="1"/>
  <c r="C21" i="18"/>
  <c r="D21" i="18" s="1"/>
  <c r="C20" i="18"/>
  <c r="D20" i="18" s="1"/>
  <c r="C19" i="18"/>
  <c r="D19" i="18" s="1"/>
  <c r="C18" i="18"/>
  <c r="D18" i="18" s="1"/>
  <c r="C17" i="18"/>
  <c r="D17" i="18" s="1"/>
  <c r="C16" i="18"/>
  <c r="D16" i="18" s="1"/>
  <c r="C15" i="18"/>
  <c r="D15" i="18" s="1"/>
  <c r="C14" i="18"/>
  <c r="D14" i="18" s="1"/>
  <c r="C13" i="18"/>
  <c r="D13" i="18" s="1"/>
  <c r="C12" i="18"/>
  <c r="D12" i="18" s="1"/>
  <c r="C11" i="18"/>
  <c r="D11" i="18" s="1"/>
  <c r="C10" i="18"/>
  <c r="D10" i="18" s="1"/>
  <c r="E7" i="18"/>
  <c r="E6" i="18"/>
  <c r="E5" i="18"/>
  <c r="E4" i="18"/>
  <c r="E2" i="18"/>
  <c r="G10" i="18" s="1"/>
  <c r="I10" i="18" s="1"/>
  <c r="G11" i="18" l="1"/>
  <c r="I11" i="18" s="1"/>
  <c r="J11" i="18" s="1"/>
  <c r="J10" i="18"/>
  <c r="M11" i="18" l="1"/>
  <c r="L11" i="18"/>
  <c r="N11" i="18"/>
  <c r="K11" i="18"/>
  <c r="K10" i="18"/>
  <c r="N10" i="18"/>
  <c r="L10" i="18"/>
  <c r="M10" i="18"/>
  <c r="O10" i="18" l="1"/>
  <c r="O11" i="18"/>
  <c r="C39" i="17" l="1"/>
  <c r="D39" i="17" s="1"/>
  <c r="C38" i="17"/>
  <c r="D38" i="17" s="1"/>
  <c r="C37" i="17"/>
  <c r="D37" i="17" s="1"/>
  <c r="C36" i="17"/>
  <c r="D36" i="17" s="1"/>
  <c r="C35" i="17"/>
  <c r="D35" i="17" s="1"/>
  <c r="C34" i="17"/>
  <c r="D34" i="17" s="1"/>
  <c r="C33" i="17"/>
  <c r="D33" i="17" s="1"/>
  <c r="C32" i="17"/>
  <c r="D32" i="17" s="1"/>
  <c r="C31" i="17"/>
  <c r="D31" i="17" s="1"/>
  <c r="C30" i="17"/>
  <c r="D30" i="17" s="1"/>
  <c r="C29" i="17"/>
  <c r="D29" i="17" s="1"/>
  <c r="C28" i="17"/>
  <c r="D28" i="17" s="1"/>
  <c r="C27" i="17"/>
  <c r="D27" i="17" s="1"/>
  <c r="C26" i="17"/>
  <c r="D26" i="17" s="1"/>
  <c r="C25" i="17"/>
  <c r="D25" i="17" s="1"/>
  <c r="C24" i="17"/>
  <c r="D24" i="17" s="1"/>
  <c r="C23" i="17"/>
  <c r="D23" i="17" s="1"/>
  <c r="C22" i="17"/>
  <c r="D22" i="17" s="1"/>
  <c r="C21" i="17"/>
  <c r="D21" i="17" s="1"/>
  <c r="C20" i="17"/>
  <c r="D20" i="17" s="1"/>
  <c r="C19" i="17"/>
  <c r="D19" i="17" s="1"/>
  <c r="C18" i="17"/>
  <c r="D18" i="17" s="1"/>
  <c r="C17" i="17"/>
  <c r="D17" i="17" s="1"/>
  <c r="C16" i="17"/>
  <c r="D16" i="17" s="1"/>
  <c r="C15" i="17"/>
  <c r="D15" i="17" s="1"/>
  <c r="C14" i="17"/>
  <c r="D14" i="17" s="1"/>
  <c r="C13" i="17"/>
  <c r="D13" i="17" s="1"/>
  <c r="C12" i="17"/>
  <c r="D12" i="17" s="1"/>
  <c r="C11" i="17"/>
  <c r="D11" i="17" s="1"/>
  <c r="C10" i="17"/>
  <c r="D10" i="17" s="1"/>
  <c r="E7" i="17"/>
  <c r="E6" i="17"/>
  <c r="E5" i="17"/>
  <c r="G11" i="17" s="1"/>
  <c r="I11" i="17" s="1"/>
  <c r="J11" i="17" s="1"/>
  <c r="E4" i="17"/>
  <c r="E2" i="17"/>
  <c r="G10" i="17" l="1"/>
  <c r="I10" i="17" s="1"/>
  <c r="J10" i="17" s="1"/>
  <c r="C10" i="16"/>
  <c r="D10" i="16" s="1"/>
  <c r="C11" i="16"/>
  <c r="D11" i="16" s="1"/>
  <c r="C12" i="16"/>
  <c r="D12" i="16" s="1"/>
  <c r="C13" i="16"/>
  <c r="D13" i="16" s="1"/>
  <c r="C14" i="16"/>
  <c r="D14" i="16" s="1"/>
  <c r="C15" i="16"/>
  <c r="D15" i="16" s="1"/>
  <c r="C16" i="16"/>
  <c r="D16" i="16" s="1"/>
  <c r="C17" i="16"/>
  <c r="D17" i="16" s="1"/>
  <c r="C18" i="16"/>
  <c r="D18" i="16" s="1"/>
  <c r="C19" i="16"/>
  <c r="D19" i="16" s="1"/>
  <c r="C20" i="16"/>
  <c r="D20" i="16" s="1"/>
  <c r="C21" i="16"/>
  <c r="D21" i="16" s="1"/>
  <c r="C22" i="16"/>
  <c r="D22" i="16" s="1"/>
  <c r="C23" i="16"/>
  <c r="D23" i="16" s="1"/>
  <c r="C24" i="16"/>
  <c r="D24" i="16" s="1"/>
  <c r="C25" i="16"/>
  <c r="D25" i="16" s="1"/>
  <c r="C26" i="16"/>
  <c r="D26" i="16" s="1"/>
  <c r="C27" i="16"/>
  <c r="D27" i="16" s="1"/>
  <c r="C28" i="16"/>
  <c r="D28" i="16" s="1"/>
  <c r="C29" i="16"/>
  <c r="D29" i="16" s="1"/>
  <c r="C30" i="16"/>
  <c r="D30" i="16" s="1"/>
  <c r="C31" i="16"/>
  <c r="D31" i="16" s="1"/>
  <c r="C32" i="16"/>
  <c r="D32" i="16" s="1"/>
  <c r="C33" i="16"/>
  <c r="D33" i="16" s="1"/>
  <c r="C34" i="16"/>
  <c r="D34" i="16" s="1"/>
  <c r="C35" i="16"/>
  <c r="D35" i="16" s="1"/>
  <c r="C36" i="16"/>
  <c r="D36" i="16" s="1"/>
  <c r="C37" i="16"/>
  <c r="D37" i="16" s="1"/>
  <c r="C38" i="16"/>
  <c r="D38" i="16" s="1"/>
  <c r="C39" i="16"/>
  <c r="D39" i="16" s="1"/>
  <c r="C40" i="16"/>
  <c r="D40" i="16"/>
  <c r="C41" i="16"/>
  <c r="D41" i="16" s="1"/>
  <c r="C42" i="16"/>
  <c r="D42" i="16" s="1"/>
  <c r="C43" i="16"/>
  <c r="D43" i="16" s="1"/>
  <c r="C44" i="16"/>
  <c r="D44" i="16" s="1"/>
  <c r="C45" i="16"/>
  <c r="D45" i="16" s="1"/>
  <c r="C46" i="16"/>
  <c r="D46" i="16" s="1"/>
  <c r="C47" i="16"/>
  <c r="D47" i="16" s="1"/>
  <c r="C48" i="16"/>
  <c r="D48" i="16" s="1"/>
  <c r="E7" i="16"/>
  <c r="E6" i="16"/>
  <c r="E5" i="16"/>
  <c r="G11" i="16" s="1"/>
  <c r="I11" i="16" s="1"/>
  <c r="E4" i="16"/>
  <c r="E2" i="16"/>
  <c r="G10" i="16" s="1"/>
  <c r="I10" i="16" s="1"/>
  <c r="L11" i="17" l="1"/>
  <c r="M11" i="17"/>
  <c r="K11" i="17"/>
  <c r="N11" i="17"/>
  <c r="J10" i="16"/>
  <c r="J11" i="16"/>
  <c r="O11" i="17" l="1"/>
  <c r="N10" i="17"/>
  <c r="L10" i="17"/>
  <c r="K10" i="17"/>
  <c r="M10" i="17"/>
  <c r="K11" i="16"/>
  <c r="N11" i="16"/>
  <c r="M11" i="16"/>
  <c r="L11" i="16"/>
  <c r="K10" i="16"/>
  <c r="N10" i="16"/>
  <c r="M10" i="16"/>
  <c r="L10" i="16"/>
  <c r="O10" i="17" l="1"/>
  <c r="O10" i="16"/>
  <c r="O11" i="16"/>
</calcChain>
</file>

<file path=xl/sharedStrings.xml><?xml version="1.0" encoding="utf-8"?>
<sst xmlns="http://schemas.openxmlformats.org/spreadsheetml/2006/main" count="707" uniqueCount="389">
  <si>
    <t>Pin</t>
  </si>
  <si>
    <t>No</t>
  </si>
  <si>
    <t>Pull</t>
  </si>
  <si>
    <t>Assignment</t>
  </si>
  <si>
    <t>Range</t>
  </si>
  <si>
    <t>Note</t>
  </si>
  <si>
    <t>Filter Cutoff Frequency</t>
  </si>
  <si>
    <t>Capacity / Detail</t>
  </si>
  <si>
    <t>Note 1</t>
  </si>
  <si>
    <t>Note 2</t>
  </si>
  <si>
    <t>Signal Name</t>
  </si>
  <si>
    <t>note a: ampacity listed here is on a per channel basis.  The thermal limit for the ECU needs to be considererd as a whole once all channels are assigned and expected usage profiles are known.</t>
  </si>
  <si>
    <t>Vref</t>
  </si>
  <si>
    <t>Specification Temperature Range °C</t>
  </si>
  <si>
    <t>Nominal Resistance (Ohm)</t>
  </si>
  <si>
    <t>PU Resistance</t>
  </si>
  <si>
    <t>VoutNom</t>
  </si>
  <si>
    <t>Index</t>
  </si>
  <si>
    <t>ADC</t>
  </si>
  <si>
    <t>ADC Res</t>
  </si>
  <si>
    <t>O/C V</t>
  </si>
  <si>
    <t>S/C V</t>
  </si>
  <si>
    <t>Wiring Res</t>
  </si>
  <si>
    <t>OC Res</t>
  </si>
  <si>
    <t>Ohm</t>
  </si>
  <si>
    <t>PU Error</t>
  </si>
  <si>
    <t>Noise</t>
  </si>
  <si>
    <t>V</t>
  </si>
  <si>
    <t>ADC Error</t>
  </si>
  <si>
    <t>Neg Offset</t>
  </si>
  <si>
    <t>Pos Offset</t>
  </si>
  <si>
    <t>Bit</t>
  </si>
  <si>
    <t>SC Res</t>
  </si>
  <si>
    <t>Resistance @ V</t>
  </si>
  <si>
    <t>X1</t>
  </si>
  <si>
    <t>X2</t>
  </si>
  <si>
    <t>Y1</t>
  </si>
  <si>
    <t>Y2</t>
  </si>
  <si>
    <t>degC</t>
  </si>
  <si>
    <t>OBD LIM</t>
  </si>
  <si>
    <t>Factory P/N</t>
  </si>
  <si>
    <t>Manufacturer / Supplier</t>
  </si>
  <si>
    <t>Current Draw</t>
  </si>
  <si>
    <t>Recommended Freq.</t>
  </si>
  <si>
    <t>Analog Inputs</t>
  </si>
  <si>
    <t>Digital Inputs</t>
  </si>
  <si>
    <t>Miscellaneous</t>
  </si>
  <si>
    <t>Digital Outputs</t>
  </si>
  <si>
    <t>Active Levels</t>
  </si>
  <si>
    <t>Capacity</t>
  </si>
  <si>
    <t>1.5A</t>
  </si>
  <si>
    <t>IGNITION</t>
  </si>
  <si>
    <t>START</t>
  </si>
  <si>
    <t>Key Ignition</t>
  </si>
  <si>
    <t>A1</t>
  </si>
  <si>
    <t>A2</t>
  </si>
  <si>
    <t>220K Pull Up</t>
  </si>
  <si>
    <t>AN16</t>
  </si>
  <si>
    <t>A3</t>
  </si>
  <si>
    <t>51K Pull Down</t>
  </si>
  <si>
    <t>AN1</t>
  </si>
  <si>
    <t>A4</t>
  </si>
  <si>
    <t>AN2</t>
  </si>
  <si>
    <t>A5</t>
  </si>
  <si>
    <t>AN3</t>
  </si>
  <si>
    <t>A6</t>
  </si>
  <si>
    <t>220K Pull Down</t>
  </si>
  <si>
    <t>AN4</t>
  </si>
  <si>
    <t>A7</t>
  </si>
  <si>
    <t>AN5</t>
  </si>
  <si>
    <t>A8</t>
  </si>
  <si>
    <t>AN6</t>
  </si>
  <si>
    <t>A9</t>
  </si>
  <si>
    <t>AN7</t>
  </si>
  <si>
    <t>A10</t>
  </si>
  <si>
    <t>AN8</t>
  </si>
  <si>
    <t>A11</t>
  </si>
  <si>
    <t>CAN 1 H</t>
  </si>
  <si>
    <t>CAN1+</t>
  </si>
  <si>
    <t>A12</t>
  </si>
  <si>
    <t>AN17</t>
  </si>
  <si>
    <t>A13</t>
  </si>
  <si>
    <t>AN19</t>
  </si>
  <si>
    <t>10K Pull Up</t>
  </si>
  <si>
    <t>A14</t>
  </si>
  <si>
    <t>1K Pull Up</t>
  </si>
  <si>
    <t>AN9</t>
  </si>
  <si>
    <t>A15</t>
  </si>
  <si>
    <t>AN10</t>
  </si>
  <si>
    <t>A16</t>
  </si>
  <si>
    <t>AN11</t>
  </si>
  <si>
    <t>A17</t>
  </si>
  <si>
    <t>AN12</t>
  </si>
  <si>
    <t>A18</t>
  </si>
  <si>
    <t>RS485 LO</t>
  </si>
  <si>
    <t>SCL-</t>
  </si>
  <si>
    <t>A19</t>
  </si>
  <si>
    <t>Knock Sensor 0 -</t>
  </si>
  <si>
    <t>EK0N</t>
  </si>
  <si>
    <t>A20</t>
  </si>
  <si>
    <t>Knock Sensor 1 -</t>
  </si>
  <si>
    <t>EK1N</t>
  </si>
  <si>
    <t>A21</t>
  </si>
  <si>
    <t>CAN 1 L</t>
  </si>
  <si>
    <t>CAN1-</t>
  </si>
  <si>
    <t>Motorola PROSAK</t>
  </si>
  <si>
    <t>A22</t>
  </si>
  <si>
    <t>Sensor Ground</t>
  </si>
  <si>
    <t>XDRG</t>
  </si>
  <si>
    <t>A23</t>
  </si>
  <si>
    <t>Sensor Power</t>
  </si>
  <si>
    <t>500mA</t>
  </si>
  <si>
    <t>XDRP</t>
  </si>
  <si>
    <t>A24</t>
  </si>
  <si>
    <t>51K Pull Up</t>
  </si>
  <si>
    <t>AN18</t>
  </si>
  <si>
    <t>A25</t>
  </si>
  <si>
    <t>180 Pull Up</t>
  </si>
  <si>
    <t>AN13</t>
  </si>
  <si>
    <t>A26</t>
  </si>
  <si>
    <t>AN14</t>
  </si>
  <si>
    <t>A27</t>
  </si>
  <si>
    <t>150 Pull Up</t>
  </si>
  <si>
    <t>AN15</t>
  </si>
  <si>
    <t>A28</t>
  </si>
  <si>
    <t>RS485 HI</t>
  </si>
  <si>
    <t>SCL+</t>
  </si>
  <si>
    <t>Knock Sensor 0+</t>
  </si>
  <si>
    <t>EK0P</t>
  </si>
  <si>
    <t>A29</t>
  </si>
  <si>
    <t>A30</t>
  </si>
  <si>
    <t>Knock Sensor 1+</t>
  </si>
  <si>
    <t>A31</t>
  </si>
  <si>
    <t>A32</t>
  </si>
  <si>
    <t>CAN 2 H</t>
  </si>
  <si>
    <t>CAN 2 L</t>
  </si>
  <si>
    <t>CAN2+</t>
  </si>
  <si>
    <t>CAN2-</t>
  </si>
  <si>
    <t>B1</t>
  </si>
  <si>
    <t>Spark Trigger Return</t>
  </si>
  <si>
    <t>EST_RTN</t>
  </si>
  <si>
    <t>B2</t>
  </si>
  <si>
    <t>Cylinder 1 Spark</t>
  </si>
  <si>
    <t>EST1</t>
  </si>
  <si>
    <t>B3</t>
  </si>
  <si>
    <t>DG4</t>
  </si>
  <si>
    <t>B4</t>
  </si>
  <si>
    <t>Main Power Relay Driver</t>
  </si>
  <si>
    <t>MPRD</t>
  </si>
  <si>
    <t>B6</t>
  </si>
  <si>
    <t>CNK-</t>
  </si>
  <si>
    <t>B5</t>
  </si>
  <si>
    <t>150K Pull Up</t>
  </si>
  <si>
    <t>CAM_DG</t>
  </si>
  <si>
    <t>Cylinder 2 Spark</t>
  </si>
  <si>
    <t>Cylinder 3 Spark</t>
  </si>
  <si>
    <t>Cylinder 4 Spark</t>
  </si>
  <si>
    <t>Cylinder 5 Spark</t>
  </si>
  <si>
    <t>Cylinder 6 Spark</t>
  </si>
  <si>
    <t>Cylinder 7 Spark</t>
  </si>
  <si>
    <t>Cylinder 8 Spark</t>
  </si>
  <si>
    <t>B7</t>
  </si>
  <si>
    <t>20A</t>
  </si>
  <si>
    <t>OILP</t>
  </si>
  <si>
    <t>B8</t>
  </si>
  <si>
    <t>6A</t>
  </si>
  <si>
    <t>B9</t>
  </si>
  <si>
    <t>EST5</t>
  </si>
  <si>
    <t>B10</t>
  </si>
  <si>
    <t>EST3</t>
  </si>
  <si>
    <t>B11</t>
  </si>
  <si>
    <t>FUELP</t>
  </si>
  <si>
    <t>PWM</t>
  </si>
  <si>
    <t>B12</t>
  </si>
  <si>
    <t>Tach Out</t>
  </si>
  <si>
    <t>TACH</t>
  </si>
  <si>
    <t>1.8K Pull Up</t>
  </si>
  <si>
    <t>B13</t>
  </si>
  <si>
    <t>CNK+</t>
  </si>
  <si>
    <t>CNK_DG</t>
  </si>
  <si>
    <t>B14</t>
  </si>
  <si>
    <t>B15</t>
  </si>
  <si>
    <t>DG1</t>
  </si>
  <si>
    <t>B16</t>
  </si>
  <si>
    <t>DG2</t>
  </si>
  <si>
    <t>B17</t>
  </si>
  <si>
    <t>B18</t>
  </si>
  <si>
    <t>Module Power</t>
  </si>
  <si>
    <t>DRVP</t>
  </si>
  <si>
    <t>Cylinder 1 Injector</t>
  </si>
  <si>
    <t>Cylinder 2 Injector</t>
  </si>
  <si>
    <t>Cylinder 3 Injector</t>
  </si>
  <si>
    <t>Cylinder 4 Injector</t>
  </si>
  <si>
    <t>Cylinder 5 Injector</t>
  </si>
  <si>
    <t>Cylinder 6 Injector</t>
  </si>
  <si>
    <t>Cylinder 7 Injector</t>
  </si>
  <si>
    <t>Cylinder 8 Injector</t>
  </si>
  <si>
    <t>B19</t>
  </si>
  <si>
    <t>3A Peak/1A Hold</t>
  </si>
  <si>
    <t>AI4D</t>
  </si>
  <si>
    <t>B20</t>
  </si>
  <si>
    <t>FI4D</t>
  </si>
  <si>
    <t>B21</t>
  </si>
  <si>
    <t>AI3D</t>
  </si>
  <si>
    <t>B22</t>
  </si>
  <si>
    <t>FI3D</t>
  </si>
  <si>
    <t>B23</t>
  </si>
  <si>
    <t>E-STOP</t>
  </si>
  <si>
    <t>STOP</t>
  </si>
  <si>
    <t>1K Pull Up to ECUP, 15K Pull Down</t>
  </si>
  <si>
    <t>Wire to Ground via E-STOP</t>
  </si>
  <si>
    <t>B24</t>
  </si>
  <si>
    <t>Sensor Power B</t>
  </si>
  <si>
    <t>XDRP_B</t>
  </si>
  <si>
    <t>C1</t>
  </si>
  <si>
    <t>HSOL1</t>
  </si>
  <si>
    <t>C2</t>
  </si>
  <si>
    <t>Throttle Body -</t>
  </si>
  <si>
    <t>5A</t>
  </si>
  <si>
    <t>ETC_B</t>
  </si>
  <si>
    <t>C3</t>
  </si>
  <si>
    <t>AI2D/FI8D</t>
  </si>
  <si>
    <t>C4</t>
  </si>
  <si>
    <t>Throttle Body+</t>
  </si>
  <si>
    <t>ETC_A</t>
  </si>
  <si>
    <t>C5</t>
  </si>
  <si>
    <t>AI1D/FI7D</t>
  </si>
  <si>
    <t>C6</t>
  </si>
  <si>
    <t>FI1D</t>
  </si>
  <si>
    <t>C7</t>
  </si>
  <si>
    <t>EST4</t>
  </si>
  <si>
    <t>C8</t>
  </si>
  <si>
    <t>EST2</t>
  </si>
  <si>
    <t>C9</t>
  </si>
  <si>
    <t>HSOL3</t>
  </si>
  <si>
    <t>C10</t>
  </si>
  <si>
    <t>HSOL4</t>
  </si>
  <si>
    <t>C11</t>
  </si>
  <si>
    <t>FI2D</t>
  </si>
  <si>
    <t>C12</t>
  </si>
  <si>
    <t>EST6</t>
  </si>
  <si>
    <t>C13</t>
  </si>
  <si>
    <t>EST7</t>
  </si>
  <si>
    <t>C14</t>
  </si>
  <si>
    <t>EST8</t>
  </si>
  <si>
    <t>C15</t>
  </si>
  <si>
    <t>Module Ground</t>
  </si>
  <si>
    <t>DRVG</t>
  </si>
  <si>
    <t>C16</t>
  </si>
  <si>
    <t>C24</t>
  </si>
  <si>
    <t>C17</t>
  </si>
  <si>
    <t>ESC_A</t>
  </si>
  <si>
    <t>C18</t>
  </si>
  <si>
    <t>ESC_B</t>
  </si>
  <si>
    <t>C19</t>
  </si>
  <si>
    <t>HSOL2</t>
  </si>
  <si>
    <t>C22</t>
  </si>
  <si>
    <t>AI6D</t>
  </si>
  <si>
    <t>C21</t>
  </si>
  <si>
    <t>C20</t>
  </si>
  <si>
    <t>AI5D</t>
  </si>
  <si>
    <t>C23</t>
  </si>
  <si>
    <t>Crank Position</t>
  </si>
  <si>
    <t>Cam Position</t>
  </si>
  <si>
    <t>Oil Pressure</t>
  </si>
  <si>
    <t>MAP</t>
  </si>
  <si>
    <t>Fuel Pressure</t>
  </si>
  <si>
    <t>APP1</t>
  </si>
  <si>
    <t>APP2</t>
  </si>
  <si>
    <t>AC PRES</t>
  </si>
  <si>
    <t>CAT</t>
  </si>
  <si>
    <t>EVAP</t>
  </si>
  <si>
    <t>ECT</t>
  </si>
  <si>
    <t>Flex Fuel</t>
  </si>
  <si>
    <t>IAT</t>
  </si>
  <si>
    <t>Clutch Sw</t>
  </si>
  <si>
    <t>MAF</t>
  </si>
  <si>
    <t>Two Step</t>
  </si>
  <si>
    <t>Scramble</t>
  </si>
  <si>
    <t>Fuel Pump</t>
  </si>
  <si>
    <t>AC Comp</t>
  </si>
  <si>
    <t>FAN 1</t>
  </si>
  <si>
    <t>FAN 2</t>
  </si>
  <si>
    <t>Wastegate</t>
  </si>
  <si>
    <t>VSPD</t>
  </si>
  <si>
    <t>AC Sw</t>
  </si>
  <si>
    <t>Supplier</t>
  </si>
  <si>
    <t>Part Number</t>
  </si>
  <si>
    <t>Link</t>
  </si>
  <si>
    <t>A</t>
  </si>
  <si>
    <t>B</t>
  </si>
  <si>
    <t>C</t>
  </si>
  <si>
    <t>Ground</t>
  </si>
  <si>
    <t>5V</t>
  </si>
  <si>
    <t>Description</t>
  </si>
  <si>
    <t>Pressure (PSI)</t>
  </si>
  <si>
    <t>IMPALA</t>
  </si>
  <si>
    <t>LS</t>
  </si>
  <si>
    <t>AEM</t>
  </si>
  <si>
    <t>TRANS</t>
  </si>
  <si>
    <t>112CP3-9</t>
  </si>
  <si>
    <t>Sensata</t>
  </si>
  <si>
    <t>https://www.digikey.com/product-detail/en/sensata-technologies/112CP3-9/1862-1001-ND/7695886</t>
  </si>
  <si>
    <t>Pressure</t>
  </si>
  <si>
    <t>Thermistor</t>
  </si>
  <si>
    <t>Power</t>
  </si>
  <si>
    <t>30-2014</t>
  </si>
  <si>
    <t>https://www.summitracing.com/parts/avm-302014</t>
  </si>
  <si>
    <t>Temp</t>
  </si>
  <si>
    <t>Resistance</t>
  </si>
  <si>
    <t>Temp [degC]</t>
  </si>
  <si>
    <t>30-2201</t>
  </si>
  <si>
    <t>https://www.aemelectronics.com/products/sensors-connectors-accessories/flex-fuel-ethanol-content-sensors</t>
  </si>
  <si>
    <t>12V</t>
  </si>
  <si>
    <t>GND</t>
  </si>
  <si>
    <t>Vout</t>
  </si>
  <si>
    <t>Hz</t>
  </si>
  <si>
    <t>Ethanol %</t>
  </si>
  <si>
    <t>Signal</t>
  </si>
  <si>
    <t>Slope</t>
  </si>
  <si>
    <t>Offset</t>
  </si>
  <si>
    <t>kPa</t>
  </si>
  <si>
    <t>PSI</t>
  </si>
  <si>
    <t>PSI/V</t>
  </si>
  <si>
    <t>D</t>
  </si>
  <si>
    <t>E</t>
  </si>
  <si>
    <t>F</t>
  </si>
  <si>
    <t>G</t>
  </si>
  <si>
    <t>H</t>
  </si>
  <si>
    <t>Motor +</t>
  </si>
  <si>
    <t>TBP2 Sensor Ground</t>
  </si>
  <si>
    <t>Motor -</t>
  </si>
  <si>
    <t>TBP1 Sensor Ground</t>
  </si>
  <si>
    <t>TBP2 5V</t>
  </si>
  <si>
    <t>TBP2 Signal</t>
  </si>
  <si>
    <t>TBP1 Signal</t>
  </si>
  <si>
    <t>TPB1 5V</t>
  </si>
  <si>
    <t>APP 2 Signal</t>
  </si>
  <si>
    <t>APP 1 Signal</t>
  </si>
  <si>
    <t>Trigger Low Ref</t>
  </si>
  <si>
    <t>Trigger Sig</t>
  </si>
  <si>
    <t>CAM Signal</t>
  </si>
  <si>
    <t>Note: Half-moon</t>
  </si>
  <si>
    <t>CNK Signal</t>
  </si>
  <si>
    <t>Note: 24X</t>
  </si>
  <si>
    <t>VSPD -</t>
  </si>
  <si>
    <t>VSPD +</t>
  </si>
  <si>
    <t>Note: 12 PPR</t>
  </si>
  <si>
    <t>Gnd</t>
  </si>
  <si>
    <t>MAF Sig</t>
  </si>
  <si>
    <t>Airflow [lb/h]</t>
  </si>
  <si>
    <t>INJ</t>
  </si>
  <si>
    <t>Battery Voltage</t>
  </si>
  <si>
    <t>Manifold Vacuum [kPa]</t>
  </si>
  <si>
    <t>Injector Delay [ms]</t>
  </si>
  <si>
    <t>2005 Pontiac GTO</t>
  </si>
  <si>
    <t>Red</t>
  </si>
  <si>
    <t>White</t>
  </si>
  <si>
    <t>Black</t>
  </si>
  <si>
    <t>Blue</t>
  </si>
  <si>
    <t>Green</t>
  </si>
  <si>
    <t>Hall Out</t>
  </si>
  <si>
    <t>VR -</t>
  </si>
  <si>
    <t>VR +</t>
  </si>
  <si>
    <t>Color</t>
  </si>
  <si>
    <t>30-2131-100</t>
  </si>
  <si>
    <t>https://www.aemelectronics.com/products/sensors-connectors-accessories/map-pressure-sensors/brass-psig-sensors</t>
  </si>
  <si>
    <t>TPS1</t>
  </si>
  <si>
    <t>TPS2</t>
  </si>
  <si>
    <t>Motohawk ECM-0555-080-0702 1978 Impala</t>
  </si>
  <si>
    <t>Dorman</t>
  </si>
  <si>
    <t>926-040</t>
  </si>
  <si>
    <t>https://www.summitracing.com/parts/rnb-926-040</t>
  </si>
  <si>
    <t>30-0310</t>
  </si>
  <si>
    <t>https://www.summitracing.com/parts/avm-30-0310</t>
  </si>
  <si>
    <t>RED</t>
  </si>
  <si>
    <t>Switched 12V Power</t>
  </si>
  <si>
    <t>Power Ground</t>
  </si>
  <si>
    <t>Gree/Black</t>
  </si>
  <si>
    <t>CANL</t>
  </si>
  <si>
    <t>White/Black</t>
  </si>
  <si>
    <t>CANH</t>
  </si>
  <si>
    <t>Series</t>
  </si>
  <si>
    <t>5V+</t>
  </si>
  <si>
    <t>Brown</t>
  </si>
  <si>
    <t>5V-</t>
  </si>
  <si>
    <t>https://sirhclabs.com/product/cortex-ebc-speed-sensor-adapter/</t>
  </si>
  <si>
    <t>SIRHC LABS</t>
  </si>
  <si>
    <t>Speed Sensor Adapter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</si>
</sst>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1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7"/>
      <color theme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strike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/>
  </cellStyleXfs>
  <cellXfs count="11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Border="1" applyAlignment="1">
      <alignment wrapText="1"/>
    </xf>
    <xf numFmtId="49" fontId="0" fillId="0" borderId="0" xfId="0" applyNumberFormat="1" applyFill="1"/>
    <xf numFmtId="0" fontId="0" fillId="0" borderId="0" xfId="0" applyFill="1" applyAlignment="1">
      <alignment horizontal="left"/>
    </xf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Border="1" applyAlignment="1">
      <alignment wrapText="1"/>
    </xf>
    <xf numFmtId="0" fontId="0" fillId="2" borderId="0" xfId="0" applyFill="1" applyBorder="1"/>
    <xf numFmtId="0" fontId="1" fillId="2" borderId="0" xfId="0" applyFont="1" applyFill="1" applyBorder="1"/>
    <xf numFmtId="0" fontId="0" fillId="2" borderId="0" xfId="0" applyFill="1" applyBorder="1" applyAlignment="1">
      <alignment horizontal="left"/>
    </xf>
    <xf numFmtId="49" fontId="0" fillId="2" borderId="0" xfId="0" applyNumberFormat="1" applyFill="1" applyBorder="1"/>
    <xf numFmtId="0" fontId="0" fillId="2" borderId="9" xfId="0" applyFill="1" applyBorder="1"/>
    <xf numFmtId="0" fontId="0" fillId="2" borderId="10" xfId="0" applyFill="1" applyBorder="1"/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/>
    <xf numFmtId="0" fontId="0" fillId="2" borderId="6" xfId="0" applyFill="1" applyBorder="1"/>
    <xf numFmtId="0" fontId="2" fillId="2" borderId="4" xfId="0" applyFont="1" applyFill="1" applyBorder="1"/>
    <xf numFmtId="49" fontId="2" fillId="2" borderId="4" xfId="0" applyNumberFormat="1" applyFont="1" applyFill="1" applyBorder="1"/>
    <xf numFmtId="0" fontId="2" fillId="2" borderId="5" xfId="0" applyFont="1" applyFill="1" applyBorder="1"/>
    <xf numFmtId="0" fontId="2" fillId="2" borderId="3" xfId="0" applyFont="1" applyFill="1" applyBorder="1"/>
    <xf numFmtId="49" fontId="2" fillId="2" borderId="1" xfId="0" applyNumberFormat="1" applyFont="1" applyFill="1" applyBorder="1"/>
    <xf numFmtId="0" fontId="2" fillId="2" borderId="0" xfId="0" applyFont="1" applyFill="1" applyBorder="1"/>
    <xf numFmtId="0" fontId="2" fillId="2" borderId="1" xfId="0" applyFont="1" applyFill="1" applyBorder="1"/>
    <xf numFmtId="0" fontId="2" fillId="2" borderId="0" xfId="0" applyFont="1" applyFill="1" applyAlignment="1">
      <alignment horizontal="left"/>
    </xf>
    <xf numFmtId="49" fontId="0" fillId="2" borderId="0" xfId="0" applyNumberFormat="1" applyFill="1"/>
    <xf numFmtId="0" fontId="2" fillId="2" borderId="0" xfId="0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49" fontId="4" fillId="2" borderId="0" xfId="0" applyNumberFormat="1" applyFont="1" applyFill="1" applyBorder="1"/>
    <xf numFmtId="49" fontId="2" fillId="2" borderId="10" xfId="0" applyNumberFormat="1" applyFont="1" applyFill="1" applyBorder="1"/>
    <xf numFmtId="0" fontId="2" fillId="2" borderId="8" xfId="0" applyFont="1" applyFill="1" applyBorder="1" applyAlignment="1">
      <alignment wrapText="1"/>
    </xf>
    <xf numFmtId="0" fontId="2" fillId="2" borderId="8" xfId="0" applyFont="1" applyFill="1" applyBorder="1"/>
    <xf numFmtId="49" fontId="2" fillId="2" borderId="4" xfId="0" quotePrefix="1" applyNumberFormat="1" applyFont="1" applyFill="1" applyBorder="1"/>
    <xf numFmtId="49" fontId="2" fillId="2" borderId="7" xfId="0" applyNumberFormat="1" applyFont="1" applyFill="1" applyBorder="1"/>
    <xf numFmtId="49" fontId="2" fillId="2" borderId="3" xfId="0" quotePrefix="1" applyNumberFormat="1" applyFont="1" applyFill="1" applyBorder="1"/>
    <xf numFmtId="49" fontId="2" fillId="2" borderId="3" xfId="0" applyNumberFormat="1" applyFont="1" applyFill="1" applyBorder="1"/>
    <xf numFmtId="0" fontId="5" fillId="2" borderId="7" xfId="0" applyFont="1" applyFill="1" applyBorder="1"/>
    <xf numFmtId="49" fontId="4" fillId="2" borderId="0" xfId="0" applyNumberFormat="1" applyFont="1" applyFill="1"/>
    <xf numFmtId="49" fontId="2" fillId="2" borderId="8" xfId="0" applyNumberFormat="1" applyFont="1" applyFill="1" applyBorder="1"/>
    <xf numFmtId="0" fontId="2" fillId="2" borderId="2" xfId="0" applyFont="1" applyFill="1" applyBorder="1"/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/>
    </xf>
    <xf numFmtId="0" fontId="6" fillId="2" borderId="0" xfId="2" applyFill="1" applyAlignment="1" applyProtection="1"/>
    <xf numFmtId="49" fontId="6" fillId="2" borderId="0" xfId="2" applyNumberFormat="1" applyFill="1" applyAlignment="1" applyProtection="1"/>
    <xf numFmtId="0" fontId="7" fillId="2" borderId="0" xfId="0" applyFont="1" applyFill="1" applyAlignment="1">
      <alignment horizontal="left"/>
    </xf>
    <xf numFmtId="0" fontId="0" fillId="2" borderId="0" xfId="0" applyFill="1" applyBorder="1" applyAlignment="1"/>
    <xf numFmtId="0" fontId="2" fillId="0" borderId="0" xfId="0" applyFont="1"/>
    <xf numFmtId="164" fontId="0" fillId="0" borderId="0" xfId="0" applyNumberFormat="1" applyFill="1"/>
    <xf numFmtId="0" fontId="2" fillId="0" borderId="4" xfId="0" applyFont="1" applyBorder="1"/>
    <xf numFmtId="0" fontId="0" fillId="0" borderId="4" xfId="0" applyBorder="1"/>
    <xf numFmtId="165" fontId="0" fillId="0" borderId="4" xfId="3" applyNumberFormat="1" applyFont="1" applyBorder="1"/>
    <xf numFmtId="0" fontId="2" fillId="0" borderId="5" xfId="0" applyFont="1" applyBorder="1"/>
    <xf numFmtId="0" fontId="0" fillId="0" borderId="5" xfId="0" applyBorder="1"/>
    <xf numFmtId="164" fontId="0" fillId="0" borderId="4" xfId="0" applyNumberFormat="1" applyBorder="1"/>
    <xf numFmtId="0" fontId="3" fillId="0" borderId="0" xfId="0" applyFont="1"/>
    <xf numFmtId="0" fontId="3" fillId="0" borderId="4" xfId="0" applyFont="1" applyBorder="1"/>
    <xf numFmtId="2" fontId="0" fillId="0" borderId="4" xfId="0" applyNumberFormat="1" applyBorder="1"/>
    <xf numFmtId="0" fontId="2" fillId="2" borderId="10" xfId="0" applyFont="1" applyFill="1" applyBorder="1"/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10" xfId="0" applyFont="1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2" fillId="0" borderId="4" xfId="0" quotePrefix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2" fillId="0" borderId="4" xfId="0" applyFont="1" applyBorder="1" applyAlignment="1">
      <alignment wrapText="1"/>
    </xf>
    <xf numFmtId="0" fontId="2" fillId="0" borderId="4" xfId="0" applyNumberFormat="1" applyFont="1" applyFill="1" applyBorder="1" applyAlignment="1">
      <alignment horizontal="left"/>
    </xf>
    <xf numFmtId="0" fontId="2" fillId="0" borderId="5" xfId="0" applyFont="1" applyFill="1" applyBorder="1"/>
    <xf numFmtId="0" fontId="2" fillId="0" borderId="1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4" xfId="0" quotePrefix="1" applyNumberFormat="1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0" borderId="3" xfId="0" applyNumberFormat="1" applyFont="1" applyFill="1" applyBorder="1" applyAlignment="1">
      <alignment horizontal="left"/>
    </xf>
    <xf numFmtId="0" fontId="2" fillId="0" borderId="5" xfId="0" applyNumberFormat="1" applyFont="1" applyFill="1" applyBorder="1" applyAlignment="1">
      <alignment horizontal="left"/>
    </xf>
    <xf numFmtId="0" fontId="2" fillId="0" borderId="7" xfId="0" applyNumberFormat="1" applyFont="1" applyFill="1" applyBorder="1" applyAlignment="1">
      <alignment horizontal="left"/>
    </xf>
    <xf numFmtId="49" fontId="4" fillId="2" borderId="2" xfId="0" applyNumberFormat="1" applyFont="1" applyFill="1" applyBorder="1"/>
    <xf numFmtId="0" fontId="2" fillId="2" borderId="13" xfId="0" applyFont="1" applyFill="1" applyBorder="1"/>
    <xf numFmtId="0" fontId="2" fillId="2" borderId="13" xfId="0" applyFont="1" applyFill="1" applyBorder="1" applyAlignment="1">
      <alignment wrapText="1"/>
    </xf>
    <xf numFmtId="0" fontId="0" fillId="2" borderId="2" xfId="0" applyFill="1" applyBorder="1"/>
    <xf numFmtId="0" fontId="2" fillId="2" borderId="2" xfId="0" applyFont="1" applyFill="1" applyBorder="1" applyAlignment="1">
      <alignment wrapText="1"/>
    </xf>
    <xf numFmtId="0" fontId="2" fillId="0" borderId="3" xfId="0" applyFont="1" applyBorder="1"/>
    <xf numFmtId="0" fontId="0" fillId="2" borderId="14" xfId="0" applyFill="1" applyBorder="1"/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2" fillId="0" borderId="0" xfId="0" applyFont="1" applyBorder="1"/>
    <xf numFmtId="1" fontId="0" fillId="0" borderId="4" xfId="0" applyNumberFormat="1" applyBorder="1"/>
    <xf numFmtId="0" fontId="0" fillId="3" borderId="4" xfId="0" applyFill="1" applyBorder="1"/>
    <xf numFmtId="0" fontId="0" fillId="3" borderId="4" xfId="0" applyFill="1" applyBorder="1" applyAlignment="1">
      <alignment horizontal="left" wrapText="1"/>
    </xf>
    <xf numFmtId="0" fontId="0" fillId="0" borderId="4" xfId="0" applyFill="1" applyBorder="1"/>
    <xf numFmtId="0" fontId="10" fillId="0" borderId="5" xfId="0" applyNumberFormat="1" applyFont="1" applyFill="1" applyBorder="1" applyAlignment="1">
      <alignment horizontal="left"/>
    </xf>
    <xf numFmtId="0" fontId="2" fillId="0" borderId="4" xfId="0" applyFont="1" applyFill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Fill="1" applyBorder="1"/>
    <xf numFmtId="0" fontId="3" fillId="0" borderId="4" xfId="0" applyFont="1" applyBorder="1" applyAlignment="1">
      <alignment horizontal="center" vertical="center"/>
    </xf>
    <xf numFmtId="0" fontId="2" fillId="0" borderId="2" xfId="0" applyFont="1" applyFill="1" applyBorder="1"/>
    <xf numFmtId="0" fontId="3" fillId="0" borderId="4" xfId="0" applyFont="1" applyFill="1" applyBorder="1"/>
    <xf numFmtId="1" fontId="0" fillId="0" borderId="4" xfId="0" applyNumberFormat="1" applyFill="1" applyBorder="1"/>
    <xf numFmtId="0" fontId="10" fillId="0" borderId="4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 wrapText="1"/>
    </xf>
    <xf numFmtId="0" fontId="3" fillId="0" borderId="4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Normal 2" xfId="1" xr:uid="{00000000-0005-0000-0000-000002000000}"/>
    <cellStyle name="Percent" xfId="3" builtinId="5"/>
  </cellStyles>
  <dxfs count="3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</dxf>
    <dxf>
      <fill>
        <patternFill>
          <bgColor theme="0" tint="-0.24994659260841701"/>
        </patternFill>
      </fill>
    </dxf>
    <dxf>
      <font>
        <color theme="0" tint="-0.14996795556505021"/>
      </font>
    </dxf>
    <dxf>
      <fill>
        <patternFill>
          <bgColor theme="0" tint="-0.24994659260841701"/>
        </patternFill>
      </fill>
    </dxf>
    <dxf>
      <font>
        <color theme="0" tint="-0.14996795556505021"/>
      </font>
    </dxf>
    <dxf>
      <fill>
        <patternFill>
          <bgColor theme="0" tint="-0.24994659260841701"/>
        </patternFill>
      </fill>
    </dxf>
    <dxf>
      <font>
        <color theme="0" tint="-0.14996795556505021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</dxf>
    <dxf>
      <fill>
        <patternFill patternType="none">
          <bgColor auto="1"/>
        </patternFill>
      </fill>
    </dxf>
    <dxf>
      <font>
        <color theme="0" tint="-0.1499679555650502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 tint="-0.1499679555650502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9525</xdr:rowOff>
    </xdr:from>
    <xdr:to>
      <xdr:col>2</xdr:col>
      <xdr:colOff>343165</xdr:colOff>
      <xdr:row>18</xdr:row>
      <xdr:rowOff>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57225"/>
          <a:ext cx="1895740" cy="2257740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6</xdr:row>
      <xdr:rowOff>95249</xdr:rowOff>
    </xdr:from>
    <xdr:to>
      <xdr:col>0</xdr:col>
      <xdr:colOff>476250</xdr:colOff>
      <xdr:row>8</xdr:row>
      <xdr:rowOff>28574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104775" y="1066799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</xdr:col>
      <xdr:colOff>819150</xdr:colOff>
      <xdr:row>6</xdr:row>
      <xdr:rowOff>9524</xdr:rowOff>
    </xdr:from>
    <xdr:to>
      <xdr:col>2</xdr:col>
      <xdr:colOff>247650</xdr:colOff>
      <xdr:row>7</xdr:row>
      <xdr:rowOff>104774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 txBox="1"/>
      </xdr:nvSpPr>
      <xdr:spPr>
        <a:xfrm>
          <a:off x="1428750" y="981074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</xdr:col>
      <xdr:colOff>714375</xdr:colOff>
      <xdr:row>15</xdr:row>
      <xdr:rowOff>9524</xdr:rowOff>
    </xdr:from>
    <xdr:to>
      <xdr:col>2</xdr:col>
      <xdr:colOff>142875</xdr:colOff>
      <xdr:row>16</xdr:row>
      <xdr:rowOff>104774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 txBox="1"/>
      </xdr:nvSpPr>
      <xdr:spPr>
        <a:xfrm>
          <a:off x="1323975" y="2438399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rgbClr val="FF0000"/>
              </a:solidFill>
            </a:rPr>
            <a:t>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474"/>
  <sheetViews>
    <sheetView zoomScale="70" zoomScaleNormal="70" workbookViewId="0">
      <selection activeCell="O48" sqref="O48"/>
    </sheetView>
  </sheetViews>
  <sheetFormatPr defaultColWidth="8.85546875" defaultRowHeight="12.75" zeroHeight="1" x14ac:dyDescent="0.2"/>
  <cols>
    <col min="1" max="1" width="3.42578125" style="2" customWidth="1"/>
    <col min="2" max="2" width="4.140625" style="2" customWidth="1"/>
    <col min="3" max="3" width="6" style="2" customWidth="1"/>
    <col min="4" max="4" width="36.85546875" style="5" bestFit="1" customWidth="1"/>
    <col min="5" max="5" width="16.5703125" style="4" customWidth="1"/>
    <col min="6" max="6" width="21.42578125" style="2" customWidth="1"/>
    <col min="7" max="7" width="23.5703125" style="2" customWidth="1"/>
    <col min="8" max="8" width="33" style="2" bestFit="1" customWidth="1"/>
    <col min="9" max="9" width="18.7109375" style="3" customWidth="1"/>
    <col min="10" max="10" width="26.5703125" style="1" customWidth="1"/>
    <col min="11" max="11" width="20.42578125" style="1" customWidth="1"/>
    <col min="12" max="16384" width="8.85546875" style="2"/>
  </cols>
  <sheetData>
    <row r="1" spans="1:11" ht="23.25" x14ac:dyDescent="0.35">
      <c r="A1" s="1"/>
      <c r="B1" s="45" t="s">
        <v>369</v>
      </c>
      <c r="C1" s="1"/>
      <c r="D1" s="1"/>
      <c r="E1" s="6"/>
      <c r="F1" s="7"/>
      <c r="G1" s="7"/>
      <c r="H1" s="7"/>
      <c r="I1" s="46"/>
    </row>
    <row r="2" spans="1:11" ht="15.75" x14ac:dyDescent="0.25">
      <c r="A2" s="9"/>
      <c r="B2" s="10"/>
      <c r="C2" s="9"/>
      <c r="D2" s="11"/>
      <c r="E2" s="12"/>
      <c r="F2" s="9"/>
      <c r="G2" s="9"/>
      <c r="H2" s="9"/>
      <c r="I2" s="46"/>
    </row>
    <row r="3" spans="1:11" ht="15.75" x14ac:dyDescent="0.25">
      <c r="A3" s="9"/>
      <c r="B3" s="10" t="s">
        <v>44</v>
      </c>
      <c r="C3" s="9"/>
      <c r="D3" s="11"/>
      <c r="E3" s="12"/>
      <c r="F3" s="9"/>
      <c r="G3" s="9"/>
      <c r="H3" s="9"/>
      <c r="I3" s="8"/>
    </row>
    <row r="4" spans="1:11" ht="13.5" thickBot="1" x14ac:dyDescent="0.25">
      <c r="A4" s="9"/>
      <c r="B4" s="13" t="s">
        <v>1</v>
      </c>
      <c r="C4" s="91" t="s">
        <v>0</v>
      </c>
      <c r="D4" s="15" t="s">
        <v>3</v>
      </c>
      <c r="E4" s="85" t="s">
        <v>2</v>
      </c>
      <c r="F4" s="86" t="s">
        <v>10</v>
      </c>
      <c r="G4" s="86" t="s">
        <v>6</v>
      </c>
      <c r="H4" s="86" t="s">
        <v>4</v>
      </c>
      <c r="I4" s="87" t="s">
        <v>5</v>
      </c>
      <c r="J4" s="40" t="s">
        <v>40</v>
      </c>
      <c r="K4" s="86" t="s">
        <v>41</v>
      </c>
    </row>
    <row r="5" spans="1:11" x14ac:dyDescent="0.2">
      <c r="A5" s="9"/>
      <c r="B5" s="17">
        <v>1</v>
      </c>
      <c r="C5" s="90" t="s">
        <v>55</v>
      </c>
      <c r="D5" s="83"/>
      <c r="E5" s="49" t="s">
        <v>56</v>
      </c>
      <c r="F5" s="49" t="s">
        <v>57</v>
      </c>
      <c r="G5" s="49"/>
      <c r="H5" s="49"/>
      <c r="I5" s="50"/>
      <c r="J5" s="50"/>
      <c r="K5" s="49"/>
    </row>
    <row r="6" spans="1:11" x14ac:dyDescent="0.2">
      <c r="A6" s="9"/>
      <c r="B6" s="17">
        <v>2</v>
      </c>
      <c r="C6" s="49" t="s">
        <v>58</v>
      </c>
      <c r="D6" s="83" t="s">
        <v>265</v>
      </c>
      <c r="E6" s="49" t="s">
        <v>59</v>
      </c>
      <c r="F6" s="49" t="s">
        <v>60</v>
      </c>
      <c r="G6" s="49"/>
      <c r="H6" s="49"/>
      <c r="I6" s="50"/>
      <c r="J6" s="50"/>
      <c r="K6" s="49" t="s">
        <v>297</v>
      </c>
    </row>
    <row r="7" spans="1:11" x14ac:dyDescent="0.2">
      <c r="A7" s="9"/>
      <c r="B7" s="17">
        <v>3</v>
      </c>
      <c r="C7" s="49" t="s">
        <v>61</v>
      </c>
      <c r="D7" s="84" t="s">
        <v>264</v>
      </c>
      <c r="E7" s="49" t="s">
        <v>59</v>
      </c>
      <c r="F7" s="49" t="s">
        <v>62</v>
      </c>
      <c r="G7" s="49"/>
      <c r="H7" s="49"/>
      <c r="I7" s="50"/>
      <c r="J7" s="50"/>
      <c r="K7" s="49" t="s">
        <v>297</v>
      </c>
    </row>
    <row r="8" spans="1:11" x14ac:dyDescent="0.2">
      <c r="A8" s="9"/>
      <c r="B8" s="17">
        <v>4</v>
      </c>
      <c r="C8" s="49" t="s">
        <v>63</v>
      </c>
      <c r="D8" s="84" t="s">
        <v>266</v>
      </c>
      <c r="E8" s="49" t="s">
        <v>59</v>
      </c>
      <c r="F8" s="49" t="s">
        <v>64</v>
      </c>
      <c r="G8" s="49"/>
      <c r="H8" s="49"/>
      <c r="I8" s="50"/>
      <c r="J8" s="50"/>
      <c r="K8" s="49"/>
    </row>
    <row r="9" spans="1:11" x14ac:dyDescent="0.2">
      <c r="A9" s="9"/>
      <c r="B9" s="17">
        <v>5</v>
      </c>
      <c r="C9" s="49" t="s">
        <v>65</v>
      </c>
      <c r="D9" s="83" t="s">
        <v>367</v>
      </c>
      <c r="E9" s="49" t="s">
        <v>66</v>
      </c>
      <c r="F9" s="49" t="s">
        <v>67</v>
      </c>
      <c r="G9" s="49"/>
      <c r="H9" s="49"/>
      <c r="I9" s="50"/>
      <c r="J9" s="50"/>
      <c r="K9" s="49" t="s">
        <v>297</v>
      </c>
    </row>
    <row r="10" spans="1:11" x14ac:dyDescent="0.2">
      <c r="A10" s="9"/>
      <c r="B10" s="17">
        <v>6</v>
      </c>
      <c r="C10" s="49" t="s">
        <v>68</v>
      </c>
      <c r="D10" s="83" t="s">
        <v>368</v>
      </c>
      <c r="E10" s="49" t="s">
        <v>66</v>
      </c>
      <c r="F10" s="49" t="s">
        <v>69</v>
      </c>
      <c r="G10" s="49"/>
      <c r="H10" s="49"/>
      <c r="I10" s="50"/>
      <c r="J10" s="50"/>
      <c r="K10" s="49" t="s">
        <v>297</v>
      </c>
    </row>
    <row r="11" spans="1:11" x14ac:dyDescent="0.2">
      <c r="A11" s="9"/>
      <c r="B11" s="17">
        <v>7</v>
      </c>
      <c r="C11" s="49" t="s">
        <v>70</v>
      </c>
      <c r="D11" s="83" t="s">
        <v>267</v>
      </c>
      <c r="E11" s="49" t="s">
        <v>66</v>
      </c>
      <c r="F11" s="49" t="s">
        <v>71</v>
      </c>
      <c r="G11" s="49"/>
      <c r="H11" s="49"/>
      <c r="I11" s="50"/>
      <c r="J11" s="50"/>
      <c r="K11" s="49" t="s">
        <v>297</v>
      </c>
    </row>
    <row r="12" spans="1:11" x14ac:dyDescent="0.2">
      <c r="A12" s="9"/>
      <c r="B12" s="17">
        <v>8</v>
      </c>
      <c r="C12" s="49" t="s">
        <v>72</v>
      </c>
      <c r="D12" s="83" t="s">
        <v>268</v>
      </c>
      <c r="E12" s="49" t="s">
        <v>66</v>
      </c>
      <c r="F12" s="49" t="s">
        <v>73</v>
      </c>
      <c r="G12" s="49"/>
      <c r="H12" s="49"/>
      <c r="I12" s="50"/>
      <c r="J12" s="50"/>
      <c r="K12" s="49" t="s">
        <v>297</v>
      </c>
    </row>
    <row r="13" spans="1:11" x14ac:dyDescent="0.2">
      <c r="A13" s="9"/>
      <c r="B13" s="17">
        <v>9</v>
      </c>
      <c r="C13" s="49" t="s">
        <v>74</v>
      </c>
      <c r="D13" s="83" t="s">
        <v>269</v>
      </c>
      <c r="E13" s="49" t="s">
        <v>66</v>
      </c>
      <c r="F13" s="49" t="s">
        <v>75</v>
      </c>
      <c r="G13" s="50"/>
      <c r="H13" s="49"/>
      <c r="I13" s="50"/>
      <c r="J13" s="49" t="s">
        <v>300</v>
      </c>
      <c r="K13" s="49" t="s">
        <v>301</v>
      </c>
    </row>
    <row r="14" spans="1:11" x14ac:dyDescent="0.2">
      <c r="A14" s="1"/>
      <c r="B14" s="17">
        <v>10</v>
      </c>
      <c r="C14" s="49" t="s">
        <v>79</v>
      </c>
      <c r="D14" s="83"/>
      <c r="E14" s="49" t="s">
        <v>56</v>
      </c>
      <c r="F14" s="49" t="s">
        <v>80</v>
      </c>
      <c r="G14" s="50"/>
      <c r="H14" s="49"/>
      <c r="I14" s="50"/>
      <c r="J14" s="50"/>
      <c r="K14" s="50"/>
    </row>
    <row r="15" spans="1:11" x14ac:dyDescent="0.2">
      <c r="A15" s="1"/>
      <c r="B15" s="17">
        <v>11</v>
      </c>
      <c r="C15" s="49" t="s">
        <v>81</v>
      </c>
      <c r="D15" s="100" t="s">
        <v>278</v>
      </c>
      <c r="E15" s="49" t="s">
        <v>83</v>
      </c>
      <c r="F15" s="49" t="s">
        <v>82</v>
      </c>
      <c r="G15" s="50"/>
      <c r="H15" s="49"/>
      <c r="I15" s="50"/>
      <c r="J15" s="50"/>
      <c r="K15" s="99"/>
    </row>
    <row r="16" spans="1:11" x14ac:dyDescent="0.2">
      <c r="A16" s="1"/>
      <c r="B16" s="17">
        <v>12</v>
      </c>
      <c r="C16" s="49" t="s">
        <v>84</v>
      </c>
      <c r="D16" s="100" t="s">
        <v>270</v>
      </c>
      <c r="E16" s="49" t="s">
        <v>85</v>
      </c>
      <c r="F16" s="49" t="s">
        <v>86</v>
      </c>
      <c r="G16" s="50"/>
      <c r="H16" s="49"/>
      <c r="I16" s="50"/>
      <c r="J16" s="49" t="s">
        <v>306</v>
      </c>
      <c r="K16" s="49" t="s">
        <v>298</v>
      </c>
    </row>
    <row r="17" spans="1:11" x14ac:dyDescent="0.2">
      <c r="A17" s="1"/>
      <c r="B17" s="17">
        <v>13</v>
      </c>
      <c r="C17" s="49" t="s">
        <v>87</v>
      </c>
      <c r="D17" s="83" t="s">
        <v>272</v>
      </c>
      <c r="E17" s="49" t="s">
        <v>85</v>
      </c>
      <c r="F17" s="49" t="s">
        <v>88</v>
      </c>
      <c r="G17" s="50"/>
      <c r="H17" s="49"/>
      <c r="I17" s="50"/>
      <c r="J17" s="50"/>
      <c r="K17" s="49" t="s">
        <v>297</v>
      </c>
    </row>
    <row r="18" spans="1:11" x14ac:dyDescent="0.2">
      <c r="A18" s="1"/>
      <c r="B18" s="17">
        <v>14</v>
      </c>
      <c r="C18" s="49" t="s">
        <v>89</v>
      </c>
      <c r="D18" s="83" t="s">
        <v>271</v>
      </c>
      <c r="E18" s="49" t="s">
        <v>85</v>
      </c>
      <c r="F18" s="49" t="s">
        <v>90</v>
      </c>
      <c r="G18" s="50"/>
      <c r="H18" s="49"/>
      <c r="I18" s="50"/>
      <c r="J18" s="49" t="s">
        <v>306</v>
      </c>
      <c r="K18" s="49" t="s">
        <v>298</v>
      </c>
    </row>
    <row r="19" spans="1:11" x14ac:dyDescent="0.2">
      <c r="A19" s="1"/>
      <c r="B19" s="17">
        <v>15</v>
      </c>
      <c r="C19" s="49" t="s">
        <v>91</v>
      </c>
      <c r="D19" s="83" t="s">
        <v>274</v>
      </c>
      <c r="E19" s="49" t="s">
        <v>85</v>
      </c>
      <c r="F19" s="49" t="s">
        <v>92</v>
      </c>
      <c r="G19" s="50"/>
      <c r="H19" s="49"/>
      <c r="I19" s="50"/>
      <c r="J19" s="50"/>
      <c r="K19" s="49" t="s">
        <v>297</v>
      </c>
    </row>
    <row r="20" spans="1:11" x14ac:dyDescent="0.2">
      <c r="A20" s="1"/>
      <c r="B20" s="17">
        <v>16</v>
      </c>
      <c r="C20" s="49" t="s">
        <v>113</v>
      </c>
      <c r="D20" s="83"/>
      <c r="E20" s="49" t="s">
        <v>114</v>
      </c>
      <c r="F20" s="49" t="s">
        <v>115</v>
      </c>
      <c r="G20" s="50"/>
      <c r="H20" s="49"/>
      <c r="I20" s="50"/>
      <c r="J20" s="50"/>
      <c r="K20" s="50"/>
    </row>
    <row r="21" spans="1:11" x14ac:dyDescent="0.2">
      <c r="A21" s="1"/>
      <c r="B21" s="17">
        <v>17</v>
      </c>
      <c r="C21" s="49" t="s">
        <v>116</v>
      </c>
      <c r="D21" s="83" t="s">
        <v>275</v>
      </c>
      <c r="E21" s="49" t="s">
        <v>117</v>
      </c>
      <c r="F21" s="49" t="s">
        <v>118</v>
      </c>
      <c r="G21" s="50"/>
      <c r="H21" s="49"/>
      <c r="I21" s="50"/>
      <c r="J21" s="50"/>
      <c r="K21" s="97"/>
    </row>
    <row r="22" spans="1:11" x14ac:dyDescent="0.2">
      <c r="A22" s="1"/>
      <c r="B22" s="17">
        <v>18</v>
      </c>
      <c r="C22" s="49" t="s">
        <v>119</v>
      </c>
      <c r="D22" s="83" t="s">
        <v>285</v>
      </c>
      <c r="E22" s="49" t="s">
        <v>117</v>
      </c>
      <c r="F22" s="49" t="s">
        <v>120</v>
      </c>
      <c r="G22" s="50"/>
      <c r="H22" s="49"/>
      <c r="I22" s="50"/>
      <c r="J22" s="50"/>
      <c r="K22" s="49" t="s">
        <v>296</v>
      </c>
    </row>
    <row r="23" spans="1:11" x14ac:dyDescent="0.2">
      <c r="A23" s="1"/>
      <c r="B23" s="17">
        <v>19</v>
      </c>
      <c r="C23" s="49" t="s">
        <v>121</v>
      </c>
      <c r="D23" s="83" t="s">
        <v>277</v>
      </c>
      <c r="E23" s="49" t="s">
        <v>122</v>
      </c>
      <c r="F23" s="49" t="s">
        <v>123</v>
      </c>
      <c r="G23" s="50"/>
      <c r="H23" s="49"/>
      <c r="I23" s="50"/>
      <c r="J23" s="50"/>
      <c r="K23" s="97"/>
    </row>
    <row r="24" spans="1:11" x14ac:dyDescent="0.2">
      <c r="A24" s="9"/>
      <c r="B24" s="1"/>
      <c r="C24" s="25"/>
      <c r="D24" s="25"/>
      <c r="E24" s="1"/>
      <c r="F24" s="1"/>
      <c r="G24" s="1"/>
      <c r="H24" s="1"/>
      <c r="I24" s="1"/>
    </row>
    <row r="25" spans="1:11" ht="15.75" x14ac:dyDescent="0.25">
      <c r="A25" s="9"/>
      <c r="B25" s="10" t="s">
        <v>45</v>
      </c>
      <c r="C25" s="9"/>
      <c r="D25" s="27"/>
      <c r="E25" s="1"/>
      <c r="F25" s="1"/>
      <c r="G25" s="1"/>
      <c r="H25" s="1"/>
      <c r="I25" s="1"/>
    </row>
    <row r="26" spans="1:11" ht="13.5" thickBot="1" x14ac:dyDescent="0.25">
      <c r="A26" s="9"/>
      <c r="B26" s="13" t="s">
        <v>1</v>
      </c>
      <c r="C26" s="88" t="s">
        <v>0</v>
      </c>
      <c r="D26" s="15" t="s">
        <v>3</v>
      </c>
      <c r="E26" s="85" t="s">
        <v>2</v>
      </c>
      <c r="F26" s="86" t="s">
        <v>10</v>
      </c>
      <c r="G26" s="86" t="s">
        <v>48</v>
      </c>
      <c r="H26" s="86" t="s">
        <v>5</v>
      </c>
      <c r="I26" s="89" t="s">
        <v>5</v>
      </c>
      <c r="J26" s="40" t="s">
        <v>40</v>
      </c>
      <c r="K26" s="86" t="s">
        <v>41</v>
      </c>
    </row>
    <row r="27" spans="1:11" x14ac:dyDescent="0.2">
      <c r="A27" s="9"/>
      <c r="B27" s="17">
        <v>1</v>
      </c>
      <c r="C27" s="49" t="s">
        <v>144</v>
      </c>
      <c r="D27" s="76" t="s">
        <v>273</v>
      </c>
      <c r="E27" s="49" t="s">
        <v>85</v>
      </c>
      <c r="F27" s="49" t="s">
        <v>145</v>
      </c>
      <c r="G27" s="75"/>
      <c r="H27" s="49"/>
      <c r="I27" s="50"/>
      <c r="J27" s="49" t="s">
        <v>311</v>
      </c>
      <c r="K27" s="101" t="s">
        <v>298</v>
      </c>
    </row>
    <row r="28" spans="1:11" x14ac:dyDescent="0.2">
      <c r="A28" s="9"/>
      <c r="B28" s="17">
        <v>2</v>
      </c>
      <c r="C28" s="49" t="s">
        <v>177</v>
      </c>
      <c r="D28" s="76"/>
      <c r="E28" s="50"/>
      <c r="F28" s="49" t="s">
        <v>178</v>
      </c>
      <c r="G28" s="75"/>
      <c r="H28" s="49"/>
      <c r="I28" s="50"/>
      <c r="J28" s="50"/>
      <c r="K28" s="49"/>
    </row>
    <row r="29" spans="1:11" x14ac:dyDescent="0.2">
      <c r="A29" s="9"/>
      <c r="B29" s="17">
        <v>3</v>
      </c>
      <c r="C29" s="49" t="s">
        <v>151</v>
      </c>
      <c r="D29" s="76"/>
      <c r="E29" s="50"/>
      <c r="F29" s="49" t="s">
        <v>150</v>
      </c>
      <c r="G29" s="75"/>
      <c r="H29" s="49"/>
      <c r="I29" s="50"/>
      <c r="J29" s="50"/>
      <c r="K29" s="49"/>
    </row>
    <row r="30" spans="1:11" x14ac:dyDescent="0.2">
      <c r="A30" s="9"/>
      <c r="B30" s="17">
        <v>4</v>
      </c>
      <c r="C30" s="49" t="s">
        <v>180</v>
      </c>
      <c r="D30" s="76" t="s">
        <v>262</v>
      </c>
      <c r="E30" s="49" t="s">
        <v>152</v>
      </c>
      <c r="F30" s="49" t="s">
        <v>179</v>
      </c>
      <c r="G30" s="75"/>
      <c r="H30" s="49"/>
      <c r="I30" s="50"/>
      <c r="J30" s="50"/>
      <c r="K30" s="49" t="s">
        <v>297</v>
      </c>
    </row>
    <row r="31" spans="1:11" x14ac:dyDescent="0.2">
      <c r="A31" s="9"/>
      <c r="B31" s="17">
        <v>5</v>
      </c>
      <c r="C31" s="49" t="s">
        <v>149</v>
      </c>
      <c r="D31" s="76" t="s">
        <v>263</v>
      </c>
      <c r="E31" s="49" t="s">
        <v>152</v>
      </c>
      <c r="F31" s="49" t="s">
        <v>153</v>
      </c>
      <c r="G31" s="75"/>
      <c r="H31" s="49"/>
      <c r="I31" s="50"/>
      <c r="J31" s="50"/>
      <c r="K31" s="49" t="s">
        <v>297</v>
      </c>
    </row>
    <row r="32" spans="1:11" x14ac:dyDescent="0.2">
      <c r="A32" s="9"/>
      <c r="B32" s="17">
        <v>6</v>
      </c>
      <c r="C32" s="49" t="s">
        <v>181</v>
      </c>
      <c r="D32" s="76" t="s">
        <v>284</v>
      </c>
      <c r="E32" s="49" t="s">
        <v>85</v>
      </c>
      <c r="F32" s="49" t="s">
        <v>182</v>
      </c>
      <c r="G32" s="75"/>
      <c r="H32" s="49"/>
      <c r="I32" s="50"/>
      <c r="J32" s="50"/>
      <c r="K32" s="49" t="s">
        <v>299</v>
      </c>
    </row>
    <row r="33" spans="1:11" x14ac:dyDescent="0.2">
      <c r="A33" s="9"/>
      <c r="B33" s="17">
        <v>7</v>
      </c>
      <c r="C33" s="49" t="s">
        <v>183</v>
      </c>
      <c r="D33" s="76" t="s">
        <v>276</v>
      </c>
      <c r="E33" s="49" t="s">
        <v>85</v>
      </c>
      <c r="F33" s="49" t="s">
        <v>184</v>
      </c>
      <c r="G33" s="75"/>
      <c r="H33" s="75"/>
      <c r="I33" s="50"/>
      <c r="J33" s="50"/>
      <c r="K33" s="49" t="s">
        <v>297</v>
      </c>
    </row>
    <row r="34" spans="1:11" ht="6.75" customHeight="1" x14ac:dyDescent="0.2">
      <c r="A34" s="1"/>
      <c r="B34" s="9"/>
      <c r="C34" s="23"/>
      <c r="D34" s="28"/>
      <c r="E34" s="29"/>
      <c r="F34" s="9"/>
      <c r="G34" s="9"/>
      <c r="H34" s="9"/>
      <c r="I34" s="8"/>
    </row>
    <row r="35" spans="1:11" ht="15.75" x14ac:dyDescent="0.25">
      <c r="A35" s="9"/>
      <c r="B35" s="10" t="s">
        <v>46</v>
      </c>
      <c r="C35" s="9"/>
      <c r="D35" s="27"/>
      <c r="E35" s="12"/>
      <c r="F35" s="9"/>
      <c r="G35" s="9"/>
      <c r="H35" s="9"/>
      <c r="I35" s="8"/>
    </row>
    <row r="36" spans="1:11" ht="13.5" thickBot="1" x14ac:dyDescent="0.25">
      <c r="A36" s="1"/>
      <c r="B36" s="13" t="s">
        <v>1</v>
      </c>
      <c r="C36" s="14" t="s">
        <v>0</v>
      </c>
      <c r="D36" s="15" t="s">
        <v>3</v>
      </c>
      <c r="E36" s="30" t="s">
        <v>7</v>
      </c>
      <c r="F36" s="16" t="s">
        <v>10</v>
      </c>
      <c r="G36" s="16" t="s">
        <v>8</v>
      </c>
      <c r="H36" s="16" t="s">
        <v>9</v>
      </c>
      <c r="I36" s="63"/>
      <c r="J36" s="58" t="s">
        <v>40</v>
      </c>
      <c r="K36" s="16" t="s">
        <v>41</v>
      </c>
    </row>
    <row r="37" spans="1:11" x14ac:dyDescent="0.2">
      <c r="A37" s="1"/>
      <c r="B37" s="17">
        <v>1</v>
      </c>
      <c r="C37" s="18" t="s">
        <v>54</v>
      </c>
      <c r="D37" s="76" t="s">
        <v>53</v>
      </c>
      <c r="E37" s="19"/>
      <c r="F37" s="20" t="s">
        <v>51</v>
      </c>
      <c r="G37" s="31"/>
      <c r="H37" s="31"/>
      <c r="I37" s="60"/>
      <c r="J37" s="73"/>
      <c r="K37" s="49"/>
    </row>
    <row r="38" spans="1:11" x14ac:dyDescent="0.2">
      <c r="A38" s="1"/>
      <c r="B38" s="17">
        <v>2</v>
      </c>
      <c r="C38" s="18" t="s">
        <v>76</v>
      </c>
      <c r="D38" s="80" t="s">
        <v>77</v>
      </c>
      <c r="E38" s="33"/>
      <c r="F38" s="20" t="s">
        <v>78</v>
      </c>
      <c r="G38" s="31"/>
      <c r="H38" s="34"/>
      <c r="I38" s="59"/>
      <c r="J38" s="74"/>
      <c r="K38" s="74"/>
    </row>
    <row r="39" spans="1:11" x14ac:dyDescent="0.2">
      <c r="A39" s="1"/>
      <c r="B39" s="17">
        <v>3</v>
      </c>
      <c r="C39" s="18" t="s">
        <v>102</v>
      </c>
      <c r="D39" s="76" t="s">
        <v>103</v>
      </c>
      <c r="E39" s="33"/>
      <c r="F39" s="20" t="s">
        <v>104</v>
      </c>
      <c r="G39" s="20"/>
      <c r="H39" s="34"/>
      <c r="I39" s="59"/>
      <c r="J39" s="74"/>
      <c r="K39" s="74"/>
    </row>
    <row r="40" spans="1:11" x14ac:dyDescent="0.2">
      <c r="A40" s="1"/>
      <c r="B40" s="17">
        <v>4</v>
      </c>
      <c r="C40" s="18" t="s">
        <v>132</v>
      </c>
      <c r="D40" s="76" t="s">
        <v>134</v>
      </c>
      <c r="E40" s="19"/>
      <c r="F40" s="20" t="s">
        <v>136</v>
      </c>
      <c r="G40" s="20"/>
      <c r="H40" s="20"/>
      <c r="I40" s="59"/>
      <c r="J40" s="74"/>
      <c r="K40" s="74"/>
    </row>
    <row r="41" spans="1:11" x14ac:dyDescent="0.2">
      <c r="A41" s="9"/>
      <c r="B41" s="17">
        <v>5</v>
      </c>
      <c r="C41" s="18" t="s">
        <v>133</v>
      </c>
      <c r="D41" s="76" t="s">
        <v>135</v>
      </c>
      <c r="E41" s="19"/>
      <c r="F41" s="20" t="s">
        <v>137</v>
      </c>
      <c r="G41" s="20"/>
      <c r="H41" s="20"/>
      <c r="I41" s="59"/>
      <c r="J41" s="74"/>
      <c r="K41" s="74"/>
    </row>
    <row r="42" spans="1:11" x14ac:dyDescent="0.2">
      <c r="A42" s="1"/>
      <c r="B42" s="17">
        <v>6</v>
      </c>
      <c r="C42" s="18" t="s">
        <v>124</v>
      </c>
      <c r="D42" s="76" t="s">
        <v>125</v>
      </c>
      <c r="E42" s="19"/>
      <c r="F42" s="20" t="s">
        <v>126</v>
      </c>
      <c r="G42" s="20"/>
      <c r="H42" s="20"/>
      <c r="I42" s="59"/>
      <c r="J42" s="74"/>
      <c r="K42" s="74"/>
    </row>
    <row r="43" spans="1:11" x14ac:dyDescent="0.2">
      <c r="A43" s="1"/>
      <c r="B43" s="17">
        <v>7</v>
      </c>
      <c r="C43" s="18" t="s">
        <v>93</v>
      </c>
      <c r="D43" s="76" t="s">
        <v>94</v>
      </c>
      <c r="E43" s="19"/>
      <c r="F43" s="20" t="s">
        <v>95</v>
      </c>
      <c r="G43" s="20"/>
      <c r="H43" s="20"/>
      <c r="I43" s="61"/>
      <c r="J43" s="74"/>
      <c r="K43" s="74"/>
    </row>
    <row r="44" spans="1:11" x14ac:dyDescent="0.2">
      <c r="A44" s="1"/>
      <c r="B44" s="17">
        <v>8</v>
      </c>
      <c r="C44" s="18" t="s">
        <v>129</v>
      </c>
      <c r="D44" s="79" t="s">
        <v>127</v>
      </c>
      <c r="E44" s="19"/>
      <c r="F44" s="20" t="s">
        <v>128</v>
      </c>
      <c r="G44" s="20" t="s">
        <v>105</v>
      </c>
      <c r="H44" s="34"/>
      <c r="I44" s="59"/>
      <c r="J44" s="74"/>
      <c r="K44" s="74"/>
    </row>
    <row r="45" spans="1:11" x14ac:dyDescent="0.2">
      <c r="A45" s="1"/>
      <c r="B45" s="17">
        <v>9</v>
      </c>
      <c r="C45" s="18" t="s">
        <v>96</v>
      </c>
      <c r="D45" s="79" t="s">
        <v>97</v>
      </c>
      <c r="E45" s="19"/>
      <c r="F45" s="20" t="s">
        <v>98</v>
      </c>
      <c r="G45" s="20" t="s">
        <v>105</v>
      </c>
      <c r="H45" s="34"/>
      <c r="I45" s="59"/>
      <c r="J45" s="74"/>
      <c r="K45" s="74"/>
    </row>
    <row r="46" spans="1:11" x14ac:dyDescent="0.2">
      <c r="A46" s="1"/>
      <c r="B46" s="17">
        <v>10</v>
      </c>
      <c r="C46" s="21" t="s">
        <v>130</v>
      </c>
      <c r="D46" s="81" t="s">
        <v>131</v>
      </c>
      <c r="E46" s="19"/>
      <c r="F46" s="32" t="s">
        <v>128</v>
      </c>
      <c r="G46" s="20" t="s">
        <v>105</v>
      </c>
      <c r="H46" s="20"/>
      <c r="I46" s="59"/>
      <c r="J46" s="74"/>
      <c r="K46" s="74"/>
    </row>
    <row r="47" spans="1:11" x14ac:dyDescent="0.2">
      <c r="A47" s="9"/>
      <c r="B47" s="17">
        <v>11</v>
      </c>
      <c r="C47" s="21" t="s">
        <v>99</v>
      </c>
      <c r="D47" s="81" t="s">
        <v>100</v>
      </c>
      <c r="E47" s="19"/>
      <c r="F47" s="32" t="s">
        <v>101</v>
      </c>
      <c r="G47" s="20" t="s">
        <v>105</v>
      </c>
      <c r="H47" s="20"/>
      <c r="I47" s="59"/>
      <c r="J47" s="74"/>
      <c r="K47" s="74"/>
    </row>
    <row r="48" spans="1:11" x14ac:dyDescent="0.2">
      <c r="A48" s="9"/>
      <c r="B48" s="17">
        <v>12</v>
      </c>
      <c r="C48" s="21" t="s">
        <v>109</v>
      </c>
      <c r="D48" s="81" t="s">
        <v>110</v>
      </c>
      <c r="E48" s="35" t="s">
        <v>111</v>
      </c>
      <c r="F48" s="32" t="s">
        <v>112</v>
      </c>
      <c r="G48" s="32"/>
      <c r="H48" s="20"/>
      <c r="I48" s="59"/>
      <c r="J48" s="74"/>
      <c r="K48" s="74"/>
    </row>
    <row r="49" spans="1:11" x14ac:dyDescent="0.2">
      <c r="A49" s="9"/>
      <c r="B49" s="17">
        <v>13</v>
      </c>
      <c r="C49" s="21" t="s">
        <v>211</v>
      </c>
      <c r="D49" s="81" t="s">
        <v>212</v>
      </c>
      <c r="E49" s="35" t="s">
        <v>111</v>
      </c>
      <c r="F49" s="32" t="s">
        <v>213</v>
      </c>
      <c r="G49" s="86"/>
      <c r="H49" s="32"/>
      <c r="I49" s="59"/>
      <c r="J49" s="74"/>
      <c r="K49" s="74"/>
    </row>
    <row r="50" spans="1:11" x14ac:dyDescent="0.2">
      <c r="A50" s="1"/>
      <c r="B50" s="17">
        <v>14</v>
      </c>
      <c r="C50" s="21" t="s">
        <v>106</v>
      </c>
      <c r="D50" s="82" t="s">
        <v>107</v>
      </c>
      <c r="E50" s="36"/>
      <c r="F50" s="32" t="s">
        <v>108</v>
      </c>
      <c r="G50" s="37"/>
      <c r="H50" s="32"/>
      <c r="I50" s="59"/>
      <c r="J50" s="72"/>
      <c r="K50" s="72"/>
    </row>
    <row r="51" spans="1:11" x14ac:dyDescent="0.2">
      <c r="A51" s="1"/>
      <c r="B51" s="17">
        <v>15</v>
      </c>
      <c r="C51" s="24" t="s">
        <v>138</v>
      </c>
      <c r="D51" s="78" t="s">
        <v>139</v>
      </c>
      <c r="E51" s="22"/>
      <c r="F51" s="37" t="s">
        <v>140</v>
      </c>
      <c r="G51" s="37"/>
      <c r="H51" s="20"/>
      <c r="I51" s="59"/>
      <c r="J51" s="74"/>
      <c r="K51" s="74"/>
    </row>
    <row r="52" spans="1:11" x14ac:dyDescent="0.2">
      <c r="A52" s="1"/>
      <c r="B52" s="17">
        <v>16</v>
      </c>
      <c r="C52" s="18" t="s">
        <v>146</v>
      </c>
      <c r="D52" s="77" t="s">
        <v>147</v>
      </c>
      <c r="E52" s="19"/>
      <c r="F52" s="20" t="s">
        <v>148</v>
      </c>
      <c r="G52" s="20"/>
      <c r="H52" s="20"/>
      <c r="I52" s="59"/>
      <c r="J52" s="74"/>
      <c r="K52" s="74"/>
    </row>
    <row r="53" spans="1:11" x14ac:dyDescent="0.2">
      <c r="A53" s="1"/>
      <c r="B53" s="17">
        <v>17</v>
      </c>
      <c r="C53" s="18" t="s">
        <v>173</v>
      </c>
      <c r="D53" s="77" t="s">
        <v>174</v>
      </c>
      <c r="E53" s="19"/>
      <c r="F53" s="20" t="s">
        <v>175</v>
      </c>
      <c r="G53" s="20" t="s">
        <v>176</v>
      </c>
      <c r="H53" s="20"/>
      <c r="I53" s="59"/>
      <c r="J53" s="74"/>
      <c r="K53" s="74"/>
    </row>
    <row r="54" spans="1:11" x14ac:dyDescent="0.2">
      <c r="A54" s="1"/>
      <c r="B54" s="17">
        <v>18</v>
      </c>
      <c r="C54" s="18" t="s">
        <v>185</v>
      </c>
      <c r="D54" s="77" t="s">
        <v>187</v>
      </c>
      <c r="E54" s="19"/>
      <c r="F54" s="77" t="s">
        <v>188</v>
      </c>
      <c r="G54" s="20"/>
      <c r="H54" s="20"/>
      <c r="I54" s="59"/>
      <c r="J54" s="74"/>
      <c r="K54" s="74"/>
    </row>
    <row r="55" spans="1:11" x14ac:dyDescent="0.2">
      <c r="A55" s="1"/>
      <c r="B55" s="17">
        <v>19</v>
      </c>
      <c r="C55" s="18" t="s">
        <v>186</v>
      </c>
      <c r="D55" s="77" t="s">
        <v>187</v>
      </c>
      <c r="E55" s="19"/>
      <c r="F55" s="77" t="s">
        <v>188</v>
      </c>
      <c r="G55" s="20"/>
      <c r="H55" s="20"/>
      <c r="I55" s="59"/>
      <c r="J55" s="74"/>
      <c r="K55" s="74"/>
    </row>
    <row r="56" spans="1:11" x14ac:dyDescent="0.2">
      <c r="A56" s="1"/>
      <c r="B56" s="17">
        <v>20</v>
      </c>
      <c r="C56" s="18" t="s">
        <v>245</v>
      </c>
      <c r="D56" s="77" t="s">
        <v>246</v>
      </c>
      <c r="E56" s="19"/>
      <c r="F56" s="77" t="s">
        <v>247</v>
      </c>
      <c r="G56" s="20" t="s">
        <v>209</v>
      </c>
      <c r="H56" s="20" t="s">
        <v>210</v>
      </c>
      <c r="I56" s="59"/>
      <c r="J56" s="74"/>
      <c r="K56" s="74"/>
    </row>
    <row r="57" spans="1:11" x14ac:dyDescent="0.2">
      <c r="A57" s="1"/>
      <c r="B57" s="17">
        <v>20</v>
      </c>
      <c r="C57" s="18" t="s">
        <v>248</v>
      </c>
      <c r="D57" s="77" t="s">
        <v>246</v>
      </c>
      <c r="E57" s="19"/>
      <c r="F57" s="77" t="s">
        <v>247</v>
      </c>
      <c r="G57" s="20"/>
      <c r="H57" s="20"/>
      <c r="I57" s="59"/>
      <c r="J57" s="74"/>
      <c r="K57" s="74"/>
    </row>
    <row r="58" spans="1:11" ht="12.75" customHeight="1" x14ac:dyDescent="0.2">
      <c r="A58" s="9"/>
      <c r="B58" s="17">
        <v>21</v>
      </c>
      <c r="C58" s="18" t="s">
        <v>249</v>
      </c>
      <c r="D58" s="77" t="s">
        <v>246</v>
      </c>
      <c r="E58" s="19"/>
      <c r="F58" s="77" t="s">
        <v>247</v>
      </c>
      <c r="G58" s="20"/>
      <c r="H58" s="20"/>
      <c r="I58" s="59"/>
      <c r="J58" s="74"/>
      <c r="K58" s="74"/>
    </row>
    <row r="59" spans="1:11" x14ac:dyDescent="0.2">
      <c r="A59" s="9"/>
      <c r="B59" s="17">
        <v>22</v>
      </c>
      <c r="C59" s="18" t="s">
        <v>206</v>
      </c>
      <c r="D59" s="77" t="s">
        <v>207</v>
      </c>
      <c r="E59" s="19"/>
      <c r="F59" s="77" t="s">
        <v>208</v>
      </c>
      <c r="G59" s="20" t="s">
        <v>209</v>
      </c>
      <c r="H59" s="20" t="s">
        <v>210</v>
      </c>
      <c r="I59" s="59"/>
      <c r="J59" s="74"/>
      <c r="K59" s="74"/>
    </row>
    <row r="60" spans="1:11" x14ac:dyDescent="0.2">
      <c r="A60" s="9"/>
      <c r="B60" s="9"/>
      <c r="C60" s="23"/>
      <c r="D60" s="28"/>
      <c r="E60" s="29"/>
      <c r="F60" s="9"/>
      <c r="G60" s="9"/>
      <c r="H60" s="9"/>
      <c r="I60" s="8"/>
    </row>
    <row r="61" spans="1:11" ht="15.75" x14ac:dyDescent="0.25">
      <c r="A61" s="9"/>
      <c r="B61" s="10" t="s">
        <v>47</v>
      </c>
      <c r="C61" s="9"/>
      <c r="D61" s="27"/>
      <c r="E61" s="38"/>
      <c r="F61" s="9"/>
      <c r="G61" s="9"/>
      <c r="H61" s="9"/>
      <c r="I61" s="8"/>
    </row>
    <row r="62" spans="1:11" ht="13.5" thickBot="1" x14ac:dyDescent="0.25">
      <c r="A62" s="1"/>
      <c r="B62" s="13" t="s">
        <v>1</v>
      </c>
      <c r="C62" s="14" t="s">
        <v>0</v>
      </c>
      <c r="D62" s="15" t="s">
        <v>3</v>
      </c>
      <c r="E62" s="30" t="s">
        <v>49</v>
      </c>
      <c r="F62" s="16" t="s">
        <v>10</v>
      </c>
      <c r="G62" s="16" t="s">
        <v>8</v>
      </c>
      <c r="H62" s="16" t="s">
        <v>43</v>
      </c>
      <c r="I62" s="62" t="s">
        <v>42</v>
      </c>
      <c r="J62" s="58" t="s">
        <v>40</v>
      </c>
      <c r="K62" s="16" t="s">
        <v>41</v>
      </c>
    </row>
    <row r="63" spans="1:11" x14ac:dyDescent="0.2">
      <c r="A63" s="1"/>
      <c r="B63" s="17">
        <v>1</v>
      </c>
      <c r="C63" s="18" t="s">
        <v>141</v>
      </c>
      <c r="D63" s="76" t="s">
        <v>142</v>
      </c>
      <c r="E63" s="19"/>
      <c r="F63" s="20" t="s">
        <v>143</v>
      </c>
      <c r="G63" s="31"/>
      <c r="H63" s="67"/>
      <c r="I63" s="65"/>
      <c r="J63" s="65"/>
      <c r="K63" s="92" t="s">
        <v>297</v>
      </c>
    </row>
    <row r="64" spans="1:11" x14ac:dyDescent="0.2">
      <c r="A64" s="9"/>
      <c r="B64" s="17">
        <v>2</v>
      </c>
      <c r="C64" s="18" t="s">
        <v>231</v>
      </c>
      <c r="D64" s="76" t="s">
        <v>154</v>
      </c>
      <c r="E64" s="19"/>
      <c r="F64" s="20" t="s">
        <v>232</v>
      </c>
      <c r="G64" s="31"/>
      <c r="H64" s="67"/>
      <c r="I64" s="65"/>
      <c r="J64" s="65"/>
      <c r="K64" s="92" t="s">
        <v>297</v>
      </c>
    </row>
    <row r="65" spans="1:11" x14ac:dyDescent="0.2">
      <c r="A65" s="9"/>
      <c r="B65" s="17">
        <v>3</v>
      </c>
      <c r="C65" s="18" t="s">
        <v>168</v>
      </c>
      <c r="D65" s="76" t="s">
        <v>155</v>
      </c>
      <c r="E65" s="19"/>
      <c r="F65" s="20" t="s">
        <v>169</v>
      </c>
      <c r="G65" s="31"/>
      <c r="H65" s="67"/>
      <c r="I65" s="66"/>
      <c r="J65" s="66"/>
      <c r="K65" s="92" t="s">
        <v>297</v>
      </c>
    </row>
    <row r="66" spans="1:11" x14ac:dyDescent="0.2">
      <c r="A66" s="9"/>
      <c r="B66" s="17">
        <v>4</v>
      </c>
      <c r="C66" s="18" t="s">
        <v>229</v>
      </c>
      <c r="D66" s="76" t="s">
        <v>156</v>
      </c>
      <c r="E66" s="19"/>
      <c r="F66" s="20" t="s">
        <v>230</v>
      </c>
      <c r="G66" s="31"/>
      <c r="H66" s="67"/>
      <c r="I66" s="66"/>
      <c r="J66" s="66"/>
      <c r="K66" s="92" t="s">
        <v>297</v>
      </c>
    </row>
    <row r="67" spans="1:11" x14ac:dyDescent="0.2">
      <c r="A67" s="9"/>
      <c r="B67" s="17">
        <v>5</v>
      </c>
      <c r="C67" s="18" t="s">
        <v>166</v>
      </c>
      <c r="D67" s="76" t="s">
        <v>157</v>
      </c>
      <c r="E67" s="19"/>
      <c r="F67" s="20" t="s">
        <v>167</v>
      </c>
      <c r="G67" s="31"/>
      <c r="H67" s="67"/>
      <c r="I67" s="65"/>
      <c r="J67" s="65"/>
      <c r="K67" s="92" t="s">
        <v>297</v>
      </c>
    </row>
    <row r="68" spans="1:11" x14ac:dyDescent="0.2">
      <c r="A68" s="9"/>
      <c r="B68" s="17">
        <v>6</v>
      </c>
      <c r="C68" s="18" t="s">
        <v>239</v>
      </c>
      <c r="D68" s="76" t="s">
        <v>158</v>
      </c>
      <c r="E68" s="19"/>
      <c r="F68" s="20" t="s">
        <v>240</v>
      </c>
      <c r="G68" s="31"/>
      <c r="H68" s="67"/>
      <c r="I68" s="66"/>
      <c r="J68" s="66"/>
      <c r="K68" s="92" t="s">
        <v>297</v>
      </c>
    </row>
    <row r="69" spans="1:11" x14ac:dyDescent="0.2">
      <c r="A69" s="9"/>
      <c r="B69" s="17">
        <v>7</v>
      </c>
      <c r="C69" s="24" t="s">
        <v>241</v>
      </c>
      <c r="D69" s="76" t="s">
        <v>159</v>
      </c>
      <c r="E69" s="19"/>
      <c r="F69" s="20" t="s">
        <v>242</v>
      </c>
      <c r="G69" s="31"/>
      <c r="H69" s="67"/>
      <c r="I69" s="66"/>
      <c r="J69" s="66"/>
      <c r="K69" s="92" t="s">
        <v>297</v>
      </c>
    </row>
    <row r="70" spans="1:11" x14ac:dyDescent="0.2">
      <c r="A70" s="9"/>
      <c r="B70" s="17">
        <v>8</v>
      </c>
      <c r="C70" s="18" t="s">
        <v>243</v>
      </c>
      <c r="D70" s="76" t="s">
        <v>160</v>
      </c>
      <c r="E70" s="19"/>
      <c r="F70" s="20" t="s">
        <v>244</v>
      </c>
      <c r="G70" s="31"/>
      <c r="H70" s="67"/>
      <c r="I70" s="70"/>
      <c r="J70" s="70"/>
      <c r="K70" s="92" t="s">
        <v>297</v>
      </c>
    </row>
    <row r="71" spans="1:11" x14ac:dyDescent="0.2">
      <c r="A71" s="9"/>
      <c r="B71" s="17">
        <v>9</v>
      </c>
      <c r="C71" s="18" t="s">
        <v>161</v>
      </c>
      <c r="D71" s="76"/>
      <c r="E71" s="19" t="s">
        <v>162</v>
      </c>
      <c r="F71" s="20" t="s">
        <v>163</v>
      </c>
      <c r="G71" s="31"/>
      <c r="H71" s="67"/>
      <c r="I71" s="66"/>
      <c r="J71" s="70"/>
      <c r="K71" s="93"/>
    </row>
    <row r="72" spans="1:11" x14ac:dyDescent="0.2">
      <c r="A72" s="9"/>
      <c r="B72" s="17">
        <v>10</v>
      </c>
      <c r="C72" s="18" t="s">
        <v>164</v>
      </c>
      <c r="D72" s="79"/>
      <c r="E72" s="19" t="s">
        <v>165</v>
      </c>
      <c r="F72" s="20" t="s">
        <v>52</v>
      </c>
      <c r="G72" s="31"/>
      <c r="H72" s="67"/>
      <c r="I72" s="70"/>
      <c r="J72" s="69"/>
      <c r="K72" s="94"/>
    </row>
    <row r="73" spans="1:11" x14ac:dyDescent="0.2">
      <c r="A73" s="1"/>
      <c r="B73" s="17">
        <v>11</v>
      </c>
      <c r="C73" s="18" t="s">
        <v>170</v>
      </c>
      <c r="D73" s="76" t="s">
        <v>279</v>
      </c>
      <c r="E73" s="19" t="s">
        <v>50</v>
      </c>
      <c r="F73" s="20" t="s">
        <v>171</v>
      </c>
      <c r="G73" s="31" t="s">
        <v>172</v>
      </c>
      <c r="H73" s="68"/>
      <c r="I73" s="66"/>
      <c r="J73" s="66"/>
      <c r="K73" s="94"/>
    </row>
    <row r="74" spans="1:11" x14ac:dyDescent="0.2">
      <c r="A74" s="9"/>
      <c r="B74" s="17">
        <v>12</v>
      </c>
      <c r="C74" s="18" t="s">
        <v>227</v>
      </c>
      <c r="D74" s="79" t="s">
        <v>189</v>
      </c>
      <c r="E74" s="19" t="s">
        <v>198</v>
      </c>
      <c r="F74" s="20" t="s">
        <v>228</v>
      </c>
      <c r="G74" s="31"/>
      <c r="H74" s="67"/>
      <c r="I74" s="66"/>
      <c r="J74" s="69"/>
      <c r="K74" s="92" t="s">
        <v>297</v>
      </c>
    </row>
    <row r="75" spans="1:11" x14ac:dyDescent="0.2">
      <c r="A75" s="9"/>
      <c r="B75" s="17">
        <v>13</v>
      </c>
      <c r="C75" s="24" t="s">
        <v>237</v>
      </c>
      <c r="D75" s="76" t="s">
        <v>190</v>
      </c>
      <c r="E75" s="19" t="s">
        <v>198</v>
      </c>
      <c r="F75" s="20" t="s">
        <v>238</v>
      </c>
      <c r="G75" s="31"/>
      <c r="H75" s="67"/>
      <c r="I75" s="66"/>
      <c r="J75" s="66"/>
      <c r="K75" s="92" t="s">
        <v>297</v>
      </c>
    </row>
    <row r="76" spans="1:11" x14ac:dyDescent="0.2">
      <c r="A76" s="9"/>
      <c r="B76" s="17">
        <v>14</v>
      </c>
      <c r="C76" s="24" t="s">
        <v>204</v>
      </c>
      <c r="D76" s="76" t="s">
        <v>191</v>
      </c>
      <c r="E76" s="19" t="s">
        <v>198</v>
      </c>
      <c r="F76" s="20" t="s">
        <v>205</v>
      </c>
      <c r="G76" s="31"/>
      <c r="H76" s="67"/>
      <c r="I76" s="66"/>
      <c r="J76" s="66"/>
      <c r="K76" s="92" t="s">
        <v>297</v>
      </c>
    </row>
    <row r="77" spans="1:11" x14ac:dyDescent="0.2">
      <c r="A77" s="9"/>
      <c r="B77" s="17">
        <v>15</v>
      </c>
      <c r="C77" s="24" t="s">
        <v>200</v>
      </c>
      <c r="D77" s="76" t="s">
        <v>192</v>
      </c>
      <c r="E77" s="19" t="s">
        <v>198</v>
      </c>
      <c r="F77" s="20" t="s">
        <v>201</v>
      </c>
      <c r="G77" s="31"/>
      <c r="H77" s="67"/>
      <c r="I77" s="66"/>
      <c r="J77" s="66"/>
      <c r="K77" s="92" t="s">
        <v>297</v>
      </c>
    </row>
    <row r="78" spans="1:11" x14ac:dyDescent="0.2">
      <c r="A78" s="9"/>
      <c r="B78" s="17">
        <v>16</v>
      </c>
      <c r="C78" s="18" t="s">
        <v>261</v>
      </c>
      <c r="D78" s="76" t="s">
        <v>193</v>
      </c>
      <c r="E78" s="19" t="s">
        <v>198</v>
      </c>
      <c r="F78" s="20"/>
      <c r="G78" s="31"/>
      <c r="H78" s="67"/>
      <c r="I78" s="66"/>
      <c r="J78" s="66"/>
      <c r="K78" s="92" t="s">
        <v>297</v>
      </c>
    </row>
    <row r="79" spans="1:11" x14ac:dyDescent="0.2">
      <c r="A79" s="9"/>
      <c r="B79" s="17">
        <v>17</v>
      </c>
      <c r="C79" s="18" t="s">
        <v>258</v>
      </c>
      <c r="D79" s="76" t="s">
        <v>194</v>
      </c>
      <c r="E79" s="19" t="s">
        <v>198</v>
      </c>
      <c r="F79" s="20"/>
      <c r="G79" s="31"/>
      <c r="H79" s="64"/>
      <c r="I79" s="66"/>
      <c r="J79" s="66"/>
      <c r="K79" s="92" t="s">
        <v>297</v>
      </c>
    </row>
    <row r="80" spans="1:11" x14ac:dyDescent="0.2">
      <c r="A80" s="9"/>
      <c r="B80" s="17">
        <v>18</v>
      </c>
      <c r="C80" s="18" t="s">
        <v>225</v>
      </c>
      <c r="D80" s="76" t="s">
        <v>195</v>
      </c>
      <c r="E80" s="19" t="s">
        <v>198</v>
      </c>
      <c r="F80" s="20" t="s">
        <v>226</v>
      </c>
      <c r="G80" s="31"/>
      <c r="H80" s="64"/>
      <c r="I80" s="66"/>
      <c r="J80" s="70"/>
      <c r="K80" s="92" t="s">
        <v>297</v>
      </c>
    </row>
    <row r="81" spans="1:11" x14ac:dyDescent="0.2">
      <c r="A81" s="9"/>
      <c r="B81" s="17">
        <v>19</v>
      </c>
      <c r="C81" s="18" t="s">
        <v>220</v>
      </c>
      <c r="D81" s="76" t="s">
        <v>196</v>
      </c>
      <c r="E81" s="19" t="s">
        <v>198</v>
      </c>
      <c r="F81" s="20" t="s">
        <v>221</v>
      </c>
      <c r="G81" s="31"/>
      <c r="H81" s="64"/>
      <c r="I81" s="66"/>
      <c r="J81" s="66"/>
      <c r="K81" s="92" t="s">
        <v>297</v>
      </c>
    </row>
    <row r="82" spans="1:11" x14ac:dyDescent="0.2">
      <c r="A82" s="9"/>
      <c r="B82" s="17">
        <v>20</v>
      </c>
      <c r="C82" s="18" t="s">
        <v>202</v>
      </c>
      <c r="D82" s="76"/>
      <c r="E82" s="39" t="s">
        <v>198</v>
      </c>
      <c r="F82" s="20" t="s">
        <v>203</v>
      </c>
      <c r="G82" s="31"/>
      <c r="H82" s="64"/>
      <c r="I82" s="66"/>
      <c r="J82" s="66"/>
      <c r="K82" s="94"/>
    </row>
    <row r="83" spans="1:11" x14ac:dyDescent="0.2">
      <c r="A83" s="9"/>
      <c r="B83" s="17">
        <v>21</v>
      </c>
      <c r="C83" s="18" t="s">
        <v>197</v>
      </c>
      <c r="D83" s="76"/>
      <c r="E83" s="19" t="s">
        <v>198</v>
      </c>
      <c r="F83" s="20" t="s">
        <v>199</v>
      </c>
      <c r="G83" s="31"/>
      <c r="H83" s="64"/>
      <c r="I83" s="66"/>
      <c r="J83" s="66"/>
      <c r="K83" s="94"/>
    </row>
    <row r="84" spans="1:11" x14ac:dyDescent="0.2">
      <c r="A84" s="9"/>
      <c r="B84" s="17">
        <v>22</v>
      </c>
      <c r="C84" s="18" t="s">
        <v>256</v>
      </c>
      <c r="D84" s="76"/>
      <c r="E84" s="19" t="s">
        <v>198</v>
      </c>
      <c r="F84" s="20" t="s">
        <v>260</v>
      </c>
      <c r="G84" s="31"/>
      <c r="H84" s="64"/>
      <c r="I84" s="66"/>
      <c r="J84" s="66"/>
      <c r="K84" s="94"/>
    </row>
    <row r="85" spans="1:11" x14ac:dyDescent="0.2">
      <c r="A85" s="9"/>
      <c r="B85" s="17">
        <v>23</v>
      </c>
      <c r="C85" s="18" t="s">
        <v>259</v>
      </c>
      <c r="D85" s="76"/>
      <c r="E85" s="19" t="s">
        <v>198</v>
      </c>
      <c r="F85" s="20" t="s">
        <v>257</v>
      </c>
      <c r="G85" s="31"/>
      <c r="H85" s="64"/>
      <c r="I85" s="66"/>
      <c r="J85" s="66"/>
      <c r="K85" s="94"/>
    </row>
    <row r="86" spans="1:11" x14ac:dyDescent="0.2">
      <c r="A86" s="9"/>
      <c r="B86" s="17">
        <v>24</v>
      </c>
      <c r="C86" s="18" t="s">
        <v>214</v>
      </c>
      <c r="D86" s="76" t="s">
        <v>280</v>
      </c>
      <c r="E86" s="19" t="s">
        <v>165</v>
      </c>
      <c r="F86" s="20" t="s">
        <v>215</v>
      </c>
      <c r="G86" s="31" t="s">
        <v>172</v>
      </c>
      <c r="H86" s="64"/>
      <c r="I86" s="66"/>
      <c r="J86" s="66"/>
      <c r="K86" s="98"/>
    </row>
    <row r="87" spans="1:11" x14ac:dyDescent="0.2">
      <c r="A87" s="9"/>
      <c r="B87" s="17">
        <v>25</v>
      </c>
      <c r="C87" s="18" t="s">
        <v>222</v>
      </c>
      <c r="D87" s="76" t="s">
        <v>223</v>
      </c>
      <c r="E87" s="19" t="s">
        <v>218</v>
      </c>
      <c r="F87" s="20" t="s">
        <v>224</v>
      </c>
      <c r="G87" s="31"/>
      <c r="H87" s="64"/>
      <c r="I87" s="66"/>
      <c r="J87" s="66"/>
      <c r="K87" s="93" t="s">
        <v>297</v>
      </c>
    </row>
    <row r="88" spans="1:11" x14ac:dyDescent="0.2">
      <c r="A88" s="9"/>
      <c r="B88" s="17">
        <v>26</v>
      </c>
      <c r="C88" s="18" t="s">
        <v>216</v>
      </c>
      <c r="D88" s="76" t="s">
        <v>217</v>
      </c>
      <c r="E88" s="19" t="s">
        <v>218</v>
      </c>
      <c r="F88" s="20" t="s">
        <v>219</v>
      </c>
      <c r="G88" s="31"/>
      <c r="H88" s="64"/>
      <c r="I88" s="66"/>
      <c r="J88" s="66"/>
      <c r="K88" s="93" t="s">
        <v>297</v>
      </c>
    </row>
    <row r="89" spans="1:11" x14ac:dyDescent="0.2">
      <c r="A89" s="9"/>
      <c r="B89" s="17">
        <v>27</v>
      </c>
      <c r="C89" s="18" t="s">
        <v>250</v>
      </c>
      <c r="D89" s="76"/>
      <c r="E89" s="19" t="s">
        <v>165</v>
      </c>
      <c r="F89" s="20" t="s">
        <v>251</v>
      </c>
      <c r="G89" s="31"/>
      <c r="H89" s="64"/>
      <c r="I89" s="66"/>
      <c r="J89" s="66"/>
      <c r="K89" s="94"/>
    </row>
    <row r="90" spans="1:11" x14ac:dyDescent="0.2">
      <c r="A90" s="9"/>
      <c r="B90" s="17">
        <v>28</v>
      </c>
      <c r="C90" s="18" t="s">
        <v>252</v>
      </c>
      <c r="D90" s="76"/>
      <c r="E90" s="19" t="s">
        <v>165</v>
      </c>
      <c r="F90" s="20" t="s">
        <v>253</v>
      </c>
      <c r="G90" s="31"/>
      <c r="H90" s="64"/>
      <c r="I90" s="66"/>
      <c r="J90" s="66"/>
      <c r="K90" s="94"/>
    </row>
    <row r="91" spans="1:11" x14ac:dyDescent="0.2">
      <c r="A91" s="9"/>
      <c r="B91" s="17">
        <v>29</v>
      </c>
      <c r="C91" s="18" t="s">
        <v>233</v>
      </c>
      <c r="D91" s="76" t="s">
        <v>281</v>
      </c>
      <c r="E91" s="19" t="s">
        <v>165</v>
      </c>
      <c r="F91" s="20" t="s">
        <v>234</v>
      </c>
      <c r="G91" s="31" t="s">
        <v>172</v>
      </c>
      <c r="H91" s="64"/>
      <c r="I91" s="66"/>
      <c r="J91" s="66"/>
      <c r="K91" s="94"/>
    </row>
    <row r="92" spans="1:11" x14ac:dyDescent="0.2">
      <c r="A92" s="9"/>
      <c r="B92" s="17">
        <v>30</v>
      </c>
      <c r="C92" s="18" t="s">
        <v>235</v>
      </c>
      <c r="D92" s="76" t="s">
        <v>282</v>
      </c>
      <c r="E92" s="19" t="s">
        <v>165</v>
      </c>
      <c r="F92" s="20" t="s">
        <v>236</v>
      </c>
      <c r="G92" s="31" t="s">
        <v>172</v>
      </c>
      <c r="H92" s="64"/>
      <c r="I92" s="66"/>
      <c r="J92" s="66"/>
      <c r="K92" s="94"/>
    </row>
    <row r="93" spans="1:11" x14ac:dyDescent="0.2">
      <c r="A93" s="9"/>
      <c r="B93" s="17">
        <v>31</v>
      </c>
      <c r="C93" s="18" t="s">
        <v>254</v>
      </c>
      <c r="D93" s="109" t="s">
        <v>283</v>
      </c>
      <c r="E93" s="19" t="s">
        <v>165</v>
      </c>
      <c r="F93" s="20" t="s">
        <v>255</v>
      </c>
      <c r="G93" s="31" t="s">
        <v>172</v>
      </c>
      <c r="H93" s="64"/>
      <c r="I93" s="71"/>
      <c r="J93" s="70"/>
      <c r="K93" s="93"/>
    </row>
    <row r="94" spans="1:11" hidden="1" x14ac:dyDescent="0.2">
      <c r="A94" s="1"/>
      <c r="B94" s="17">
        <v>50</v>
      </c>
      <c r="C94" s="18"/>
      <c r="D94" s="76"/>
      <c r="E94" s="19"/>
      <c r="F94" s="20"/>
      <c r="G94" s="31"/>
      <c r="H94" s="67"/>
      <c r="I94" s="66"/>
      <c r="J94" s="66"/>
      <c r="K94" s="66"/>
    </row>
    <row r="95" spans="1:11" hidden="1" x14ac:dyDescent="0.2">
      <c r="A95" s="1"/>
      <c r="B95" s="9"/>
      <c r="C95" s="110" t="s">
        <v>11</v>
      </c>
      <c r="D95" s="110"/>
      <c r="E95" s="110"/>
      <c r="F95" s="110"/>
      <c r="G95" s="110"/>
      <c r="H95" s="110"/>
      <c r="I95" s="8"/>
    </row>
    <row r="96" spans="1:11" hidden="1" x14ac:dyDescent="0.2">
      <c r="A96" s="1"/>
      <c r="B96" s="9"/>
      <c r="C96" s="111"/>
      <c r="D96" s="111"/>
      <c r="E96" s="111"/>
      <c r="F96" s="111"/>
      <c r="G96" s="111"/>
      <c r="H96" s="111"/>
      <c r="I96" s="8"/>
    </row>
    <row r="97" spans="1:9" hidden="1" x14ac:dyDescent="0.2">
      <c r="A97" s="1"/>
      <c r="B97" s="1"/>
      <c r="C97" s="1"/>
      <c r="D97" s="41"/>
      <c r="E97" s="26"/>
      <c r="F97" s="1"/>
      <c r="G97" s="1"/>
      <c r="H97" s="1"/>
      <c r="I97" s="8"/>
    </row>
    <row r="98" spans="1:9" hidden="1" x14ac:dyDescent="0.2">
      <c r="A98" s="1"/>
      <c r="B98" s="1"/>
      <c r="C98" s="1"/>
      <c r="D98" s="41"/>
      <c r="E98" s="26"/>
      <c r="F98" s="1"/>
      <c r="G98" s="1"/>
      <c r="H98" s="1"/>
      <c r="I98" s="8"/>
    </row>
    <row r="99" spans="1:9" hidden="1" x14ac:dyDescent="0.2">
      <c r="A99" s="1"/>
      <c r="B99" s="1"/>
      <c r="C99" s="1"/>
      <c r="D99" s="42"/>
      <c r="E99" s="26"/>
      <c r="F99" s="1"/>
      <c r="G99" s="1"/>
      <c r="H99" s="1"/>
      <c r="I99" s="8"/>
    </row>
    <row r="100" spans="1:9" hidden="1" x14ac:dyDescent="0.2">
      <c r="A100" s="1"/>
      <c r="B100" s="1"/>
      <c r="C100" s="1"/>
      <c r="D100" s="25"/>
      <c r="E100" s="43"/>
      <c r="F100" s="1"/>
      <c r="G100" s="1"/>
      <c r="H100" s="1"/>
      <c r="I100" s="8"/>
    </row>
    <row r="101" spans="1:9" hidden="1" x14ac:dyDescent="0.2">
      <c r="A101" s="1"/>
      <c r="B101" s="1"/>
      <c r="C101" s="1"/>
      <c r="D101" s="25"/>
      <c r="E101" s="43"/>
      <c r="F101" s="1"/>
      <c r="G101" s="1"/>
      <c r="H101" s="1"/>
      <c r="I101" s="8"/>
    </row>
    <row r="102" spans="1:9" hidden="1" x14ac:dyDescent="0.2">
      <c r="A102" s="1"/>
      <c r="B102" s="1"/>
      <c r="C102" s="1"/>
      <c r="D102" s="41"/>
      <c r="E102" s="44"/>
      <c r="F102" s="1"/>
      <c r="G102" s="1"/>
      <c r="H102" s="1"/>
      <c r="I102" s="8"/>
    </row>
    <row r="103" spans="1:9" hidden="1" x14ac:dyDescent="0.2">
      <c r="A103" s="1"/>
      <c r="B103" s="1"/>
      <c r="C103" s="1"/>
      <c r="D103" s="41"/>
      <c r="E103" s="26"/>
      <c r="F103" s="1"/>
      <c r="G103" s="1"/>
      <c r="H103" s="1"/>
      <c r="I103" s="8"/>
    </row>
    <row r="104" spans="1:9" hidden="1" x14ac:dyDescent="0.2">
      <c r="A104" s="1"/>
      <c r="B104" s="1"/>
      <c r="C104" s="1"/>
      <c r="D104" s="41"/>
      <c r="E104" s="26"/>
      <c r="F104" s="1"/>
      <c r="G104" s="1"/>
      <c r="H104" s="1"/>
      <c r="I104" s="8"/>
    </row>
    <row r="105" spans="1:9" hidden="1" x14ac:dyDescent="0.2">
      <c r="A105" s="1"/>
      <c r="B105" s="1"/>
      <c r="C105" s="1"/>
      <c r="D105" s="41"/>
      <c r="E105" s="26"/>
      <c r="F105" s="1"/>
      <c r="G105" s="1"/>
      <c r="H105" s="1"/>
      <c r="I105" s="8"/>
    </row>
    <row r="106" spans="1:9" hidden="1" x14ac:dyDescent="0.2">
      <c r="A106" s="1"/>
      <c r="B106" s="1"/>
      <c r="C106" s="1"/>
      <c r="D106" s="41"/>
      <c r="E106" s="26"/>
      <c r="F106" s="1"/>
      <c r="G106" s="1"/>
      <c r="H106" s="1"/>
      <c r="I106" s="8"/>
    </row>
    <row r="107" spans="1:9" hidden="1" x14ac:dyDescent="0.2">
      <c r="A107" s="1"/>
      <c r="B107" s="1"/>
      <c r="C107" s="1"/>
      <c r="D107" s="41"/>
      <c r="E107" s="26"/>
      <c r="F107" s="1"/>
      <c r="G107" s="1"/>
      <c r="H107" s="1"/>
      <c r="I107" s="8"/>
    </row>
    <row r="108" spans="1:9" hidden="1" x14ac:dyDescent="0.2">
      <c r="A108" s="1"/>
      <c r="B108" s="1"/>
      <c r="C108" s="1"/>
      <c r="D108" s="41"/>
      <c r="E108" s="26"/>
      <c r="F108" s="1"/>
      <c r="G108" s="1"/>
      <c r="H108" s="1"/>
      <c r="I108" s="8"/>
    </row>
    <row r="109" spans="1:9" hidden="1" x14ac:dyDescent="0.2">
      <c r="A109" s="1"/>
      <c r="B109" s="1"/>
      <c r="C109" s="1"/>
      <c r="D109" s="41"/>
      <c r="E109" s="26"/>
      <c r="F109" s="1"/>
      <c r="G109" s="1"/>
      <c r="H109" s="1"/>
      <c r="I109" s="8"/>
    </row>
    <row r="110" spans="1:9" hidden="1" x14ac:dyDescent="0.2">
      <c r="A110" s="1"/>
      <c r="B110" s="1"/>
      <c r="C110" s="1"/>
      <c r="D110" s="41"/>
      <c r="E110" s="26"/>
      <c r="F110" s="1"/>
      <c r="G110" s="1"/>
      <c r="H110" s="1"/>
      <c r="I110" s="8"/>
    </row>
    <row r="111" spans="1:9" hidden="1" x14ac:dyDescent="0.2">
      <c r="A111" s="1"/>
      <c r="B111" s="1"/>
      <c r="C111" s="1"/>
      <c r="D111" s="41"/>
      <c r="E111" s="26"/>
      <c r="F111" s="1"/>
      <c r="G111" s="1"/>
      <c r="H111" s="1"/>
      <c r="I111" s="8"/>
    </row>
    <row r="112" spans="1:9" hidden="1" x14ac:dyDescent="0.2">
      <c r="A112" s="1"/>
      <c r="B112" s="1"/>
      <c r="C112" s="1"/>
      <c r="D112" s="41"/>
      <c r="E112" s="26"/>
      <c r="F112" s="1"/>
      <c r="G112" s="1"/>
      <c r="H112" s="1"/>
      <c r="I112" s="8"/>
    </row>
    <row r="113" spans="1:9" hidden="1" x14ac:dyDescent="0.2">
      <c r="A113" s="1"/>
      <c r="B113" s="1"/>
      <c r="C113" s="1"/>
      <c r="D113" s="41"/>
      <c r="E113" s="26"/>
      <c r="F113" s="1"/>
      <c r="G113" s="1"/>
      <c r="H113" s="1"/>
      <c r="I113" s="8"/>
    </row>
    <row r="114" spans="1:9" hidden="1" x14ac:dyDescent="0.2">
      <c r="A114" s="1"/>
      <c r="B114" s="1"/>
      <c r="C114" s="1"/>
      <c r="D114" s="41"/>
      <c r="E114" s="26"/>
      <c r="F114" s="1"/>
      <c r="G114" s="1"/>
      <c r="H114" s="1"/>
      <c r="I114" s="8"/>
    </row>
    <row r="115" spans="1:9" hidden="1" x14ac:dyDescent="0.2">
      <c r="A115" s="1"/>
      <c r="B115" s="1"/>
      <c r="C115" s="1"/>
      <c r="D115" s="41"/>
      <c r="E115" s="26"/>
      <c r="F115" s="1"/>
      <c r="G115" s="1"/>
      <c r="H115" s="1"/>
      <c r="I115" s="8"/>
    </row>
    <row r="116" spans="1:9" hidden="1" x14ac:dyDescent="0.2">
      <c r="A116" s="1"/>
      <c r="B116" s="1"/>
      <c r="C116" s="1"/>
      <c r="D116" s="41"/>
      <c r="E116" s="26"/>
      <c r="F116" s="1"/>
      <c r="G116" s="1"/>
      <c r="H116" s="1"/>
      <c r="I116" s="8"/>
    </row>
    <row r="117" spans="1:9" hidden="1" x14ac:dyDescent="0.2">
      <c r="A117" s="1"/>
      <c r="B117" s="1"/>
      <c r="C117" s="1"/>
      <c r="D117" s="41"/>
      <c r="E117" s="26"/>
      <c r="F117" s="1"/>
      <c r="G117" s="1"/>
      <c r="H117" s="1"/>
      <c r="I117" s="8"/>
    </row>
    <row r="118" spans="1:9" hidden="1" x14ac:dyDescent="0.2">
      <c r="A118" s="1"/>
      <c r="B118" s="1"/>
      <c r="C118" s="1"/>
      <c r="D118" s="41"/>
      <c r="E118" s="26"/>
      <c r="F118" s="1"/>
      <c r="G118" s="1"/>
      <c r="H118" s="1"/>
      <c r="I118" s="8"/>
    </row>
    <row r="119" spans="1:9" hidden="1" x14ac:dyDescent="0.2">
      <c r="A119" s="1"/>
      <c r="B119" s="1"/>
      <c r="C119" s="1"/>
      <c r="D119" s="41"/>
      <c r="E119" s="26"/>
      <c r="F119" s="1"/>
      <c r="G119" s="1"/>
      <c r="H119" s="1"/>
      <c r="I119" s="8"/>
    </row>
    <row r="120" spans="1:9" hidden="1" x14ac:dyDescent="0.2">
      <c r="A120" s="1"/>
      <c r="B120" s="1"/>
      <c r="C120" s="1"/>
      <c r="D120" s="41"/>
      <c r="E120" s="26"/>
      <c r="F120" s="1"/>
      <c r="G120" s="1"/>
      <c r="H120" s="1"/>
      <c r="I120" s="8"/>
    </row>
    <row r="121" spans="1:9" hidden="1" x14ac:dyDescent="0.2">
      <c r="A121" s="1"/>
      <c r="B121" s="1"/>
      <c r="C121" s="1"/>
      <c r="D121" s="41"/>
      <c r="E121" s="26"/>
      <c r="F121" s="1"/>
      <c r="G121" s="1"/>
      <c r="H121" s="1"/>
      <c r="I121" s="8"/>
    </row>
    <row r="122" spans="1:9" hidden="1" x14ac:dyDescent="0.2">
      <c r="A122" s="1"/>
      <c r="B122" s="1"/>
      <c r="C122" s="1"/>
      <c r="D122" s="41"/>
      <c r="E122" s="26"/>
      <c r="F122" s="1"/>
      <c r="G122" s="1"/>
      <c r="H122" s="1"/>
      <c r="I122" s="8"/>
    </row>
    <row r="123" spans="1:9" hidden="1" x14ac:dyDescent="0.2">
      <c r="A123" s="1"/>
      <c r="B123" s="1"/>
      <c r="C123" s="1"/>
      <c r="D123" s="41"/>
      <c r="E123" s="26"/>
      <c r="F123" s="1"/>
      <c r="G123" s="1"/>
      <c r="H123" s="1"/>
      <c r="I123" s="8"/>
    </row>
    <row r="124" spans="1:9" hidden="1" x14ac:dyDescent="0.2">
      <c r="A124" s="1"/>
      <c r="B124" s="1"/>
      <c r="C124" s="1"/>
      <c r="D124" s="41"/>
      <c r="E124" s="26"/>
      <c r="F124" s="1"/>
      <c r="G124" s="1"/>
      <c r="H124" s="1"/>
      <c r="I124" s="8"/>
    </row>
    <row r="125" spans="1:9" hidden="1" x14ac:dyDescent="0.2">
      <c r="A125" s="1"/>
      <c r="B125" s="1"/>
      <c r="C125" s="1"/>
      <c r="D125" s="41"/>
      <c r="E125" s="26"/>
      <c r="F125" s="1"/>
      <c r="G125" s="1"/>
      <c r="H125" s="1"/>
      <c r="I125" s="8"/>
    </row>
    <row r="126" spans="1:9" hidden="1" x14ac:dyDescent="0.2">
      <c r="A126" s="1"/>
      <c r="B126" s="1"/>
      <c r="C126" s="1"/>
      <c r="D126" s="41"/>
      <c r="E126" s="26"/>
      <c r="F126" s="1"/>
      <c r="G126" s="1"/>
      <c r="H126" s="1"/>
      <c r="I126" s="8"/>
    </row>
    <row r="127" spans="1:9" hidden="1" x14ac:dyDescent="0.2">
      <c r="A127" s="1"/>
      <c r="B127" s="1"/>
      <c r="C127" s="1"/>
      <c r="D127" s="41"/>
      <c r="E127" s="26"/>
      <c r="F127" s="1"/>
      <c r="G127" s="1"/>
      <c r="H127" s="1"/>
      <c r="I127" s="8"/>
    </row>
    <row r="128" spans="1:9" hidden="1" x14ac:dyDescent="0.2">
      <c r="A128" s="1"/>
      <c r="B128" s="1"/>
      <c r="C128" s="1"/>
      <c r="D128" s="41"/>
      <c r="E128" s="26"/>
      <c r="F128" s="1"/>
      <c r="G128" s="1"/>
      <c r="H128" s="1"/>
      <c r="I128" s="8"/>
    </row>
    <row r="129" spans="1:9" hidden="1" x14ac:dyDescent="0.2">
      <c r="A129" s="1"/>
      <c r="B129" s="1"/>
      <c r="C129" s="1"/>
      <c r="D129" s="41"/>
      <c r="E129" s="26"/>
      <c r="F129" s="1"/>
      <c r="G129" s="1"/>
      <c r="H129" s="1"/>
      <c r="I129" s="8"/>
    </row>
    <row r="130" spans="1:9" hidden="1" x14ac:dyDescent="0.2">
      <c r="A130" s="1"/>
      <c r="B130" s="1"/>
      <c r="C130" s="1"/>
      <c r="D130" s="41"/>
      <c r="E130" s="26"/>
      <c r="F130" s="1"/>
      <c r="G130" s="1"/>
      <c r="H130" s="1"/>
      <c r="I130" s="8"/>
    </row>
    <row r="131" spans="1:9" hidden="1" x14ac:dyDescent="0.2">
      <c r="A131" s="1"/>
      <c r="B131" s="1"/>
      <c r="C131" s="1"/>
      <c r="D131" s="41"/>
      <c r="E131" s="26"/>
      <c r="F131" s="1"/>
      <c r="G131" s="1"/>
      <c r="H131" s="1"/>
      <c r="I131" s="8"/>
    </row>
    <row r="132" spans="1:9" hidden="1" x14ac:dyDescent="0.2">
      <c r="A132" s="1"/>
      <c r="B132" s="1"/>
      <c r="C132" s="1"/>
      <c r="D132" s="41"/>
      <c r="E132" s="26"/>
      <c r="F132" s="1"/>
      <c r="G132" s="1"/>
      <c r="H132" s="1"/>
      <c r="I132" s="8"/>
    </row>
    <row r="133" spans="1:9" hidden="1" x14ac:dyDescent="0.2">
      <c r="A133" s="1"/>
      <c r="B133" s="1"/>
      <c r="C133" s="1"/>
      <c r="D133" s="41"/>
      <c r="E133" s="26"/>
      <c r="F133" s="1"/>
      <c r="G133" s="1"/>
      <c r="H133" s="1"/>
      <c r="I133" s="8"/>
    </row>
    <row r="134" spans="1:9" hidden="1" x14ac:dyDescent="0.2">
      <c r="A134" s="1"/>
      <c r="B134" s="1"/>
      <c r="C134" s="1"/>
      <c r="D134" s="41"/>
      <c r="E134" s="26"/>
      <c r="F134" s="1"/>
      <c r="G134" s="1"/>
      <c r="H134" s="1"/>
      <c r="I134" s="8"/>
    </row>
    <row r="135" spans="1:9" hidden="1" x14ac:dyDescent="0.2">
      <c r="A135" s="1"/>
      <c r="B135" s="1"/>
      <c r="C135" s="1"/>
      <c r="D135" s="41"/>
      <c r="E135" s="26"/>
      <c r="F135" s="1"/>
      <c r="G135" s="1"/>
      <c r="H135" s="1"/>
      <c r="I135" s="8"/>
    </row>
    <row r="136" spans="1:9" hidden="1" x14ac:dyDescent="0.2">
      <c r="A136" s="1"/>
      <c r="B136" s="1"/>
      <c r="C136" s="1"/>
      <c r="D136" s="41"/>
      <c r="E136" s="26"/>
      <c r="F136" s="1"/>
      <c r="G136" s="1"/>
      <c r="H136" s="1"/>
      <c r="I136" s="8"/>
    </row>
    <row r="137" spans="1:9" hidden="1" x14ac:dyDescent="0.2">
      <c r="A137" s="1"/>
      <c r="B137" s="1"/>
      <c r="C137" s="1"/>
      <c r="D137" s="41"/>
      <c r="E137" s="26"/>
      <c r="F137" s="1"/>
      <c r="G137" s="1"/>
      <c r="H137" s="1"/>
      <c r="I137" s="8"/>
    </row>
    <row r="138" spans="1:9" hidden="1" x14ac:dyDescent="0.2">
      <c r="A138" s="1"/>
      <c r="B138" s="1"/>
      <c r="C138" s="1"/>
      <c r="D138" s="41"/>
      <c r="E138" s="26"/>
      <c r="F138" s="1"/>
      <c r="G138" s="1"/>
      <c r="H138" s="1"/>
      <c r="I138" s="8"/>
    </row>
    <row r="139" spans="1:9" hidden="1" x14ac:dyDescent="0.2">
      <c r="A139" s="1"/>
      <c r="B139" s="1"/>
      <c r="C139" s="1"/>
      <c r="D139" s="41"/>
      <c r="E139" s="26"/>
      <c r="F139" s="1"/>
      <c r="G139" s="1"/>
      <c r="H139" s="1"/>
      <c r="I139" s="8"/>
    </row>
    <row r="140" spans="1:9" hidden="1" x14ac:dyDescent="0.2">
      <c r="A140" s="1"/>
      <c r="B140" s="1"/>
      <c r="C140" s="1"/>
      <c r="D140" s="41"/>
      <c r="E140" s="26"/>
      <c r="F140" s="1"/>
      <c r="G140" s="1"/>
      <c r="H140" s="1"/>
      <c r="I140" s="8"/>
    </row>
    <row r="141" spans="1:9" hidden="1" x14ac:dyDescent="0.2">
      <c r="A141" s="1"/>
      <c r="B141" s="1"/>
      <c r="C141" s="1"/>
      <c r="D141" s="41"/>
      <c r="E141" s="26"/>
      <c r="F141" s="1"/>
      <c r="G141" s="1"/>
      <c r="H141" s="1"/>
      <c r="I141" s="8"/>
    </row>
    <row r="142" spans="1:9" hidden="1" x14ac:dyDescent="0.2">
      <c r="A142" s="1"/>
      <c r="B142" s="1"/>
      <c r="C142" s="1"/>
      <c r="D142" s="41"/>
      <c r="E142" s="26"/>
      <c r="F142" s="1"/>
      <c r="G142" s="1"/>
      <c r="H142" s="1"/>
      <c r="I142" s="8"/>
    </row>
    <row r="143" spans="1:9" hidden="1" x14ac:dyDescent="0.2">
      <c r="A143" s="1"/>
      <c r="B143" s="1"/>
      <c r="C143" s="1"/>
      <c r="D143" s="41"/>
      <c r="E143" s="26"/>
      <c r="F143" s="1"/>
      <c r="G143" s="1"/>
      <c r="H143" s="1"/>
      <c r="I143" s="8"/>
    </row>
    <row r="144" spans="1:9" hidden="1" x14ac:dyDescent="0.2">
      <c r="A144" s="1"/>
      <c r="B144" s="1"/>
      <c r="C144" s="1"/>
      <c r="D144" s="41"/>
      <c r="E144" s="26"/>
      <c r="F144" s="1"/>
      <c r="G144" s="1"/>
      <c r="H144" s="1"/>
      <c r="I144" s="8"/>
    </row>
    <row r="145" spans="1:9" hidden="1" x14ac:dyDescent="0.2">
      <c r="A145" s="1"/>
      <c r="B145" s="1"/>
      <c r="C145" s="1"/>
      <c r="D145" s="41"/>
      <c r="E145" s="26"/>
      <c r="F145" s="1"/>
      <c r="G145" s="1"/>
      <c r="H145" s="1"/>
      <c r="I145" s="8"/>
    </row>
    <row r="146" spans="1:9" hidden="1" x14ac:dyDescent="0.2">
      <c r="A146" s="1"/>
      <c r="B146" s="1"/>
      <c r="C146" s="1"/>
      <c r="D146" s="41"/>
      <c r="E146" s="26"/>
      <c r="F146" s="1"/>
      <c r="G146" s="1"/>
      <c r="H146" s="1"/>
      <c r="I146" s="8"/>
    </row>
    <row r="147" spans="1:9" hidden="1" x14ac:dyDescent="0.2">
      <c r="A147" s="1"/>
      <c r="B147" s="1"/>
      <c r="C147" s="1"/>
      <c r="D147" s="41"/>
      <c r="E147" s="26"/>
      <c r="F147" s="1"/>
      <c r="G147" s="1"/>
      <c r="H147" s="1"/>
      <c r="I147" s="8"/>
    </row>
    <row r="148" spans="1:9" hidden="1" x14ac:dyDescent="0.2">
      <c r="A148" s="1"/>
      <c r="B148" s="1"/>
      <c r="C148" s="1"/>
      <c r="D148" s="41"/>
      <c r="E148" s="26"/>
      <c r="F148" s="1"/>
      <c r="G148" s="1"/>
      <c r="H148" s="1"/>
      <c r="I148" s="8"/>
    </row>
    <row r="149" spans="1:9" hidden="1" x14ac:dyDescent="0.2">
      <c r="A149" s="1"/>
      <c r="B149" s="1"/>
      <c r="C149" s="1"/>
      <c r="D149" s="41"/>
      <c r="E149" s="26"/>
      <c r="F149" s="1"/>
      <c r="G149" s="1"/>
      <c r="H149" s="1"/>
      <c r="I149" s="8"/>
    </row>
    <row r="150" spans="1:9" hidden="1" x14ac:dyDescent="0.2">
      <c r="A150" s="1"/>
      <c r="B150" s="1"/>
      <c r="C150" s="1"/>
      <c r="D150" s="41"/>
      <c r="E150" s="26"/>
      <c r="F150" s="1"/>
      <c r="G150" s="1"/>
      <c r="H150" s="1"/>
      <c r="I150" s="8"/>
    </row>
    <row r="151" spans="1:9" hidden="1" x14ac:dyDescent="0.2">
      <c r="A151" s="1"/>
      <c r="B151" s="1"/>
      <c r="C151" s="1"/>
      <c r="D151" s="41"/>
      <c r="E151" s="26"/>
      <c r="F151" s="1"/>
      <c r="G151" s="1"/>
      <c r="H151" s="1"/>
      <c r="I151" s="8"/>
    </row>
    <row r="152" spans="1:9" hidden="1" x14ac:dyDescent="0.2">
      <c r="A152" s="1"/>
      <c r="B152" s="1"/>
      <c r="C152" s="1"/>
      <c r="D152" s="41"/>
      <c r="E152" s="26"/>
      <c r="F152" s="1"/>
      <c r="G152" s="1"/>
      <c r="H152" s="1"/>
      <c r="I152" s="8"/>
    </row>
    <row r="153" spans="1:9" hidden="1" x14ac:dyDescent="0.2">
      <c r="A153" s="1"/>
      <c r="B153" s="1"/>
      <c r="C153" s="1"/>
      <c r="D153" s="41"/>
      <c r="E153" s="26"/>
      <c r="F153" s="1"/>
      <c r="G153" s="1"/>
      <c r="H153" s="1"/>
      <c r="I153" s="8"/>
    </row>
    <row r="154" spans="1:9" hidden="1" x14ac:dyDescent="0.2">
      <c r="A154" s="1"/>
      <c r="B154" s="1"/>
      <c r="C154" s="1"/>
      <c r="D154" s="41"/>
      <c r="E154" s="26"/>
      <c r="F154" s="1"/>
      <c r="G154" s="1"/>
      <c r="H154" s="1"/>
      <c r="I154" s="8"/>
    </row>
    <row r="155" spans="1:9" hidden="1" x14ac:dyDescent="0.2">
      <c r="A155" s="1"/>
      <c r="B155" s="1"/>
      <c r="C155" s="1"/>
      <c r="D155" s="41"/>
      <c r="E155" s="26"/>
      <c r="F155" s="1"/>
      <c r="G155" s="1"/>
      <c r="H155" s="1"/>
      <c r="I155" s="8"/>
    </row>
    <row r="156" spans="1:9" hidden="1" x14ac:dyDescent="0.2">
      <c r="A156" s="1"/>
      <c r="B156" s="1"/>
      <c r="C156" s="1"/>
      <c r="D156" s="41"/>
      <c r="E156" s="26"/>
      <c r="F156" s="1"/>
      <c r="G156" s="1"/>
      <c r="H156" s="1"/>
      <c r="I156" s="8"/>
    </row>
    <row r="157" spans="1:9" hidden="1" x14ac:dyDescent="0.2">
      <c r="A157" s="1"/>
      <c r="B157" s="1"/>
      <c r="C157" s="1"/>
      <c r="D157" s="41"/>
      <c r="E157" s="26"/>
      <c r="F157" s="1"/>
      <c r="G157" s="1"/>
      <c r="H157" s="1"/>
      <c r="I157" s="8"/>
    </row>
    <row r="158" spans="1:9" hidden="1" x14ac:dyDescent="0.2">
      <c r="A158" s="1"/>
      <c r="B158" s="1"/>
      <c r="C158" s="1"/>
      <c r="D158" s="41"/>
      <c r="E158" s="26"/>
      <c r="F158" s="1"/>
      <c r="G158" s="1"/>
      <c r="H158" s="1"/>
      <c r="I158" s="8"/>
    </row>
    <row r="159" spans="1:9" hidden="1" x14ac:dyDescent="0.2">
      <c r="A159" s="1"/>
      <c r="B159" s="1"/>
      <c r="C159" s="1"/>
      <c r="D159" s="41"/>
      <c r="E159" s="26"/>
      <c r="F159" s="1"/>
      <c r="G159" s="1"/>
      <c r="H159" s="1"/>
      <c r="I159" s="8"/>
    </row>
    <row r="160" spans="1:9" hidden="1" x14ac:dyDescent="0.2">
      <c r="A160" s="1"/>
      <c r="B160" s="1"/>
      <c r="C160" s="1"/>
      <c r="D160" s="41"/>
      <c r="E160" s="26"/>
      <c r="F160" s="1"/>
      <c r="G160" s="1"/>
      <c r="H160" s="1"/>
      <c r="I160" s="8"/>
    </row>
    <row r="161" spans="1:9" hidden="1" x14ac:dyDescent="0.2">
      <c r="A161" s="1"/>
      <c r="B161" s="1"/>
      <c r="C161" s="1"/>
      <c r="D161" s="41"/>
      <c r="E161" s="26"/>
      <c r="F161" s="1"/>
      <c r="G161" s="1"/>
      <c r="H161" s="1"/>
      <c r="I161" s="8"/>
    </row>
    <row r="162" spans="1:9" hidden="1" x14ac:dyDescent="0.2">
      <c r="A162" s="1"/>
      <c r="B162" s="1"/>
      <c r="C162" s="1"/>
      <c r="D162" s="41"/>
      <c r="E162" s="26"/>
      <c r="F162" s="1"/>
      <c r="G162" s="1"/>
      <c r="H162" s="1"/>
      <c r="I162" s="8"/>
    </row>
    <row r="163" spans="1:9" hidden="1" x14ac:dyDescent="0.2">
      <c r="A163" s="1"/>
      <c r="B163" s="1"/>
      <c r="C163" s="1"/>
      <c r="D163" s="41"/>
      <c r="E163" s="26"/>
      <c r="F163" s="1"/>
      <c r="G163" s="1"/>
      <c r="H163" s="1"/>
      <c r="I163" s="8"/>
    </row>
    <row r="164" spans="1:9" hidden="1" x14ac:dyDescent="0.2">
      <c r="A164" s="1"/>
      <c r="B164" s="1"/>
      <c r="C164" s="1"/>
      <c r="D164" s="41"/>
      <c r="E164" s="26"/>
      <c r="F164" s="1"/>
      <c r="G164" s="1"/>
      <c r="H164" s="1"/>
      <c r="I164" s="8"/>
    </row>
    <row r="165" spans="1:9" hidden="1" x14ac:dyDescent="0.2">
      <c r="A165" s="1"/>
      <c r="B165" s="1"/>
      <c r="C165" s="1"/>
      <c r="D165" s="41"/>
      <c r="E165" s="26"/>
      <c r="F165" s="1"/>
      <c r="G165" s="1"/>
      <c r="H165" s="1"/>
      <c r="I165" s="8"/>
    </row>
    <row r="166" spans="1:9" hidden="1" x14ac:dyDescent="0.2">
      <c r="A166" s="1"/>
      <c r="B166" s="1"/>
      <c r="C166" s="1"/>
      <c r="D166" s="41"/>
      <c r="E166" s="26"/>
      <c r="F166" s="1"/>
      <c r="G166" s="1"/>
      <c r="H166" s="1"/>
      <c r="I166" s="8"/>
    </row>
    <row r="167" spans="1:9" hidden="1" x14ac:dyDescent="0.2">
      <c r="A167" s="1"/>
      <c r="B167" s="1"/>
      <c r="C167" s="1"/>
      <c r="D167" s="41"/>
      <c r="E167" s="26"/>
      <c r="F167" s="1"/>
      <c r="G167" s="1"/>
      <c r="H167" s="1"/>
      <c r="I167" s="8"/>
    </row>
    <row r="168" spans="1:9" hidden="1" x14ac:dyDescent="0.2">
      <c r="A168" s="1"/>
      <c r="B168" s="1"/>
      <c r="C168" s="1"/>
      <c r="D168" s="41"/>
      <c r="E168" s="26"/>
      <c r="F168" s="1"/>
      <c r="G168" s="1"/>
      <c r="H168" s="1"/>
      <c r="I168" s="8"/>
    </row>
    <row r="169" spans="1:9" hidden="1" x14ac:dyDescent="0.2">
      <c r="A169" s="1"/>
      <c r="B169" s="1"/>
      <c r="C169" s="1"/>
      <c r="D169" s="41"/>
      <c r="E169" s="26"/>
      <c r="F169" s="1"/>
      <c r="G169" s="1"/>
      <c r="H169" s="1"/>
      <c r="I169" s="8"/>
    </row>
    <row r="170" spans="1:9" hidden="1" x14ac:dyDescent="0.2">
      <c r="A170" s="1"/>
      <c r="B170" s="1"/>
      <c r="C170" s="1"/>
      <c r="D170" s="41"/>
      <c r="E170" s="26"/>
      <c r="F170" s="1"/>
      <c r="G170" s="1"/>
      <c r="H170" s="1"/>
      <c r="I170" s="8"/>
    </row>
    <row r="171" spans="1:9" hidden="1" x14ac:dyDescent="0.2">
      <c r="A171" s="1"/>
      <c r="B171" s="1"/>
      <c r="C171" s="1"/>
      <c r="D171" s="41"/>
      <c r="E171" s="26"/>
      <c r="F171" s="1"/>
      <c r="G171" s="1"/>
      <c r="H171" s="1"/>
      <c r="I171" s="8"/>
    </row>
    <row r="172" spans="1:9" hidden="1" x14ac:dyDescent="0.2">
      <c r="A172" s="1"/>
      <c r="B172" s="1"/>
      <c r="C172" s="1"/>
      <c r="D172" s="41"/>
      <c r="E172" s="26"/>
      <c r="F172" s="1"/>
      <c r="G172" s="1"/>
      <c r="H172" s="1"/>
      <c r="I172" s="8"/>
    </row>
    <row r="173" spans="1:9" hidden="1" x14ac:dyDescent="0.2">
      <c r="A173" s="1"/>
      <c r="B173" s="1"/>
      <c r="C173" s="1"/>
      <c r="D173" s="41"/>
      <c r="E173" s="26"/>
      <c r="F173" s="1"/>
      <c r="G173" s="1"/>
      <c r="H173" s="1"/>
      <c r="I173" s="8"/>
    </row>
    <row r="174" spans="1:9" hidden="1" x14ac:dyDescent="0.2">
      <c r="A174" s="1"/>
      <c r="B174" s="1"/>
      <c r="C174" s="1"/>
      <c r="D174" s="41"/>
      <c r="E174" s="26"/>
      <c r="F174" s="1"/>
      <c r="G174" s="1"/>
      <c r="H174" s="1"/>
      <c r="I174" s="8"/>
    </row>
    <row r="175" spans="1:9" hidden="1" x14ac:dyDescent="0.2">
      <c r="A175" s="1"/>
      <c r="B175" s="1"/>
      <c r="C175" s="1"/>
      <c r="D175" s="41"/>
      <c r="E175" s="26"/>
      <c r="F175" s="1"/>
      <c r="G175" s="1"/>
      <c r="H175" s="1"/>
      <c r="I175" s="8"/>
    </row>
    <row r="176" spans="1:9" hidden="1" x14ac:dyDescent="0.2">
      <c r="A176" s="1"/>
      <c r="B176" s="1"/>
      <c r="C176" s="1"/>
      <c r="D176" s="41"/>
      <c r="E176" s="26"/>
      <c r="F176" s="1"/>
      <c r="G176" s="1"/>
      <c r="H176" s="1"/>
      <c r="I176" s="8"/>
    </row>
    <row r="177" spans="1:9" hidden="1" x14ac:dyDescent="0.2">
      <c r="A177" s="1"/>
      <c r="B177" s="1"/>
      <c r="C177" s="1"/>
      <c r="D177" s="41"/>
      <c r="E177" s="26"/>
      <c r="F177" s="1"/>
      <c r="G177" s="1"/>
      <c r="H177" s="1"/>
      <c r="I177" s="8"/>
    </row>
    <row r="178" spans="1:9" hidden="1" x14ac:dyDescent="0.2">
      <c r="A178" s="1"/>
      <c r="B178" s="1"/>
      <c r="C178" s="1"/>
      <c r="D178" s="41"/>
      <c r="E178" s="26"/>
      <c r="F178" s="1"/>
      <c r="G178" s="1"/>
      <c r="H178" s="1"/>
      <c r="I178" s="8"/>
    </row>
    <row r="179" spans="1:9" hidden="1" x14ac:dyDescent="0.2">
      <c r="A179" s="1"/>
      <c r="B179" s="1"/>
      <c r="C179" s="1"/>
      <c r="D179" s="41"/>
      <c r="E179" s="26"/>
      <c r="F179" s="1"/>
      <c r="G179" s="1"/>
      <c r="H179" s="1"/>
      <c r="I179" s="8"/>
    </row>
    <row r="180" spans="1:9" hidden="1" x14ac:dyDescent="0.2">
      <c r="A180" s="1"/>
      <c r="B180" s="1"/>
      <c r="C180" s="1"/>
      <c r="D180" s="41"/>
      <c r="E180" s="26"/>
      <c r="F180" s="1"/>
      <c r="G180" s="1"/>
      <c r="H180" s="1"/>
      <c r="I180" s="8"/>
    </row>
    <row r="181" spans="1:9" hidden="1" x14ac:dyDescent="0.2">
      <c r="A181" s="1"/>
      <c r="B181" s="1"/>
      <c r="C181" s="1"/>
      <c r="D181" s="41"/>
      <c r="E181" s="26"/>
      <c r="F181" s="1"/>
      <c r="G181" s="1"/>
      <c r="H181" s="1"/>
      <c r="I181" s="8"/>
    </row>
    <row r="182" spans="1:9" hidden="1" x14ac:dyDescent="0.2">
      <c r="A182" s="1"/>
      <c r="B182" s="1"/>
      <c r="C182" s="1"/>
      <c r="D182" s="41"/>
      <c r="E182" s="26"/>
      <c r="F182" s="1"/>
      <c r="G182" s="1"/>
      <c r="H182" s="1"/>
      <c r="I182" s="8"/>
    </row>
    <row r="183" spans="1:9" hidden="1" x14ac:dyDescent="0.2">
      <c r="A183" s="1"/>
      <c r="B183" s="1"/>
      <c r="C183" s="1"/>
      <c r="D183" s="41"/>
      <c r="E183" s="26"/>
      <c r="F183" s="1"/>
      <c r="G183" s="1"/>
      <c r="H183" s="1"/>
      <c r="I183" s="8"/>
    </row>
    <row r="184" spans="1:9" hidden="1" x14ac:dyDescent="0.2">
      <c r="A184" s="1"/>
      <c r="B184" s="1"/>
      <c r="C184" s="1"/>
      <c r="D184" s="41"/>
      <c r="E184" s="26"/>
      <c r="F184" s="1"/>
      <c r="G184" s="1"/>
      <c r="H184" s="1"/>
      <c r="I184" s="8"/>
    </row>
    <row r="185" spans="1:9" hidden="1" x14ac:dyDescent="0.2">
      <c r="A185" s="1"/>
      <c r="B185" s="1"/>
      <c r="C185" s="1"/>
      <c r="D185" s="41"/>
      <c r="E185" s="26"/>
      <c r="F185" s="1"/>
      <c r="G185" s="1"/>
      <c r="H185" s="1"/>
      <c r="I185" s="8"/>
    </row>
    <row r="186" spans="1:9" hidden="1" x14ac:dyDescent="0.2">
      <c r="A186" s="1"/>
      <c r="B186" s="1"/>
      <c r="C186" s="1"/>
      <c r="D186" s="41"/>
      <c r="E186" s="26"/>
      <c r="F186" s="1"/>
      <c r="G186" s="1"/>
      <c r="H186" s="1"/>
      <c r="I186" s="8"/>
    </row>
    <row r="187" spans="1:9" hidden="1" x14ac:dyDescent="0.2">
      <c r="A187" s="1"/>
      <c r="B187" s="1"/>
      <c r="C187" s="1"/>
      <c r="D187" s="41"/>
      <c r="E187" s="26"/>
      <c r="F187" s="1"/>
      <c r="G187" s="1"/>
      <c r="H187" s="1"/>
      <c r="I187" s="8"/>
    </row>
    <row r="188" spans="1:9" hidden="1" x14ac:dyDescent="0.2">
      <c r="A188" s="1"/>
      <c r="B188" s="1"/>
      <c r="C188" s="1"/>
      <c r="D188" s="41"/>
      <c r="E188" s="26"/>
      <c r="F188" s="1"/>
      <c r="G188" s="1"/>
      <c r="H188" s="1"/>
      <c r="I188" s="8"/>
    </row>
    <row r="189" spans="1:9" hidden="1" x14ac:dyDescent="0.2">
      <c r="A189" s="1"/>
      <c r="B189" s="1"/>
      <c r="C189" s="1"/>
      <c r="D189" s="41"/>
      <c r="E189" s="26"/>
      <c r="F189" s="1"/>
      <c r="G189" s="1"/>
      <c r="H189" s="1"/>
      <c r="I189" s="8"/>
    </row>
    <row r="190" spans="1:9" hidden="1" x14ac:dyDescent="0.2">
      <c r="A190" s="1"/>
      <c r="B190" s="1"/>
      <c r="C190" s="1"/>
      <c r="D190" s="41"/>
      <c r="E190" s="26"/>
      <c r="F190" s="1"/>
      <c r="G190" s="1"/>
      <c r="H190" s="1"/>
      <c r="I190" s="8"/>
    </row>
    <row r="191" spans="1:9" hidden="1" x14ac:dyDescent="0.2">
      <c r="A191" s="1"/>
      <c r="B191" s="1"/>
      <c r="C191" s="1"/>
      <c r="D191" s="41"/>
      <c r="E191" s="26"/>
      <c r="F191" s="1"/>
      <c r="G191" s="1"/>
      <c r="H191" s="1"/>
      <c r="I191" s="8"/>
    </row>
    <row r="192" spans="1:9" hidden="1" x14ac:dyDescent="0.2">
      <c r="A192" s="1"/>
      <c r="B192" s="1"/>
      <c r="C192" s="1"/>
      <c r="D192" s="41"/>
      <c r="E192" s="26"/>
      <c r="F192" s="1"/>
      <c r="G192" s="1"/>
      <c r="H192" s="1"/>
      <c r="I192" s="8"/>
    </row>
    <row r="193" spans="1:9" hidden="1" x14ac:dyDescent="0.2">
      <c r="A193" s="1"/>
      <c r="B193" s="1"/>
      <c r="C193" s="1"/>
      <c r="D193" s="41"/>
      <c r="E193" s="26"/>
      <c r="F193" s="1"/>
      <c r="G193" s="1"/>
      <c r="H193" s="1"/>
      <c r="I193" s="8"/>
    </row>
    <row r="194" spans="1:9" hidden="1" x14ac:dyDescent="0.2">
      <c r="A194" s="1"/>
      <c r="B194" s="1"/>
      <c r="C194" s="1"/>
      <c r="D194" s="41"/>
      <c r="E194" s="26"/>
      <c r="F194" s="1"/>
      <c r="G194" s="1"/>
      <c r="H194" s="1"/>
      <c r="I194" s="8"/>
    </row>
    <row r="195" spans="1:9" hidden="1" x14ac:dyDescent="0.2">
      <c r="A195" s="1"/>
      <c r="B195" s="1"/>
      <c r="C195" s="1"/>
      <c r="D195" s="41"/>
      <c r="E195" s="26"/>
      <c r="F195" s="1"/>
      <c r="G195" s="1"/>
      <c r="H195" s="1"/>
      <c r="I195" s="8"/>
    </row>
    <row r="196" spans="1:9" hidden="1" x14ac:dyDescent="0.2">
      <c r="A196" s="1"/>
      <c r="B196" s="1"/>
      <c r="C196" s="1"/>
      <c r="D196" s="41"/>
      <c r="E196" s="26"/>
      <c r="F196" s="1"/>
      <c r="G196" s="1"/>
      <c r="H196" s="1"/>
      <c r="I196" s="8"/>
    </row>
    <row r="197" spans="1:9" hidden="1" x14ac:dyDescent="0.2">
      <c r="A197" s="1"/>
      <c r="B197" s="1"/>
      <c r="C197" s="1"/>
      <c r="D197" s="41"/>
      <c r="E197" s="26"/>
      <c r="F197" s="1"/>
      <c r="G197" s="1"/>
      <c r="H197" s="1"/>
      <c r="I197" s="8"/>
    </row>
    <row r="198" spans="1:9" hidden="1" x14ac:dyDescent="0.2">
      <c r="A198" s="1"/>
      <c r="B198" s="1"/>
      <c r="C198" s="1"/>
      <c r="D198" s="41"/>
      <c r="E198" s="26"/>
      <c r="F198" s="1"/>
      <c r="G198" s="1"/>
      <c r="H198" s="1"/>
      <c r="I198" s="8"/>
    </row>
    <row r="199" spans="1:9" hidden="1" x14ac:dyDescent="0.2">
      <c r="A199" s="1"/>
      <c r="B199" s="1"/>
      <c r="C199" s="1"/>
      <c r="D199" s="41"/>
      <c r="E199" s="26"/>
      <c r="F199" s="1"/>
      <c r="G199" s="1"/>
      <c r="H199" s="1"/>
      <c r="I199" s="8"/>
    </row>
    <row r="200" spans="1:9" hidden="1" x14ac:dyDescent="0.2">
      <c r="A200" s="1"/>
      <c r="B200" s="1"/>
      <c r="C200" s="1"/>
      <c r="D200" s="41"/>
      <c r="E200" s="26"/>
      <c r="F200" s="1"/>
      <c r="G200" s="1"/>
      <c r="H200" s="1"/>
      <c r="I200" s="8"/>
    </row>
    <row r="201" spans="1:9" hidden="1" x14ac:dyDescent="0.2">
      <c r="A201" s="1"/>
      <c r="B201" s="1"/>
      <c r="C201" s="1"/>
      <c r="D201" s="41"/>
      <c r="E201" s="26"/>
      <c r="F201" s="1"/>
      <c r="G201" s="1"/>
      <c r="H201" s="1"/>
      <c r="I201" s="8"/>
    </row>
    <row r="202" spans="1:9" hidden="1" x14ac:dyDescent="0.2">
      <c r="A202" s="1"/>
      <c r="B202" s="1"/>
      <c r="C202" s="1"/>
      <c r="D202" s="41"/>
      <c r="E202" s="26"/>
      <c r="F202" s="1"/>
      <c r="G202" s="1"/>
      <c r="H202" s="1"/>
      <c r="I202" s="8"/>
    </row>
    <row r="203" spans="1:9" hidden="1" x14ac:dyDescent="0.2">
      <c r="A203" s="1"/>
      <c r="B203" s="1"/>
      <c r="C203" s="1"/>
      <c r="D203" s="41"/>
      <c r="E203" s="26"/>
      <c r="F203" s="1"/>
      <c r="G203" s="1"/>
      <c r="H203" s="1"/>
      <c r="I203" s="8"/>
    </row>
    <row r="204" spans="1:9" hidden="1" x14ac:dyDescent="0.2">
      <c r="A204" s="1"/>
      <c r="B204" s="1"/>
      <c r="C204" s="1"/>
      <c r="D204" s="41"/>
      <c r="E204" s="26"/>
      <c r="F204" s="1"/>
      <c r="G204" s="1"/>
      <c r="H204" s="1"/>
      <c r="I204" s="8"/>
    </row>
    <row r="205" spans="1:9" hidden="1" x14ac:dyDescent="0.2">
      <c r="A205" s="1"/>
      <c r="B205" s="1"/>
      <c r="C205" s="1"/>
      <c r="D205" s="41"/>
      <c r="E205" s="26"/>
      <c r="F205" s="1"/>
      <c r="G205" s="1"/>
      <c r="H205" s="1"/>
      <c r="I205" s="8"/>
    </row>
    <row r="206" spans="1:9" hidden="1" x14ac:dyDescent="0.2">
      <c r="A206" s="1"/>
      <c r="B206" s="1"/>
      <c r="C206" s="1"/>
      <c r="D206" s="41"/>
      <c r="E206" s="26"/>
      <c r="F206" s="1"/>
      <c r="G206" s="1"/>
      <c r="H206" s="1"/>
      <c r="I206" s="8"/>
    </row>
    <row r="207" spans="1:9" hidden="1" x14ac:dyDescent="0.2">
      <c r="A207" s="1"/>
      <c r="B207" s="1"/>
      <c r="C207" s="1"/>
      <c r="D207" s="41"/>
      <c r="E207" s="26"/>
      <c r="F207" s="1"/>
      <c r="G207" s="1"/>
      <c r="H207" s="1"/>
      <c r="I207" s="8"/>
    </row>
    <row r="208" spans="1:9" hidden="1" x14ac:dyDescent="0.2">
      <c r="A208" s="1"/>
      <c r="B208" s="1"/>
      <c r="C208" s="1"/>
      <c r="D208" s="41"/>
      <c r="E208" s="26"/>
      <c r="F208" s="1"/>
      <c r="G208" s="1"/>
      <c r="H208" s="1"/>
      <c r="I208" s="8"/>
    </row>
    <row r="209" spans="1:9" hidden="1" x14ac:dyDescent="0.2">
      <c r="A209" s="1"/>
      <c r="B209" s="1"/>
      <c r="C209" s="1"/>
      <c r="D209" s="41"/>
      <c r="E209" s="26"/>
      <c r="F209" s="1"/>
      <c r="G209" s="1"/>
      <c r="H209" s="1"/>
      <c r="I209" s="8"/>
    </row>
    <row r="210" spans="1:9" hidden="1" x14ac:dyDescent="0.2">
      <c r="A210" s="1"/>
      <c r="B210" s="1"/>
      <c r="C210" s="1"/>
      <c r="D210" s="41"/>
      <c r="E210" s="26"/>
      <c r="F210" s="1"/>
      <c r="G210" s="1"/>
      <c r="H210" s="1"/>
      <c r="I210" s="8"/>
    </row>
    <row r="211" spans="1:9" hidden="1" x14ac:dyDescent="0.2">
      <c r="A211" s="1"/>
      <c r="B211" s="1"/>
      <c r="C211" s="1"/>
      <c r="D211" s="41"/>
      <c r="E211" s="26"/>
      <c r="F211" s="1"/>
      <c r="G211" s="1"/>
      <c r="H211" s="1"/>
      <c r="I211" s="8"/>
    </row>
    <row r="212" spans="1:9" hidden="1" x14ac:dyDescent="0.2">
      <c r="A212" s="1"/>
      <c r="B212" s="1"/>
      <c r="C212" s="1"/>
      <c r="D212" s="41"/>
      <c r="E212" s="26"/>
      <c r="F212" s="1"/>
      <c r="G212" s="1"/>
      <c r="H212" s="1"/>
      <c r="I212" s="8"/>
    </row>
    <row r="213" spans="1:9" hidden="1" x14ac:dyDescent="0.2">
      <c r="A213" s="1"/>
      <c r="B213" s="1"/>
      <c r="C213" s="1"/>
      <c r="D213" s="41"/>
      <c r="E213" s="26"/>
      <c r="F213" s="1"/>
      <c r="G213" s="1"/>
      <c r="H213" s="1"/>
      <c r="I213" s="8"/>
    </row>
    <row r="214" spans="1:9" hidden="1" x14ac:dyDescent="0.2">
      <c r="A214" s="1"/>
      <c r="B214" s="1"/>
      <c r="C214" s="1"/>
      <c r="D214" s="41"/>
      <c r="E214" s="26"/>
      <c r="F214" s="1"/>
      <c r="G214" s="1"/>
      <c r="H214" s="1"/>
      <c r="I214" s="8"/>
    </row>
    <row r="215" spans="1:9" hidden="1" x14ac:dyDescent="0.2">
      <c r="A215" s="1"/>
      <c r="B215" s="1"/>
      <c r="C215" s="1"/>
      <c r="D215" s="41"/>
      <c r="E215" s="26"/>
      <c r="F215" s="1"/>
      <c r="G215" s="1"/>
      <c r="H215" s="1"/>
      <c r="I215" s="8"/>
    </row>
    <row r="216" spans="1:9" hidden="1" x14ac:dyDescent="0.2">
      <c r="A216" s="1"/>
      <c r="B216" s="1"/>
      <c r="C216" s="1"/>
      <c r="D216" s="41"/>
      <c r="E216" s="26"/>
      <c r="F216" s="1"/>
      <c r="G216" s="1"/>
      <c r="H216" s="1"/>
      <c r="I216" s="8"/>
    </row>
    <row r="217" spans="1:9" hidden="1" x14ac:dyDescent="0.2">
      <c r="A217" s="1"/>
      <c r="B217" s="1"/>
      <c r="C217" s="1"/>
      <c r="D217" s="41"/>
      <c r="E217" s="26"/>
      <c r="F217" s="1"/>
      <c r="G217" s="1"/>
      <c r="H217" s="1"/>
      <c r="I217" s="8"/>
    </row>
    <row r="218" spans="1:9" hidden="1" x14ac:dyDescent="0.2">
      <c r="A218" s="1"/>
      <c r="B218" s="1"/>
      <c r="C218" s="1"/>
      <c r="D218" s="41"/>
      <c r="E218" s="26"/>
      <c r="F218" s="1"/>
      <c r="G218" s="1"/>
      <c r="H218" s="1"/>
      <c r="I218" s="8"/>
    </row>
    <row r="219" spans="1:9" hidden="1" x14ac:dyDescent="0.2">
      <c r="A219" s="1"/>
      <c r="B219" s="1"/>
      <c r="C219" s="1"/>
      <c r="D219" s="41"/>
      <c r="E219" s="26"/>
      <c r="F219" s="1"/>
      <c r="G219" s="1"/>
      <c r="H219" s="1"/>
      <c r="I219" s="8"/>
    </row>
    <row r="220" spans="1:9" hidden="1" x14ac:dyDescent="0.2">
      <c r="A220" s="1"/>
      <c r="B220" s="1"/>
      <c r="C220" s="1"/>
      <c r="D220" s="41"/>
      <c r="E220" s="26"/>
      <c r="F220" s="1"/>
      <c r="G220" s="1"/>
      <c r="H220" s="1"/>
      <c r="I220" s="8"/>
    </row>
    <row r="221" spans="1:9" hidden="1" x14ac:dyDescent="0.2">
      <c r="A221" s="1"/>
      <c r="B221" s="1"/>
      <c r="C221" s="1"/>
      <c r="D221" s="41"/>
      <c r="E221" s="26"/>
      <c r="F221" s="1"/>
      <c r="G221" s="1"/>
      <c r="H221" s="1"/>
      <c r="I221" s="8"/>
    </row>
    <row r="222" spans="1:9" hidden="1" x14ac:dyDescent="0.2">
      <c r="A222" s="1"/>
      <c r="B222" s="1"/>
      <c r="C222" s="1"/>
      <c r="D222" s="41"/>
      <c r="E222" s="26"/>
      <c r="F222" s="1"/>
      <c r="G222" s="1"/>
      <c r="H222" s="1"/>
      <c r="I222" s="8"/>
    </row>
    <row r="223" spans="1:9" hidden="1" x14ac:dyDescent="0.2">
      <c r="A223" s="1"/>
      <c r="B223" s="1"/>
      <c r="C223" s="1"/>
      <c r="D223" s="41"/>
      <c r="E223" s="26"/>
      <c r="F223" s="1"/>
      <c r="G223" s="1"/>
      <c r="H223" s="1"/>
      <c r="I223" s="8"/>
    </row>
    <row r="224" spans="1:9" hidden="1" x14ac:dyDescent="0.2">
      <c r="A224" s="1"/>
      <c r="B224" s="1"/>
      <c r="C224" s="1"/>
      <c r="D224" s="41"/>
      <c r="E224" s="26"/>
      <c r="F224" s="1"/>
      <c r="G224" s="1"/>
      <c r="H224" s="1"/>
      <c r="I224" s="8"/>
    </row>
    <row r="225" spans="1:9" hidden="1" x14ac:dyDescent="0.2">
      <c r="A225" s="1"/>
      <c r="B225" s="1"/>
      <c r="C225" s="1"/>
      <c r="D225" s="41"/>
      <c r="E225" s="26"/>
      <c r="F225" s="1"/>
      <c r="G225" s="1"/>
      <c r="H225" s="1"/>
      <c r="I225" s="8"/>
    </row>
    <row r="226" spans="1:9" hidden="1" x14ac:dyDescent="0.2">
      <c r="A226" s="1"/>
      <c r="B226" s="1"/>
      <c r="C226" s="1"/>
      <c r="D226" s="41"/>
      <c r="E226" s="26"/>
      <c r="F226" s="1"/>
      <c r="G226" s="1"/>
      <c r="H226" s="1"/>
      <c r="I226" s="8"/>
    </row>
    <row r="227" spans="1:9" hidden="1" x14ac:dyDescent="0.2">
      <c r="A227" s="1"/>
      <c r="B227" s="1"/>
      <c r="C227" s="1"/>
      <c r="D227" s="41"/>
      <c r="E227" s="26"/>
      <c r="F227" s="1"/>
      <c r="G227" s="1"/>
      <c r="H227" s="1"/>
      <c r="I227" s="8"/>
    </row>
    <row r="228" spans="1:9" hidden="1" x14ac:dyDescent="0.2">
      <c r="A228" s="1"/>
      <c r="B228" s="1"/>
      <c r="C228" s="1"/>
      <c r="D228" s="41"/>
      <c r="E228" s="26"/>
      <c r="F228" s="1"/>
      <c r="G228" s="1"/>
      <c r="H228" s="1"/>
      <c r="I228" s="8"/>
    </row>
    <row r="229" spans="1:9" hidden="1" x14ac:dyDescent="0.2">
      <c r="A229" s="1"/>
      <c r="B229" s="1"/>
      <c r="C229" s="1"/>
      <c r="D229" s="41"/>
      <c r="E229" s="26"/>
      <c r="F229" s="1"/>
      <c r="G229" s="1"/>
      <c r="H229" s="1"/>
      <c r="I229" s="8"/>
    </row>
    <row r="230" spans="1:9" hidden="1" x14ac:dyDescent="0.2">
      <c r="A230" s="1"/>
      <c r="B230" s="1"/>
      <c r="C230" s="1"/>
      <c r="D230" s="41"/>
      <c r="E230" s="26"/>
      <c r="F230" s="1"/>
      <c r="G230" s="1"/>
      <c r="H230" s="1"/>
      <c r="I230" s="8"/>
    </row>
    <row r="231" spans="1:9" hidden="1" x14ac:dyDescent="0.2">
      <c r="A231" s="1"/>
      <c r="B231" s="1"/>
      <c r="C231" s="1"/>
      <c r="D231" s="41"/>
      <c r="E231" s="26"/>
      <c r="F231" s="1"/>
      <c r="G231" s="1"/>
      <c r="H231" s="1"/>
      <c r="I231" s="8"/>
    </row>
    <row r="232" spans="1:9" hidden="1" x14ac:dyDescent="0.2">
      <c r="A232" s="1"/>
      <c r="B232" s="1"/>
      <c r="C232" s="1"/>
      <c r="D232" s="41"/>
      <c r="E232" s="26"/>
      <c r="F232" s="1"/>
      <c r="G232" s="1"/>
      <c r="H232" s="1"/>
      <c r="I232" s="8"/>
    </row>
    <row r="233" spans="1:9" hidden="1" x14ac:dyDescent="0.2">
      <c r="A233" s="1"/>
      <c r="B233" s="1"/>
      <c r="C233" s="1"/>
      <c r="D233" s="41"/>
      <c r="E233" s="26"/>
      <c r="F233" s="1"/>
      <c r="G233" s="1"/>
      <c r="H233" s="1"/>
      <c r="I233" s="8"/>
    </row>
    <row r="234" spans="1:9" hidden="1" x14ac:dyDescent="0.2">
      <c r="A234" s="1"/>
      <c r="B234" s="1"/>
      <c r="C234" s="1"/>
      <c r="D234" s="41"/>
      <c r="E234" s="26"/>
      <c r="F234" s="1"/>
      <c r="G234" s="1"/>
      <c r="H234" s="1"/>
      <c r="I234" s="8"/>
    </row>
    <row r="235" spans="1:9" hidden="1" x14ac:dyDescent="0.2">
      <c r="A235" s="1"/>
      <c r="B235" s="1"/>
      <c r="C235" s="1"/>
      <c r="D235" s="41"/>
      <c r="E235" s="26"/>
      <c r="F235" s="1"/>
      <c r="G235" s="1"/>
      <c r="H235" s="1"/>
      <c r="I235" s="8"/>
    </row>
    <row r="236" spans="1:9" hidden="1" x14ac:dyDescent="0.2">
      <c r="A236" s="1"/>
      <c r="B236" s="1"/>
      <c r="C236" s="1"/>
      <c r="D236" s="41"/>
      <c r="E236" s="26"/>
      <c r="F236" s="1"/>
      <c r="G236" s="1"/>
      <c r="H236" s="1"/>
      <c r="I236" s="8"/>
    </row>
    <row r="237" spans="1:9" hidden="1" x14ac:dyDescent="0.2">
      <c r="A237" s="1"/>
      <c r="B237" s="1"/>
      <c r="C237" s="1"/>
      <c r="D237" s="41"/>
      <c r="E237" s="26"/>
      <c r="F237" s="1"/>
      <c r="G237" s="1"/>
      <c r="H237" s="1"/>
      <c r="I237" s="8"/>
    </row>
    <row r="238" spans="1:9" hidden="1" x14ac:dyDescent="0.2">
      <c r="A238" s="1"/>
      <c r="B238" s="1"/>
      <c r="C238" s="1"/>
      <c r="D238" s="41"/>
      <c r="E238" s="26"/>
      <c r="F238" s="1"/>
      <c r="G238" s="1"/>
      <c r="H238" s="1"/>
      <c r="I238" s="8"/>
    </row>
    <row r="239" spans="1:9" hidden="1" x14ac:dyDescent="0.2">
      <c r="A239" s="1"/>
      <c r="B239" s="1"/>
      <c r="C239" s="1"/>
      <c r="D239" s="41"/>
      <c r="E239" s="26"/>
      <c r="F239" s="1"/>
      <c r="G239" s="1"/>
      <c r="H239" s="1"/>
      <c r="I239" s="8"/>
    </row>
    <row r="240" spans="1:9" hidden="1" x14ac:dyDescent="0.2">
      <c r="A240" s="1"/>
      <c r="B240" s="1"/>
      <c r="C240" s="1"/>
      <c r="D240" s="41"/>
      <c r="E240" s="26"/>
      <c r="F240" s="1"/>
      <c r="G240" s="1"/>
      <c r="H240" s="1"/>
      <c r="I240" s="8"/>
    </row>
    <row r="241" spans="1:9" hidden="1" x14ac:dyDescent="0.2">
      <c r="A241" s="1"/>
      <c r="B241" s="1"/>
      <c r="C241" s="1"/>
      <c r="D241" s="41"/>
      <c r="E241" s="26"/>
      <c r="F241" s="1"/>
      <c r="G241" s="1"/>
      <c r="H241" s="1"/>
      <c r="I241" s="8"/>
    </row>
    <row r="242" spans="1:9" hidden="1" x14ac:dyDescent="0.2">
      <c r="A242" s="1"/>
      <c r="B242" s="1"/>
      <c r="C242" s="1"/>
      <c r="D242" s="41"/>
      <c r="E242" s="26"/>
      <c r="F242" s="1"/>
      <c r="G242" s="1"/>
      <c r="H242" s="1"/>
      <c r="I242" s="8"/>
    </row>
    <row r="243" spans="1:9" hidden="1" x14ac:dyDescent="0.2">
      <c r="A243" s="1"/>
      <c r="B243" s="1"/>
      <c r="C243" s="1"/>
      <c r="D243" s="41"/>
      <c r="E243" s="26"/>
      <c r="F243" s="1"/>
      <c r="G243" s="1"/>
      <c r="H243" s="1"/>
      <c r="I243" s="8"/>
    </row>
    <row r="244" spans="1:9" hidden="1" x14ac:dyDescent="0.2">
      <c r="A244" s="1"/>
      <c r="B244" s="1"/>
      <c r="C244" s="1"/>
      <c r="D244" s="41"/>
      <c r="E244" s="26"/>
      <c r="F244" s="1"/>
      <c r="G244" s="1"/>
      <c r="H244" s="1"/>
      <c r="I244" s="8"/>
    </row>
    <row r="245" spans="1:9" hidden="1" x14ac:dyDescent="0.2">
      <c r="A245" s="1"/>
      <c r="B245" s="1"/>
      <c r="C245" s="1"/>
      <c r="D245" s="41"/>
      <c r="E245" s="26"/>
      <c r="F245" s="1"/>
      <c r="G245" s="1"/>
      <c r="H245" s="1"/>
      <c r="I245" s="8"/>
    </row>
    <row r="246" spans="1:9" hidden="1" x14ac:dyDescent="0.2">
      <c r="A246" s="1"/>
      <c r="B246" s="1"/>
      <c r="C246" s="1"/>
      <c r="D246" s="41"/>
      <c r="E246" s="26"/>
      <c r="F246" s="1"/>
      <c r="G246" s="1"/>
      <c r="H246" s="1"/>
      <c r="I246" s="8"/>
    </row>
    <row r="247" spans="1:9" hidden="1" x14ac:dyDescent="0.2">
      <c r="A247" s="1"/>
      <c r="B247" s="1"/>
      <c r="C247" s="1"/>
      <c r="D247" s="41"/>
      <c r="E247" s="26"/>
      <c r="F247" s="1"/>
      <c r="G247" s="1"/>
      <c r="H247" s="1"/>
      <c r="I247" s="8"/>
    </row>
    <row r="248" spans="1:9" hidden="1" x14ac:dyDescent="0.2">
      <c r="A248" s="1"/>
      <c r="B248" s="1"/>
      <c r="C248" s="1"/>
      <c r="D248" s="41"/>
      <c r="E248" s="26"/>
      <c r="F248" s="1"/>
      <c r="G248" s="1"/>
      <c r="H248" s="1"/>
      <c r="I248" s="8"/>
    </row>
    <row r="249" spans="1:9" hidden="1" x14ac:dyDescent="0.2">
      <c r="A249" s="1"/>
      <c r="B249" s="1"/>
      <c r="C249" s="1"/>
      <c r="D249" s="41"/>
      <c r="E249" s="26"/>
      <c r="F249" s="1"/>
      <c r="G249" s="1"/>
      <c r="H249" s="1"/>
      <c r="I249" s="8"/>
    </row>
    <row r="250" spans="1:9" hidden="1" x14ac:dyDescent="0.2">
      <c r="A250" s="1"/>
      <c r="B250" s="1"/>
      <c r="C250" s="1"/>
      <c r="D250" s="41"/>
      <c r="E250" s="26"/>
      <c r="F250" s="1"/>
      <c r="G250" s="1"/>
      <c r="H250" s="1"/>
      <c r="I250" s="8"/>
    </row>
    <row r="251" spans="1:9" hidden="1" x14ac:dyDescent="0.2">
      <c r="A251" s="1"/>
      <c r="B251" s="1"/>
      <c r="C251" s="1"/>
      <c r="D251" s="41"/>
      <c r="E251" s="26"/>
      <c r="F251" s="1"/>
      <c r="G251" s="1"/>
      <c r="H251" s="1"/>
      <c r="I251" s="8"/>
    </row>
    <row r="252" spans="1:9" hidden="1" x14ac:dyDescent="0.2">
      <c r="A252" s="1"/>
      <c r="B252" s="1"/>
      <c r="C252" s="1"/>
      <c r="D252" s="41"/>
      <c r="E252" s="26"/>
      <c r="F252" s="1"/>
      <c r="G252" s="1"/>
      <c r="H252" s="1"/>
      <c r="I252" s="8"/>
    </row>
    <row r="253" spans="1:9" hidden="1" x14ac:dyDescent="0.2">
      <c r="A253" s="1"/>
      <c r="B253" s="1"/>
      <c r="C253" s="1"/>
      <c r="D253" s="41"/>
      <c r="E253" s="26"/>
      <c r="F253" s="1"/>
      <c r="G253" s="1"/>
      <c r="H253" s="1"/>
      <c r="I253" s="8"/>
    </row>
    <row r="254" spans="1:9" hidden="1" x14ac:dyDescent="0.2">
      <c r="A254" s="1"/>
      <c r="B254" s="1"/>
      <c r="C254" s="1"/>
      <c r="D254" s="41"/>
      <c r="E254" s="26"/>
      <c r="F254" s="1"/>
      <c r="G254" s="1"/>
      <c r="H254" s="1"/>
      <c r="I254" s="8"/>
    </row>
    <row r="255" spans="1:9" hidden="1" x14ac:dyDescent="0.2">
      <c r="A255" s="1"/>
      <c r="B255" s="1"/>
      <c r="C255" s="1"/>
      <c r="D255" s="41"/>
      <c r="E255" s="26"/>
      <c r="F255" s="1"/>
      <c r="G255" s="1"/>
      <c r="H255" s="1"/>
      <c r="I255" s="8"/>
    </row>
    <row r="256" spans="1:9" hidden="1" x14ac:dyDescent="0.2">
      <c r="A256" s="1"/>
      <c r="B256" s="1"/>
      <c r="C256" s="1"/>
      <c r="D256" s="41"/>
      <c r="E256" s="26"/>
      <c r="F256" s="1"/>
      <c r="G256" s="1"/>
      <c r="H256" s="1"/>
      <c r="I256" s="8"/>
    </row>
    <row r="257" spans="1:9" hidden="1" x14ac:dyDescent="0.2">
      <c r="A257" s="1"/>
      <c r="B257" s="1"/>
      <c r="C257" s="1"/>
      <c r="D257" s="41"/>
      <c r="E257" s="26"/>
      <c r="F257" s="1"/>
      <c r="G257" s="1"/>
      <c r="H257" s="1"/>
      <c r="I257" s="8"/>
    </row>
    <row r="258" spans="1:9" hidden="1" x14ac:dyDescent="0.2">
      <c r="A258" s="1"/>
      <c r="B258" s="1"/>
      <c r="C258" s="1"/>
      <c r="D258" s="41"/>
      <c r="E258" s="26"/>
      <c r="F258" s="1"/>
      <c r="G258" s="1"/>
      <c r="H258" s="1"/>
      <c r="I258" s="8"/>
    </row>
    <row r="259" spans="1:9" hidden="1" x14ac:dyDescent="0.2">
      <c r="A259" s="1"/>
      <c r="B259" s="1"/>
      <c r="C259" s="1"/>
      <c r="D259" s="41"/>
      <c r="E259" s="26"/>
      <c r="F259" s="1"/>
      <c r="G259" s="1"/>
      <c r="H259" s="1"/>
      <c r="I259" s="8"/>
    </row>
    <row r="260" spans="1:9" hidden="1" x14ac:dyDescent="0.2">
      <c r="A260" s="1"/>
      <c r="B260" s="1"/>
      <c r="C260" s="1"/>
      <c r="D260" s="41"/>
      <c r="E260" s="26"/>
      <c r="F260" s="1"/>
      <c r="G260" s="1"/>
      <c r="H260" s="1"/>
      <c r="I260" s="8"/>
    </row>
    <row r="261" spans="1:9" hidden="1" x14ac:dyDescent="0.2">
      <c r="A261" s="1"/>
      <c r="B261" s="1"/>
      <c r="C261" s="1"/>
      <c r="D261" s="41"/>
      <c r="E261" s="26"/>
      <c r="F261" s="1"/>
      <c r="G261" s="1"/>
      <c r="H261" s="1"/>
      <c r="I261" s="8"/>
    </row>
    <row r="262" spans="1:9" hidden="1" x14ac:dyDescent="0.2">
      <c r="A262" s="1"/>
      <c r="B262" s="1"/>
      <c r="C262" s="1"/>
      <c r="D262" s="41"/>
      <c r="E262" s="26"/>
      <c r="F262" s="1"/>
      <c r="G262" s="1"/>
      <c r="H262" s="1"/>
      <c r="I262" s="8"/>
    </row>
    <row r="263" spans="1:9" hidden="1" x14ac:dyDescent="0.2">
      <c r="A263" s="1"/>
      <c r="B263" s="1"/>
      <c r="C263" s="1"/>
      <c r="D263" s="41"/>
      <c r="E263" s="26"/>
      <c r="F263" s="1"/>
      <c r="G263" s="1"/>
      <c r="H263" s="1"/>
      <c r="I263" s="8"/>
    </row>
    <row r="264" spans="1:9" hidden="1" x14ac:dyDescent="0.2">
      <c r="A264" s="1"/>
      <c r="B264" s="1"/>
      <c r="C264" s="1"/>
      <c r="D264" s="41"/>
      <c r="E264" s="26"/>
      <c r="F264" s="1"/>
      <c r="G264" s="1"/>
      <c r="H264" s="1"/>
      <c r="I264" s="8"/>
    </row>
    <row r="265" spans="1:9" hidden="1" x14ac:dyDescent="0.2">
      <c r="A265" s="1"/>
      <c r="B265" s="1"/>
      <c r="C265" s="1"/>
      <c r="D265" s="41"/>
      <c r="E265" s="26"/>
      <c r="F265" s="1"/>
      <c r="G265" s="1"/>
      <c r="H265" s="1"/>
      <c r="I265" s="8"/>
    </row>
    <row r="266" spans="1:9" hidden="1" x14ac:dyDescent="0.2">
      <c r="A266" s="1"/>
      <c r="B266" s="1"/>
      <c r="C266" s="1"/>
      <c r="D266" s="41"/>
      <c r="E266" s="26"/>
      <c r="F266" s="1"/>
      <c r="G266" s="1"/>
      <c r="H266" s="1"/>
      <c r="I266" s="8"/>
    </row>
    <row r="267" spans="1:9" hidden="1" x14ac:dyDescent="0.2">
      <c r="A267" s="1"/>
      <c r="B267" s="1"/>
      <c r="C267" s="1"/>
      <c r="D267" s="41"/>
      <c r="E267" s="26"/>
      <c r="F267" s="1"/>
      <c r="G267" s="1"/>
      <c r="H267" s="1"/>
      <c r="I267" s="8"/>
    </row>
    <row r="268" spans="1:9" hidden="1" x14ac:dyDescent="0.2">
      <c r="A268" s="1"/>
      <c r="B268" s="1"/>
      <c r="C268" s="1"/>
      <c r="D268" s="41"/>
      <c r="E268" s="26"/>
      <c r="F268" s="1"/>
      <c r="G268" s="1"/>
      <c r="H268" s="1"/>
      <c r="I268" s="8"/>
    </row>
    <row r="269" spans="1:9" hidden="1" x14ac:dyDescent="0.2">
      <c r="A269" s="1"/>
      <c r="B269" s="1"/>
      <c r="C269" s="1"/>
      <c r="D269" s="41"/>
      <c r="E269" s="26"/>
      <c r="F269" s="1"/>
      <c r="G269" s="1"/>
      <c r="H269" s="1"/>
      <c r="I269" s="8"/>
    </row>
    <row r="270" spans="1:9" hidden="1" x14ac:dyDescent="0.2">
      <c r="A270" s="1"/>
      <c r="B270" s="1"/>
      <c r="C270" s="1"/>
      <c r="D270" s="41"/>
      <c r="E270" s="26"/>
      <c r="F270" s="1"/>
      <c r="G270" s="1"/>
      <c r="H270" s="1"/>
      <c r="I270" s="8"/>
    </row>
    <row r="271" spans="1:9" hidden="1" x14ac:dyDescent="0.2">
      <c r="A271" s="1"/>
      <c r="B271" s="1"/>
      <c r="C271" s="1"/>
      <c r="D271" s="41"/>
      <c r="E271" s="26"/>
      <c r="F271" s="1"/>
      <c r="G271" s="1"/>
      <c r="H271" s="1"/>
      <c r="I271" s="8"/>
    </row>
    <row r="272" spans="1:9" hidden="1" x14ac:dyDescent="0.2">
      <c r="A272" s="1"/>
      <c r="B272" s="1"/>
      <c r="C272" s="1"/>
      <c r="D272" s="41"/>
      <c r="E272" s="26"/>
      <c r="F272" s="1"/>
      <c r="G272" s="1"/>
      <c r="H272" s="1"/>
      <c r="I272" s="8"/>
    </row>
    <row r="273" spans="1:9" hidden="1" x14ac:dyDescent="0.2">
      <c r="A273" s="1"/>
      <c r="B273" s="1"/>
      <c r="C273" s="1"/>
      <c r="D273" s="41"/>
      <c r="E273" s="26"/>
      <c r="F273" s="1"/>
      <c r="G273" s="1"/>
      <c r="H273" s="1"/>
      <c r="I273" s="8"/>
    </row>
    <row r="274" spans="1:9" hidden="1" x14ac:dyDescent="0.2">
      <c r="A274" s="1"/>
      <c r="B274" s="1"/>
      <c r="C274" s="1"/>
      <c r="D274" s="41"/>
      <c r="E274" s="26"/>
      <c r="F274" s="1"/>
      <c r="G274" s="1"/>
      <c r="H274" s="1"/>
      <c r="I274" s="8"/>
    </row>
    <row r="275" spans="1:9" hidden="1" x14ac:dyDescent="0.2">
      <c r="A275" s="1"/>
      <c r="B275" s="1"/>
      <c r="C275" s="1"/>
      <c r="D275" s="41"/>
      <c r="E275" s="26"/>
      <c r="F275" s="1"/>
      <c r="G275" s="1"/>
      <c r="H275" s="1"/>
      <c r="I275" s="8"/>
    </row>
    <row r="276" spans="1:9" hidden="1" x14ac:dyDescent="0.2">
      <c r="A276" s="1"/>
      <c r="B276" s="1"/>
      <c r="C276" s="1"/>
      <c r="D276" s="41"/>
      <c r="E276" s="26"/>
      <c r="F276" s="1"/>
      <c r="G276" s="1"/>
      <c r="H276" s="1"/>
      <c r="I276" s="8"/>
    </row>
    <row r="277" spans="1:9" hidden="1" x14ac:dyDescent="0.2">
      <c r="A277" s="1"/>
      <c r="B277" s="1"/>
      <c r="C277" s="1"/>
      <c r="D277" s="41"/>
      <c r="E277" s="26"/>
      <c r="F277" s="1"/>
      <c r="G277" s="1"/>
      <c r="H277" s="1"/>
      <c r="I277" s="8"/>
    </row>
    <row r="278" spans="1:9" hidden="1" x14ac:dyDescent="0.2">
      <c r="A278" s="1"/>
      <c r="B278" s="1"/>
      <c r="C278" s="1"/>
      <c r="D278" s="41"/>
      <c r="E278" s="26"/>
      <c r="F278" s="1"/>
      <c r="G278" s="1"/>
      <c r="H278" s="1"/>
      <c r="I278" s="8"/>
    </row>
    <row r="279" spans="1:9" hidden="1" x14ac:dyDescent="0.2">
      <c r="A279" s="1"/>
      <c r="B279" s="1"/>
      <c r="C279" s="1"/>
      <c r="D279" s="41"/>
      <c r="E279" s="26"/>
      <c r="F279" s="1"/>
      <c r="G279" s="1"/>
      <c r="H279" s="1"/>
      <c r="I279" s="8"/>
    </row>
    <row r="280" spans="1:9" hidden="1" x14ac:dyDescent="0.2">
      <c r="A280" s="1"/>
      <c r="B280" s="1"/>
      <c r="C280" s="1"/>
      <c r="D280" s="41"/>
      <c r="E280" s="26"/>
      <c r="F280" s="1"/>
      <c r="G280" s="1"/>
      <c r="H280" s="1"/>
      <c r="I280" s="8"/>
    </row>
    <row r="281" spans="1:9" hidden="1" x14ac:dyDescent="0.2">
      <c r="A281" s="1"/>
      <c r="B281" s="1"/>
      <c r="C281" s="1"/>
      <c r="D281" s="41"/>
      <c r="E281" s="26"/>
      <c r="F281" s="1"/>
      <c r="G281" s="1"/>
      <c r="H281" s="1"/>
      <c r="I281" s="8"/>
    </row>
    <row r="282" spans="1:9" hidden="1" x14ac:dyDescent="0.2">
      <c r="A282" s="1"/>
      <c r="B282" s="1"/>
      <c r="C282" s="1"/>
      <c r="D282" s="41"/>
      <c r="E282" s="26"/>
      <c r="F282" s="1"/>
      <c r="G282" s="1"/>
      <c r="H282" s="1"/>
      <c r="I282" s="8"/>
    </row>
    <row r="283" spans="1:9" hidden="1" x14ac:dyDescent="0.2">
      <c r="A283" s="1"/>
      <c r="B283" s="1"/>
      <c r="C283" s="1"/>
      <c r="D283" s="41"/>
      <c r="E283" s="26"/>
      <c r="F283" s="1"/>
      <c r="G283" s="1"/>
      <c r="H283" s="1"/>
      <c r="I283" s="8"/>
    </row>
    <row r="284" spans="1:9" hidden="1" x14ac:dyDescent="0.2">
      <c r="A284" s="1"/>
      <c r="B284" s="1"/>
      <c r="C284" s="1"/>
      <c r="D284" s="41"/>
      <c r="E284" s="26"/>
      <c r="F284" s="1"/>
      <c r="G284" s="1"/>
      <c r="H284" s="1"/>
      <c r="I284" s="8"/>
    </row>
    <row r="285" spans="1:9" hidden="1" x14ac:dyDescent="0.2">
      <c r="B285" s="1"/>
      <c r="C285" s="1"/>
      <c r="D285" s="41"/>
      <c r="E285" s="26"/>
      <c r="F285" s="1"/>
      <c r="G285" s="1"/>
      <c r="H285" s="1"/>
      <c r="I285" s="8"/>
    </row>
    <row r="286" spans="1:9" hidden="1" x14ac:dyDescent="0.2">
      <c r="B286" s="1"/>
      <c r="C286" s="1"/>
      <c r="D286" s="41"/>
      <c r="E286" s="26"/>
      <c r="F286" s="1"/>
      <c r="G286" s="1"/>
      <c r="H286" s="1"/>
      <c r="I286" s="8"/>
    </row>
    <row r="287" spans="1:9" hidden="1" x14ac:dyDescent="0.2">
      <c r="B287" s="1"/>
      <c r="C287" s="1"/>
      <c r="D287" s="41"/>
      <c r="E287" s="26"/>
      <c r="F287" s="1"/>
      <c r="G287" s="1"/>
      <c r="H287" s="1"/>
      <c r="I287" s="8"/>
    </row>
    <row r="288" spans="1:9" hidden="1" x14ac:dyDescent="0.2">
      <c r="B288" s="1"/>
      <c r="C288" s="1"/>
      <c r="D288" s="41"/>
      <c r="E288" s="26"/>
      <c r="F288" s="1"/>
      <c r="G288" s="1"/>
      <c r="H288" s="1"/>
      <c r="I288" s="8"/>
    </row>
    <row r="289" spans="2:9" hidden="1" x14ac:dyDescent="0.2">
      <c r="B289" s="1"/>
      <c r="C289" s="1"/>
      <c r="D289" s="41"/>
      <c r="E289" s="26"/>
      <c r="F289" s="1"/>
      <c r="G289" s="1"/>
      <c r="H289" s="1"/>
      <c r="I289" s="8"/>
    </row>
    <row r="290" spans="2:9" hidden="1" x14ac:dyDescent="0.2">
      <c r="B290" s="1"/>
      <c r="C290" s="1"/>
      <c r="D290" s="41"/>
      <c r="E290" s="26"/>
      <c r="F290" s="1"/>
      <c r="G290" s="1"/>
      <c r="H290" s="1"/>
      <c r="I290" s="8"/>
    </row>
    <row r="291" spans="2:9" hidden="1" x14ac:dyDescent="0.2">
      <c r="B291" s="1"/>
      <c r="C291" s="1"/>
      <c r="D291" s="41"/>
      <c r="E291" s="26"/>
      <c r="F291" s="1"/>
      <c r="G291" s="1"/>
      <c r="H291" s="1"/>
      <c r="I291" s="8"/>
    </row>
    <row r="292" spans="2:9" hidden="1" x14ac:dyDescent="0.2">
      <c r="B292" s="1"/>
      <c r="C292" s="1"/>
      <c r="D292" s="41"/>
      <c r="E292" s="26"/>
      <c r="F292" s="1"/>
      <c r="G292" s="1"/>
      <c r="H292" s="1"/>
      <c r="I292" s="8"/>
    </row>
    <row r="293" spans="2:9" hidden="1" x14ac:dyDescent="0.2">
      <c r="B293" s="1"/>
      <c r="C293" s="1"/>
      <c r="D293" s="41"/>
      <c r="E293" s="26"/>
      <c r="F293" s="1"/>
      <c r="G293" s="1"/>
      <c r="H293" s="1"/>
      <c r="I293" s="8"/>
    </row>
    <row r="294" spans="2:9" hidden="1" x14ac:dyDescent="0.2">
      <c r="B294" s="1"/>
      <c r="C294" s="1"/>
      <c r="D294" s="41"/>
      <c r="E294" s="26"/>
      <c r="F294" s="1"/>
      <c r="G294" s="1"/>
      <c r="H294" s="1"/>
      <c r="I294" s="8"/>
    </row>
    <row r="399" spans="10:11" x14ac:dyDescent="0.2">
      <c r="J399" s="2"/>
      <c r="K399" s="2"/>
    </row>
    <row r="400" spans="10:11" hidden="1" x14ac:dyDescent="0.2">
      <c r="J400" s="2"/>
      <c r="K400" s="2"/>
    </row>
    <row r="401" spans="10:11" hidden="1" x14ac:dyDescent="0.2">
      <c r="J401" s="2"/>
      <c r="K401" s="2"/>
    </row>
    <row r="402" spans="10:11" hidden="1" x14ac:dyDescent="0.2">
      <c r="J402" s="2"/>
      <c r="K402" s="2"/>
    </row>
    <row r="403" spans="10:11" hidden="1" x14ac:dyDescent="0.2">
      <c r="J403" s="2"/>
      <c r="K403" s="2"/>
    </row>
    <row r="404" spans="10:11" hidden="1" x14ac:dyDescent="0.2">
      <c r="J404" s="2"/>
      <c r="K404" s="2"/>
    </row>
    <row r="405" spans="10:11" hidden="1" x14ac:dyDescent="0.2">
      <c r="J405" s="2"/>
      <c r="K405" s="2"/>
    </row>
    <row r="406" spans="10:11" hidden="1" x14ac:dyDescent="0.2">
      <c r="J406" s="2"/>
      <c r="K406" s="2"/>
    </row>
    <row r="407" spans="10:11" hidden="1" x14ac:dyDescent="0.2">
      <c r="J407" s="2"/>
      <c r="K407" s="2"/>
    </row>
    <row r="408" spans="10:11" hidden="1" x14ac:dyDescent="0.2">
      <c r="J408" s="2"/>
      <c r="K408" s="2"/>
    </row>
    <row r="409" spans="10:11" hidden="1" x14ac:dyDescent="0.2">
      <c r="J409" s="2"/>
      <c r="K409" s="2"/>
    </row>
    <row r="410" spans="10:11" hidden="1" x14ac:dyDescent="0.2">
      <c r="J410" s="2"/>
      <c r="K410" s="2"/>
    </row>
    <row r="411" spans="10:11" hidden="1" x14ac:dyDescent="0.2">
      <c r="J411" s="2"/>
      <c r="K411" s="2"/>
    </row>
    <row r="412" spans="10:11" hidden="1" x14ac:dyDescent="0.2">
      <c r="J412" s="2"/>
      <c r="K412" s="2"/>
    </row>
    <row r="413" spans="10:11" hidden="1" x14ac:dyDescent="0.2">
      <c r="J413" s="2"/>
      <c r="K413" s="2"/>
    </row>
    <row r="414" spans="10:11" hidden="1" x14ac:dyDescent="0.2">
      <c r="J414" s="2"/>
      <c r="K414" s="2"/>
    </row>
    <row r="415" spans="10:11" hidden="1" x14ac:dyDescent="0.2">
      <c r="J415" s="2"/>
      <c r="K415" s="2"/>
    </row>
    <row r="416" spans="10:11" hidden="1" x14ac:dyDescent="0.2">
      <c r="J416" s="2"/>
      <c r="K416" s="2"/>
    </row>
    <row r="417" spans="10:11" hidden="1" x14ac:dyDescent="0.2">
      <c r="J417" s="2"/>
      <c r="K417" s="2"/>
    </row>
    <row r="418" spans="10:11" hidden="1" x14ac:dyDescent="0.2">
      <c r="J418" s="2"/>
      <c r="K418" s="2"/>
    </row>
    <row r="419" spans="10:11" hidden="1" x14ac:dyDescent="0.2">
      <c r="J419" s="2"/>
      <c r="K419" s="2"/>
    </row>
    <row r="420" spans="10:11" hidden="1" x14ac:dyDescent="0.2">
      <c r="J420" s="2"/>
      <c r="K420" s="2"/>
    </row>
    <row r="421" spans="10:11" hidden="1" x14ac:dyDescent="0.2">
      <c r="J421" s="2"/>
      <c r="K421" s="2"/>
    </row>
    <row r="422" spans="10:11" hidden="1" x14ac:dyDescent="0.2">
      <c r="J422" s="2"/>
      <c r="K422" s="2"/>
    </row>
    <row r="423" spans="10:11" hidden="1" x14ac:dyDescent="0.2">
      <c r="J423" s="2"/>
      <c r="K423" s="2"/>
    </row>
    <row r="424" spans="10:11" hidden="1" x14ac:dyDescent="0.2">
      <c r="J424" s="2"/>
      <c r="K424" s="2"/>
    </row>
    <row r="425" spans="10:11" hidden="1" x14ac:dyDescent="0.2">
      <c r="J425" s="2"/>
      <c r="K425" s="2"/>
    </row>
    <row r="426" spans="10:11" hidden="1" x14ac:dyDescent="0.2">
      <c r="J426" s="2"/>
      <c r="K426" s="2"/>
    </row>
    <row r="427" spans="10:11" hidden="1" x14ac:dyDescent="0.2">
      <c r="J427" s="2"/>
      <c r="K427" s="2"/>
    </row>
    <row r="428" spans="10:11" hidden="1" x14ac:dyDescent="0.2">
      <c r="J428" s="2"/>
      <c r="K428" s="2"/>
    </row>
    <row r="429" spans="10:11" hidden="1" x14ac:dyDescent="0.2">
      <c r="J429" s="2"/>
      <c r="K429" s="2"/>
    </row>
    <row r="430" spans="10:11" hidden="1" x14ac:dyDescent="0.2">
      <c r="J430" s="2"/>
      <c r="K430" s="2"/>
    </row>
    <row r="431" spans="10:11" hidden="1" x14ac:dyDescent="0.2">
      <c r="J431" s="2"/>
      <c r="K431" s="2"/>
    </row>
    <row r="432" spans="10:11" hidden="1" x14ac:dyDescent="0.2">
      <c r="J432" s="2"/>
      <c r="K432" s="2"/>
    </row>
    <row r="433" spans="10:11" hidden="1" x14ac:dyDescent="0.2">
      <c r="J433" s="2"/>
      <c r="K433" s="2"/>
    </row>
    <row r="434" spans="10:11" hidden="1" x14ac:dyDescent="0.2">
      <c r="J434" s="2"/>
      <c r="K434" s="2"/>
    </row>
    <row r="435" spans="10:11" hidden="1" x14ac:dyDescent="0.2">
      <c r="J435" s="2"/>
      <c r="K435" s="2"/>
    </row>
    <row r="436" spans="10:11" hidden="1" x14ac:dyDescent="0.2">
      <c r="J436" s="2"/>
      <c r="K436" s="2"/>
    </row>
    <row r="437" spans="10:11" hidden="1" x14ac:dyDescent="0.2">
      <c r="J437" s="2"/>
      <c r="K437" s="2"/>
    </row>
    <row r="438" spans="10:11" hidden="1" x14ac:dyDescent="0.2">
      <c r="J438" s="2"/>
      <c r="K438" s="2"/>
    </row>
    <row r="439" spans="10:11" hidden="1" x14ac:dyDescent="0.2">
      <c r="J439" s="2"/>
      <c r="K439" s="2"/>
    </row>
    <row r="440" spans="10:11" hidden="1" x14ac:dyDescent="0.2">
      <c r="J440" s="2"/>
      <c r="K440" s="2"/>
    </row>
    <row r="441" spans="10:11" hidden="1" x14ac:dyDescent="0.2">
      <c r="J441" s="2"/>
      <c r="K441" s="2"/>
    </row>
    <row r="442" spans="10:11" hidden="1" x14ac:dyDescent="0.2">
      <c r="J442" s="2"/>
      <c r="K442" s="2"/>
    </row>
    <row r="443" spans="10:11" hidden="1" x14ac:dyDescent="0.2">
      <c r="J443" s="2"/>
      <c r="K443" s="2"/>
    </row>
    <row r="444" spans="10:11" hidden="1" x14ac:dyDescent="0.2">
      <c r="J444" s="2"/>
      <c r="K444" s="2"/>
    </row>
    <row r="445" spans="10:11" hidden="1" x14ac:dyDescent="0.2">
      <c r="J445" s="2"/>
      <c r="K445" s="2"/>
    </row>
    <row r="446" spans="10:11" hidden="1" x14ac:dyDescent="0.2">
      <c r="J446" s="2"/>
      <c r="K446" s="2"/>
    </row>
    <row r="447" spans="10:11" hidden="1" x14ac:dyDescent="0.2">
      <c r="J447" s="2"/>
      <c r="K447" s="2"/>
    </row>
    <row r="448" spans="10:11" hidden="1" x14ac:dyDescent="0.2">
      <c r="J448" s="2"/>
      <c r="K448" s="2"/>
    </row>
    <row r="449" spans="10:11" hidden="1" x14ac:dyDescent="0.2">
      <c r="J449" s="2"/>
      <c r="K449" s="2"/>
    </row>
    <row r="450" spans="10:11" hidden="1" x14ac:dyDescent="0.2">
      <c r="J450" s="2"/>
      <c r="K450" s="2"/>
    </row>
    <row r="451" spans="10:11" hidden="1" x14ac:dyDescent="0.2">
      <c r="J451" s="2"/>
      <c r="K451" s="2"/>
    </row>
    <row r="452" spans="10:11" hidden="1" x14ac:dyDescent="0.2">
      <c r="J452" s="2"/>
      <c r="K452" s="2"/>
    </row>
    <row r="453" spans="10:11" hidden="1" x14ac:dyDescent="0.2">
      <c r="J453" s="2"/>
      <c r="K453" s="2"/>
    </row>
    <row r="454" spans="10:11" hidden="1" x14ac:dyDescent="0.2">
      <c r="J454" s="2"/>
      <c r="K454" s="2"/>
    </row>
    <row r="455" spans="10:11" hidden="1" x14ac:dyDescent="0.2">
      <c r="J455" s="2"/>
      <c r="K455" s="2"/>
    </row>
    <row r="456" spans="10:11" hidden="1" x14ac:dyDescent="0.2">
      <c r="J456" s="2"/>
      <c r="K456" s="2"/>
    </row>
    <row r="457" spans="10:11" hidden="1" x14ac:dyDescent="0.2">
      <c r="J457" s="2"/>
      <c r="K457" s="2"/>
    </row>
    <row r="458" spans="10:11" hidden="1" x14ac:dyDescent="0.2">
      <c r="J458" s="2"/>
      <c r="K458" s="2"/>
    </row>
    <row r="459" spans="10:11" x14ac:dyDescent="0.2">
      <c r="J459" s="2"/>
      <c r="K459" s="2"/>
    </row>
    <row r="460" spans="10:11" x14ac:dyDescent="0.2">
      <c r="J460" s="2"/>
      <c r="K460" s="2"/>
    </row>
    <row r="461" spans="10:11" x14ac:dyDescent="0.2">
      <c r="J461" s="2"/>
      <c r="K461" s="2"/>
    </row>
    <row r="462" spans="10:11" x14ac:dyDescent="0.2">
      <c r="J462" s="2"/>
      <c r="K462" s="2"/>
    </row>
    <row r="463" spans="10:11" x14ac:dyDescent="0.2">
      <c r="J463" s="2"/>
      <c r="K463" s="2"/>
    </row>
    <row r="464" spans="10:11" x14ac:dyDescent="0.2">
      <c r="J464" s="2"/>
      <c r="K464" s="2"/>
    </row>
    <row r="465" spans="10:11" x14ac:dyDescent="0.2">
      <c r="J465" s="2"/>
      <c r="K465" s="2"/>
    </row>
    <row r="466" spans="10:11" x14ac:dyDescent="0.2">
      <c r="J466" s="2"/>
      <c r="K466" s="2"/>
    </row>
    <row r="467" spans="10:11" x14ac:dyDescent="0.2">
      <c r="J467" s="2"/>
      <c r="K467" s="2"/>
    </row>
    <row r="468" spans="10:11" x14ac:dyDescent="0.2">
      <c r="J468" s="2"/>
      <c r="K468" s="2"/>
    </row>
    <row r="469" spans="10:11" x14ac:dyDescent="0.2">
      <c r="J469" s="2"/>
      <c r="K469" s="2"/>
    </row>
    <row r="470" spans="10:11" x14ac:dyDescent="0.2">
      <c r="J470" s="2"/>
      <c r="K470" s="2"/>
    </row>
    <row r="471" spans="10:11" x14ac:dyDescent="0.2">
      <c r="J471" s="2"/>
      <c r="K471" s="2"/>
    </row>
    <row r="472" spans="10:11" x14ac:dyDescent="0.2">
      <c r="J472" s="2"/>
      <c r="K472" s="2"/>
    </row>
    <row r="473" spans="10:11" x14ac:dyDescent="0.2">
      <c r="J473" s="2"/>
      <c r="K473" s="2"/>
    </row>
    <row r="474" spans="10:11" x14ac:dyDescent="0.2">
      <c r="J474" s="2"/>
      <c r="K474" s="2"/>
    </row>
  </sheetData>
  <mergeCells count="1">
    <mergeCell ref="C95:H96"/>
  </mergeCells>
  <phoneticPr fontId="8" type="noConversion"/>
  <conditionalFormatting sqref="E101 C95 D97:D1048576 D3:D12 D75:D94 D73 D61:D71 D15:D51">
    <cfRule type="cellIs" dxfId="37" priority="415" stopIfTrue="1" operator="equal">
      <formula>0</formula>
    </cfRule>
  </conditionalFormatting>
  <conditionalFormatting sqref="D37:D51 D15:D23 D5:D12 D27:D33 D75:D94 D73 D63:D71">
    <cfRule type="containsBlanks" dxfId="36" priority="411" stopIfTrue="1">
      <formula>LEN(TRIM(D5))=0</formula>
    </cfRule>
  </conditionalFormatting>
  <conditionalFormatting sqref="D38:D39 D44:D45 D15:D23 D5:D12 D27:D33 D75:D94 D73 D63:D71">
    <cfRule type="cellIs" priority="389" stopIfTrue="1" operator="equal">
      <formula>"Assignment"</formula>
    </cfRule>
  </conditionalFormatting>
  <conditionalFormatting sqref="D38:D39 D44:D45 D15:D23 D5:D12 D27:D33 D75:D94 D73 D63:D71">
    <cfRule type="containsText" priority="388" stopIfTrue="1" operator="containsText" text="(splice)">
      <formula>NOT(ISERROR(SEARCH("(splice)",D5)))</formula>
    </cfRule>
  </conditionalFormatting>
  <conditionalFormatting sqref="C43">
    <cfRule type="containsText" priority="158" stopIfTrue="1" operator="containsText" text="splice">
      <formula>NOT(ISERROR(SEARCH("splice",C43)))</formula>
    </cfRule>
    <cfRule type="cellIs" dxfId="35" priority="159" stopIfTrue="1" operator="equal">
      <formula>"Pin"</formula>
    </cfRule>
    <cfRule type="duplicateValues" dxfId="34" priority="160"/>
  </conditionalFormatting>
  <conditionalFormatting sqref="C43">
    <cfRule type="containsText" priority="738" stopIfTrue="1" operator="containsText" text="splice">
      <formula>NOT(ISERROR(SEARCH("splice",C43)))</formula>
    </cfRule>
    <cfRule type="cellIs" dxfId="33" priority="739" stopIfTrue="1" operator="equal">
      <formula>"Pin"</formula>
    </cfRule>
    <cfRule type="duplicateValues" dxfId="32" priority="740"/>
  </conditionalFormatting>
  <conditionalFormatting sqref="C94">
    <cfRule type="containsText" priority="133" stopIfTrue="1" operator="containsText" text="splice">
      <formula>NOT(ISERROR(SEARCH("splice",C94)))</formula>
    </cfRule>
    <cfRule type="cellIs" dxfId="31" priority="134" stopIfTrue="1" operator="equal">
      <formula>"Pin"</formula>
    </cfRule>
    <cfRule type="duplicateValues" dxfId="30" priority="135"/>
  </conditionalFormatting>
  <conditionalFormatting sqref="C97:C429 C3:C4 C25:C26 C34:C49 C66:C93 C52:C58 C61:C64">
    <cfRule type="containsText" priority="831" stopIfTrue="1" operator="containsText" text="splice">
      <formula>NOT(ISERROR(SEARCH("splice",C3)))</formula>
    </cfRule>
    <cfRule type="cellIs" dxfId="29" priority="832" stopIfTrue="1" operator="equal">
      <formula>"Pin"</formula>
    </cfRule>
    <cfRule type="duplicateValues" dxfId="28" priority="833"/>
  </conditionalFormatting>
  <conditionalFormatting sqref="C51">
    <cfRule type="containsText" priority="119" stopIfTrue="1" operator="containsText" text="splice">
      <formula>NOT(ISERROR(SEARCH("splice",C51)))</formula>
    </cfRule>
    <cfRule type="cellIs" dxfId="27" priority="120" stopIfTrue="1" operator="equal">
      <formula>"Pin"</formula>
    </cfRule>
    <cfRule type="duplicateValues" dxfId="26" priority="121"/>
  </conditionalFormatting>
  <conditionalFormatting sqref="C50">
    <cfRule type="containsText" priority="114" stopIfTrue="1" operator="containsText" text="splice">
      <formula>NOT(ISERROR(SEARCH("splice",C50)))</formula>
    </cfRule>
    <cfRule type="cellIs" dxfId="25" priority="115" stopIfTrue="1" operator="equal">
      <formula>"Pin"</formula>
    </cfRule>
    <cfRule type="duplicateValues" dxfId="24" priority="116"/>
  </conditionalFormatting>
  <conditionalFormatting sqref="C65">
    <cfRule type="containsText" priority="104" stopIfTrue="1" operator="containsText" text="splice">
      <formula>NOT(ISERROR(SEARCH("splice",C65)))</formula>
    </cfRule>
    <cfRule type="cellIs" dxfId="23" priority="105" stopIfTrue="1" operator="equal">
      <formula>"Pin"</formula>
    </cfRule>
    <cfRule type="duplicateValues" dxfId="22" priority="106"/>
  </conditionalFormatting>
  <conditionalFormatting sqref="D60">
    <cfRule type="cellIs" dxfId="21" priority="94" stopIfTrue="1" operator="equal">
      <formula>0</formula>
    </cfRule>
  </conditionalFormatting>
  <conditionalFormatting sqref="C60">
    <cfRule type="containsText" priority="95" stopIfTrue="1" operator="containsText" text="splice">
      <formula>NOT(ISERROR(SEARCH("splice",C60)))</formula>
    </cfRule>
    <cfRule type="cellIs" dxfId="20" priority="96" stopIfTrue="1" operator="equal">
      <formula>"Pin"</formula>
    </cfRule>
    <cfRule type="duplicateValues" dxfId="19" priority="97"/>
  </conditionalFormatting>
  <conditionalFormatting sqref="B1">
    <cfRule type="cellIs" dxfId="18" priority="90" stopIfTrue="1" operator="equal">
      <formula>0</formula>
    </cfRule>
  </conditionalFormatting>
  <conditionalFormatting sqref="C1">
    <cfRule type="containsText" priority="91" stopIfTrue="1" operator="containsText" text="splice">
      <formula>NOT(ISERROR(SEARCH("splice",C1)))</formula>
    </cfRule>
    <cfRule type="cellIs" dxfId="17" priority="92" stopIfTrue="1" operator="equal">
      <formula>"Pin"</formula>
    </cfRule>
  </conditionalFormatting>
  <conditionalFormatting sqref="D2">
    <cfRule type="cellIs" dxfId="16" priority="86" stopIfTrue="1" operator="equal">
      <formula>0</formula>
    </cfRule>
  </conditionalFormatting>
  <conditionalFormatting sqref="C2">
    <cfRule type="containsText" priority="87" stopIfTrue="1" operator="containsText" text="splice">
      <formula>NOT(ISERROR(SEARCH("splice",C2)))</formula>
    </cfRule>
    <cfRule type="cellIs" dxfId="15" priority="88" stopIfTrue="1" operator="equal">
      <formula>"Pin"</formula>
    </cfRule>
    <cfRule type="duplicateValues" dxfId="14" priority="89"/>
  </conditionalFormatting>
  <conditionalFormatting sqref="D1:D2">
    <cfRule type="cellIs" priority="85" stopIfTrue="1" operator="equal">
      <formula>"Assignment"</formula>
    </cfRule>
  </conditionalFormatting>
  <conditionalFormatting sqref="C1:D2">
    <cfRule type="duplicateValues" dxfId="13" priority="93"/>
  </conditionalFormatting>
  <conditionalFormatting sqref="D13:D14">
    <cfRule type="cellIs" dxfId="12" priority="66" stopIfTrue="1" operator="equal">
      <formula>0</formula>
    </cfRule>
  </conditionalFormatting>
  <conditionalFormatting sqref="D13:D14">
    <cfRule type="containsBlanks" dxfId="11" priority="65" stopIfTrue="1">
      <formula>LEN(TRIM(D13))=0</formula>
    </cfRule>
  </conditionalFormatting>
  <conditionalFormatting sqref="D13:D14">
    <cfRule type="cellIs" priority="64" stopIfTrue="1" operator="equal">
      <formula>"Assignment"</formula>
    </cfRule>
  </conditionalFormatting>
  <conditionalFormatting sqref="D13:D14">
    <cfRule type="containsText" priority="63" stopIfTrue="1" operator="containsText" text="(splice)">
      <formula>NOT(ISERROR(SEARCH("(splice)",D13)))</formula>
    </cfRule>
  </conditionalFormatting>
  <conditionalFormatting sqref="D10">
    <cfRule type="containsText" priority="45" stopIfTrue="1" operator="containsText" text="(splice)">
      <formula>NOT(ISERROR(SEARCH("(splice)",D10)))</formula>
    </cfRule>
  </conditionalFormatting>
  <conditionalFormatting sqref="D9">
    <cfRule type="cellIs" priority="50" stopIfTrue="1" operator="equal">
      <formula>"Assignment"</formula>
    </cfRule>
  </conditionalFormatting>
  <conditionalFormatting sqref="D9">
    <cfRule type="containsText" priority="49" stopIfTrue="1" operator="containsText" text="(splice)">
      <formula>NOT(ISERROR(SEARCH("(splice)",D9)))</formula>
    </cfRule>
  </conditionalFormatting>
  <conditionalFormatting sqref="D10">
    <cfRule type="cellIs" priority="46" stopIfTrue="1" operator="equal">
      <formula>"Assignment"</formula>
    </cfRule>
  </conditionalFormatting>
  <conditionalFormatting sqref="D12">
    <cfRule type="containsText" priority="41" stopIfTrue="1" operator="containsText" text="(splice)">
      <formula>NOT(ISERROR(SEARCH("(splice)",D12)))</formula>
    </cfRule>
  </conditionalFormatting>
  <conditionalFormatting sqref="D11">
    <cfRule type="cellIs" priority="44" stopIfTrue="1" operator="equal">
      <formula>"Assignment"</formula>
    </cfRule>
  </conditionalFormatting>
  <conditionalFormatting sqref="D11">
    <cfRule type="containsText" priority="43" stopIfTrue="1" operator="containsText" text="(splice)">
      <formula>NOT(ISERROR(SEARCH("(splice)",D11)))</formula>
    </cfRule>
  </conditionalFormatting>
  <conditionalFormatting sqref="D12">
    <cfRule type="cellIs" priority="42" stopIfTrue="1" operator="equal">
      <formula>"Assignment"</formula>
    </cfRule>
  </conditionalFormatting>
  <conditionalFormatting sqref="D72">
    <cfRule type="cellIs" dxfId="10" priority="40" stopIfTrue="1" operator="equal">
      <formula>0</formula>
    </cfRule>
  </conditionalFormatting>
  <conditionalFormatting sqref="D72">
    <cfRule type="containsBlanks" dxfId="9" priority="39" stopIfTrue="1">
      <formula>LEN(TRIM(D72))=0</formula>
    </cfRule>
  </conditionalFormatting>
  <conditionalFormatting sqref="D72">
    <cfRule type="cellIs" priority="38" stopIfTrue="1" operator="equal">
      <formula>"Assignment"</formula>
    </cfRule>
  </conditionalFormatting>
  <conditionalFormatting sqref="D72">
    <cfRule type="containsText" priority="37" stopIfTrue="1" operator="containsText" text="(splice)">
      <formula>NOT(ISERROR(SEARCH("(splice)",D72)))</formula>
    </cfRule>
  </conditionalFormatting>
  <conditionalFormatting sqref="D74">
    <cfRule type="cellIs" dxfId="8" priority="36" stopIfTrue="1" operator="equal">
      <formula>0</formula>
    </cfRule>
  </conditionalFormatting>
  <conditionalFormatting sqref="D74">
    <cfRule type="containsBlanks" dxfId="7" priority="35" stopIfTrue="1">
      <formula>LEN(TRIM(D74))=0</formula>
    </cfRule>
  </conditionalFormatting>
  <conditionalFormatting sqref="D74">
    <cfRule type="cellIs" priority="34" stopIfTrue="1" operator="equal">
      <formula>"Assignment"</formula>
    </cfRule>
  </conditionalFormatting>
  <conditionalFormatting sqref="D74">
    <cfRule type="containsText" priority="33" stopIfTrue="1" operator="containsText" text="(splice)">
      <formula>NOT(ISERROR(SEARCH("(splice)",D74)))</formula>
    </cfRule>
  </conditionalFormatting>
  <conditionalFormatting sqref="D12">
    <cfRule type="cellIs" priority="24" stopIfTrue="1" operator="equal">
      <formula>"Assignment"</formula>
    </cfRule>
  </conditionalFormatting>
  <conditionalFormatting sqref="D12">
    <cfRule type="containsText" priority="23" stopIfTrue="1" operator="containsText" text="(splice)">
      <formula>NOT(ISERROR(SEARCH("(splice)",D12)))</formula>
    </cfRule>
  </conditionalFormatting>
  <conditionalFormatting sqref="D10">
    <cfRule type="cellIs" priority="22" stopIfTrue="1" operator="equal">
      <formula>"Assignment"</formula>
    </cfRule>
  </conditionalFormatting>
  <conditionalFormatting sqref="D10">
    <cfRule type="containsText" priority="21" stopIfTrue="1" operator="containsText" text="(splice)">
      <formula>NOT(ISERROR(SEARCH("(splice)",D10)))</formula>
    </cfRule>
  </conditionalFormatting>
  <conditionalFormatting sqref="C24">
    <cfRule type="cellIs" dxfId="6" priority="16" stopIfTrue="1" operator="equal">
      <formula>0</formula>
    </cfRule>
  </conditionalFormatting>
  <conditionalFormatting sqref="C59">
    <cfRule type="containsText" priority="1" stopIfTrue="1" operator="containsText" text="splice">
      <formula>NOT(ISERROR(SEARCH("splice",C59)))</formula>
    </cfRule>
    <cfRule type="cellIs" dxfId="5" priority="2" stopIfTrue="1" operator="equal">
      <formula>"Pin"</formula>
    </cfRule>
    <cfRule type="duplicateValues" dxfId="4" priority="3"/>
  </conditionalFormatting>
  <dataValidations xWindow="500" yWindow="444" count="1">
    <dataValidation allowBlank="1" showErrorMessage="1" sqref="A1:XFD1048576" xr:uid="{00000000-0002-0000-0000-000000000000}"/>
  </dataValidations>
  <printOptions horizontalCentered="1"/>
  <pageMargins left="0.25" right="0.25" top="0.75" bottom="0.75" header="0.3" footer="0.3"/>
  <pageSetup paperSize="17" scale="70" fitToHeight="0" orientation="portrait" r:id="rId1"/>
  <rowBreaks count="1" manualBreakCount="1">
    <brk id="5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5:B9"/>
  <sheetViews>
    <sheetView workbookViewId="0">
      <selection activeCell="E9" sqref="E9"/>
    </sheetView>
  </sheetViews>
  <sheetFormatPr defaultRowHeight="12.75" x14ac:dyDescent="0.2"/>
  <cols>
    <col min="2" max="2" width="13.85546875" bestFit="1" customWidth="1"/>
  </cols>
  <sheetData>
    <row r="5" spans="1:2" x14ac:dyDescent="0.2">
      <c r="A5" s="56" t="s">
        <v>0</v>
      </c>
      <c r="B5" s="56" t="s">
        <v>294</v>
      </c>
    </row>
    <row r="6" spans="1:2" x14ac:dyDescent="0.2">
      <c r="A6" s="49" t="s">
        <v>289</v>
      </c>
      <c r="B6" s="49" t="s">
        <v>292</v>
      </c>
    </row>
    <row r="7" spans="1:2" x14ac:dyDescent="0.2">
      <c r="A7" s="49" t="s">
        <v>290</v>
      </c>
      <c r="B7" s="49" t="s">
        <v>339</v>
      </c>
    </row>
    <row r="8" spans="1:2" x14ac:dyDescent="0.2">
      <c r="A8" s="49" t="s">
        <v>291</v>
      </c>
      <c r="B8" s="49" t="s">
        <v>340</v>
      </c>
    </row>
    <row r="9" spans="1:2" x14ac:dyDescent="0.2">
      <c r="A9" s="49" t="s">
        <v>324</v>
      </c>
      <c r="B9" s="49" t="s">
        <v>313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5:B10"/>
  <sheetViews>
    <sheetView workbookViewId="0">
      <selection activeCell="A5" sqref="A5:B10"/>
    </sheetView>
  </sheetViews>
  <sheetFormatPr defaultRowHeight="12.75" x14ac:dyDescent="0.2"/>
  <cols>
    <col min="2" max="2" width="11.28515625" customWidth="1"/>
  </cols>
  <sheetData>
    <row r="5" spans="1:2" x14ac:dyDescent="0.2">
      <c r="A5" s="56" t="s">
        <v>0</v>
      </c>
      <c r="B5" s="56" t="s">
        <v>294</v>
      </c>
    </row>
    <row r="6" spans="1:2" x14ac:dyDescent="0.2">
      <c r="A6" s="49" t="s">
        <v>289</v>
      </c>
      <c r="B6" s="49" t="s">
        <v>341</v>
      </c>
    </row>
    <row r="7" spans="1:2" x14ac:dyDescent="0.2">
      <c r="A7" s="49" t="s">
        <v>290</v>
      </c>
      <c r="B7" s="49" t="s">
        <v>314</v>
      </c>
    </row>
    <row r="8" spans="1:2" x14ac:dyDescent="0.2">
      <c r="A8" s="49" t="s">
        <v>291</v>
      </c>
      <c r="B8" s="49" t="s">
        <v>313</v>
      </c>
    </row>
    <row r="10" spans="1:2" x14ac:dyDescent="0.2">
      <c r="A10" s="47" t="s">
        <v>342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5:B10"/>
  <sheetViews>
    <sheetView workbookViewId="0">
      <selection activeCell="D23" sqref="D23"/>
    </sheetView>
  </sheetViews>
  <sheetFormatPr defaultRowHeight="12.75" x14ac:dyDescent="0.2"/>
  <cols>
    <col min="2" max="2" width="11.140625" bestFit="1" customWidth="1"/>
  </cols>
  <sheetData>
    <row r="5" spans="1:2" x14ac:dyDescent="0.2">
      <c r="A5" s="56" t="s">
        <v>0</v>
      </c>
      <c r="B5" s="56" t="s">
        <v>294</v>
      </c>
    </row>
    <row r="6" spans="1:2" x14ac:dyDescent="0.2">
      <c r="A6" s="49" t="s">
        <v>289</v>
      </c>
      <c r="B6" s="49" t="s">
        <v>343</v>
      </c>
    </row>
    <row r="7" spans="1:2" x14ac:dyDescent="0.2">
      <c r="A7" s="49" t="s">
        <v>290</v>
      </c>
      <c r="B7" s="49" t="s">
        <v>314</v>
      </c>
    </row>
    <row r="8" spans="1:2" x14ac:dyDescent="0.2">
      <c r="A8" s="49" t="s">
        <v>291</v>
      </c>
      <c r="B8" s="49" t="s">
        <v>313</v>
      </c>
    </row>
    <row r="10" spans="1:2" x14ac:dyDescent="0.2">
      <c r="A10" s="47" t="s">
        <v>344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5:B9"/>
  <sheetViews>
    <sheetView workbookViewId="0">
      <selection activeCell="B27" sqref="B27"/>
    </sheetView>
  </sheetViews>
  <sheetFormatPr defaultRowHeight="12.75" x14ac:dyDescent="0.2"/>
  <cols>
    <col min="2" max="2" width="11.140625" bestFit="1" customWidth="1"/>
  </cols>
  <sheetData>
    <row r="5" spans="1:2" x14ac:dyDescent="0.2">
      <c r="A5" s="56" t="s">
        <v>0</v>
      </c>
      <c r="B5" s="56" t="s">
        <v>294</v>
      </c>
    </row>
    <row r="6" spans="1:2" x14ac:dyDescent="0.2">
      <c r="A6" s="49" t="s">
        <v>289</v>
      </c>
      <c r="B6" s="49" t="s">
        <v>345</v>
      </c>
    </row>
    <row r="7" spans="1:2" x14ac:dyDescent="0.2">
      <c r="A7" s="49" t="s">
        <v>290</v>
      </c>
      <c r="B7" s="49" t="s">
        <v>346</v>
      </c>
    </row>
    <row r="9" spans="1:2" x14ac:dyDescent="0.2">
      <c r="A9" s="47" t="s">
        <v>347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5:F80"/>
  <sheetViews>
    <sheetView workbookViewId="0">
      <selection activeCell="I27" sqref="I27"/>
    </sheetView>
  </sheetViews>
  <sheetFormatPr defaultRowHeight="12.75" x14ac:dyDescent="0.2"/>
  <cols>
    <col min="1" max="1" width="15" customWidth="1"/>
    <col min="2" max="2" width="18.85546875" bestFit="1" customWidth="1"/>
  </cols>
  <sheetData>
    <row r="5" spans="1:6" x14ac:dyDescent="0.2">
      <c r="A5" s="56" t="s">
        <v>0</v>
      </c>
      <c r="B5" s="56" t="s">
        <v>294</v>
      </c>
    </row>
    <row r="6" spans="1:6" x14ac:dyDescent="0.2">
      <c r="A6" s="49" t="s">
        <v>289</v>
      </c>
      <c r="B6" s="49" t="s">
        <v>308</v>
      </c>
    </row>
    <row r="7" spans="1:6" x14ac:dyDescent="0.2">
      <c r="A7" s="49" t="s">
        <v>290</v>
      </c>
      <c r="B7" s="49" t="s">
        <v>308</v>
      </c>
    </row>
    <row r="8" spans="1:6" x14ac:dyDescent="0.2">
      <c r="A8" s="49" t="s">
        <v>291</v>
      </c>
      <c r="B8" s="49" t="s">
        <v>348</v>
      </c>
    </row>
    <row r="9" spans="1:6" x14ac:dyDescent="0.2">
      <c r="A9" s="101" t="s">
        <v>324</v>
      </c>
      <c r="B9" s="101" t="s">
        <v>313</v>
      </c>
    </row>
    <row r="10" spans="1:6" x14ac:dyDescent="0.2">
      <c r="A10" s="101" t="s">
        <v>325</v>
      </c>
      <c r="B10" s="101" t="s">
        <v>349</v>
      </c>
    </row>
    <row r="11" spans="1:6" x14ac:dyDescent="0.2">
      <c r="A11" s="104"/>
      <c r="B11" s="104"/>
    </row>
    <row r="12" spans="1:6" x14ac:dyDescent="0.2">
      <c r="A12" s="107" t="s">
        <v>15</v>
      </c>
      <c r="B12" s="101">
        <v>1000</v>
      </c>
    </row>
    <row r="13" spans="1:6" x14ac:dyDescent="0.2">
      <c r="A13" s="104"/>
      <c r="B13" s="104"/>
    </row>
    <row r="14" spans="1:6" x14ac:dyDescent="0.2">
      <c r="A14" s="106" t="s">
        <v>355</v>
      </c>
    </row>
    <row r="15" spans="1:6" x14ac:dyDescent="0.2">
      <c r="A15" s="55" t="s">
        <v>316</v>
      </c>
      <c r="B15" s="55" t="s">
        <v>350</v>
      </c>
      <c r="D15" s="56" t="s">
        <v>18</v>
      </c>
      <c r="E15" s="56" t="s">
        <v>310</v>
      </c>
      <c r="F15" s="56" t="s">
        <v>309</v>
      </c>
    </row>
    <row r="16" spans="1:6" x14ac:dyDescent="0.2">
      <c r="A16">
        <v>1000</v>
      </c>
      <c r="B16">
        <v>6</v>
      </c>
      <c r="D16" s="96">
        <f>(5*F16)/($B$12+F16)/5*1023</f>
        <v>1012.9573950091295</v>
      </c>
      <c r="E16" s="50">
        <v>-40</v>
      </c>
      <c r="F16" s="50">
        <v>100866</v>
      </c>
    </row>
    <row r="17" spans="1:6" x14ac:dyDescent="0.2">
      <c r="A17">
        <v>1150</v>
      </c>
      <c r="B17">
        <v>7.6</v>
      </c>
      <c r="D17" s="96">
        <f t="shared" ref="D17:D48" si="0">(5*F17)/($B$12+F17)/5*1023</f>
        <v>1008.1495928114159</v>
      </c>
      <c r="E17" s="50">
        <v>-29.2</v>
      </c>
      <c r="F17" s="50">
        <v>67887</v>
      </c>
    </row>
    <row r="18" spans="1:6" x14ac:dyDescent="0.2">
      <c r="A18">
        <v>1300</v>
      </c>
      <c r="B18">
        <v>9.4</v>
      </c>
      <c r="D18" s="96">
        <f t="shared" si="0"/>
        <v>1001.42181864203</v>
      </c>
      <c r="E18" s="50">
        <v>-18.399999999999999</v>
      </c>
      <c r="F18" s="50">
        <v>46409</v>
      </c>
    </row>
    <row r="19" spans="1:6" x14ac:dyDescent="0.2">
      <c r="A19">
        <v>1450</v>
      </c>
      <c r="B19">
        <v>11.5</v>
      </c>
      <c r="D19" s="96">
        <f t="shared" si="0"/>
        <v>992.17839173269851</v>
      </c>
      <c r="E19" s="50">
        <v>-7.6</v>
      </c>
      <c r="F19" s="50">
        <v>32191</v>
      </c>
    </row>
    <row r="20" spans="1:6" x14ac:dyDescent="0.2">
      <c r="A20">
        <v>1600</v>
      </c>
      <c r="B20">
        <v>14.1</v>
      </c>
      <c r="D20" s="96">
        <f t="shared" si="0"/>
        <v>979.71673365771107</v>
      </c>
      <c r="E20" s="50">
        <v>3.2</v>
      </c>
      <c r="F20" s="50">
        <v>22635</v>
      </c>
    </row>
    <row r="21" spans="1:6" x14ac:dyDescent="0.2">
      <c r="A21">
        <v>1750</v>
      </c>
      <c r="B21">
        <v>17.2</v>
      </c>
      <c r="D21" s="96">
        <f t="shared" si="0"/>
        <v>966.30525382398594</v>
      </c>
      <c r="E21" s="50">
        <v>12.2</v>
      </c>
      <c r="F21" s="50">
        <v>17044</v>
      </c>
    </row>
    <row r="22" spans="1:6" x14ac:dyDescent="0.2">
      <c r="A22">
        <v>1900</v>
      </c>
      <c r="B22">
        <v>20.8</v>
      </c>
      <c r="D22" s="96">
        <f t="shared" si="0"/>
        <v>945.85649649347727</v>
      </c>
      <c r="E22" s="50">
        <v>23</v>
      </c>
      <c r="F22" s="50">
        <v>12261</v>
      </c>
    </row>
    <row r="23" spans="1:6" x14ac:dyDescent="0.2">
      <c r="A23">
        <v>2050</v>
      </c>
      <c r="B23">
        <v>24.9</v>
      </c>
      <c r="D23" s="96">
        <f t="shared" si="0"/>
        <v>919.88539461747814</v>
      </c>
      <c r="E23" s="50">
        <v>33.799999999999997</v>
      </c>
      <c r="F23" s="50">
        <v>8921</v>
      </c>
    </row>
    <row r="24" spans="1:6" x14ac:dyDescent="0.2">
      <c r="A24">
        <v>2200</v>
      </c>
      <c r="B24">
        <v>29.5</v>
      </c>
      <c r="D24" s="96">
        <f t="shared" si="0"/>
        <v>887.80771772168623</v>
      </c>
      <c r="E24" s="50">
        <v>44.6</v>
      </c>
      <c r="F24" s="50">
        <v>6567</v>
      </c>
    </row>
    <row r="25" spans="1:6" x14ac:dyDescent="0.2">
      <c r="A25">
        <v>2350</v>
      </c>
      <c r="B25">
        <v>34.5</v>
      </c>
      <c r="D25" s="96">
        <f t="shared" si="0"/>
        <v>856.14304354917635</v>
      </c>
      <c r="E25" s="50">
        <v>53.6</v>
      </c>
      <c r="F25" s="50">
        <v>5131</v>
      </c>
    </row>
    <row r="26" spans="1:6" x14ac:dyDescent="0.2">
      <c r="A26">
        <v>2500</v>
      </c>
      <c r="B26">
        <v>40.1</v>
      </c>
      <c r="D26" s="96">
        <f t="shared" si="0"/>
        <v>812.2459826946847</v>
      </c>
      <c r="E26" s="50">
        <v>64.400000000000006</v>
      </c>
      <c r="F26" s="50">
        <v>3854</v>
      </c>
    </row>
    <row r="27" spans="1:6" x14ac:dyDescent="0.2">
      <c r="A27">
        <v>2650</v>
      </c>
      <c r="B27">
        <v>46.3</v>
      </c>
      <c r="D27" s="96">
        <f t="shared" si="0"/>
        <v>762.29663608562703</v>
      </c>
      <c r="E27" s="50">
        <v>75.2</v>
      </c>
      <c r="F27" s="50">
        <v>2924</v>
      </c>
    </row>
    <row r="28" spans="1:6" x14ac:dyDescent="0.2">
      <c r="A28">
        <v>2800</v>
      </c>
      <c r="B28">
        <v>53.2</v>
      </c>
      <c r="D28" s="96">
        <f t="shared" si="0"/>
        <v>716.71257485029935</v>
      </c>
      <c r="E28" s="50">
        <v>84.2</v>
      </c>
      <c r="F28" s="50">
        <v>2340</v>
      </c>
    </row>
    <row r="29" spans="1:6" x14ac:dyDescent="0.2">
      <c r="A29">
        <v>2950</v>
      </c>
      <c r="B29">
        <v>60.8</v>
      </c>
      <c r="D29" s="96">
        <f t="shared" si="0"/>
        <v>658.42409123307198</v>
      </c>
      <c r="E29" s="50">
        <v>95</v>
      </c>
      <c r="F29" s="50">
        <v>1806</v>
      </c>
    </row>
    <row r="30" spans="1:6" x14ac:dyDescent="0.2">
      <c r="A30">
        <v>3100</v>
      </c>
      <c r="B30">
        <v>69</v>
      </c>
      <c r="D30" s="96">
        <f t="shared" si="0"/>
        <v>597.81296758104736</v>
      </c>
      <c r="E30" s="50">
        <v>105.8</v>
      </c>
      <c r="F30" s="50">
        <v>1406</v>
      </c>
    </row>
    <row r="31" spans="1:6" x14ac:dyDescent="0.2">
      <c r="A31">
        <v>3250</v>
      </c>
      <c r="B31">
        <v>77.8</v>
      </c>
      <c r="D31" s="96">
        <f t="shared" si="0"/>
        <v>536.5520684736091</v>
      </c>
      <c r="E31" s="50">
        <v>116.6</v>
      </c>
      <c r="F31" s="50">
        <v>1103</v>
      </c>
    </row>
    <row r="32" spans="1:6" x14ac:dyDescent="0.2">
      <c r="A32">
        <v>3400</v>
      </c>
      <c r="B32">
        <v>87.4</v>
      </c>
      <c r="D32" s="96">
        <f t="shared" si="0"/>
        <v>486.58345131351268</v>
      </c>
      <c r="E32" s="50">
        <v>125.6</v>
      </c>
      <c r="F32" s="50">
        <v>907.1</v>
      </c>
    </row>
    <row r="33" spans="1:6" x14ac:dyDescent="0.2">
      <c r="A33">
        <v>3550</v>
      </c>
      <c r="B33">
        <v>97.7</v>
      </c>
      <c r="D33" s="96">
        <f t="shared" si="0"/>
        <v>438.46197360150853</v>
      </c>
      <c r="E33" s="50">
        <v>134.6</v>
      </c>
      <c r="F33" s="50">
        <v>750.1</v>
      </c>
    </row>
    <row r="34" spans="1:6" x14ac:dyDescent="0.2">
      <c r="A34">
        <v>3700</v>
      </c>
      <c r="B34">
        <v>108.9</v>
      </c>
      <c r="D34" s="108">
        <f t="shared" si="0"/>
        <v>384.10417187109664</v>
      </c>
      <c r="E34" s="99">
        <v>145.4</v>
      </c>
      <c r="F34" s="99">
        <v>601.20000000000005</v>
      </c>
    </row>
    <row r="35" spans="1:6" x14ac:dyDescent="0.2">
      <c r="A35">
        <v>3850</v>
      </c>
      <c r="B35">
        <v>121.2</v>
      </c>
      <c r="D35" s="108">
        <f t="shared" si="0"/>
        <v>334.29662043893899</v>
      </c>
      <c r="E35" s="99">
        <v>156.19999999999999</v>
      </c>
      <c r="F35" s="99">
        <v>485.4</v>
      </c>
    </row>
    <row r="36" spans="1:6" x14ac:dyDescent="0.2">
      <c r="A36">
        <v>4000</v>
      </c>
      <c r="B36">
        <v>134.6</v>
      </c>
      <c r="D36" s="108">
        <f t="shared" si="0"/>
        <v>296.59227437335801</v>
      </c>
      <c r="E36" s="99">
        <v>165.2</v>
      </c>
      <c r="F36" s="99">
        <v>408.3</v>
      </c>
    </row>
    <row r="37" spans="1:6" x14ac:dyDescent="0.2">
      <c r="A37">
        <v>4150</v>
      </c>
      <c r="B37">
        <v>149.19999999999999</v>
      </c>
      <c r="D37" s="108">
        <f t="shared" si="0"/>
        <v>256.01844354475935</v>
      </c>
      <c r="E37" s="99">
        <v>176</v>
      </c>
      <c r="F37" s="99">
        <v>333.8</v>
      </c>
    </row>
    <row r="38" spans="1:6" x14ac:dyDescent="0.2">
      <c r="A38">
        <v>4300</v>
      </c>
      <c r="B38">
        <v>164.8</v>
      </c>
      <c r="D38" s="108">
        <f t="shared" si="0"/>
        <v>220.33228717143979</v>
      </c>
      <c r="E38" s="99">
        <v>186.8</v>
      </c>
      <c r="F38" s="99">
        <v>274.5</v>
      </c>
    </row>
    <row r="39" spans="1:6" x14ac:dyDescent="0.2">
      <c r="A39">
        <v>4450</v>
      </c>
      <c r="B39">
        <v>181.6</v>
      </c>
      <c r="D39" s="108">
        <f t="shared" si="0"/>
        <v>189.39504563233376</v>
      </c>
      <c r="E39" s="99">
        <v>197.6</v>
      </c>
      <c r="F39" s="99">
        <v>227.2</v>
      </c>
    </row>
    <row r="40" spans="1:6" x14ac:dyDescent="0.2">
      <c r="A40">
        <v>4600</v>
      </c>
      <c r="B40">
        <v>199.6</v>
      </c>
      <c r="D40" s="108">
        <f t="shared" si="0"/>
        <v>162.61312026913373</v>
      </c>
      <c r="E40" s="99">
        <v>208.4</v>
      </c>
      <c r="F40" s="99">
        <v>189</v>
      </c>
    </row>
    <row r="41" spans="1:6" x14ac:dyDescent="0.2">
      <c r="A41">
        <v>4750</v>
      </c>
      <c r="B41">
        <v>218.7</v>
      </c>
      <c r="D41" s="108">
        <f t="shared" si="0"/>
        <v>139.73286133655671</v>
      </c>
      <c r="E41" s="99">
        <v>219.2</v>
      </c>
      <c r="F41" s="99">
        <v>158.19999999999999</v>
      </c>
    </row>
    <row r="42" spans="1:6" x14ac:dyDescent="0.2">
      <c r="A42">
        <v>4900</v>
      </c>
      <c r="B42">
        <v>239</v>
      </c>
      <c r="D42" s="108">
        <f t="shared" si="0"/>
        <v>120.16706380725445</v>
      </c>
      <c r="E42" s="99">
        <v>230</v>
      </c>
      <c r="F42" s="99">
        <v>133.1</v>
      </c>
    </row>
    <row r="43" spans="1:6" x14ac:dyDescent="0.2">
      <c r="A43">
        <v>5050</v>
      </c>
      <c r="B43">
        <v>260.39999999999998</v>
      </c>
      <c r="D43" s="108">
        <f t="shared" si="0"/>
        <v>103.44943820224719</v>
      </c>
      <c r="E43" s="99">
        <v>240.8</v>
      </c>
      <c r="F43" s="99">
        <v>112.5</v>
      </c>
    </row>
    <row r="44" spans="1:6" x14ac:dyDescent="0.2">
      <c r="A44">
        <v>5200</v>
      </c>
      <c r="B44">
        <v>283.10000000000002</v>
      </c>
      <c r="D44" s="108">
        <f t="shared" si="0"/>
        <v>89.265060240963862</v>
      </c>
      <c r="E44" s="99">
        <v>251.6</v>
      </c>
      <c r="F44" s="99">
        <v>95.6</v>
      </c>
    </row>
    <row r="45" spans="1:6" x14ac:dyDescent="0.2">
      <c r="A45">
        <v>5350</v>
      </c>
      <c r="B45">
        <v>307.10000000000002</v>
      </c>
      <c r="D45" s="108">
        <f t="shared" si="0"/>
        <v>73.580046403712302</v>
      </c>
      <c r="E45" s="99">
        <v>266</v>
      </c>
      <c r="F45" s="99">
        <v>77.5</v>
      </c>
    </row>
    <row r="46" spans="1:6" x14ac:dyDescent="0.2">
      <c r="A46">
        <v>5500</v>
      </c>
      <c r="B46">
        <v>332.8</v>
      </c>
      <c r="D46" s="108">
        <f t="shared" si="0"/>
        <v>63.877554847177954</v>
      </c>
      <c r="E46" s="99">
        <v>276.8</v>
      </c>
      <c r="F46" s="99">
        <v>66.599999999999994</v>
      </c>
    </row>
    <row r="47" spans="1:6" x14ac:dyDescent="0.2">
      <c r="A47">
        <v>5650</v>
      </c>
      <c r="B47">
        <v>360.3</v>
      </c>
      <c r="D47" s="108">
        <f t="shared" si="0"/>
        <v>55.532627198789484</v>
      </c>
      <c r="E47" s="99">
        <v>287.60000000000002</v>
      </c>
      <c r="F47" s="99">
        <v>57.4</v>
      </c>
    </row>
    <row r="48" spans="1:6" x14ac:dyDescent="0.2">
      <c r="A48">
        <v>5800</v>
      </c>
      <c r="B48">
        <v>389.5</v>
      </c>
      <c r="D48" s="108">
        <f t="shared" si="0"/>
        <v>46.389021479713598</v>
      </c>
      <c r="E48" s="99">
        <v>302</v>
      </c>
      <c r="F48" s="99">
        <v>47.5</v>
      </c>
    </row>
    <row r="49" spans="1:2" x14ac:dyDescent="0.2">
      <c r="A49">
        <v>6000</v>
      </c>
      <c r="B49">
        <v>431.3</v>
      </c>
    </row>
    <row r="50" spans="1:2" x14ac:dyDescent="0.2">
      <c r="A50">
        <v>6200</v>
      </c>
      <c r="B50">
        <v>476.3</v>
      </c>
    </row>
    <row r="51" spans="1:2" x14ac:dyDescent="0.2">
      <c r="A51">
        <v>6400</v>
      </c>
      <c r="B51">
        <v>524.5</v>
      </c>
    </row>
    <row r="52" spans="1:2" x14ac:dyDescent="0.2">
      <c r="A52">
        <v>6600</v>
      </c>
      <c r="B52">
        <v>576.20000000000005</v>
      </c>
    </row>
    <row r="53" spans="1:2" x14ac:dyDescent="0.2">
      <c r="A53">
        <v>6800</v>
      </c>
      <c r="B53">
        <v>631.1</v>
      </c>
    </row>
    <row r="54" spans="1:2" x14ac:dyDescent="0.2">
      <c r="A54">
        <v>7000</v>
      </c>
      <c r="B54">
        <v>689.6</v>
      </c>
    </row>
    <row r="55" spans="1:2" x14ac:dyDescent="0.2">
      <c r="A55">
        <v>7200</v>
      </c>
      <c r="B55">
        <v>751.1</v>
      </c>
    </row>
    <row r="56" spans="1:2" x14ac:dyDescent="0.2">
      <c r="A56">
        <v>7400</v>
      </c>
      <c r="B56">
        <v>817.1</v>
      </c>
    </row>
    <row r="57" spans="1:2" x14ac:dyDescent="0.2">
      <c r="A57">
        <v>7600</v>
      </c>
      <c r="B57">
        <v>886.5</v>
      </c>
    </row>
    <row r="58" spans="1:2" x14ac:dyDescent="0.2">
      <c r="A58">
        <v>7800</v>
      </c>
      <c r="B58">
        <v>959.7</v>
      </c>
    </row>
    <row r="59" spans="1:2" x14ac:dyDescent="0.2">
      <c r="A59">
        <v>8000</v>
      </c>
      <c r="B59">
        <v>1036.8</v>
      </c>
    </row>
    <row r="60" spans="1:2" x14ac:dyDescent="0.2">
      <c r="A60">
        <v>8200</v>
      </c>
      <c r="B60">
        <v>1117.8</v>
      </c>
    </row>
    <row r="61" spans="1:2" x14ac:dyDescent="0.2">
      <c r="A61">
        <v>8400</v>
      </c>
      <c r="B61">
        <v>1202.8</v>
      </c>
    </row>
    <row r="62" spans="1:2" x14ac:dyDescent="0.2">
      <c r="A62">
        <v>8600</v>
      </c>
      <c r="B62">
        <v>1292.0999999999999</v>
      </c>
    </row>
    <row r="63" spans="1:2" x14ac:dyDescent="0.2">
      <c r="A63">
        <v>8800</v>
      </c>
      <c r="B63">
        <v>1385.7</v>
      </c>
    </row>
    <row r="64" spans="1:2" x14ac:dyDescent="0.2">
      <c r="A64">
        <v>9000</v>
      </c>
      <c r="B64">
        <v>1484.1</v>
      </c>
    </row>
    <row r="65" spans="1:2" x14ac:dyDescent="0.2">
      <c r="A65">
        <v>9200</v>
      </c>
      <c r="B65">
        <v>1587.8</v>
      </c>
    </row>
    <row r="66" spans="1:2" x14ac:dyDescent="0.2">
      <c r="A66">
        <v>9400</v>
      </c>
      <c r="B66">
        <v>1696.7</v>
      </c>
    </row>
    <row r="67" spans="1:2" x14ac:dyDescent="0.2">
      <c r="A67">
        <v>9600</v>
      </c>
      <c r="B67">
        <v>1810.9</v>
      </c>
    </row>
    <row r="68" spans="1:2" x14ac:dyDescent="0.2">
      <c r="A68">
        <v>9800</v>
      </c>
      <c r="B68">
        <v>1930.5</v>
      </c>
    </row>
    <row r="69" spans="1:2" x14ac:dyDescent="0.2">
      <c r="A69">
        <v>1000</v>
      </c>
      <c r="B69">
        <v>2054.8000000000002</v>
      </c>
    </row>
    <row r="70" spans="1:2" x14ac:dyDescent="0.2">
      <c r="A70">
        <v>10200</v>
      </c>
      <c r="B70">
        <v>2184.1999999999998</v>
      </c>
    </row>
    <row r="71" spans="1:2" x14ac:dyDescent="0.2">
      <c r="A71">
        <v>10400</v>
      </c>
      <c r="B71">
        <v>2319.4</v>
      </c>
    </row>
    <row r="72" spans="1:2" x14ac:dyDescent="0.2">
      <c r="A72">
        <v>10600</v>
      </c>
      <c r="B72">
        <v>2460.9</v>
      </c>
    </row>
    <row r="73" spans="1:2" x14ac:dyDescent="0.2">
      <c r="A73">
        <v>10800</v>
      </c>
      <c r="B73">
        <v>2609.4</v>
      </c>
    </row>
    <row r="74" spans="1:2" x14ac:dyDescent="0.2">
      <c r="A74">
        <v>11000</v>
      </c>
      <c r="B74">
        <v>2765.5</v>
      </c>
    </row>
    <row r="75" spans="1:2" x14ac:dyDescent="0.2">
      <c r="A75">
        <v>11200</v>
      </c>
      <c r="B75">
        <v>2929.9</v>
      </c>
    </row>
    <row r="76" spans="1:2" x14ac:dyDescent="0.2">
      <c r="A76">
        <v>11400</v>
      </c>
      <c r="B76">
        <v>3103.7</v>
      </c>
    </row>
    <row r="77" spans="1:2" x14ac:dyDescent="0.2">
      <c r="A77">
        <v>11600</v>
      </c>
      <c r="B77">
        <v>3287.6</v>
      </c>
    </row>
    <row r="78" spans="1:2" x14ac:dyDescent="0.2">
      <c r="A78">
        <v>11800</v>
      </c>
      <c r="B78">
        <v>3482.9</v>
      </c>
    </row>
    <row r="79" spans="1:2" x14ac:dyDescent="0.2">
      <c r="A79">
        <v>12000</v>
      </c>
      <c r="B79">
        <v>3690.7</v>
      </c>
    </row>
    <row r="80" spans="1:2" x14ac:dyDescent="0.2">
      <c r="A80">
        <v>12200</v>
      </c>
      <c r="B80">
        <v>3912.3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5:S44"/>
  <sheetViews>
    <sheetView workbookViewId="0">
      <selection activeCell="E6" sqref="E6"/>
    </sheetView>
  </sheetViews>
  <sheetFormatPr defaultRowHeight="12.75" x14ac:dyDescent="0.2"/>
  <cols>
    <col min="2" max="2" width="11.42578125" customWidth="1"/>
  </cols>
  <sheetData>
    <row r="5" spans="1:19" x14ac:dyDescent="0.2">
      <c r="A5" s="56" t="s">
        <v>0</v>
      </c>
      <c r="B5" s="56" t="s">
        <v>294</v>
      </c>
    </row>
    <row r="6" spans="1:19" x14ac:dyDescent="0.2">
      <c r="A6" s="49" t="s">
        <v>289</v>
      </c>
      <c r="B6" s="49" t="s">
        <v>351</v>
      </c>
    </row>
    <row r="7" spans="1:19" x14ac:dyDescent="0.2">
      <c r="A7" s="49" t="s">
        <v>290</v>
      </c>
      <c r="B7" s="49" t="s">
        <v>351</v>
      </c>
    </row>
    <row r="8" spans="1:19" x14ac:dyDescent="0.2">
      <c r="A8" s="104" t="s">
        <v>355</v>
      </c>
      <c r="B8" s="95"/>
    </row>
    <row r="9" spans="1:19" x14ac:dyDescent="0.2">
      <c r="A9" s="114" t="s">
        <v>354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</row>
    <row r="10" spans="1:19" x14ac:dyDescent="0.2">
      <c r="A10" s="49"/>
      <c r="B10" s="50"/>
      <c r="C10" s="113" t="s">
        <v>353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</row>
    <row r="11" spans="1:19" x14ac:dyDescent="0.2">
      <c r="A11" s="50"/>
      <c r="B11" s="50"/>
      <c r="C11" s="56">
        <v>0</v>
      </c>
      <c r="D11" s="56">
        <v>5</v>
      </c>
      <c r="E11" s="56">
        <v>10</v>
      </c>
      <c r="F11" s="56">
        <v>15</v>
      </c>
      <c r="G11" s="56">
        <v>20</v>
      </c>
      <c r="H11" s="56">
        <v>25</v>
      </c>
      <c r="I11" s="56">
        <v>30</v>
      </c>
      <c r="J11" s="56">
        <v>34</v>
      </c>
      <c r="K11" s="56">
        <v>40</v>
      </c>
      <c r="L11" s="56">
        <v>45</v>
      </c>
      <c r="M11" s="56">
        <v>50</v>
      </c>
      <c r="N11" s="56">
        <v>55</v>
      </c>
      <c r="O11" s="56">
        <v>60</v>
      </c>
      <c r="P11" s="56">
        <v>65</v>
      </c>
      <c r="Q11" s="56">
        <v>70</v>
      </c>
      <c r="R11" s="56">
        <v>75</v>
      </c>
      <c r="S11" s="56">
        <v>80</v>
      </c>
    </row>
    <row r="12" spans="1:19" x14ac:dyDescent="0.2">
      <c r="A12" s="112" t="s">
        <v>352</v>
      </c>
      <c r="B12" s="105">
        <v>4.5</v>
      </c>
      <c r="C12" s="50">
        <v>8.90625</v>
      </c>
      <c r="D12" s="50">
        <v>8.90625</v>
      </c>
      <c r="E12" s="50">
        <v>8.9375</v>
      </c>
      <c r="F12" s="50">
        <v>8.953125</v>
      </c>
      <c r="G12" s="50">
        <v>9.03125</v>
      </c>
      <c r="H12" s="50">
        <v>9.0703125</v>
      </c>
      <c r="I12" s="50">
        <v>9.1484375</v>
      </c>
      <c r="J12" s="50">
        <v>9.2109375</v>
      </c>
      <c r="K12" s="50">
        <v>9.296875</v>
      </c>
      <c r="L12" s="50">
        <v>9.328125</v>
      </c>
      <c r="M12" s="50">
        <v>9.3828125</v>
      </c>
      <c r="N12" s="50">
        <v>9.421875</v>
      </c>
      <c r="O12" s="50">
        <v>9.4765625</v>
      </c>
      <c r="P12" s="50">
        <v>9.53125</v>
      </c>
      <c r="Q12" s="50">
        <v>9.6015625</v>
      </c>
      <c r="R12" s="50">
        <v>9.671875</v>
      </c>
      <c r="S12" s="50">
        <v>9.7578125</v>
      </c>
    </row>
    <row r="13" spans="1:19" x14ac:dyDescent="0.2">
      <c r="A13" s="112"/>
      <c r="B13" s="105">
        <v>5</v>
      </c>
      <c r="C13" s="50">
        <v>8.90625</v>
      </c>
      <c r="D13" s="50">
        <v>8.90625</v>
      </c>
      <c r="E13" s="50">
        <v>8.9765625</v>
      </c>
      <c r="F13" s="50">
        <v>9</v>
      </c>
      <c r="G13" s="50">
        <v>9.09375</v>
      </c>
      <c r="H13" s="50">
        <v>9.1171875</v>
      </c>
      <c r="I13" s="50">
        <v>9.1875</v>
      </c>
      <c r="J13" s="50">
        <v>9.2421875</v>
      </c>
      <c r="K13" s="50">
        <v>9.296875</v>
      </c>
      <c r="L13" s="50">
        <v>9.3515625</v>
      </c>
      <c r="M13" s="50">
        <v>9.390625</v>
      </c>
      <c r="N13" s="50">
        <v>9.4375</v>
      </c>
      <c r="O13" s="50">
        <v>9.5</v>
      </c>
      <c r="P13" s="50">
        <v>9.5625</v>
      </c>
      <c r="Q13" s="50">
        <v>9.6171875</v>
      </c>
      <c r="R13" s="50">
        <v>9.703125</v>
      </c>
      <c r="S13" s="50">
        <v>9.7734375</v>
      </c>
    </row>
    <row r="14" spans="1:19" x14ac:dyDescent="0.2">
      <c r="A14" s="112"/>
      <c r="B14" s="105">
        <v>5.5</v>
      </c>
      <c r="C14" s="50">
        <v>8.90625</v>
      </c>
      <c r="D14" s="50">
        <v>8.9375</v>
      </c>
      <c r="E14" s="50">
        <v>9</v>
      </c>
      <c r="F14" s="50">
        <v>9.0390625</v>
      </c>
      <c r="G14" s="50">
        <v>9.1015625</v>
      </c>
      <c r="H14" s="50">
        <v>9.1484375</v>
      </c>
      <c r="I14" s="50">
        <v>9.2109375</v>
      </c>
      <c r="J14" s="50">
        <v>9.2578125</v>
      </c>
      <c r="K14" s="50">
        <v>9.296875</v>
      </c>
      <c r="L14" s="50">
        <v>9.3515625</v>
      </c>
      <c r="M14" s="50">
        <v>9.390625</v>
      </c>
      <c r="N14" s="50">
        <v>9.453125</v>
      </c>
      <c r="O14" s="50">
        <v>9.4765625</v>
      </c>
      <c r="P14" s="50">
        <v>9.5625</v>
      </c>
      <c r="Q14" s="50">
        <v>9.6171875</v>
      </c>
      <c r="R14" s="50">
        <v>9.703125</v>
      </c>
      <c r="S14" s="50">
        <v>9.7578125</v>
      </c>
    </row>
    <row r="15" spans="1:19" x14ac:dyDescent="0.2">
      <c r="A15" s="112"/>
      <c r="B15" s="105">
        <v>6</v>
      </c>
      <c r="C15" s="50">
        <v>3.7734375</v>
      </c>
      <c r="D15" s="50">
        <v>3.828125</v>
      </c>
      <c r="E15" s="50">
        <v>3.859375</v>
      </c>
      <c r="F15" s="50">
        <v>3.90625</v>
      </c>
      <c r="G15" s="50">
        <v>3.953125</v>
      </c>
      <c r="H15" s="50">
        <v>4</v>
      </c>
      <c r="I15" s="50">
        <v>4.0625</v>
      </c>
      <c r="J15" s="50">
        <v>4.1328125</v>
      </c>
      <c r="K15" s="50">
        <v>4.171875</v>
      </c>
      <c r="L15" s="50">
        <v>4.21875</v>
      </c>
      <c r="M15" s="50">
        <v>4.2734375</v>
      </c>
      <c r="N15" s="50">
        <v>4.328125</v>
      </c>
      <c r="O15" s="50">
        <v>4.3515625</v>
      </c>
      <c r="P15" s="50">
        <v>4.4375</v>
      </c>
      <c r="Q15" s="50">
        <v>4.5</v>
      </c>
      <c r="R15" s="50">
        <v>4.59375</v>
      </c>
      <c r="S15" s="50">
        <v>4.6171875</v>
      </c>
    </row>
    <row r="16" spans="1:19" x14ac:dyDescent="0.2">
      <c r="A16" s="112"/>
      <c r="B16" s="105">
        <v>6.5</v>
      </c>
      <c r="C16" s="50">
        <v>3</v>
      </c>
      <c r="D16" s="50">
        <v>3.0703125</v>
      </c>
      <c r="E16" s="50">
        <v>3.1015625</v>
      </c>
      <c r="F16" s="50">
        <v>3.1484375</v>
      </c>
      <c r="G16" s="50">
        <v>3.171875</v>
      </c>
      <c r="H16" s="50">
        <v>3.1875</v>
      </c>
      <c r="I16" s="50">
        <v>3.2421875</v>
      </c>
      <c r="J16" s="50">
        <v>3.28125</v>
      </c>
      <c r="K16" s="50">
        <v>3.296875</v>
      </c>
      <c r="L16" s="50">
        <v>3.34375</v>
      </c>
      <c r="M16" s="50">
        <v>3.390625</v>
      </c>
      <c r="N16" s="50">
        <v>3.421875</v>
      </c>
      <c r="O16" s="50">
        <v>3.4296875</v>
      </c>
      <c r="P16" s="50">
        <v>3.5</v>
      </c>
      <c r="Q16" s="50">
        <v>3.53125</v>
      </c>
      <c r="R16" s="50">
        <v>3.5703125</v>
      </c>
      <c r="S16" s="50">
        <v>3.59375</v>
      </c>
    </row>
    <row r="17" spans="1:19" x14ac:dyDescent="0.2">
      <c r="A17" s="112"/>
      <c r="B17" s="105">
        <v>7</v>
      </c>
      <c r="C17" s="50">
        <v>2.2265625</v>
      </c>
      <c r="D17" s="50">
        <v>2.2890625</v>
      </c>
      <c r="E17" s="50">
        <v>2.3125</v>
      </c>
      <c r="F17" s="50">
        <v>2.34375</v>
      </c>
      <c r="G17" s="50">
        <v>2.359375</v>
      </c>
      <c r="H17" s="50">
        <v>2.3671875</v>
      </c>
      <c r="I17" s="50">
        <v>2.3984375</v>
      </c>
      <c r="J17" s="50">
        <v>2.421875</v>
      </c>
      <c r="K17" s="50">
        <v>2.4296875</v>
      </c>
      <c r="L17" s="50">
        <v>2.453125</v>
      </c>
      <c r="M17" s="50">
        <v>2.46875</v>
      </c>
      <c r="N17" s="50">
        <v>2.4921875</v>
      </c>
      <c r="O17" s="50">
        <v>2.5</v>
      </c>
      <c r="P17" s="50">
        <v>2.5078125</v>
      </c>
      <c r="Q17" s="50">
        <v>2.5234375</v>
      </c>
      <c r="R17" s="50">
        <v>2.5390625</v>
      </c>
      <c r="S17" s="50">
        <v>2.5390625</v>
      </c>
    </row>
    <row r="18" spans="1:19" x14ac:dyDescent="0.2">
      <c r="A18" s="112"/>
      <c r="B18" s="105">
        <v>7.5</v>
      </c>
      <c r="C18" s="50">
        <v>1.953125</v>
      </c>
      <c r="D18" s="50">
        <v>1.9765625</v>
      </c>
      <c r="E18" s="50">
        <v>1.9921875</v>
      </c>
      <c r="F18" s="50">
        <v>2.0234375</v>
      </c>
      <c r="G18" s="50">
        <v>2.0234375</v>
      </c>
      <c r="H18" s="50">
        <v>2.0390625</v>
      </c>
      <c r="I18" s="50">
        <v>2.046875</v>
      </c>
      <c r="J18" s="50">
        <v>2.078125</v>
      </c>
      <c r="K18" s="50">
        <v>2.09375</v>
      </c>
      <c r="L18" s="50">
        <v>2.1015625</v>
      </c>
      <c r="M18" s="50">
        <v>2.109375</v>
      </c>
      <c r="N18" s="50">
        <v>2.140625</v>
      </c>
      <c r="O18" s="50">
        <v>2.1484375</v>
      </c>
      <c r="P18" s="50">
        <v>2.15625</v>
      </c>
      <c r="Q18" s="50">
        <v>2.15625</v>
      </c>
      <c r="R18" s="50">
        <v>2.15625</v>
      </c>
      <c r="S18" s="50">
        <v>2.15625</v>
      </c>
    </row>
    <row r="19" spans="1:19" x14ac:dyDescent="0.2">
      <c r="A19" s="112"/>
      <c r="B19" s="105">
        <v>8</v>
      </c>
      <c r="C19" s="50">
        <v>1.8671875</v>
      </c>
      <c r="D19" s="50">
        <v>1.8671875</v>
      </c>
      <c r="E19" s="50">
        <v>1.8984375</v>
      </c>
      <c r="F19" s="50">
        <v>1.9765625</v>
      </c>
      <c r="G19" s="50">
        <v>2.0078125</v>
      </c>
      <c r="H19" s="50">
        <v>2.015625</v>
      </c>
      <c r="I19" s="50">
        <v>2.03125</v>
      </c>
      <c r="J19" s="50">
        <v>2.046875</v>
      </c>
      <c r="K19" s="50">
        <v>2.0625</v>
      </c>
      <c r="L19" s="50">
        <v>2.0703125</v>
      </c>
      <c r="M19" s="50">
        <v>2.046875</v>
      </c>
      <c r="N19" s="50">
        <v>2.0234375</v>
      </c>
      <c r="O19" s="50">
        <v>1.9375</v>
      </c>
      <c r="P19" s="50">
        <v>1.9140625</v>
      </c>
      <c r="Q19" s="50">
        <v>1.9140625</v>
      </c>
      <c r="R19" s="50">
        <v>1.9296875</v>
      </c>
      <c r="S19" s="50">
        <v>1.921875</v>
      </c>
    </row>
    <row r="20" spans="1:19" x14ac:dyDescent="0.2">
      <c r="A20" s="112"/>
      <c r="B20" s="105">
        <v>8.5</v>
      </c>
      <c r="C20" s="50">
        <v>1.5546875</v>
      </c>
      <c r="D20" s="50">
        <v>1.5546875</v>
      </c>
      <c r="E20" s="50">
        <v>1.5546875</v>
      </c>
      <c r="F20" s="50">
        <v>1.6484375</v>
      </c>
      <c r="G20" s="50">
        <v>1.6796875</v>
      </c>
      <c r="H20" s="50">
        <v>1.7109375</v>
      </c>
      <c r="I20" s="50">
        <v>1.78125</v>
      </c>
      <c r="J20" s="50">
        <v>1.8671875</v>
      </c>
      <c r="K20" s="50">
        <v>1.890625</v>
      </c>
      <c r="L20" s="50">
        <v>1.828125</v>
      </c>
      <c r="M20" s="50">
        <v>1.6953125</v>
      </c>
      <c r="N20" s="50">
        <v>1.6640625</v>
      </c>
      <c r="O20" s="50">
        <v>1.671875</v>
      </c>
      <c r="P20" s="50">
        <v>1.6875</v>
      </c>
      <c r="Q20" s="50">
        <v>1.703125</v>
      </c>
      <c r="R20" s="50">
        <v>1.7421875</v>
      </c>
      <c r="S20" s="50">
        <v>1.7421875</v>
      </c>
    </row>
    <row r="21" spans="1:19" x14ac:dyDescent="0.2">
      <c r="A21" s="112"/>
      <c r="B21" s="105">
        <v>9</v>
      </c>
      <c r="C21" s="50">
        <v>1.328125</v>
      </c>
      <c r="D21" s="50">
        <v>1.328125</v>
      </c>
      <c r="E21" s="50">
        <v>1.328125</v>
      </c>
      <c r="F21" s="50">
        <v>1.40625</v>
      </c>
      <c r="G21" s="50">
        <v>1.421875</v>
      </c>
      <c r="H21" s="50">
        <v>1.453125</v>
      </c>
      <c r="I21" s="50">
        <v>1.5078125</v>
      </c>
      <c r="J21" s="50">
        <v>1.609375</v>
      </c>
      <c r="K21" s="50">
        <v>1.6484375</v>
      </c>
      <c r="L21" s="50">
        <v>1.609375</v>
      </c>
      <c r="M21" s="50">
        <v>1.4921875</v>
      </c>
      <c r="N21" s="50">
        <v>1.4609375</v>
      </c>
      <c r="O21" s="50">
        <v>1.4609375</v>
      </c>
      <c r="P21" s="50">
        <v>1.4765625</v>
      </c>
      <c r="Q21" s="50">
        <v>1.4921875</v>
      </c>
      <c r="R21" s="50">
        <v>1.5390625</v>
      </c>
      <c r="S21" s="50">
        <v>1.5390625</v>
      </c>
    </row>
    <row r="22" spans="1:19" x14ac:dyDescent="0.2">
      <c r="A22" s="112"/>
      <c r="B22" s="105">
        <v>9.5</v>
      </c>
      <c r="C22" s="50">
        <v>1.078125</v>
      </c>
      <c r="D22" s="50">
        <v>1.078125</v>
      </c>
      <c r="E22" s="50">
        <v>1.109375</v>
      </c>
      <c r="F22" s="50">
        <v>1.1875</v>
      </c>
      <c r="G22" s="50">
        <v>1.21875</v>
      </c>
      <c r="H22" s="50">
        <v>1.25</v>
      </c>
      <c r="I22" s="50">
        <v>1.3046875</v>
      </c>
      <c r="J22" s="50">
        <v>1.4140625</v>
      </c>
      <c r="K22" s="50">
        <v>1.4296875</v>
      </c>
      <c r="L22" s="50">
        <v>1.390625</v>
      </c>
      <c r="M22" s="50">
        <v>1.28125</v>
      </c>
      <c r="N22" s="50">
        <v>1.2890625</v>
      </c>
      <c r="O22" s="50">
        <v>1.3046875</v>
      </c>
      <c r="P22" s="50">
        <v>1.328125</v>
      </c>
      <c r="Q22" s="50">
        <v>1.34375</v>
      </c>
      <c r="R22" s="50">
        <v>1.3671875</v>
      </c>
      <c r="S22" s="50">
        <v>1.3671875</v>
      </c>
    </row>
    <row r="23" spans="1:19" x14ac:dyDescent="0.2">
      <c r="A23" s="112"/>
      <c r="B23" s="105">
        <v>10</v>
      </c>
      <c r="C23" s="50">
        <v>0.9453125</v>
      </c>
      <c r="D23" s="50">
        <v>0.9453125</v>
      </c>
      <c r="E23" s="50">
        <v>0.9453125</v>
      </c>
      <c r="F23" s="50">
        <v>1.046875</v>
      </c>
      <c r="G23" s="50">
        <v>1.0625</v>
      </c>
      <c r="H23" s="50">
        <v>1.09375</v>
      </c>
      <c r="I23" s="50">
        <v>1.15625</v>
      </c>
      <c r="J23" s="50">
        <v>1.2109375</v>
      </c>
      <c r="K23" s="50">
        <v>1.25</v>
      </c>
      <c r="L23" s="50">
        <v>1.2109375</v>
      </c>
      <c r="M23" s="50">
        <v>1.1328125</v>
      </c>
      <c r="N23" s="50">
        <v>1.125</v>
      </c>
      <c r="O23" s="50">
        <v>1.1328125</v>
      </c>
      <c r="P23" s="50">
        <v>1.1640625</v>
      </c>
      <c r="Q23" s="50">
        <v>1.1875</v>
      </c>
      <c r="R23" s="50">
        <v>1.1875</v>
      </c>
      <c r="S23" s="50">
        <v>1.1875</v>
      </c>
    </row>
    <row r="24" spans="1:19" x14ac:dyDescent="0.2">
      <c r="A24" s="112"/>
      <c r="B24" s="105">
        <v>10.5</v>
      </c>
      <c r="C24" s="50">
        <v>0.8359375</v>
      </c>
      <c r="D24" s="50">
        <v>0.8359375</v>
      </c>
      <c r="E24" s="50">
        <v>0.8359375</v>
      </c>
      <c r="F24" s="50">
        <v>0.890625</v>
      </c>
      <c r="G24" s="50">
        <v>0.921875</v>
      </c>
      <c r="H24" s="50">
        <v>0.9453125</v>
      </c>
      <c r="I24" s="50">
        <v>1.0078125</v>
      </c>
      <c r="J24" s="50">
        <v>1.0546875</v>
      </c>
      <c r="K24" s="50">
        <v>1.0859375</v>
      </c>
      <c r="L24" s="50">
        <v>1.0703125</v>
      </c>
      <c r="M24" s="50">
        <v>1.0234375</v>
      </c>
      <c r="N24" s="50">
        <v>1.0078125</v>
      </c>
      <c r="O24" s="50">
        <v>1.0390625</v>
      </c>
      <c r="P24" s="50">
        <v>1.0546875</v>
      </c>
      <c r="Q24" s="50">
        <v>1.0703125</v>
      </c>
      <c r="R24" s="50">
        <v>1.0703125</v>
      </c>
      <c r="S24" s="50">
        <v>1.0703125</v>
      </c>
    </row>
    <row r="25" spans="1:19" x14ac:dyDescent="0.2">
      <c r="A25" s="112"/>
      <c r="B25" s="105">
        <v>11</v>
      </c>
      <c r="C25" s="50">
        <v>0.6875</v>
      </c>
      <c r="D25" s="50">
        <v>0.6875</v>
      </c>
      <c r="E25" s="50">
        <v>0.6875</v>
      </c>
      <c r="F25" s="50">
        <v>0.78125</v>
      </c>
      <c r="G25" s="50">
        <v>0.796875</v>
      </c>
      <c r="H25" s="50">
        <v>0.8125</v>
      </c>
      <c r="I25" s="50">
        <v>0.890625</v>
      </c>
      <c r="J25" s="50">
        <v>0.8984375</v>
      </c>
      <c r="K25" s="50">
        <v>0.9453125</v>
      </c>
      <c r="L25" s="50">
        <v>0.9375</v>
      </c>
      <c r="M25" s="50">
        <v>0.890625</v>
      </c>
      <c r="N25" s="50">
        <v>0.8984375</v>
      </c>
      <c r="O25" s="50">
        <v>0.921875</v>
      </c>
      <c r="P25" s="50">
        <v>0.9453125</v>
      </c>
      <c r="Q25" s="50">
        <v>0.96875</v>
      </c>
      <c r="R25" s="50">
        <v>0.96875</v>
      </c>
      <c r="S25" s="50">
        <v>0.96875</v>
      </c>
    </row>
    <row r="26" spans="1:19" x14ac:dyDescent="0.2">
      <c r="A26" s="112"/>
      <c r="B26" s="105">
        <v>11.5</v>
      </c>
      <c r="C26" s="50">
        <v>0.6015625</v>
      </c>
      <c r="D26" s="50">
        <v>0.6015625</v>
      </c>
      <c r="E26" s="50">
        <v>0.6015625</v>
      </c>
      <c r="F26" s="50">
        <v>0.671875</v>
      </c>
      <c r="G26" s="50">
        <v>0.6796875</v>
      </c>
      <c r="H26" s="50">
        <v>0.703125</v>
      </c>
      <c r="I26" s="50">
        <v>0.75</v>
      </c>
      <c r="J26" s="50">
        <v>0.8046875</v>
      </c>
      <c r="K26" s="50">
        <v>0.8359375</v>
      </c>
      <c r="L26" s="50">
        <v>0.8125</v>
      </c>
      <c r="M26" s="50">
        <v>0.7890625</v>
      </c>
      <c r="N26" s="50">
        <v>0.796875</v>
      </c>
      <c r="O26" s="50">
        <v>0.8125</v>
      </c>
      <c r="P26" s="50">
        <v>0.8515625</v>
      </c>
      <c r="Q26" s="50">
        <v>0.875</v>
      </c>
      <c r="R26" s="50">
        <v>0.875</v>
      </c>
      <c r="S26" s="50">
        <v>0.875</v>
      </c>
    </row>
    <row r="27" spans="1:19" x14ac:dyDescent="0.2">
      <c r="A27" s="112"/>
      <c r="B27" s="105">
        <v>12</v>
      </c>
      <c r="C27" s="50">
        <v>0.5234375</v>
      </c>
      <c r="D27" s="50">
        <v>0.5234375</v>
      </c>
      <c r="E27" s="50">
        <v>0.5234375</v>
      </c>
      <c r="F27" s="50">
        <v>0.578125</v>
      </c>
      <c r="G27" s="50">
        <v>0.5859375</v>
      </c>
      <c r="H27" s="50">
        <v>0.59375</v>
      </c>
      <c r="I27" s="50">
        <v>0.65625</v>
      </c>
      <c r="J27" s="50">
        <v>0.703125</v>
      </c>
      <c r="K27" s="50">
        <v>0.7265625</v>
      </c>
      <c r="L27" s="50">
        <v>0.71875</v>
      </c>
      <c r="M27" s="50">
        <v>0.6953125</v>
      </c>
      <c r="N27" s="50">
        <v>0.7109375</v>
      </c>
      <c r="O27" s="50">
        <v>0.7265625</v>
      </c>
      <c r="P27" s="50">
        <v>0.7578125</v>
      </c>
      <c r="Q27" s="50">
        <v>0.7734375</v>
      </c>
      <c r="R27" s="50">
        <v>0.7734375</v>
      </c>
      <c r="S27" s="50">
        <v>0.7734375</v>
      </c>
    </row>
    <row r="28" spans="1:19" x14ac:dyDescent="0.2">
      <c r="A28" s="112"/>
      <c r="B28" s="105">
        <v>12.5</v>
      </c>
      <c r="C28" s="50">
        <v>0.4375</v>
      </c>
      <c r="D28" s="50">
        <v>0.4375</v>
      </c>
      <c r="E28" s="50">
        <v>0.4375</v>
      </c>
      <c r="F28" s="50">
        <v>0.4375</v>
      </c>
      <c r="G28" s="50">
        <v>0.484375</v>
      </c>
      <c r="H28" s="50">
        <v>0.515625</v>
      </c>
      <c r="I28" s="50">
        <v>0.578125</v>
      </c>
      <c r="J28" s="50">
        <v>0.609375</v>
      </c>
      <c r="K28" s="50">
        <v>0.640625</v>
      </c>
      <c r="L28" s="50">
        <v>0.6484375</v>
      </c>
      <c r="M28" s="50">
        <v>0.6015625</v>
      </c>
      <c r="N28" s="50">
        <v>0.625</v>
      </c>
      <c r="O28" s="50">
        <v>0.6796875</v>
      </c>
      <c r="P28" s="50">
        <v>0.6953125</v>
      </c>
      <c r="Q28" s="50">
        <v>0.7109375</v>
      </c>
      <c r="R28" s="50">
        <v>0.7265625</v>
      </c>
      <c r="S28" s="50">
        <v>0.7265625</v>
      </c>
    </row>
    <row r="29" spans="1:19" x14ac:dyDescent="0.2">
      <c r="A29" s="112"/>
      <c r="B29" s="105">
        <v>13</v>
      </c>
      <c r="C29" s="50">
        <v>0.375</v>
      </c>
      <c r="D29" s="50">
        <v>0.375</v>
      </c>
      <c r="E29" s="50">
        <v>0.375</v>
      </c>
      <c r="F29" s="50">
        <v>0.375</v>
      </c>
      <c r="G29" s="50">
        <v>0.40625</v>
      </c>
      <c r="H29" s="50">
        <v>0.4375</v>
      </c>
      <c r="I29" s="50">
        <v>0.5</v>
      </c>
      <c r="J29" s="50">
        <v>0.515625</v>
      </c>
      <c r="K29" s="50">
        <v>0.5546875</v>
      </c>
      <c r="L29" s="50">
        <v>0.53125</v>
      </c>
      <c r="M29" s="50">
        <v>0.53125</v>
      </c>
      <c r="N29" s="50">
        <v>0.5546875</v>
      </c>
      <c r="O29" s="50">
        <v>0.59375</v>
      </c>
      <c r="P29" s="50">
        <v>0.625</v>
      </c>
      <c r="Q29" s="50">
        <v>0.640625</v>
      </c>
      <c r="R29" s="50">
        <v>0.640625</v>
      </c>
      <c r="S29" s="50">
        <v>0.640625</v>
      </c>
    </row>
    <row r="30" spans="1:19" x14ac:dyDescent="0.2">
      <c r="A30" s="112"/>
      <c r="B30" s="105">
        <v>13.5</v>
      </c>
      <c r="C30" s="50">
        <v>0.3046875</v>
      </c>
      <c r="D30" s="50">
        <v>0.3046875</v>
      </c>
      <c r="E30" s="50">
        <v>0.3203125</v>
      </c>
      <c r="F30" s="50">
        <v>0.3203125</v>
      </c>
      <c r="G30" s="50">
        <v>0.34375</v>
      </c>
      <c r="H30" s="50">
        <v>0.3671875</v>
      </c>
      <c r="I30" s="50">
        <v>0.4453125</v>
      </c>
      <c r="J30" s="50">
        <v>0.4453125</v>
      </c>
      <c r="K30" s="50">
        <v>0.4921875</v>
      </c>
      <c r="L30" s="50">
        <v>0.4765625</v>
      </c>
      <c r="M30" s="50">
        <v>0.4765625</v>
      </c>
      <c r="N30" s="50">
        <v>0.4921875</v>
      </c>
      <c r="O30" s="50">
        <v>0.53125</v>
      </c>
      <c r="P30" s="50">
        <v>0.578125</v>
      </c>
      <c r="Q30" s="50">
        <v>0.5859375</v>
      </c>
      <c r="R30" s="50">
        <v>0.6015625</v>
      </c>
      <c r="S30" s="50">
        <v>0.6015625</v>
      </c>
    </row>
    <row r="31" spans="1:19" x14ac:dyDescent="0.2">
      <c r="A31" s="112"/>
      <c r="B31" s="105">
        <v>14</v>
      </c>
      <c r="C31" s="50">
        <v>0.203125</v>
      </c>
      <c r="D31" s="50">
        <v>0.203125</v>
      </c>
      <c r="E31" s="50">
        <v>0.2265625</v>
      </c>
      <c r="F31" s="50">
        <v>0.2578125</v>
      </c>
      <c r="G31" s="50">
        <v>0.2578125</v>
      </c>
      <c r="H31" s="50">
        <v>0.2890625</v>
      </c>
      <c r="I31" s="50">
        <v>0.359375</v>
      </c>
      <c r="J31" s="50">
        <v>0.390625</v>
      </c>
      <c r="K31" s="50">
        <v>0.4296875</v>
      </c>
      <c r="L31" s="50">
        <v>0.421875</v>
      </c>
      <c r="M31" s="50">
        <v>0.4140625</v>
      </c>
      <c r="N31" s="50">
        <v>0.4375</v>
      </c>
      <c r="O31" s="50">
        <v>0.4765625</v>
      </c>
      <c r="P31" s="50">
        <v>0.515625</v>
      </c>
      <c r="Q31" s="50">
        <v>0.53125</v>
      </c>
      <c r="R31" s="50">
        <v>0.53125</v>
      </c>
      <c r="S31" s="50">
        <v>0.53125</v>
      </c>
    </row>
    <row r="32" spans="1:19" x14ac:dyDescent="0.2">
      <c r="A32" s="112"/>
      <c r="B32" s="105">
        <v>14.5</v>
      </c>
      <c r="C32" s="50">
        <v>0.1640625</v>
      </c>
      <c r="D32" s="50">
        <v>0.1640625</v>
      </c>
      <c r="E32" s="50">
        <v>0.1953125</v>
      </c>
      <c r="F32" s="50">
        <v>0.203125</v>
      </c>
      <c r="G32" s="50">
        <v>0.2109375</v>
      </c>
      <c r="H32" s="50">
        <v>0.2578125</v>
      </c>
      <c r="I32" s="50">
        <v>0.3125</v>
      </c>
      <c r="J32" s="50">
        <v>0.3359375</v>
      </c>
      <c r="K32" s="50">
        <v>0.359375</v>
      </c>
      <c r="L32" s="50">
        <v>0.3515625</v>
      </c>
      <c r="M32" s="50">
        <v>0.359375</v>
      </c>
      <c r="N32" s="50">
        <v>0.40625</v>
      </c>
      <c r="O32" s="50">
        <v>0.4296875</v>
      </c>
      <c r="P32" s="50">
        <v>0.46875</v>
      </c>
      <c r="Q32" s="50">
        <v>0.4609375</v>
      </c>
      <c r="R32" s="50">
        <v>0.4765625</v>
      </c>
      <c r="S32" s="50">
        <v>0.4765625</v>
      </c>
    </row>
    <row r="33" spans="1:19" x14ac:dyDescent="0.2">
      <c r="A33" s="112"/>
      <c r="B33" s="105">
        <v>15</v>
      </c>
      <c r="C33" s="50">
        <v>0.140625</v>
      </c>
      <c r="D33" s="50">
        <v>0.140625</v>
      </c>
      <c r="E33" s="50">
        <v>0.1640625</v>
      </c>
      <c r="F33" s="50">
        <v>0.1796875</v>
      </c>
      <c r="G33" s="50">
        <v>0.1796875</v>
      </c>
      <c r="H33" s="50">
        <v>0.203125</v>
      </c>
      <c r="I33" s="50">
        <v>0.265625</v>
      </c>
      <c r="J33" s="50">
        <v>0.2734375</v>
      </c>
      <c r="K33" s="50">
        <v>0.3203125</v>
      </c>
      <c r="L33" s="50">
        <v>0.3125</v>
      </c>
      <c r="M33" s="50">
        <v>0.3046875</v>
      </c>
      <c r="N33" s="50">
        <v>0.34375</v>
      </c>
      <c r="O33" s="50">
        <v>0.3671875</v>
      </c>
      <c r="P33" s="50">
        <v>0.40625</v>
      </c>
      <c r="Q33" s="50">
        <v>0.4140625</v>
      </c>
      <c r="R33" s="50">
        <v>0.421875</v>
      </c>
      <c r="S33" s="50">
        <v>0.421875</v>
      </c>
    </row>
    <row r="34" spans="1:19" x14ac:dyDescent="0.2">
      <c r="A34" s="112"/>
      <c r="B34" s="105">
        <v>15.5</v>
      </c>
      <c r="C34" s="50">
        <v>0.109375</v>
      </c>
      <c r="D34" s="50">
        <v>0.109375</v>
      </c>
      <c r="E34" s="50">
        <v>0.140625</v>
      </c>
      <c r="F34" s="50">
        <v>0.1484375</v>
      </c>
      <c r="G34" s="50">
        <v>0.1328125</v>
      </c>
      <c r="H34" s="50">
        <v>0.15625</v>
      </c>
      <c r="I34" s="50">
        <v>0.21875</v>
      </c>
      <c r="J34" s="50">
        <v>0.21875</v>
      </c>
      <c r="K34" s="50">
        <v>0.2421875</v>
      </c>
      <c r="L34" s="50">
        <v>0.2421875</v>
      </c>
      <c r="M34" s="50">
        <v>0.2421875</v>
      </c>
      <c r="N34" s="50">
        <v>0.296875</v>
      </c>
      <c r="O34" s="50">
        <v>0.34375</v>
      </c>
      <c r="P34" s="50">
        <v>0.359375</v>
      </c>
      <c r="Q34" s="50">
        <v>0.375</v>
      </c>
      <c r="R34" s="50">
        <v>0.375</v>
      </c>
      <c r="S34" s="50">
        <v>0.375</v>
      </c>
    </row>
    <row r="35" spans="1:19" x14ac:dyDescent="0.2">
      <c r="A35" s="112"/>
      <c r="B35" s="105">
        <v>16</v>
      </c>
      <c r="C35" s="50">
        <v>0.109375</v>
      </c>
      <c r="D35" s="50">
        <v>0.109375</v>
      </c>
      <c r="E35" s="50">
        <v>0.109375</v>
      </c>
      <c r="F35" s="50">
        <v>0.109375</v>
      </c>
      <c r="G35" s="50">
        <v>0.1015625</v>
      </c>
      <c r="H35" s="50">
        <v>0.1171875</v>
      </c>
      <c r="I35" s="50">
        <v>0.1796875</v>
      </c>
      <c r="J35" s="50">
        <v>0.1953125</v>
      </c>
      <c r="K35" s="50">
        <v>0.2265625</v>
      </c>
      <c r="L35" s="50">
        <v>0.234375</v>
      </c>
      <c r="M35" s="50">
        <v>0.234375</v>
      </c>
      <c r="N35" s="50">
        <v>0.2578125</v>
      </c>
      <c r="O35" s="50">
        <v>0.296875</v>
      </c>
      <c r="P35" s="50">
        <v>0.328125</v>
      </c>
      <c r="Q35" s="50">
        <v>0.34375</v>
      </c>
      <c r="R35" s="50">
        <v>0.34375</v>
      </c>
      <c r="S35" s="50">
        <v>0.34375</v>
      </c>
    </row>
    <row r="36" spans="1:19" x14ac:dyDescent="0.2">
      <c r="A36" s="112"/>
      <c r="B36" s="105">
        <v>16.5</v>
      </c>
      <c r="C36" s="50">
        <v>9.375E-2</v>
      </c>
      <c r="D36" s="50">
        <v>9.375E-2</v>
      </c>
      <c r="E36" s="50">
        <v>9.375E-2</v>
      </c>
      <c r="F36" s="50">
        <v>0.1015625</v>
      </c>
      <c r="G36" s="50">
        <v>0.1015625</v>
      </c>
      <c r="H36" s="50">
        <v>0.1171875</v>
      </c>
      <c r="I36" s="50">
        <v>0.1796875</v>
      </c>
      <c r="J36" s="50">
        <v>0.1953125</v>
      </c>
      <c r="K36" s="50">
        <v>0.21875</v>
      </c>
      <c r="L36" s="50">
        <v>0.21875</v>
      </c>
      <c r="M36" s="50">
        <v>0.21875</v>
      </c>
      <c r="N36" s="50">
        <v>0.21875</v>
      </c>
      <c r="O36" s="50">
        <v>0.21875</v>
      </c>
      <c r="P36" s="50">
        <v>0.21875</v>
      </c>
      <c r="Q36" s="50">
        <v>0.21875</v>
      </c>
      <c r="R36" s="50">
        <v>0.21875</v>
      </c>
      <c r="S36" s="50">
        <v>0.21875</v>
      </c>
    </row>
    <row r="37" spans="1:19" x14ac:dyDescent="0.2">
      <c r="A37" s="112"/>
      <c r="B37" s="105">
        <v>17</v>
      </c>
      <c r="C37" s="50">
        <v>7.8125E-2</v>
      </c>
      <c r="D37" s="50">
        <v>7.8125E-2</v>
      </c>
      <c r="E37" s="50">
        <v>9.375E-2</v>
      </c>
      <c r="F37" s="50">
        <v>0.1015625</v>
      </c>
      <c r="G37" s="50">
        <v>0.1015625</v>
      </c>
      <c r="H37" s="50">
        <v>0.1171875</v>
      </c>
      <c r="I37" s="50">
        <v>0.1796875</v>
      </c>
      <c r="J37" s="50">
        <v>0.1875</v>
      </c>
      <c r="K37" s="50">
        <v>0.1875</v>
      </c>
      <c r="L37" s="50">
        <v>0.1875</v>
      </c>
      <c r="M37" s="50">
        <v>0.1875</v>
      </c>
      <c r="N37" s="50">
        <v>0.1875</v>
      </c>
      <c r="O37" s="50">
        <v>0.1875</v>
      </c>
      <c r="P37" s="50">
        <v>0.1875</v>
      </c>
      <c r="Q37" s="50">
        <v>0.1875</v>
      </c>
      <c r="R37" s="50">
        <v>0.1875</v>
      </c>
      <c r="S37" s="50">
        <v>0.1875</v>
      </c>
    </row>
    <row r="38" spans="1:19" x14ac:dyDescent="0.2">
      <c r="A38" s="112"/>
      <c r="B38" s="105">
        <v>17.5</v>
      </c>
      <c r="C38" s="50">
        <v>7.8125E-2</v>
      </c>
      <c r="D38" s="50">
        <v>7.8125E-2</v>
      </c>
      <c r="E38" s="50">
        <v>9.375E-2</v>
      </c>
      <c r="F38" s="50">
        <v>0.1015625</v>
      </c>
      <c r="G38" s="50">
        <v>0.1015625</v>
      </c>
      <c r="H38" s="50">
        <v>0.1171875</v>
      </c>
      <c r="I38" s="50">
        <v>0.15625</v>
      </c>
      <c r="J38" s="50">
        <v>0.15625</v>
      </c>
      <c r="K38" s="50">
        <v>0.15625</v>
      </c>
      <c r="L38" s="50">
        <v>0.15625</v>
      </c>
      <c r="M38" s="50">
        <v>0.15625</v>
      </c>
      <c r="N38" s="50">
        <v>0.15625</v>
      </c>
      <c r="O38" s="50">
        <v>0.15625</v>
      </c>
      <c r="P38" s="50">
        <v>0.15625</v>
      </c>
      <c r="Q38" s="50">
        <v>0.15625</v>
      </c>
      <c r="R38" s="50">
        <v>0.15625</v>
      </c>
      <c r="S38" s="50">
        <v>0.15625</v>
      </c>
    </row>
    <row r="39" spans="1:19" x14ac:dyDescent="0.2">
      <c r="A39" s="112"/>
      <c r="B39" s="105">
        <v>18</v>
      </c>
      <c r="C39" s="50">
        <v>4.6875E-2</v>
      </c>
      <c r="D39" s="50">
        <v>7.8125E-2</v>
      </c>
      <c r="E39" s="50">
        <v>9.375E-2</v>
      </c>
      <c r="F39" s="50">
        <v>0.1015625</v>
      </c>
      <c r="G39" s="50">
        <v>0.1015625</v>
      </c>
      <c r="H39" s="50">
        <v>0.1015625</v>
      </c>
      <c r="I39" s="50">
        <v>0.1015625</v>
      </c>
      <c r="J39" s="50">
        <v>0.1015625</v>
      </c>
      <c r="K39" s="50">
        <v>0.1015625</v>
      </c>
      <c r="L39" s="50">
        <v>0.1015625</v>
      </c>
      <c r="M39" s="50">
        <v>0.1015625</v>
      </c>
      <c r="N39" s="50">
        <v>0.1015625</v>
      </c>
      <c r="O39" s="50">
        <v>0.1015625</v>
      </c>
      <c r="P39" s="50">
        <v>0.1015625</v>
      </c>
      <c r="Q39" s="50">
        <v>0.1015625</v>
      </c>
      <c r="R39" s="50">
        <v>0.1015625</v>
      </c>
      <c r="S39" s="50">
        <v>0.1015625</v>
      </c>
    </row>
    <row r="40" spans="1:19" x14ac:dyDescent="0.2">
      <c r="A40" s="112"/>
      <c r="B40" s="105">
        <v>18.5</v>
      </c>
      <c r="C40" s="50">
        <v>4.6875E-2</v>
      </c>
      <c r="D40" s="50">
        <v>7.8125E-2</v>
      </c>
      <c r="E40" s="50">
        <v>9.375E-2</v>
      </c>
      <c r="F40" s="50">
        <v>0.1015625</v>
      </c>
      <c r="G40" s="50">
        <v>0.1015625</v>
      </c>
      <c r="H40" s="50">
        <v>0.1015625</v>
      </c>
      <c r="I40" s="50">
        <v>0.1015625</v>
      </c>
      <c r="J40" s="50">
        <v>0.1015625</v>
      </c>
      <c r="K40" s="50">
        <v>0.1015625</v>
      </c>
      <c r="L40" s="50">
        <v>0.1015625</v>
      </c>
      <c r="M40" s="50">
        <v>0.1015625</v>
      </c>
      <c r="N40" s="50">
        <v>0.1015625</v>
      </c>
      <c r="O40" s="50">
        <v>0.1015625</v>
      </c>
      <c r="P40" s="50">
        <v>0.1015625</v>
      </c>
      <c r="Q40" s="50">
        <v>0.1015625</v>
      </c>
      <c r="R40" s="50">
        <v>0.1015625</v>
      </c>
      <c r="S40" s="50">
        <v>0.1015625</v>
      </c>
    </row>
    <row r="41" spans="1:19" x14ac:dyDescent="0.2">
      <c r="A41" s="112"/>
      <c r="B41" s="105">
        <v>19</v>
      </c>
      <c r="C41" s="50">
        <v>4.6875E-2</v>
      </c>
      <c r="D41" s="50">
        <v>7.8125E-2</v>
      </c>
      <c r="E41" s="50">
        <v>9.375E-2</v>
      </c>
      <c r="F41" s="50">
        <v>0.1015625</v>
      </c>
      <c r="G41" s="50">
        <v>0.1015625</v>
      </c>
      <c r="H41" s="50">
        <v>0.1015625</v>
      </c>
      <c r="I41" s="50">
        <v>0.1015625</v>
      </c>
      <c r="J41" s="50">
        <v>0.1015625</v>
      </c>
      <c r="K41" s="50">
        <v>0.1015625</v>
      </c>
      <c r="L41" s="50">
        <v>0.1015625</v>
      </c>
      <c r="M41" s="50">
        <v>0.1015625</v>
      </c>
      <c r="N41" s="50">
        <v>0.1015625</v>
      </c>
      <c r="O41" s="50">
        <v>0.1015625</v>
      </c>
      <c r="P41" s="50">
        <v>0.1015625</v>
      </c>
      <c r="Q41" s="50">
        <v>0.1015625</v>
      </c>
      <c r="R41" s="50">
        <v>0.1015625</v>
      </c>
      <c r="S41" s="50">
        <v>0.1015625</v>
      </c>
    </row>
    <row r="42" spans="1:19" x14ac:dyDescent="0.2">
      <c r="A42" s="112"/>
      <c r="B42" s="105">
        <v>19.5</v>
      </c>
      <c r="C42" s="50">
        <v>4.6875E-2</v>
      </c>
      <c r="D42" s="50">
        <v>7.8125E-2</v>
      </c>
      <c r="E42" s="50">
        <v>9.375E-2</v>
      </c>
      <c r="F42" s="50">
        <v>0.1015625</v>
      </c>
      <c r="G42" s="50">
        <v>0.1015625</v>
      </c>
      <c r="H42" s="50">
        <v>0.1015625</v>
      </c>
      <c r="I42" s="50">
        <v>0.1015625</v>
      </c>
      <c r="J42" s="50">
        <v>0.1015625</v>
      </c>
      <c r="K42" s="50">
        <v>0.1015625</v>
      </c>
      <c r="L42" s="50">
        <v>0.1015625</v>
      </c>
      <c r="M42" s="50">
        <v>0.1015625</v>
      </c>
      <c r="N42" s="50">
        <v>0.1015625</v>
      </c>
      <c r="O42" s="50">
        <v>0.1015625</v>
      </c>
      <c r="P42" s="50">
        <v>0.1015625</v>
      </c>
      <c r="Q42" s="50">
        <v>0.1015625</v>
      </c>
      <c r="R42" s="50">
        <v>0.1015625</v>
      </c>
      <c r="S42" s="50">
        <v>0.1015625</v>
      </c>
    </row>
    <row r="43" spans="1:19" x14ac:dyDescent="0.2">
      <c r="A43" s="112"/>
      <c r="B43" s="105">
        <v>20</v>
      </c>
      <c r="C43" s="50">
        <v>4.6875E-2</v>
      </c>
      <c r="D43" s="50">
        <v>7.8125E-2</v>
      </c>
      <c r="E43" s="50">
        <v>9.375E-2</v>
      </c>
      <c r="F43" s="50">
        <v>0.1015625</v>
      </c>
      <c r="G43" s="50">
        <v>0.1015625</v>
      </c>
      <c r="H43" s="50">
        <v>0.1015625</v>
      </c>
      <c r="I43" s="50">
        <v>0.1015625</v>
      </c>
      <c r="J43" s="50">
        <v>0.1015625</v>
      </c>
      <c r="K43" s="50">
        <v>0.1015625</v>
      </c>
      <c r="L43" s="50">
        <v>0.1015625</v>
      </c>
      <c r="M43" s="50">
        <v>0.1015625</v>
      </c>
      <c r="N43" s="50">
        <v>0.1015625</v>
      </c>
      <c r="O43" s="50">
        <v>0.1015625</v>
      </c>
      <c r="P43" s="50">
        <v>0.1015625</v>
      </c>
      <c r="Q43" s="50">
        <v>0.1015625</v>
      </c>
      <c r="R43" s="50">
        <v>0.1015625</v>
      </c>
      <c r="S43" s="50">
        <v>0.1015625</v>
      </c>
    </row>
    <row r="44" spans="1:19" x14ac:dyDescent="0.2">
      <c r="A44" s="112"/>
      <c r="B44" s="105">
        <v>20.5</v>
      </c>
      <c r="C44" s="50">
        <v>4.6875E-2</v>
      </c>
      <c r="D44" s="50">
        <v>7.8125E-2</v>
      </c>
      <c r="E44" s="50">
        <v>9.375E-2</v>
      </c>
      <c r="F44" s="50">
        <v>0.1015625</v>
      </c>
      <c r="G44" s="50">
        <v>0.1015625</v>
      </c>
      <c r="H44" s="50">
        <v>0.1015625</v>
      </c>
      <c r="I44" s="50">
        <v>0.1015625</v>
      </c>
      <c r="J44" s="50">
        <v>0.1015625</v>
      </c>
      <c r="K44" s="50">
        <v>0.1015625</v>
      </c>
      <c r="L44" s="50">
        <v>0.1015625</v>
      </c>
      <c r="M44" s="50">
        <v>0.1015625</v>
      </c>
      <c r="N44" s="50">
        <v>0.1015625</v>
      </c>
      <c r="O44" s="50">
        <v>0.1015625</v>
      </c>
      <c r="P44" s="50">
        <v>0.1015625</v>
      </c>
      <c r="Q44" s="50">
        <v>0.1015625</v>
      </c>
      <c r="R44" s="50">
        <v>0.1015625</v>
      </c>
      <c r="S44" s="50">
        <v>0.1015625</v>
      </c>
    </row>
  </sheetData>
  <mergeCells count="3">
    <mergeCell ref="A12:A44"/>
    <mergeCell ref="C10:S10"/>
    <mergeCell ref="A9:S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C10"/>
  <sheetViews>
    <sheetView tabSelected="1" workbookViewId="0">
      <selection activeCell="M10" sqref="M10"/>
    </sheetView>
  </sheetViews>
  <sheetFormatPr defaultRowHeight="12.75" x14ac:dyDescent="0.2"/>
  <cols>
    <col min="3" max="3" width="12.85546875" customWidth="1"/>
  </cols>
  <sheetData>
    <row r="1" spans="1:3" x14ac:dyDescent="0.2">
      <c r="A1" s="49" t="s">
        <v>286</v>
      </c>
      <c r="B1" s="49" t="s">
        <v>387</v>
      </c>
    </row>
    <row r="2" spans="1:3" x14ac:dyDescent="0.2">
      <c r="A2" s="49" t="s">
        <v>287</v>
      </c>
      <c r="B2" s="49" t="s">
        <v>388</v>
      </c>
    </row>
    <row r="3" spans="1:3" x14ac:dyDescent="0.2">
      <c r="A3" s="49" t="s">
        <v>288</v>
      </c>
      <c r="B3" t="s">
        <v>386</v>
      </c>
    </row>
    <row r="5" spans="1:3" x14ac:dyDescent="0.2">
      <c r="A5" s="56" t="s">
        <v>0</v>
      </c>
      <c r="B5" s="56" t="s">
        <v>364</v>
      </c>
      <c r="C5" s="56" t="s">
        <v>294</v>
      </c>
    </row>
    <row r="6" spans="1:3" x14ac:dyDescent="0.2">
      <c r="A6" s="50">
        <v>1</v>
      </c>
      <c r="B6" s="49" t="s">
        <v>356</v>
      </c>
      <c r="C6" s="49" t="s">
        <v>313</v>
      </c>
    </row>
    <row r="7" spans="1:3" x14ac:dyDescent="0.2">
      <c r="A7" s="50">
        <v>2</v>
      </c>
      <c r="B7" s="49" t="s">
        <v>357</v>
      </c>
      <c r="C7" s="49" t="s">
        <v>361</v>
      </c>
    </row>
    <row r="8" spans="1:3" x14ac:dyDescent="0.2">
      <c r="A8" s="50">
        <v>3</v>
      </c>
      <c r="B8" s="49" t="s">
        <v>358</v>
      </c>
      <c r="C8" s="49" t="s">
        <v>348</v>
      </c>
    </row>
    <row r="9" spans="1:3" x14ac:dyDescent="0.2">
      <c r="A9" s="50">
        <v>4</v>
      </c>
      <c r="B9" s="101" t="s">
        <v>359</v>
      </c>
      <c r="C9" s="101" t="s">
        <v>362</v>
      </c>
    </row>
    <row r="10" spans="1:3" x14ac:dyDescent="0.2">
      <c r="A10" s="50">
        <v>5</v>
      </c>
      <c r="B10" s="101" t="s">
        <v>360</v>
      </c>
      <c r="C10" s="101" t="s">
        <v>363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C22"/>
  <sheetViews>
    <sheetView workbookViewId="0">
      <selection activeCell="J46" sqref="J46"/>
    </sheetView>
  </sheetViews>
  <sheetFormatPr defaultRowHeight="12.75" x14ac:dyDescent="0.2"/>
  <cols>
    <col min="2" max="2" width="14.140625" customWidth="1"/>
  </cols>
  <sheetData>
    <row r="1" spans="1:2" x14ac:dyDescent="0.2">
      <c r="A1" s="49" t="s">
        <v>286</v>
      </c>
      <c r="B1" s="49" t="s">
        <v>298</v>
      </c>
    </row>
    <row r="2" spans="1:2" x14ac:dyDescent="0.2">
      <c r="A2" s="49" t="s">
        <v>287</v>
      </c>
      <c r="B2" s="49" t="s">
        <v>365</v>
      </c>
    </row>
    <row r="3" spans="1:2" x14ac:dyDescent="0.2">
      <c r="A3" s="49" t="s">
        <v>288</v>
      </c>
      <c r="B3" s="50" t="s">
        <v>366</v>
      </c>
    </row>
    <row r="5" spans="1:2" x14ac:dyDescent="0.2">
      <c r="A5" s="102"/>
      <c r="B5" s="102"/>
    </row>
    <row r="6" spans="1:2" x14ac:dyDescent="0.2">
      <c r="A6" s="95"/>
      <c r="B6" s="95"/>
    </row>
    <row r="7" spans="1:2" x14ac:dyDescent="0.2">
      <c r="A7" s="95"/>
      <c r="B7" s="95"/>
    </row>
    <row r="8" spans="1:2" x14ac:dyDescent="0.2">
      <c r="A8" s="95"/>
      <c r="B8" s="95"/>
    </row>
    <row r="9" spans="1:2" x14ac:dyDescent="0.2">
      <c r="A9" s="103"/>
      <c r="B9" s="103"/>
    </row>
    <row r="20" spans="1:3" x14ac:dyDescent="0.2">
      <c r="A20" s="56" t="s">
        <v>319</v>
      </c>
      <c r="B20" s="49">
        <v>25</v>
      </c>
      <c r="C20" s="49" t="s">
        <v>323</v>
      </c>
    </row>
    <row r="21" spans="1:3" x14ac:dyDescent="0.2">
      <c r="A21" s="56" t="s">
        <v>320</v>
      </c>
      <c r="B21" s="50">
        <v>-12.5</v>
      </c>
      <c r="C21" s="49" t="s">
        <v>323</v>
      </c>
    </row>
    <row r="22" spans="1:3" x14ac:dyDescent="0.2">
      <c r="A22" s="103"/>
      <c r="B22" s="103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B11"/>
  <sheetViews>
    <sheetView workbookViewId="0">
      <selection activeCell="H13" sqref="H13"/>
    </sheetView>
  </sheetViews>
  <sheetFormatPr defaultRowHeight="12.75" x14ac:dyDescent="0.2"/>
  <sheetData>
    <row r="1" spans="1:2" x14ac:dyDescent="0.2">
      <c r="A1" s="49" t="s">
        <v>286</v>
      </c>
      <c r="B1" s="49" t="s">
        <v>298</v>
      </c>
    </row>
    <row r="2" spans="1:2" x14ac:dyDescent="0.2">
      <c r="A2" s="49" t="s">
        <v>287</v>
      </c>
      <c r="B2" s="49" t="s">
        <v>373</v>
      </c>
    </row>
    <row r="3" spans="1:2" x14ac:dyDescent="0.2">
      <c r="A3" s="49" t="s">
        <v>288</v>
      </c>
      <c r="B3" s="50" t="s">
        <v>374</v>
      </c>
    </row>
    <row r="5" spans="1:2" x14ac:dyDescent="0.2">
      <c r="A5" s="49" t="s">
        <v>375</v>
      </c>
      <c r="B5" s="49" t="s">
        <v>376</v>
      </c>
    </row>
    <row r="6" spans="1:2" x14ac:dyDescent="0.2">
      <c r="A6" s="101" t="s">
        <v>358</v>
      </c>
      <c r="B6" s="101" t="s">
        <v>377</v>
      </c>
    </row>
    <row r="7" spans="1:2" x14ac:dyDescent="0.2">
      <c r="A7" s="101" t="s">
        <v>378</v>
      </c>
      <c r="B7" s="101" t="s">
        <v>379</v>
      </c>
    </row>
    <row r="8" spans="1:2" x14ac:dyDescent="0.2">
      <c r="A8" s="101" t="s">
        <v>380</v>
      </c>
      <c r="B8" s="101" t="s">
        <v>381</v>
      </c>
    </row>
    <row r="9" spans="1:2" x14ac:dyDescent="0.2">
      <c r="A9" s="101" t="s">
        <v>359</v>
      </c>
      <c r="B9" s="101" t="s">
        <v>382</v>
      </c>
    </row>
    <row r="10" spans="1:2" x14ac:dyDescent="0.2">
      <c r="A10" s="101" t="s">
        <v>357</v>
      </c>
      <c r="B10" s="101" t="s">
        <v>383</v>
      </c>
    </row>
    <row r="11" spans="1:2" x14ac:dyDescent="0.2">
      <c r="A11" s="101" t="s">
        <v>384</v>
      </c>
      <c r="B11" s="101" t="s">
        <v>385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5"/>
  <dimension ref="A1:P48"/>
  <sheetViews>
    <sheetView zoomScale="80" zoomScaleNormal="80" workbookViewId="0">
      <selection activeCell="S29" sqref="S29"/>
    </sheetView>
  </sheetViews>
  <sheetFormatPr defaultRowHeight="12.75" x14ac:dyDescent="0.2"/>
  <cols>
    <col min="1" max="1" width="31.5703125" bestFit="1" customWidth="1"/>
    <col min="2" max="2" width="23.7109375" bestFit="1" customWidth="1"/>
    <col min="3" max="3" width="12" customWidth="1"/>
    <col min="4" max="4" width="10.5703125" bestFit="1" customWidth="1"/>
    <col min="7" max="7" width="6" bestFit="1" customWidth="1"/>
    <col min="8" max="8" width="2.7109375" bestFit="1" customWidth="1"/>
    <col min="9" max="9" width="16.7109375" bestFit="1" customWidth="1"/>
    <col min="10" max="10" width="6.5703125" bestFit="1" customWidth="1"/>
    <col min="11" max="12" width="7.7109375" bestFit="1" customWidth="1"/>
    <col min="13" max="14" width="4.42578125" bestFit="1" customWidth="1"/>
    <col min="15" max="15" width="9.28515625" bestFit="1" customWidth="1"/>
  </cols>
  <sheetData>
    <row r="1" spans="1:16" x14ac:dyDescent="0.2">
      <c r="A1" s="49" t="s">
        <v>15</v>
      </c>
      <c r="B1" s="50">
        <v>4700</v>
      </c>
      <c r="C1" s="52" t="s">
        <v>24</v>
      </c>
      <c r="D1" s="49" t="s">
        <v>22</v>
      </c>
      <c r="E1" s="50">
        <v>1</v>
      </c>
      <c r="F1" s="49" t="s">
        <v>24</v>
      </c>
      <c r="H1" s="47"/>
    </row>
    <row r="2" spans="1:16" x14ac:dyDescent="0.2">
      <c r="A2" s="49" t="s">
        <v>25</v>
      </c>
      <c r="B2" s="51">
        <v>1.4999999999999999E-2</v>
      </c>
      <c r="C2" s="53"/>
      <c r="D2" s="49" t="s">
        <v>23</v>
      </c>
      <c r="E2" s="50">
        <f>3.9*10^6</f>
        <v>3900000</v>
      </c>
      <c r="F2" s="49" t="s">
        <v>24</v>
      </c>
    </row>
    <row r="3" spans="1:16" x14ac:dyDescent="0.2">
      <c r="A3" s="49" t="s">
        <v>12</v>
      </c>
      <c r="B3" s="50">
        <v>5</v>
      </c>
      <c r="C3" s="52" t="s">
        <v>27</v>
      </c>
      <c r="D3" s="49" t="s">
        <v>32</v>
      </c>
      <c r="E3" s="50">
        <v>10</v>
      </c>
      <c r="F3" s="49" t="s">
        <v>24</v>
      </c>
    </row>
    <row r="4" spans="1:16" x14ac:dyDescent="0.2">
      <c r="A4" s="49" t="s">
        <v>19</v>
      </c>
      <c r="B4" s="50">
        <v>12</v>
      </c>
      <c r="C4" s="52" t="s">
        <v>31</v>
      </c>
      <c r="D4" s="49" t="s">
        <v>26</v>
      </c>
      <c r="E4" s="50">
        <f>5/1000</f>
        <v>5.0000000000000001E-3</v>
      </c>
      <c r="F4" s="49" t="s">
        <v>27</v>
      </c>
    </row>
    <row r="5" spans="1:16" x14ac:dyDescent="0.2">
      <c r="A5" s="47"/>
      <c r="D5" s="49" t="s">
        <v>28</v>
      </c>
      <c r="E5" s="50">
        <f>B3*(IF(B4=12,4,2)/(2^B4))</f>
        <v>4.8828125E-3</v>
      </c>
      <c r="F5" s="49" t="s">
        <v>27</v>
      </c>
    </row>
    <row r="6" spans="1:16" x14ac:dyDescent="0.2">
      <c r="A6" s="47"/>
      <c r="D6" s="49" t="s">
        <v>29</v>
      </c>
      <c r="E6" s="50">
        <f>11/1000</f>
        <v>1.0999999999999999E-2</v>
      </c>
      <c r="F6" s="49" t="s">
        <v>27</v>
      </c>
    </row>
    <row r="7" spans="1:16" x14ac:dyDescent="0.2">
      <c r="D7" s="49" t="s">
        <v>30</v>
      </c>
      <c r="E7" s="50">
        <f>11/1000</f>
        <v>1.0999999999999999E-2</v>
      </c>
      <c r="F7" s="49" t="s">
        <v>27</v>
      </c>
    </row>
    <row r="9" spans="1:16" x14ac:dyDescent="0.2">
      <c r="A9" s="55" t="s">
        <v>13</v>
      </c>
      <c r="B9" s="55" t="s">
        <v>14</v>
      </c>
      <c r="C9" s="55" t="s">
        <v>16</v>
      </c>
      <c r="D9" s="55" t="s">
        <v>18</v>
      </c>
      <c r="I9" s="56" t="s">
        <v>33</v>
      </c>
      <c r="J9" s="56" t="s">
        <v>17</v>
      </c>
      <c r="K9" s="56" t="s">
        <v>34</v>
      </c>
      <c r="L9" s="56" t="s">
        <v>35</v>
      </c>
      <c r="M9" s="56" t="s">
        <v>36</v>
      </c>
      <c r="N9" s="56" t="s">
        <v>37</v>
      </c>
      <c r="O9" s="56" t="s">
        <v>39</v>
      </c>
    </row>
    <row r="10" spans="1:16" x14ac:dyDescent="0.2">
      <c r="A10" s="2">
        <v>-40</v>
      </c>
      <c r="B10" s="2">
        <v>925021</v>
      </c>
      <c r="C10" s="48">
        <f t="shared" ref="C10:C48" si="0">$B$3*B10/($B$1+B10)</f>
        <v>4.974723599875662</v>
      </c>
      <c r="D10" s="2">
        <f>FLOOR(2^$B$4*(C10/$B$3),1)</f>
        <v>4075</v>
      </c>
      <c r="F10" s="56" t="s">
        <v>20</v>
      </c>
      <c r="G10" s="54">
        <f>B3*(E1+E2)/(E1+E2+B1*(1+B2))-E4-E5-E6</f>
        <v>4.9730086354374787</v>
      </c>
      <c r="H10" s="49" t="s">
        <v>27</v>
      </c>
      <c r="I10" s="57">
        <f>G10*$B$1/($B$3-G10)</f>
        <v>865948.8308720343</v>
      </c>
      <c r="J10" s="50">
        <f>IF(I10&gt;MAX(B10:B48),0,MATCH(I10,B10:B48,-1)-1)</f>
        <v>0</v>
      </c>
      <c r="K10" s="50">
        <f ca="1">OFFSET(B10,J10,0)</f>
        <v>925021</v>
      </c>
      <c r="L10" s="50">
        <f ca="1">OFFSET(B10,J10+1,0)</f>
        <v>673787</v>
      </c>
      <c r="M10" s="50">
        <f ca="1">OFFSET(A10,J10,0)</f>
        <v>-40</v>
      </c>
      <c r="N10" s="50">
        <f ca="1">OFFSET(A10,J10+1,0)</f>
        <v>-35</v>
      </c>
      <c r="O10" s="57">
        <f ca="1">FORECAST(I10,M10:N10,K10:L10)</f>
        <v>-38.824359578560916</v>
      </c>
      <c r="P10" s="49" t="s">
        <v>38</v>
      </c>
    </row>
    <row r="11" spans="1:16" x14ac:dyDescent="0.2">
      <c r="A11" s="2">
        <v>-35</v>
      </c>
      <c r="B11" s="2">
        <v>673787</v>
      </c>
      <c r="C11" s="48">
        <f t="shared" si="0"/>
        <v>4.96536411161894</v>
      </c>
      <c r="D11" s="2">
        <f t="shared" ref="D11:D48" si="1">FLOOR(2^$B$4*(C11/$B$3),1)</f>
        <v>4067</v>
      </c>
      <c r="F11" s="56" t="s">
        <v>21</v>
      </c>
      <c r="G11" s="54">
        <f>B3*(E1+E3)/(E1+E3+B1*(1-B2))+E5+E7+E4</f>
        <v>3.273498360225191E-2</v>
      </c>
      <c r="H11" s="49" t="s">
        <v>27</v>
      </c>
      <c r="I11" s="57">
        <f>G11*$B$1/($B$3-G11)</f>
        <v>30.973669096109337</v>
      </c>
      <c r="J11" s="50">
        <f ca="1">IF(I11&lt;(OFFSET(B10,COUNT(A10:A48)-1,0)),COUNT(A10:A48)-2,MATCH(I11,B10:B48,-1)-1)</f>
        <v>37</v>
      </c>
      <c r="K11" s="50">
        <f ca="1">OFFSET(B10,J11,0)</f>
        <v>633</v>
      </c>
      <c r="L11" s="50">
        <f ca="1">OFFSET(B10,J11+1,0)</f>
        <v>563</v>
      </c>
      <c r="M11" s="50">
        <f ca="1">OFFSET(A10,J11,0)</f>
        <v>145</v>
      </c>
      <c r="N11" s="50">
        <f ca="1">OFFSET(A10,J11+1,0)</f>
        <v>150</v>
      </c>
      <c r="O11" s="57">
        <f ca="1">FORECAST(I11,M11:N11,K11:L11)</f>
        <v>188.00188077884934</v>
      </c>
      <c r="P11" s="49" t="s">
        <v>38</v>
      </c>
    </row>
    <row r="12" spans="1:16" x14ac:dyDescent="0.2">
      <c r="A12">
        <v>-30</v>
      </c>
      <c r="B12" s="2">
        <v>496051</v>
      </c>
      <c r="C12" s="48">
        <f t="shared" si="0"/>
        <v>4.9530704881268335</v>
      </c>
      <c r="D12" s="2">
        <f t="shared" si="1"/>
        <v>4057</v>
      </c>
    </row>
    <row r="13" spans="1:16" x14ac:dyDescent="0.2">
      <c r="A13">
        <v>-25</v>
      </c>
      <c r="B13" s="2">
        <v>368896</v>
      </c>
      <c r="C13" s="48">
        <f t="shared" si="0"/>
        <v>4.9370978275998674</v>
      </c>
      <c r="D13" s="2">
        <f t="shared" si="1"/>
        <v>4044</v>
      </c>
    </row>
    <row r="14" spans="1:16" x14ac:dyDescent="0.2">
      <c r="A14">
        <v>-20</v>
      </c>
      <c r="B14" s="2">
        <v>276959</v>
      </c>
      <c r="C14" s="48">
        <f t="shared" si="0"/>
        <v>4.9165657763465749</v>
      </c>
      <c r="D14" s="2">
        <f t="shared" si="1"/>
        <v>4027</v>
      </c>
    </row>
    <row r="15" spans="1:16" x14ac:dyDescent="0.2">
      <c r="A15">
        <v>-15</v>
      </c>
      <c r="B15" s="2">
        <v>209816</v>
      </c>
      <c r="C15" s="48">
        <f t="shared" si="0"/>
        <v>4.8904510619254511</v>
      </c>
      <c r="D15" s="2">
        <f t="shared" si="1"/>
        <v>4006</v>
      </c>
    </row>
    <row r="16" spans="1:16" x14ac:dyDescent="0.2">
      <c r="A16">
        <v>-10</v>
      </c>
      <c r="B16" s="2">
        <v>160313</v>
      </c>
      <c r="C16" s="48">
        <f t="shared" si="0"/>
        <v>4.8575869779956733</v>
      </c>
      <c r="D16" s="2">
        <f t="shared" si="1"/>
        <v>3979</v>
      </c>
    </row>
    <row r="17" spans="1:4" x14ac:dyDescent="0.2">
      <c r="A17">
        <v>-5</v>
      </c>
      <c r="B17" s="2">
        <v>123485</v>
      </c>
      <c r="C17" s="48">
        <f t="shared" si="0"/>
        <v>4.8166712173811286</v>
      </c>
      <c r="D17" s="2">
        <f t="shared" si="1"/>
        <v>3945</v>
      </c>
    </row>
    <row r="18" spans="1:4" x14ac:dyDescent="0.2">
      <c r="A18">
        <v>0</v>
      </c>
      <c r="B18" s="2">
        <v>95851</v>
      </c>
      <c r="C18" s="48">
        <f t="shared" si="0"/>
        <v>4.7662877544728541</v>
      </c>
      <c r="D18" s="2">
        <f t="shared" si="1"/>
        <v>3904</v>
      </c>
    </row>
    <row r="19" spans="1:4" x14ac:dyDescent="0.2">
      <c r="A19">
        <v>5</v>
      </c>
      <c r="B19" s="2">
        <v>74914</v>
      </c>
      <c r="C19" s="48">
        <f t="shared" si="0"/>
        <v>4.7048257844097776</v>
      </c>
      <c r="D19" s="2">
        <f t="shared" si="1"/>
        <v>3854</v>
      </c>
    </row>
    <row r="20" spans="1:4" x14ac:dyDescent="0.2">
      <c r="A20">
        <v>10</v>
      </c>
      <c r="B20" s="2">
        <v>58987</v>
      </c>
      <c r="C20" s="48">
        <f t="shared" si="0"/>
        <v>4.6310078980011617</v>
      </c>
      <c r="D20" s="2">
        <f t="shared" si="1"/>
        <v>3793</v>
      </c>
    </row>
    <row r="21" spans="1:4" x14ac:dyDescent="0.2">
      <c r="A21">
        <v>15</v>
      </c>
      <c r="B21" s="2">
        <v>46774</v>
      </c>
      <c r="C21" s="48">
        <f t="shared" si="0"/>
        <v>4.5434588335858876</v>
      </c>
      <c r="D21" s="2">
        <f t="shared" si="1"/>
        <v>3722</v>
      </c>
    </row>
    <row r="22" spans="1:4" x14ac:dyDescent="0.2">
      <c r="A22">
        <v>20</v>
      </c>
      <c r="B22" s="2">
        <v>37340</v>
      </c>
      <c r="C22" s="48">
        <f t="shared" si="0"/>
        <v>4.4410085632730736</v>
      </c>
      <c r="D22" s="2">
        <f t="shared" si="1"/>
        <v>3638</v>
      </c>
    </row>
    <row r="23" spans="1:4" x14ac:dyDescent="0.2">
      <c r="A23">
        <v>25</v>
      </c>
      <c r="B23" s="2">
        <v>30000</v>
      </c>
      <c r="C23" s="48">
        <f t="shared" si="0"/>
        <v>4.3227665706051877</v>
      </c>
      <c r="D23" s="2">
        <f t="shared" si="1"/>
        <v>3541</v>
      </c>
    </row>
    <row r="24" spans="1:4" x14ac:dyDescent="0.2">
      <c r="A24">
        <v>30</v>
      </c>
      <c r="B24" s="2">
        <v>24253</v>
      </c>
      <c r="C24" s="48">
        <f t="shared" si="0"/>
        <v>4.188339722999344</v>
      </c>
      <c r="D24" s="2">
        <f t="shared" si="1"/>
        <v>3431</v>
      </c>
    </row>
    <row r="25" spans="1:4" x14ac:dyDescent="0.2">
      <c r="A25">
        <v>35</v>
      </c>
      <c r="B25" s="2">
        <v>19716</v>
      </c>
      <c r="C25" s="48">
        <f t="shared" si="0"/>
        <v>4.0375163826998692</v>
      </c>
      <c r="D25" s="2">
        <f t="shared" si="1"/>
        <v>3307</v>
      </c>
    </row>
    <row r="26" spans="1:4" x14ac:dyDescent="0.2">
      <c r="A26">
        <v>40</v>
      </c>
      <c r="B26" s="2">
        <v>16113</v>
      </c>
      <c r="C26" s="48">
        <f t="shared" si="0"/>
        <v>3.8708979964445298</v>
      </c>
      <c r="D26" s="2">
        <f t="shared" si="1"/>
        <v>3171</v>
      </c>
    </row>
    <row r="27" spans="1:4" x14ac:dyDescent="0.2">
      <c r="A27">
        <v>45</v>
      </c>
      <c r="B27" s="2">
        <v>13236</v>
      </c>
      <c r="C27" s="48">
        <f t="shared" si="0"/>
        <v>3.6897859054415698</v>
      </c>
      <c r="D27" s="2">
        <f t="shared" si="1"/>
        <v>3022</v>
      </c>
    </row>
    <row r="28" spans="1:4" x14ac:dyDescent="0.2">
      <c r="A28">
        <v>50</v>
      </c>
      <c r="B28" s="2">
        <v>10926</v>
      </c>
      <c r="C28" s="48">
        <f t="shared" si="0"/>
        <v>3.4960962498400101</v>
      </c>
      <c r="D28" s="2">
        <f t="shared" si="1"/>
        <v>2864</v>
      </c>
    </row>
    <row r="29" spans="1:4" x14ac:dyDescent="0.2">
      <c r="A29">
        <v>55</v>
      </c>
      <c r="B29" s="2">
        <v>9061</v>
      </c>
      <c r="C29" s="48">
        <f t="shared" si="0"/>
        <v>3.2922752706925369</v>
      </c>
      <c r="D29" s="2">
        <f t="shared" si="1"/>
        <v>2697</v>
      </c>
    </row>
    <row r="30" spans="1:4" x14ac:dyDescent="0.2">
      <c r="A30">
        <v>60</v>
      </c>
      <c r="B30" s="2">
        <v>7548</v>
      </c>
      <c r="C30" s="48">
        <f t="shared" si="0"/>
        <v>3.0813193990855652</v>
      </c>
      <c r="D30" s="2">
        <f t="shared" si="1"/>
        <v>2524</v>
      </c>
    </row>
    <row r="31" spans="1:4" x14ac:dyDescent="0.2">
      <c r="A31">
        <v>65</v>
      </c>
      <c r="B31" s="2">
        <v>6332</v>
      </c>
      <c r="C31" s="48">
        <f t="shared" si="0"/>
        <v>2.8698332124728063</v>
      </c>
      <c r="D31" s="2">
        <f t="shared" si="1"/>
        <v>2350</v>
      </c>
    </row>
    <row r="32" spans="1:4" x14ac:dyDescent="0.2">
      <c r="A32">
        <v>70</v>
      </c>
      <c r="B32" s="2">
        <v>5335</v>
      </c>
      <c r="C32" s="48">
        <f t="shared" si="0"/>
        <v>2.6581963129048329</v>
      </c>
      <c r="D32" s="2">
        <f t="shared" si="1"/>
        <v>2177</v>
      </c>
    </row>
    <row r="33" spans="1:4" x14ac:dyDescent="0.2">
      <c r="A33">
        <v>75</v>
      </c>
      <c r="B33" s="2">
        <v>4515</v>
      </c>
      <c r="C33" s="48">
        <f t="shared" si="0"/>
        <v>2.4498100922409116</v>
      </c>
      <c r="D33" s="2">
        <f t="shared" si="1"/>
        <v>2006</v>
      </c>
    </row>
    <row r="34" spans="1:4" x14ac:dyDescent="0.2">
      <c r="A34">
        <v>80</v>
      </c>
      <c r="B34" s="2">
        <v>3837</v>
      </c>
      <c r="C34" s="48">
        <f t="shared" si="0"/>
        <v>2.2472765608527587</v>
      </c>
      <c r="D34" s="2">
        <f t="shared" si="1"/>
        <v>1840</v>
      </c>
    </row>
    <row r="35" spans="1:4" x14ac:dyDescent="0.2">
      <c r="A35">
        <v>85</v>
      </c>
      <c r="B35" s="2">
        <v>3274</v>
      </c>
      <c r="C35" s="48">
        <f t="shared" si="0"/>
        <v>2.0529219964885881</v>
      </c>
      <c r="D35" s="2">
        <f t="shared" si="1"/>
        <v>1681</v>
      </c>
    </row>
    <row r="36" spans="1:4" x14ac:dyDescent="0.2">
      <c r="A36">
        <v>90</v>
      </c>
      <c r="B36" s="2">
        <v>2804</v>
      </c>
      <c r="C36" s="48">
        <f t="shared" si="0"/>
        <v>1.8683368869936035</v>
      </c>
      <c r="D36" s="2">
        <f t="shared" si="1"/>
        <v>1530</v>
      </c>
    </row>
    <row r="37" spans="1:4" x14ac:dyDescent="0.2">
      <c r="A37">
        <v>95</v>
      </c>
      <c r="B37" s="2">
        <v>2411</v>
      </c>
      <c r="C37" s="48">
        <f t="shared" si="0"/>
        <v>1.6952608634509914</v>
      </c>
      <c r="D37" s="2">
        <f t="shared" si="1"/>
        <v>1388</v>
      </c>
    </row>
    <row r="38" spans="1:4" x14ac:dyDescent="0.2">
      <c r="A38">
        <v>100</v>
      </c>
      <c r="B38" s="2">
        <v>2080</v>
      </c>
      <c r="C38" s="48">
        <f t="shared" si="0"/>
        <v>1.5339233038348083</v>
      </c>
      <c r="D38" s="2">
        <f t="shared" si="1"/>
        <v>1256</v>
      </c>
    </row>
    <row r="39" spans="1:4" x14ac:dyDescent="0.2">
      <c r="A39">
        <v>105</v>
      </c>
      <c r="B39" s="2">
        <v>1801</v>
      </c>
      <c r="C39" s="48">
        <f t="shared" si="0"/>
        <v>1.3851715120750654</v>
      </c>
      <c r="D39" s="2">
        <f t="shared" si="1"/>
        <v>1134</v>
      </c>
    </row>
    <row r="40" spans="1:4" x14ac:dyDescent="0.2">
      <c r="A40">
        <v>110</v>
      </c>
      <c r="B40" s="2">
        <v>1564</v>
      </c>
      <c r="C40" s="48">
        <f t="shared" si="0"/>
        <v>1.2484035759897829</v>
      </c>
      <c r="D40" s="2">
        <f t="shared" si="1"/>
        <v>1022</v>
      </c>
    </row>
    <row r="41" spans="1:4" x14ac:dyDescent="0.2">
      <c r="A41">
        <v>115</v>
      </c>
      <c r="B41" s="2">
        <v>1363</v>
      </c>
      <c r="C41" s="48">
        <f t="shared" si="0"/>
        <v>1.124031007751938</v>
      </c>
      <c r="D41" s="2">
        <f t="shared" si="1"/>
        <v>920</v>
      </c>
    </row>
    <row r="42" spans="1:4" x14ac:dyDescent="0.2">
      <c r="A42">
        <v>120</v>
      </c>
      <c r="B42" s="2">
        <v>1191</v>
      </c>
      <c r="C42" s="48">
        <f t="shared" si="0"/>
        <v>1.0108640298760823</v>
      </c>
      <c r="D42" s="2">
        <f t="shared" si="1"/>
        <v>828</v>
      </c>
    </row>
    <row r="43" spans="1:4" x14ac:dyDescent="0.2">
      <c r="A43">
        <v>125</v>
      </c>
      <c r="B43" s="2">
        <v>1044</v>
      </c>
      <c r="C43" s="48">
        <f t="shared" si="0"/>
        <v>0.90877437325905297</v>
      </c>
      <c r="D43" s="2">
        <f t="shared" si="1"/>
        <v>744</v>
      </c>
    </row>
    <row r="44" spans="1:4" x14ac:dyDescent="0.2">
      <c r="A44">
        <v>130</v>
      </c>
      <c r="B44" s="2">
        <v>918</v>
      </c>
      <c r="C44" s="48">
        <f t="shared" si="0"/>
        <v>0.81701673193307223</v>
      </c>
      <c r="D44" s="2">
        <f t="shared" si="1"/>
        <v>669</v>
      </c>
    </row>
    <row r="45" spans="1:4" x14ac:dyDescent="0.2">
      <c r="A45">
        <v>135</v>
      </c>
      <c r="B45" s="2">
        <v>809</v>
      </c>
      <c r="C45" s="48">
        <f t="shared" si="0"/>
        <v>0.7342530404792158</v>
      </c>
      <c r="D45" s="2">
        <f t="shared" si="1"/>
        <v>601</v>
      </c>
    </row>
    <row r="46" spans="1:4" x14ac:dyDescent="0.2">
      <c r="A46">
        <v>140</v>
      </c>
      <c r="B46" s="2">
        <v>715</v>
      </c>
      <c r="C46" s="48">
        <f t="shared" si="0"/>
        <v>0.66020313942751618</v>
      </c>
      <c r="D46" s="2">
        <f t="shared" si="1"/>
        <v>540</v>
      </c>
    </row>
    <row r="47" spans="1:4" x14ac:dyDescent="0.2">
      <c r="A47">
        <v>145</v>
      </c>
      <c r="B47" s="2">
        <v>633</v>
      </c>
      <c r="C47" s="48">
        <f t="shared" si="0"/>
        <v>0.59347459216201015</v>
      </c>
      <c r="D47" s="2">
        <f t="shared" si="1"/>
        <v>486</v>
      </c>
    </row>
    <row r="48" spans="1:4" x14ac:dyDescent="0.2">
      <c r="A48">
        <v>150</v>
      </c>
      <c r="B48" s="2">
        <v>563</v>
      </c>
      <c r="C48" s="48">
        <f t="shared" si="0"/>
        <v>0.53486604598137943</v>
      </c>
      <c r="D48" s="2">
        <f t="shared" si="1"/>
        <v>438</v>
      </c>
    </row>
  </sheetData>
  <conditionalFormatting sqref="A10:D48">
    <cfRule type="expression" dxfId="3" priority="1">
      <formula>OR($C10&gt;=$G$10,$C10&lt;=$G$110)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13"/>
  <sheetViews>
    <sheetView workbookViewId="0">
      <selection activeCell="B3" sqref="B3"/>
    </sheetView>
  </sheetViews>
  <sheetFormatPr defaultRowHeight="12.75" x14ac:dyDescent="0.2"/>
  <cols>
    <col min="1" max="1" width="11.42578125" bestFit="1" customWidth="1"/>
    <col min="2" max="2" width="14.140625" customWidth="1"/>
  </cols>
  <sheetData>
    <row r="1" spans="1:2" x14ac:dyDescent="0.2">
      <c r="A1" s="49" t="s">
        <v>286</v>
      </c>
      <c r="B1" s="49" t="s">
        <v>301</v>
      </c>
    </row>
    <row r="2" spans="1:2" x14ac:dyDescent="0.2">
      <c r="A2" s="49" t="s">
        <v>287</v>
      </c>
      <c r="B2" s="49" t="s">
        <v>300</v>
      </c>
    </row>
    <row r="3" spans="1:2" x14ac:dyDescent="0.2">
      <c r="A3" s="49" t="s">
        <v>288</v>
      </c>
      <c r="B3" s="50" t="s">
        <v>302</v>
      </c>
    </row>
    <row r="5" spans="1:2" x14ac:dyDescent="0.2">
      <c r="A5" s="56" t="s">
        <v>0</v>
      </c>
      <c r="B5" s="56" t="s">
        <v>294</v>
      </c>
    </row>
    <row r="6" spans="1:2" x14ac:dyDescent="0.2">
      <c r="A6" s="49">
        <v>1</v>
      </c>
      <c r="B6" s="49" t="s">
        <v>292</v>
      </c>
    </row>
    <row r="7" spans="1:2" x14ac:dyDescent="0.2">
      <c r="A7" s="49">
        <v>2</v>
      </c>
      <c r="B7" s="49" t="s">
        <v>303</v>
      </c>
    </row>
    <row r="8" spans="1:2" x14ac:dyDescent="0.2">
      <c r="A8" s="49">
        <v>3</v>
      </c>
      <c r="B8" s="49" t="s">
        <v>304</v>
      </c>
    </row>
    <row r="9" spans="1:2" x14ac:dyDescent="0.2">
      <c r="A9" s="49">
        <v>4</v>
      </c>
      <c r="B9" s="49" t="s">
        <v>305</v>
      </c>
    </row>
    <row r="11" spans="1:2" x14ac:dyDescent="0.2">
      <c r="A11" s="56" t="s">
        <v>18</v>
      </c>
      <c r="B11" s="56" t="s">
        <v>295</v>
      </c>
    </row>
    <row r="12" spans="1:2" x14ac:dyDescent="0.2">
      <c r="A12" s="50">
        <v>102</v>
      </c>
      <c r="B12" s="50">
        <v>0</v>
      </c>
    </row>
    <row r="13" spans="1:2" x14ac:dyDescent="0.2">
      <c r="A13" s="50">
        <v>921</v>
      </c>
      <c r="B13" s="50">
        <v>500</v>
      </c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6"/>
  <dimension ref="A1:P48"/>
  <sheetViews>
    <sheetView zoomScale="80" zoomScaleNormal="80" workbookViewId="0">
      <selection activeCell="G21" sqref="G21"/>
    </sheetView>
  </sheetViews>
  <sheetFormatPr defaultRowHeight="12.75" x14ac:dyDescent="0.2"/>
  <cols>
    <col min="1" max="1" width="31.5703125" bestFit="1" customWidth="1"/>
    <col min="2" max="2" width="23.7109375" bestFit="1" customWidth="1"/>
    <col min="3" max="3" width="12" customWidth="1"/>
    <col min="7" max="7" width="6" bestFit="1" customWidth="1"/>
    <col min="8" max="8" width="2.7109375" bestFit="1" customWidth="1"/>
    <col min="9" max="9" width="16.7109375" bestFit="1" customWidth="1"/>
    <col min="10" max="10" width="6.5703125" bestFit="1" customWidth="1"/>
    <col min="12" max="12" width="6.5703125" bestFit="1" customWidth="1"/>
    <col min="13" max="14" width="4.42578125" bestFit="1" customWidth="1"/>
    <col min="15" max="15" width="9.28515625" bestFit="1" customWidth="1"/>
    <col min="16" max="16" width="5.7109375" bestFit="1" customWidth="1"/>
  </cols>
  <sheetData>
    <row r="1" spans="1:16" x14ac:dyDescent="0.2">
      <c r="A1" s="49" t="s">
        <v>15</v>
      </c>
      <c r="B1" s="50">
        <v>4700</v>
      </c>
      <c r="C1" s="52" t="s">
        <v>24</v>
      </c>
      <c r="D1" s="49" t="s">
        <v>22</v>
      </c>
      <c r="E1" s="50">
        <v>1</v>
      </c>
      <c r="F1" s="49" t="s">
        <v>24</v>
      </c>
    </row>
    <row r="2" spans="1:16" x14ac:dyDescent="0.2">
      <c r="A2" s="49" t="s">
        <v>25</v>
      </c>
      <c r="B2" s="51">
        <v>0.01</v>
      </c>
      <c r="C2" s="53"/>
      <c r="D2" s="49" t="s">
        <v>23</v>
      </c>
      <c r="E2" s="50">
        <f>3.9*10^6</f>
        <v>3900000</v>
      </c>
      <c r="F2" s="49" t="s">
        <v>24</v>
      </c>
    </row>
    <row r="3" spans="1:16" x14ac:dyDescent="0.2">
      <c r="A3" s="49" t="s">
        <v>12</v>
      </c>
      <c r="B3" s="50">
        <v>5</v>
      </c>
      <c r="C3" s="52" t="s">
        <v>27</v>
      </c>
      <c r="D3" s="49" t="s">
        <v>32</v>
      </c>
      <c r="E3" s="50">
        <v>10</v>
      </c>
      <c r="F3" s="49" t="s">
        <v>24</v>
      </c>
    </row>
    <row r="4" spans="1:16" x14ac:dyDescent="0.2">
      <c r="A4" s="49" t="s">
        <v>19</v>
      </c>
      <c r="B4" s="50">
        <v>12</v>
      </c>
      <c r="C4" s="52" t="s">
        <v>31</v>
      </c>
      <c r="D4" s="49" t="s">
        <v>26</v>
      </c>
      <c r="E4" s="50">
        <f>5/1000</f>
        <v>5.0000000000000001E-3</v>
      </c>
      <c r="F4" s="49" t="s">
        <v>27</v>
      </c>
    </row>
    <row r="5" spans="1:16" x14ac:dyDescent="0.2">
      <c r="A5" s="47"/>
      <c r="D5" s="49" t="s">
        <v>28</v>
      </c>
      <c r="E5" s="50">
        <f>B3*(IF(B4=12,4,2)/(2^B4))</f>
        <v>4.8828125E-3</v>
      </c>
      <c r="F5" s="49" t="s">
        <v>27</v>
      </c>
    </row>
    <row r="6" spans="1:16" x14ac:dyDescent="0.2">
      <c r="A6" s="47"/>
      <c r="D6" s="49" t="s">
        <v>29</v>
      </c>
      <c r="E6" s="50">
        <f>11/1000</f>
        <v>1.0999999999999999E-2</v>
      </c>
      <c r="F6" s="49" t="s">
        <v>27</v>
      </c>
    </row>
    <row r="7" spans="1:16" x14ac:dyDescent="0.2">
      <c r="D7" s="49" t="s">
        <v>30</v>
      </c>
      <c r="E7" s="50">
        <f>11/1000</f>
        <v>1.0999999999999999E-2</v>
      </c>
      <c r="F7" s="49" t="s">
        <v>27</v>
      </c>
    </row>
    <row r="9" spans="1:16" x14ac:dyDescent="0.2">
      <c r="A9" s="55" t="s">
        <v>13</v>
      </c>
      <c r="B9" s="55" t="s">
        <v>14</v>
      </c>
      <c r="C9" s="55" t="s">
        <v>16</v>
      </c>
      <c r="D9" s="55" t="s">
        <v>18</v>
      </c>
      <c r="I9" s="56" t="s">
        <v>33</v>
      </c>
      <c r="J9" s="56" t="s">
        <v>17</v>
      </c>
      <c r="K9" s="56" t="s">
        <v>34</v>
      </c>
      <c r="L9" s="56" t="s">
        <v>35</v>
      </c>
      <c r="M9" s="56" t="s">
        <v>36</v>
      </c>
      <c r="N9" s="56" t="s">
        <v>37</v>
      </c>
      <c r="O9" s="56" t="s">
        <v>39</v>
      </c>
    </row>
    <row r="10" spans="1:16" x14ac:dyDescent="0.2">
      <c r="A10" s="2">
        <v>-40</v>
      </c>
      <c r="B10" s="2">
        <v>102122</v>
      </c>
      <c r="C10" s="48">
        <f>$B$3*B10/($B$1+B10)</f>
        <v>4.7800078635487075</v>
      </c>
      <c r="D10" s="2">
        <f>FLOOR(2^$B$4*(C10/$B$3),1)</f>
        <v>3915</v>
      </c>
      <c r="F10" s="56" t="s">
        <v>20</v>
      </c>
      <c r="G10" s="54">
        <f>B3*(E1+E2)/(E1+E2+B1*(1+B2))-E4-E5-E6</f>
        <v>4.9730386902448638</v>
      </c>
      <c r="H10" s="49" t="s">
        <v>27</v>
      </c>
      <c r="I10" s="57">
        <f>G10*$B$1/($B$3-G10)</f>
        <v>866919.37655952235</v>
      </c>
      <c r="J10" s="50">
        <f>IF(I10&gt;MAX(B10:B48),0,MATCH(I10,B10:B48,-1)-1)</f>
        <v>0</v>
      </c>
      <c r="K10" s="50">
        <f ca="1">OFFSET(B10,J10,0)</f>
        <v>102122</v>
      </c>
      <c r="L10" s="50">
        <f ca="1">OFFSET(B10,J10+1,0)</f>
        <v>73340</v>
      </c>
      <c r="M10" s="50">
        <f ca="1">OFFSET(A10,J10,0)</f>
        <v>-40</v>
      </c>
      <c r="N10" s="50">
        <f ca="1">OFFSET(A10,J10+1,0)</f>
        <v>-35</v>
      </c>
      <c r="O10" s="57">
        <f ca="1">FORECAST(I10,M10:N10,K10:L10)</f>
        <v>-172.86036004438927</v>
      </c>
      <c r="P10" s="49" t="s">
        <v>38</v>
      </c>
    </row>
    <row r="11" spans="1:16" x14ac:dyDescent="0.2">
      <c r="A11">
        <v>-35</v>
      </c>
      <c r="B11">
        <v>73340</v>
      </c>
      <c r="C11" s="48">
        <f t="shared" ref="C11:C48" si="0">$B$3*B11/($B$1+B11)</f>
        <v>4.6988723731419784</v>
      </c>
      <c r="D11" s="2">
        <f t="shared" ref="D11:D48" si="1">FLOOR(2^$B$4*(C11/$B$3),1)</f>
        <v>3849</v>
      </c>
      <c r="F11" s="56" t="s">
        <v>21</v>
      </c>
      <c r="G11" s="54">
        <f>B3*(E1+E3)/(E1+E3+B1*(1-B2))+E5+E7+E4</f>
        <v>3.2675265330188677E-2</v>
      </c>
      <c r="H11" s="49" t="s">
        <v>27</v>
      </c>
      <c r="I11" s="57">
        <f>G11*$B$1/($B$3-G11)</f>
        <v>30.91679228861512</v>
      </c>
      <c r="J11" s="50">
        <f ca="1">IF(I11&lt;(OFFSET(B10,COUNT(A10:A48)-1,0)),COUNT(A10:A48)-2,MATCH(I11,B10:B48,-1)-1)</f>
        <v>37</v>
      </c>
      <c r="K11" s="50">
        <f ca="1">OFFSET(B10,J11,0)</f>
        <v>54.1</v>
      </c>
      <c r="L11" s="50">
        <f ca="1">OFFSET(B10,J11+1,0)</f>
        <v>48.1</v>
      </c>
      <c r="M11" s="50">
        <f ca="1">OFFSET(A10,J11,0)</f>
        <v>145</v>
      </c>
      <c r="N11" s="50">
        <f ca="1">OFFSET(A10,J11+1,0)</f>
        <v>150</v>
      </c>
      <c r="O11" s="57">
        <f ca="1">FORECAST(I11,M11:N11,K11:L11)</f>
        <v>164.31933975948741</v>
      </c>
      <c r="P11" s="49" t="s">
        <v>38</v>
      </c>
    </row>
    <row r="12" spans="1:16" x14ac:dyDescent="0.2">
      <c r="A12">
        <v>-30</v>
      </c>
      <c r="B12">
        <v>53249</v>
      </c>
      <c r="C12" s="48">
        <f t="shared" si="0"/>
        <v>4.5944710003623879</v>
      </c>
      <c r="D12" s="2">
        <f t="shared" si="1"/>
        <v>3763</v>
      </c>
    </row>
    <row r="13" spans="1:16" x14ac:dyDescent="0.2">
      <c r="A13">
        <v>-25</v>
      </c>
      <c r="B13">
        <v>29064</v>
      </c>
      <c r="C13" s="48">
        <f t="shared" si="0"/>
        <v>4.3039924179599574</v>
      </c>
      <c r="D13" s="2">
        <f t="shared" si="1"/>
        <v>3525</v>
      </c>
    </row>
    <row r="14" spans="1:16" x14ac:dyDescent="0.2">
      <c r="A14">
        <v>-20</v>
      </c>
      <c r="B14">
        <v>28939</v>
      </c>
      <c r="C14" s="48">
        <f t="shared" si="0"/>
        <v>4.3014061060079074</v>
      </c>
      <c r="D14" s="2">
        <f t="shared" si="1"/>
        <v>3523</v>
      </c>
    </row>
    <row r="15" spans="1:16" x14ac:dyDescent="0.2">
      <c r="A15">
        <v>-15</v>
      </c>
      <c r="B15">
        <v>21637</v>
      </c>
      <c r="C15" s="48">
        <f t="shared" si="0"/>
        <v>4.107719178342256</v>
      </c>
      <c r="D15" s="2">
        <f t="shared" si="1"/>
        <v>3365</v>
      </c>
    </row>
    <row r="16" spans="1:16" x14ac:dyDescent="0.2">
      <c r="A16">
        <v>-10</v>
      </c>
      <c r="B16">
        <v>16321</v>
      </c>
      <c r="C16" s="48">
        <f t="shared" si="0"/>
        <v>3.8820703106417391</v>
      </c>
      <c r="D16" s="2">
        <f t="shared" si="1"/>
        <v>3180</v>
      </c>
    </row>
    <row r="17" spans="1:4" x14ac:dyDescent="0.2">
      <c r="A17">
        <v>-5</v>
      </c>
      <c r="B17">
        <v>12413</v>
      </c>
      <c r="C17" s="48">
        <f t="shared" si="0"/>
        <v>3.6267749663998132</v>
      </c>
      <c r="D17" s="2">
        <f t="shared" si="1"/>
        <v>2971</v>
      </c>
    </row>
    <row r="18" spans="1:4" x14ac:dyDescent="0.2">
      <c r="A18">
        <v>0</v>
      </c>
      <c r="B18">
        <v>9516</v>
      </c>
      <c r="C18" s="48">
        <f t="shared" si="0"/>
        <v>3.346933033202026</v>
      </c>
      <c r="D18" s="2">
        <f t="shared" si="1"/>
        <v>2741</v>
      </c>
    </row>
    <row r="19" spans="1:4" x14ac:dyDescent="0.2">
      <c r="A19">
        <v>5</v>
      </c>
      <c r="B19">
        <v>7354</v>
      </c>
      <c r="C19" s="48">
        <f t="shared" si="0"/>
        <v>3.0504396880703499</v>
      </c>
      <c r="D19" s="2">
        <f t="shared" si="1"/>
        <v>2498</v>
      </c>
    </row>
    <row r="20" spans="1:4" x14ac:dyDescent="0.2">
      <c r="A20">
        <v>10</v>
      </c>
      <c r="B20">
        <v>5728</v>
      </c>
      <c r="C20" s="48">
        <f t="shared" si="0"/>
        <v>2.7464518603759109</v>
      </c>
      <c r="D20" s="2">
        <f t="shared" si="1"/>
        <v>2249</v>
      </c>
    </row>
    <row r="21" spans="1:4" x14ac:dyDescent="0.2">
      <c r="A21">
        <v>15</v>
      </c>
      <c r="B21">
        <v>4496</v>
      </c>
      <c r="C21" s="48">
        <f t="shared" si="0"/>
        <v>2.4445411048281862</v>
      </c>
      <c r="D21" s="2">
        <f t="shared" si="1"/>
        <v>2002</v>
      </c>
    </row>
    <row r="22" spans="1:4" x14ac:dyDescent="0.2">
      <c r="A22">
        <v>20</v>
      </c>
      <c r="B22">
        <v>3555</v>
      </c>
      <c r="C22" s="48">
        <f t="shared" si="0"/>
        <v>2.1532404603270745</v>
      </c>
      <c r="D22" s="2">
        <f t="shared" si="1"/>
        <v>1763</v>
      </c>
    </row>
    <row r="23" spans="1:4" x14ac:dyDescent="0.2">
      <c r="A23">
        <v>25</v>
      </c>
      <c r="B23">
        <v>2830</v>
      </c>
      <c r="C23" s="48">
        <f t="shared" si="0"/>
        <v>1.8791500664010625</v>
      </c>
      <c r="D23" s="2">
        <f t="shared" si="1"/>
        <v>1539</v>
      </c>
    </row>
    <row r="24" spans="1:4" x14ac:dyDescent="0.2">
      <c r="A24">
        <v>30</v>
      </c>
      <c r="B24">
        <v>2268</v>
      </c>
      <c r="C24" s="48">
        <f t="shared" si="0"/>
        <v>1.6274397244546499</v>
      </c>
      <c r="D24" s="2">
        <f t="shared" si="1"/>
        <v>1333</v>
      </c>
    </row>
    <row r="25" spans="1:4" x14ac:dyDescent="0.2">
      <c r="A25">
        <v>35</v>
      </c>
      <c r="B25">
        <v>1828</v>
      </c>
      <c r="C25" s="48">
        <f t="shared" si="0"/>
        <v>1.4001225490196079</v>
      </c>
      <c r="D25" s="2">
        <f t="shared" si="1"/>
        <v>1146</v>
      </c>
    </row>
    <row r="26" spans="1:4" x14ac:dyDescent="0.2">
      <c r="A26">
        <v>40</v>
      </c>
      <c r="B26">
        <v>1483</v>
      </c>
      <c r="C26" s="48">
        <f t="shared" si="0"/>
        <v>1.1992560245835355</v>
      </c>
      <c r="D26" s="2">
        <f t="shared" si="1"/>
        <v>982</v>
      </c>
    </row>
    <row r="27" spans="1:4" x14ac:dyDescent="0.2">
      <c r="A27">
        <v>45</v>
      </c>
      <c r="B27">
        <v>1210</v>
      </c>
      <c r="C27" s="48">
        <f t="shared" si="0"/>
        <v>1.0236886632825719</v>
      </c>
      <c r="D27" s="2">
        <f t="shared" si="1"/>
        <v>838</v>
      </c>
    </row>
    <row r="28" spans="1:4" x14ac:dyDescent="0.2">
      <c r="A28">
        <v>50</v>
      </c>
      <c r="B28">
        <v>992</v>
      </c>
      <c r="C28" s="48">
        <f t="shared" si="0"/>
        <v>0.87139845397048488</v>
      </c>
      <c r="D28" s="2">
        <f t="shared" si="1"/>
        <v>713</v>
      </c>
    </row>
    <row r="29" spans="1:4" x14ac:dyDescent="0.2">
      <c r="A29">
        <v>55</v>
      </c>
      <c r="B29">
        <v>819</v>
      </c>
      <c r="C29" s="48">
        <f t="shared" si="0"/>
        <v>0.74198224315999273</v>
      </c>
      <c r="D29" s="2">
        <f t="shared" si="1"/>
        <v>607</v>
      </c>
    </row>
    <row r="30" spans="1:4" x14ac:dyDescent="0.2">
      <c r="A30">
        <v>60</v>
      </c>
      <c r="B30">
        <v>679</v>
      </c>
      <c r="C30" s="48">
        <f t="shared" si="0"/>
        <v>0.63115820784532439</v>
      </c>
      <c r="D30" s="2">
        <f t="shared" si="1"/>
        <v>517</v>
      </c>
    </row>
    <row r="31" spans="1:4" x14ac:dyDescent="0.2">
      <c r="A31">
        <v>65</v>
      </c>
      <c r="B31">
        <v>566</v>
      </c>
      <c r="C31" s="48">
        <f t="shared" si="0"/>
        <v>0.53740979870869732</v>
      </c>
      <c r="D31" s="2">
        <f t="shared" si="1"/>
        <v>440</v>
      </c>
    </row>
    <row r="32" spans="1:4" x14ac:dyDescent="0.2">
      <c r="A32">
        <v>70</v>
      </c>
      <c r="B32">
        <v>475</v>
      </c>
      <c r="C32" s="48">
        <f t="shared" si="0"/>
        <v>0.45893719806763283</v>
      </c>
      <c r="D32" s="2">
        <f t="shared" si="1"/>
        <v>375</v>
      </c>
    </row>
    <row r="33" spans="1:4" x14ac:dyDescent="0.2">
      <c r="A33">
        <v>75</v>
      </c>
      <c r="B33">
        <v>400</v>
      </c>
      <c r="C33" s="48">
        <f t="shared" si="0"/>
        <v>0.39215686274509803</v>
      </c>
      <c r="D33" s="2">
        <f t="shared" si="1"/>
        <v>321</v>
      </c>
    </row>
    <row r="34" spans="1:4" x14ac:dyDescent="0.2">
      <c r="A34">
        <v>80</v>
      </c>
      <c r="B34">
        <v>338</v>
      </c>
      <c r="C34" s="48">
        <f t="shared" si="0"/>
        <v>0.3354505756252481</v>
      </c>
      <c r="D34" s="2">
        <f t="shared" si="1"/>
        <v>274</v>
      </c>
    </row>
    <row r="35" spans="1:4" x14ac:dyDescent="0.2">
      <c r="A35">
        <v>85</v>
      </c>
      <c r="B35">
        <v>287</v>
      </c>
      <c r="C35" s="48">
        <f t="shared" si="0"/>
        <v>0.28774814517746139</v>
      </c>
      <c r="D35" s="2">
        <f t="shared" si="1"/>
        <v>235</v>
      </c>
    </row>
    <row r="36" spans="1:4" x14ac:dyDescent="0.2">
      <c r="A36">
        <v>90</v>
      </c>
      <c r="B36">
        <v>244.8</v>
      </c>
      <c r="C36" s="48">
        <f t="shared" si="0"/>
        <v>0.24753276168904706</v>
      </c>
      <c r="D36" s="2">
        <f t="shared" si="1"/>
        <v>202</v>
      </c>
    </row>
    <row r="37" spans="1:4" x14ac:dyDescent="0.2">
      <c r="A37">
        <v>95</v>
      </c>
      <c r="B37">
        <v>209.7</v>
      </c>
      <c r="C37" s="48">
        <f t="shared" si="0"/>
        <v>0.21355683646658657</v>
      </c>
      <c r="D37" s="2">
        <f t="shared" si="1"/>
        <v>174</v>
      </c>
    </row>
    <row r="38" spans="1:4" x14ac:dyDescent="0.2">
      <c r="A38">
        <v>100</v>
      </c>
      <c r="B38">
        <v>180.3</v>
      </c>
      <c r="C38" s="48">
        <f t="shared" si="0"/>
        <v>0.18472225068131057</v>
      </c>
      <c r="D38" s="2">
        <f t="shared" si="1"/>
        <v>151</v>
      </c>
    </row>
    <row r="39" spans="1:4" x14ac:dyDescent="0.2">
      <c r="A39">
        <v>105</v>
      </c>
      <c r="B39">
        <v>155.6</v>
      </c>
      <c r="C39" s="48">
        <f t="shared" si="0"/>
        <v>0.16022736633989618</v>
      </c>
      <c r="D39" s="2">
        <f t="shared" si="1"/>
        <v>131</v>
      </c>
    </row>
    <row r="40" spans="1:4" x14ac:dyDescent="0.2">
      <c r="A40">
        <v>110</v>
      </c>
      <c r="B40">
        <v>134.69999999999999</v>
      </c>
      <c r="C40" s="48">
        <f t="shared" si="0"/>
        <v>0.13930543777276772</v>
      </c>
      <c r="D40" s="2">
        <f t="shared" si="1"/>
        <v>114</v>
      </c>
    </row>
    <row r="41" spans="1:4" x14ac:dyDescent="0.2">
      <c r="A41">
        <v>115</v>
      </c>
      <c r="B41">
        <v>117.1</v>
      </c>
      <c r="C41" s="48">
        <f t="shared" si="0"/>
        <v>0.12154615847709202</v>
      </c>
      <c r="D41" s="2">
        <f t="shared" si="1"/>
        <v>99</v>
      </c>
    </row>
    <row r="42" spans="1:4" x14ac:dyDescent="0.2">
      <c r="A42">
        <v>120</v>
      </c>
      <c r="B42">
        <v>102.2</v>
      </c>
      <c r="C42" s="48">
        <f t="shared" si="0"/>
        <v>0.10640956228395319</v>
      </c>
      <c r="D42" s="2">
        <f t="shared" si="1"/>
        <v>87</v>
      </c>
    </row>
    <row r="43" spans="1:4" x14ac:dyDescent="0.2">
      <c r="A43">
        <v>125</v>
      </c>
      <c r="B43">
        <v>89.4</v>
      </c>
      <c r="C43" s="48">
        <f t="shared" si="0"/>
        <v>9.3331106192842531E-2</v>
      </c>
      <c r="D43" s="2">
        <f t="shared" si="1"/>
        <v>76</v>
      </c>
    </row>
    <row r="44" spans="1:4" x14ac:dyDescent="0.2">
      <c r="A44">
        <v>130</v>
      </c>
      <c r="B44">
        <v>78.5</v>
      </c>
      <c r="C44" s="48">
        <f t="shared" si="0"/>
        <v>8.2138746468557081E-2</v>
      </c>
      <c r="D44" s="2">
        <f t="shared" si="1"/>
        <v>67</v>
      </c>
    </row>
    <row r="45" spans="1:4" x14ac:dyDescent="0.2">
      <c r="A45">
        <v>135</v>
      </c>
      <c r="B45">
        <v>69.099999999999994</v>
      </c>
      <c r="C45" s="48">
        <f t="shared" si="0"/>
        <v>7.244553479692184E-2</v>
      </c>
      <c r="D45" s="2">
        <f t="shared" si="1"/>
        <v>59</v>
      </c>
    </row>
    <row r="46" spans="1:4" x14ac:dyDescent="0.2">
      <c r="A46">
        <v>140</v>
      </c>
      <c r="B46">
        <v>61.1</v>
      </c>
      <c r="C46" s="48">
        <f t="shared" si="0"/>
        <v>6.4165844027640667E-2</v>
      </c>
      <c r="D46" s="2">
        <f t="shared" si="1"/>
        <v>52</v>
      </c>
    </row>
    <row r="47" spans="1:4" x14ac:dyDescent="0.2">
      <c r="A47">
        <v>145</v>
      </c>
      <c r="B47">
        <v>54.1</v>
      </c>
      <c r="C47" s="48">
        <f t="shared" si="0"/>
        <v>5.6898256241980603E-2</v>
      </c>
      <c r="D47" s="2">
        <f t="shared" si="1"/>
        <v>46</v>
      </c>
    </row>
    <row r="48" spans="1:4" x14ac:dyDescent="0.2">
      <c r="A48">
        <v>150</v>
      </c>
      <c r="B48">
        <v>48.1</v>
      </c>
      <c r="C48" s="48">
        <f t="shared" si="0"/>
        <v>5.0651839683241717E-2</v>
      </c>
      <c r="D48" s="2">
        <f t="shared" si="1"/>
        <v>41</v>
      </c>
    </row>
  </sheetData>
  <conditionalFormatting sqref="C11:D48">
    <cfRule type="expression" dxfId="2" priority="2">
      <formula>OR($C11&gt;=$G$10,$C11&lt;=$G$110)</formula>
    </cfRule>
  </conditionalFormatting>
  <conditionalFormatting sqref="C10:D10">
    <cfRule type="expression" dxfId="1" priority="1">
      <formula>OR($C10&gt;=$G$10,$C10&lt;=$G$110)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/>
  <dimension ref="A1:P39"/>
  <sheetViews>
    <sheetView zoomScale="80" zoomScaleNormal="80" workbookViewId="0">
      <selection activeCell="K29" sqref="K29"/>
    </sheetView>
  </sheetViews>
  <sheetFormatPr defaultRowHeight="12.75" x14ac:dyDescent="0.2"/>
  <cols>
    <col min="1" max="1" width="31.5703125" bestFit="1" customWidth="1"/>
    <col min="2" max="2" width="23.7109375" bestFit="1" customWidth="1"/>
    <col min="3" max="3" width="12" customWidth="1"/>
    <col min="4" max="4" width="10.5703125" bestFit="1" customWidth="1"/>
    <col min="7" max="7" width="6" bestFit="1" customWidth="1"/>
    <col min="8" max="8" width="2.7109375" bestFit="1" customWidth="1"/>
    <col min="9" max="9" width="16.7109375" bestFit="1" customWidth="1"/>
    <col min="10" max="10" width="6.5703125" bestFit="1" customWidth="1"/>
    <col min="11" max="12" width="7.7109375" bestFit="1" customWidth="1"/>
    <col min="13" max="14" width="4.42578125" bestFit="1" customWidth="1"/>
    <col min="15" max="15" width="9.28515625" bestFit="1" customWidth="1"/>
  </cols>
  <sheetData>
    <row r="1" spans="1:16" x14ac:dyDescent="0.2">
      <c r="A1" s="49" t="s">
        <v>15</v>
      </c>
      <c r="B1" s="50">
        <v>4700</v>
      </c>
      <c r="C1" s="52" t="s">
        <v>24</v>
      </c>
      <c r="D1" s="49" t="s">
        <v>22</v>
      </c>
      <c r="E1" s="50">
        <v>1</v>
      </c>
      <c r="F1" s="49" t="s">
        <v>24</v>
      </c>
      <c r="H1" s="47"/>
    </row>
    <row r="2" spans="1:16" x14ac:dyDescent="0.2">
      <c r="A2" s="49" t="s">
        <v>25</v>
      </c>
      <c r="B2" s="51">
        <v>0.01</v>
      </c>
      <c r="C2" s="53"/>
      <c r="D2" s="49" t="s">
        <v>23</v>
      </c>
      <c r="E2" s="50">
        <f>3.9*10^6</f>
        <v>3900000</v>
      </c>
      <c r="F2" s="49" t="s">
        <v>24</v>
      </c>
    </row>
    <row r="3" spans="1:16" x14ac:dyDescent="0.2">
      <c r="A3" s="49" t="s">
        <v>12</v>
      </c>
      <c r="B3" s="50">
        <v>5</v>
      </c>
      <c r="C3" s="52" t="s">
        <v>27</v>
      </c>
      <c r="D3" s="49" t="s">
        <v>32</v>
      </c>
      <c r="E3" s="50">
        <v>10</v>
      </c>
      <c r="F3" s="49" t="s">
        <v>24</v>
      </c>
    </row>
    <row r="4" spans="1:16" x14ac:dyDescent="0.2">
      <c r="A4" s="49" t="s">
        <v>19</v>
      </c>
      <c r="B4" s="50">
        <v>12</v>
      </c>
      <c r="C4" s="52" t="s">
        <v>31</v>
      </c>
      <c r="D4" s="49" t="s">
        <v>26</v>
      </c>
      <c r="E4" s="50">
        <f>5/1000</f>
        <v>5.0000000000000001E-3</v>
      </c>
      <c r="F4" s="49" t="s">
        <v>27</v>
      </c>
    </row>
    <row r="5" spans="1:16" x14ac:dyDescent="0.2">
      <c r="A5" s="47"/>
      <c r="D5" s="49" t="s">
        <v>28</v>
      </c>
      <c r="E5" s="50">
        <f>B3*(IF(B4=12,4,2)/(2^B4))</f>
        <v>4.8828125E-3</v>
      </c>
      <c r="F5" s="49" t="s">
        <v>27</v>
      </c>
    </row>
    <row r="6" spans="1:16" x14ac:dyDescent="0.2">
      <c r="A6" s="47"/>
      <c r="D6" s="49" t="s">
        <v>29</v>
      </c>
      <c r="E6" s="50">
        <f>11/1000</f>
        <v>1.0999999999999999E-2</v>
      </c>
      <c r="F6" s="49" t="s">
        <v>27</v>
      </c>
    </row>
    <row r="7" spans="1:16" x14ac:dyDescent="0.2">
      <c r="D7" s="49" t="s">
        <v>30</v>
      </c>
      <c r="E7" s="50">
        <f>11/1000</f>
        <v>1.0999999999999999E-2</v>
      </c>
      <c r="F7" s="49" t="s">
        <v>27</v>
      </c>
    </row>
    <row r="9" spans="1:16" x14ac:dyDescent="0.2">
      <c r="A9" s="55" t="s">
        <v>13</v>
      </c>
      <c r="B9" s="55" t="s">
        <v>14</v>
      </c>
      <c r="C9" s="55" t="s">
        <v>16</v>
      </c>
      <c r="D9" s="55" t="s">
        <v>18</v>
      </c>
      <c r="I9" s="56" t="s">
        <v>33</v>
      </c>
      <c r="J9" s="56" t="s">
        <v>17</v>
      </c>
      <c r="K9" s="56" t="s">
        <v>34</v>
      </c>
      <c r="L9" s="56" t="s">
        <v>35</v>
      </c>
      <c r="M9" s="56" t="s">
        <v>36</v>
      </c>
      <c r="N9" s="56" t="s">
        <v>37</v>
      </c>
      <c r="O9" s="56" t="s">
        <v>39</v>
      </c>
    </row>
    <row r="10" spans="1:16" x14ac:dyDescent="0.2">
      <c r="A10" s="2">
        <v>-40</v>
      </c>
      <c r="B10" s="2">
        <v>965530</v>
      </c>
      <c r="C10" s="48">
        <f t="shared" ref="C10:C39" si="0">$B$3*B10/($B$1+B10)</f>
        <v>4.9757789390144609</v>
      </c>
      <c r="D10" s="2">
        <f>FLOOR(2^$B$4*(C10/$B$3),1)</f>
        <v>4076</v>
      </c>
      <c r="F10" s="56" t="s">
        <v>20</v>
      </c>
      <c r="G10" s="54">
        <f>B3*(E1+E2)/(E1+E2+B1*(1+B2))-E4-E5-E6</f>
        <v>4.9730386902448638</v>
      </c>
      <c r="H10" s="49" t="s">
        <v>27</v>
      </c>
      <c r="I10" s="57">
        <f>G10*$B$1/($B$3-G10)</f>
        <v>866919.37655952235</v>
      </c>
      <c r="J10" s="50">
        <f>IF(I10&gt;MAX(B10:B39),0,MATCH(I10,B10:B39,-1)-1)</f>
        <v>0</v>
      </c>
      <c r="K10" s="50">
        <f ca="1">OFFSET(B10,J10,0)</f>
        <v>965530</v>
      </c>
      <c r="L10" s="50">
        <f ca="1">OFFSET(B10,J10+1,0)</f>
        <v>512947</v>
      </c>
      <c r="M10" s="50">
        <f ca="1">OFFSET(A10,J10,0)</f>
        <v>-40</v>
      </c>
      <c r="N10" s="50">
        <f ca="1">OFFSET(A10,J10+1,0)</f>
        <v>-30</v>
      </c>
      <c r="O10" s="57">
        <f ca="1">FORECAST(I10,M10:N10,K10:L10)</f>
        <v>-37.821159357720518</v>
      </c>
      <c r="P10" s="49" t="s">
        <v>38</v>
      </c>
    </row>
    <row r="11" spans="1:16" x14ac:dyDescent="0.2">
      <c r="A11" s="2">
        <v>-30</v>
      </c>
      <c r="B11" s="2">
        <v>512947</v>
      </c>
      <c r="C11" s="48">
        <f t="shared" si="0"/>
        <v>4.9546022675684398</v>
      </c>
      <c r="D11" s="2">
        <f t="shared" ref="D11:D39" si="1">FLOOR(2^$B$4*(C11/$B$3),1)</f>
        <v>4058</v>
      </c>
      <c r="F11" s="56" t="s">
        <v>21</v>
      </c>
      <c r="G11" s="54">
        <f>B3*(E1+E3)/(E1+E3+B1*(1-B2))+E5+E7+E4</f>
        <v>3.2675265330188677E-2</v>
      </c>
      <c r="H11" s="49" t="s">
        <v>27</v>
      </c>
      <c r="I11" s="57">
        <f>G11*$B$1/($B$3-G11)</f>
        <v>30.91679228861512</v>
      </c>
      <c r="J11" s="50">
        <f ca="1">IF(I11&lt;(OFFSET(B10,COUNT(A10:A39)-1,0)),COUNT(A10:A39)-2,MATCH(I11,B10:B39,-1)-1)</f>
        <v>28</v>
      </c>
      <c r="K11" s="50">
        <f ca="1">OFFSET(B10,J11,0)</f>
        <v>92.1</v>
      </c>
      <c r="L11" s="50">
        <f ca="1">OFFSET(B10,J11+1,0)</f>
        <v>78.3</v>
      </c>
      <c r="M11" s="50">
        <f ca="1">OFFSET(A10,J11,0)</f>
        <v>240</v>
      </c>
      <c r="N11" s="50">
        <f ca="1">OFFSET(A10,J11+1,0)</f>
        <v>250</v>
      </c>
      <c r="O11" s="57">
        <f ca="1">FORECAST(I11,M11:N11,K11:L11)</f>
        <v>284.33565776187311</v>
      </c>
      <c r="P11" s="49" t="s">
        <v>38</v>
      </c>
    </row>
    <row r="12" spans="1:16" x14ac:dyDescent="0.2">
      <c r="A12">
        <v>-20</v>
      </c>
      <c r="B12" s="2">
        <v>283651</v>
      </c>
      <c r="C12" s="48">
        <f t="shared" si="0"/>
        <v>4.9185021033393328</v>
      </c>
      <c r="D12" s="2">
        <f t="shared" si="1"/>
        <v>4029</v>
      </c>
    </row>
    <row r="13" spans="1:16" x14ac:dyDescent="0.2">
      <c r="A13">
        <v>-10</v>
      </c>
      <c r="B13" s="2">
        <v>162585</v>
      </c>
      <c r="C13" s="48">
        <f t="shared" si="0"/>
        <v>4.8595211764354245</v>
      </c>
      <c r="D13" s="2">
        <f t="shared" si="1"/>
        <v>3980</v>
      </c>
    </row>
    <row r="14" spans="1:16" x14ac:dyDescent="0.2">
      <c r="A14">
        <v>0</v>
      </c>
      <c r="B14" s="2">
        <v>96248</v>
      </c>
      <c r="C14" s="48">
        <f t="shared" si="0"/>
        <v>4.7672068787890796</v>
      </c>
      <c r="D14" s="2">
        <f t="shared" si="1"/>
        <v>3905</v>
      </c>
    </row>
    <row r="15" spans="1:16" x14ac:dyDescent="0.2">
      <c r="A15">
        <v>10</v>
      </c>
      <c r="B15" s="2">
        <v>59173</v>
      </c>
      <c r="C15" s="48">
        <f t="shared" si="0"/>
        <v>4.6320824135393668</v>
      </c>
      <c r="D15" s="2">
        <f t="shared" si="1"/>
        <v>3794</v>
      </c>
    </row>
    <row r="16" spans="1:16" x14ac:dyDescent="0.2">
      <c r="A16">
        <v>20</v>
      </c>
      <c r="B16" s="2">
        <v>37387</v>
      </c>
      <c r="C16" s="48">
        <f t="shared" si="0"/>
        <v>4.4416328082305698</v>
      </c>
      <c r="D16" s="2">
        <f t="shared" si="1"/>
        <v>3638</v>
      </c>
    </row>
    <row r="17" spans="1:4" x14ac:dyDescent="0.2">
      <c r="A17">
        <v>30</v>
      </c>
      <c r="B17" s="2">
        <v>24216</v>
      </c>
      <c r="C17" s="48">
        <f t="shared" si="0"/>
        <v>4.1873011481532716</v>
      </c>
      <c r="D17" s="2">
        <f t="shared" si="1"/>
        <v>3430</v>
      </c>
    </row>
    <row r="18" spans="1:4" x14ac:dyDescent="0.2">
      <c r="A18">
        <v>40</v>
      </c>
      <c r="B18" s="2">
        <v>16043</v>
      </c>
      <c r="C18" s="48">
        <f t="shared" si="0"/>
        <v>3.8670876922335244</v>
      </c>
      <c r="D18" s="2">
        <f t="shared" si="1"/>
        <v>3167</v>
      </c>
    </row>
    <row r="19" spans="1:4" x14ac:dyDescent="0.2">
      <c r="A19">
        <v>50</v>
      </c>
      <c r="B19" s="2">
        <v>10851</v>
      </c>
      <c r="C19" s="48">
        <f t="shared" si="0"/>
        <v>3.4888431612114976</v>
      </c>
      <c r="D19" s="2">
        <f t="shared" si="1"/>
        <v>2858</v>
      </c>
    </row>
    <row r="20" spans="1:4" x14ac:dyDescent="0.2">
      <c r="A20">
        <v>60</v>
      </c>
      <c r="B20" s="2">
        <v>7487</v>
      </c>
      <c r="C20" s="48">
        <f t="shared" si="0"/>
        <v>3.071715762697957</v>
      </c>
      <c r="D20" s="2">
        <f t="shared" si="1"/>
        <v>2516</v>
      </c>
    </row>
    <row r="21" spans="1:4" x14ac:dyDescent="0.2">
      <c r="A21">
        <v>70</v>
      </c>
      <c r="B21" s="2">
        <v>5269</v>
      </c>
      <c r="C21" s="48">
        <f t="shared" si="0"/>
        <v>2.6426923462734475</v>
      </c>
      <c r="D21" s="2">
        <f t="shared" si="1"/>
        <v>2164</v>
      </c>
    </row>
    <row r="22" spans="1:4" x14ac:dyDescent="0.2">
      <c r="A22">
        <v>80</v>
      </c>
      <c r="B22" s="2">
        <v>3775</v>
      </c>
      <c r="C22" s="48">
        <f t="shared" si="0"/>
        <v>2.2271386430678466</v>
      </c>
      <c r="D22" s="2">
        <f t="shared" si="1"/>
        <v>1824</v>
      </c>
    </row>
    <row r="23" spans="1:4" x14ac:dyDescent="0.2">
      <c r="A23">
        <v>90</v>
      </c>
      <c r="B23" s="2">
        <v>2750</v>
      </c>
      <c r="C23" s="48">
        <f t="shared" si="0"/>
        <v>1.8456375838926173</v>
      </c>
      <c r="D23" s="2">
        <f t="shared" si="1"/>
        <v>1511</v>
      </c>
    </row>
    <row r="24" spans="1:4" x14ac:dyDescent="0.2">
      <c r="A24">
        <v>100</v>
      </c>
      <c r="B24" s="2">
        <v>2038</v>
      </c>
      <c r="C24" s="48">
        <f t="shared" si="0"/>
        <v>1.512318195310181</v>
      </c>
      <c r="D24" s="2">
        <f t="shared" si="1"/>
        <v>1238</v>
      </c>
    </row>
    <row r="25" spans="1:4" x14ac:dyDescent="0.2">
      <c r="A25">
        <v>110</v>
      </c>
      <c r="B25" s="2">
        <v>1523</v>
      </c>
      <c r="C25" s="48">
        <f t="shared" si="0"/>
        <v>1.2236863249236702</v>
      </c>
      <c r="D25" s="2">
        <f t="shared" si="1"/>
        <v>1002</v>
      </c>
    </row>
    <row r="26" spans="1:4" x14ac:dyDescent="0.2">
      <c r="A26">
        <v>120</v>
      </c>
      <c r="B26" s="2">
        <v>1155</v>
      </c>
      <c r="C26" s="48">
        <f t="shared" si="0"/>
        <v>0.98633646456020496</v>
      </c>
      <c r="D26" s="2">
        <f t="shared" si="1"/>
        <v>808</v>
      </c>
    </row>
    <row r="27" spans="1:4" x14ac:dyDescent="0.2">
      <c r="A27">
        <v>130</v>
      </c>
      <c r="B27" s="2">
        <v>886.8</v>
      </c>
      <c r="C27" s="48">
        <f t="shared" si="0"/>
        <v>0.7936564759790935</v>
      </c>
      <c r="D27" s="2">
        <f t="shared" si="1"/>
        <v>650</v>
      </c>
    </row>
    <row r="28" spans="1:4" x14ac:dyDescent="0.2">
      <c r="A28">
        <v>140</v>
      </c>
      <c r="B28" s="2">
        <v>689.3</v>
      </c>
      <c r="C28" s="48">
        <f t="shared" si="0"/>
        <v>0.6395079138292542</v>
      </c>
      <c r="D28" s="2">
        <f t="shared" si="1"/>
        <v>523</v>
      </c>
    </row>
    <row r="29" spans="1:4" x14ac:dyDescent="0.2">
      <c r="A29">
        <v>150</v>
      </c>
      <c r="B29" s="2">
        <v>541.79999999999995</v>
      </c>
      <c r="C29" s="48">
        <f t="shared" si="0"/>
        <v>0.51680720363234001</v>
      </c>
      <c r="D29" s="2">
        <f t="shared" si="1"/>
        <v>423</v>
      </c>
    </row>
    <row r="30" spans="1:4" x14ac:dyDescent="0.2">
      <c r="A30">
        <v>160</v>
      </c>
      <c r="B30" s="2">
        <v>430.1</v>
      </c>
      <c r="C30" s="48">
        <f t="shared" si="0"/>
        <v>0.41919260833122157</v>
      </c>
      <c r="D30" s="2">
        <f t="shared" si="1"/>
        <v>343</v>
      </c>
    </row>
    <row r="31" spans="1:4" x14ac:dyDescent="0.2">
      <c r="A31">
        <v>170</v>
      </c>
      <c r="B31" s="2">
        <v>344.9</v>
      </c>
      <c r="C31" s="48">
        <f t="shared" si="0"/>
        <v>0.34183036333723166</v>
      </c>
      <c r="D31" s="2">
        <f t="shared" si="1"/>
        <v>280</v>
      </c>
    </row>
    <row r="32" spans="1:4" x14ac:dyDescent="0.2">
      <c r="A32">
        <v>180</v>
      </c>
      <c r="B32" s="2">
        <v>279.10000000000002</v>
      </c>
      <c r="C32" s="48">
        <f t="shared" si="0"/>
        <v>0.28027153501636842</v>
      </c>
      <c r="D32" s="2">
        <f t="shared" si="1"/>
        <v>229</v>
      </c>
    </row>
    <row r="33" spans="1:4" x14ac:dyDescent="0.2">
      <c r="A33">
        <v>190</v>
      </c>
      <c r="B33" s="2">
        <v>227.8</v>
      </c>
      <c r="C33" s="48">
        <f t="shared" si="0"/>
        <v>0.23113762733877186</v>
      </c>
      <c r="D33" s="2">
        <f t="shared" si="1"/>
        <v>189</v>
      </c>
    </row>
    <row r="34" spans="1:4" x14ac:dyDescent="0.2">
      <c r="A34">
        <v>200</v>
      </c>
      <c r="B34" s="2">
        <v>187.5</v>
      </c>
      <c r="C34" s="48">
        <f t="shared" si="0"/>
        <v>0.1918158567774936</v>
      </c>
      <c r="D34" s="2">
        <f t="shared" si="1"/>
        <v>157</v>
      </c>
    </row>
    <row r="35" spans="1:4" x14ac:dyDescent="0.2">
      <c r="A35">
        <v>210</v>
      </c>
      <c r="B35" s="2">
        <v>155.4</v>
      </c>
      <c r="C35" s="48">
        <f t="shared" si="0"/>
        <v>0.16002801005066525</v>
      </c>
      <c r="D35" s="2">
        <f t="shared" si="1"/>
        <v>131</v>
      </c>
    </row>
    <row r="36" spans="1:4" x14ac:dyDescent="0.2">
      <c r="A36">
        <v>220</v>
      </c>
      <c r="B36" s="2">
        <v>129.69999999999999</v>
      </c>
      <c r="C36" s="48">
        <f t="shared" si="0"/>
        <v>0.13427335031161355</v>
      </c>
      <c r="D36" s="2">
        <f t="shared" si="1"/>
        <v>109</v>
      </c>
    </row>
    <row r="37" spans="1:4" x14ac:dyDescent="0.2">
      <c r="A37">
        <v>230</v>
      </c>
      <c r="B37" s="2">
        <v>109</v>
      </c>
      <c r="C37" s="48">
        <f t="shared" si="0"/>
        <v>0.11332917446454564</v>
      </c>
      <c r="D37" s="2">
        <f t="shared" si="1"/>
        <v>92</v>
      </c>
    </row>
    <row r="38" spans="1:4" x14ac:dyDescent="0.2">
      <c r="A38">
        <v>240</v>
      </c>
      <c r="B38" s="2">
        <v>92.1</v>
      </c>
      <c r="C38" s="48">
        <f t="shared" si="0"/>
        <v>9.6095657436197066E-2</v>
      </c>
      <c r="D38" s="2">
        <f t="shared" si="1"/>
        <v>78</v>
      </c>
    </row>
    <row r="39" spans="1:4" x14ac:dyDescent="0.2">
      <c r="A39">
        <v>250</v>
      </c>
      <c r="B39" s="2">
        <v>78.3</v>
      </c>
      <c r="C39" s="48">
        <f t="shared" si="0"/>
        <v>8.193290500805725E-2</v>
      </c>
      <c r="D39" s="2">
        <f t="shared" si="1"/>
        <v>67</v>
      </c>
    </row>
  </sheetData>
  <conditionalFormatting sqref="A10:D39">
    <cfRule type="expression" dxfId="0" priority="1">
      <formula>OR($C10&gt;=$G$10,$C10&lt;=$G$110)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C29"/>
  <sheetViews>
    <sheetView workbookViewId="0">
      <selection activeCell="B3" sqref="B3"/>
    </sheetView>
  </sheetViews>
  <sheetFormatPr defaultRowHeight="12.75" x14ac:dyDescent="0.2"/>
  <cols>
    <col min="1" max="1" width="13.5703125" bestFit="1" customWidth="1"/>
    <col min="2" max="2" width="13.7109375" customWidth="1"/>
    <col min="3" max="3" width="11.28515625" customWidth="1"/>
  </cols>
  <sheetData>
    <row r="1" spans="1:3" x14ac:dyDescent="0.2">
      <c r="A1" s="49" t="s">
        <v>286</v>
      </c>
      <c r="B1" s="49" t="s">
        <v>298</v>
      </c>
    </row>
    <row r="2" spans="1:3" x14ac:dyDescent="0.2">
      <c r="A2" s="49" t="s">
        <v>287</v>
      </c>
      <c r="B2" s="49" t="s">
        <v>306</v>
      </c>
    </row>
    <row r="3" spans="1:3" x14ac:dyDescent="0.2">
      <c r="A3" s="49" t="s">
        <v>288</v>
      </c>
      <c r="B3" s="50" t="s">
        <v>307</v>
      </c>
    </row>
    <row r="5" spans="1:3" x14ac:dyDescent="0.2">
      <c r="A5" s="56" t="s">
        <v>0</v>
      </c>
      <c r="B5" s="56" t="s">
        <v>294</v>
      </c>
    </row>
    <row r="6" spans="1:3" x14ac:dyDescent="0.2">
      <c r="A6" s="49">
        <v>1</v>
      </c>
      <c r="B6" s="49" t="s">
        <v>308</v>
      </c>
    </row>
    <row r="7" spans="1:3" x14ac:dyDescent="0.2">
      <c r="A7" s="49">
        <v>2</v>
      </c>
      <c r="B7" s="49" t="s">
        <v>308</v>
      </c>
    </row>
    <row r="9" spans="1:3" x14ac:dyDescent="0.2">
      <c r="A9" s="56" t="s">
        <v>15</v>
      </c>
      <c r="B9" s="50">
        <v>1000</v>
      </c>
    </row>
    <row r="11" spans="1:3" x14ac:dyDescent="0.2">
      <c r="A11" s="56" t="s">
        <v>18</v>
      </c>
      <c r="B11" s="56" t="s">
        <v>310</v>
      </c>
      <c r="C11" s="56" t="s">
        <v>309</v>
      </c>
    </row>
    <row r="12" spans="1:3" x14ac:dyDescent="0.2">
      <c r="A12" s="96">
        <f>(5*C12)/($B$9+C12)/5*1023</f>
        <v>987.88879736408558</v>
      </c>
      <c r="B12" s="50">
        <v>-20</v>
      </c>
      <c r="C12" s="50">
        <v>28136</v>
      </c>
    </row>
    <row r="13" spans="1:3" x14ac:dyDescent="0.2">
      <c r="A13" s="96">
        <f t="shared" ref="A13:A29" si="0">(5*C13)/($B$9+C13)/5*1023</f>
        <v>962.15422589662762</v>
      </c>
      <c r="B13" s="50">
        <v>-10</v>
      </c>
      <c r="C13" s="50">
        <v>15813</v>
      </c>
    </row>
    <row r="14" spans="1:3" x14ac:dyDescent="0.2">
      <c r="A14" s="96">
        <f t="shared" si="0"/>
        <v>923.86248667506538</v>
      </c>
      <c r="B14" s="50">
        <v>0</v>
      </c>
      <c r="C14" s="50">
        <v>9319</v>
      </c>
    </row>
    <row r="15" spans="1:3" x14ac:dyDescent="0.2">
      <c r="A15" s="96">
        <f t="shared" si="0"/>
        <v>867.74123539232062</v>
      </c>
      <c r="B15" s="50">
        <v>10</v>
      </c>
      <c r="C15" s="50">
        <v>5589</v>
      </c>
    </row>
    <row r="16" spans="1:3" x14ac:dyDescent="0.2">
      <c r="A16" s="96">
        <f t="shared" si="0"/>
        <v>794.44772117962464</v>
      </c>
      <c r="B16" s="50">
        <v>20</v>
      </c>
      <c r="C16" s="50">
        <v>3476</v>
      </c>
    </row>
    <row r="17" spans="1:3" x14ac:dyDescent="0.2">
      <c r="A17" s="96">
        <f t="shared" si="0"/>
        <v>706.28173374613004</v>
      </c>
      <c r="B17" s="50">
        <v>30</v>
      </c>
      <c r="C17" s="50">
        <v>2230</v>
      </c>
    </row>
    <row r="18" spans="1:3" x14ac:dyDescent="0.2">
      <c r="A18" s="96">
        <f t="shared" si="0"/>
        <v>608.15815085158147</v>
      </c>
      <c r="B18" s="50">
        <v>40</v>
      </c>
      <c r="C18" s="50">
        <v>1466</v>
      </c>
    </row>
    <row r="19" spans="1:3" x14ac:dyDescent="0.2">
      <c r="A19" s="96">
        <f t="shared" si="0"/>
        <v>507.375</v>
      </c>
      <c r="B19" s="50">
        <v>50</v>
      </c>
      <c r="C19" s="50">
        <v>984</v>
      </c>
    </row>
    <row r="20" spans="1:3" x14ac:dyDescent="0.2">
      <c r="A20" s="96">
        <f t="shared" si="0"/>
        <v>410.79174147217236</v>
      </c>
      <c r="B20" s="50">
        <v>60</v>
      </c>
      <c r="C20" s="50">
        <v>671</v>
      </c>
    </row>
    <row r="21" spans="1:3" x14ac:dyDescent="0.2">
      <c r="A21" s="96">
        <f t="shared" si="0"/>
        <v>326.13351498637599</v>
      </c>
      <c r="B21" s="50">
        <v>70</v>
      </c>
      <c r="C21" s="50">
        <v>468</v>
      </c>
    </row>
    <row r="22" spans="1:3" x14ac:dyDescent="0.2">
      <c r="A22" s="96">
        <f t="shared" si="0"/>
        <v>254.98198198198196</v>
      </c>
      <c r="B22" s="50">
        <v>80</v>
      </c>
      <c r="C22" s="50">
        <v>332</v>
      </c>
    </row>
    <row r="23" spans="1:3" x14ac:dyDescent="0.2">
      <c r="A23" s="96">
        <f t="shared" si="0"/>
        <v>197.33414043583534</v>
      </c>
      <c r="B23" s="50">
        <v>90</v>
      </c>
      <c r="C23" s="50">
        <v>239</v>
      </c>
    </row>
    <row r="24" spans="1:3" x14ac:dyDescent="0.2">
      <c r="A24" s="96">
        <f t="shared" si="0"/>
        <v>152.36170212765956</v>
      </c>
      <c r="B24" s="50">
        <v>100</v>
      </c>
      <c r="C24" s="50">
        <v>175</v>
      </c>
    </row>
    <row r="25" spans="1:3" x14ac:dyDescent="0.2">
      <c r="A25" s="96">
        <f t="shared" si="0"/>
        <v>116.88839681133746</v>
      </c>
      <c r="B25" s="50">
        <v>110</v>
      </c>
      <c r="C25" s="50">
        <v>129</v>
      </c>
    </row>
    <row r="26" spans="1:3" x14ac:dyDescent="0.2">
      <c r="A26" s="96">
        <f t="shared" si="0"/>
        <v>90.4567000911577</v>
      </c>
      <c r="B26" s="50">
        <v>120</v>
      </c>
      <c r="C26" s="50">
        <v>97</v>
      </c>
    </row>
    <row r="27" spans="1:3" x14ac:dyDescent="0.2">
      <c r="A27" s="96">
        <f t="shared" si="0"/>
        <v>69.598322460391429</v>
      </c>
      <c r="B27" s="50">
        <v>130</v>
      </c>
      <c r="C27" s="50">
        <v>73</v>
      </c>
    </row>
    <row r="28" spans="1:3" x14ac:dyDescent="0.2">
      <c r="A28" s="96">
        <f t="shared" si="0"/>
        <v>55.166508987701043</v>
      </c>
      <c r="B28" s="50">
        <v>140</v>
      </c>
      <c r="C28" s="50">
        <v>57</v>
      </c>
    </row>
    <row r="29" spans="1:3" x14ac:dyDescent="0.2">
      <c r="A29" s="96">
        <f t="shared" si="0"/>
        <v>42.175455417066154</v>
      </c>
      <c r="B29" s="50">
        <v>150</v>
      </c>
      <c r="C29" s="50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B12"/>
  <sheetViews>
    <sheetView workbookViewId="0">
      <selection sqref="A1:B3"/>
    </sheetView>
  </sheetViews>
  <sheetFormatPr defaultRowHeight="12.75" x14ac:dyDescent="0.2"/>
  <cols>
    <col min="2" max="2" width="11.5703125" customWidth="1"/>
  </cols>
  <sheetData>
    <row r="1" spans="1:2" x14ac:dyDescent="0.2">
      <c r="A1" s="49" t="s">
        <v>286</v>
      </c>
      <c r="B1" s="49" t="s">
        <v>298</v>
      </c>
    </row>
    <row r="2" spans="1:2" x14ac:dyDescent="0.2">
      <c r="A2" s="49" t="s">
        <v>287</v>
      </c>
      <c r="B2" s="49" t="s">
        <v>311</v>
      </c>
    </row>
    <row r="3" spans="1:2" x14ac:dyDescent="0.2">
      <c r="A3" s="49" t="s">
        <v>288</v>
      </c>
      <c r="B3" s="50" t="s">
        <v>312</v>
      </c>
    </row>
    <row r="5" spans="1:2" x14ac:dyDescent="0.2">
      <c r="A5" s="56" t="s">
        <v>0</v>
      </c>
      <c r="B5" s="56" t="s">
        <v>294</v>
      </c>
    </row>
    <row r="6" spans="1:2" x14ac:dyDescent="0.2">
      <c r="A6" s="49">
        <v>1</v>
      </c>
      <c r="B6" s="49" t="s">
        <v>313</v>
      </c>
    </row>
    <row r="7" spans="1:2" x14ac:dyDescent="0.2">
      <c r="A7" s="49">
        <v>2</v>
      </c>
      <c r="B7" s="49" t="s">
        <v>314</v>
      </c>
    </row>
    <row r="8" spans="1:2" x14ac:dyDescent="0.2">
      <c r="A8" s="49">
        <v>3</v>
      </c>
      <c r="B8" s="49" t="s">
        <v>315</v>
      </c>
    </row>
    <row r="10" spans="1:2" x14ac:dyDescent="0.2">
      <c r="A10" s="56" t="s">
        <v>316</v>
      </c>
      <c r="B10" s="56" t="s">
        <v>317</v>
      </c>
    </row>
    <row r="11" spans="1:2" x14ac:dyDescent="0.2">
      <c r="A11" s="50">
        <v>50</v>
      </c>
      <c r="B11" s="50">
        <v>0</v>
      </c>
    </row>
    <row r="12" spans="1:2" x14ac:dyDescent="0.2">
      <c r="A12" s="50">
        <v>150</v>
      </c>
      <c r="B12" s="50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5:C13"/>
  <sheetViews>
    <sheetView workbookViewId="0">
      <selection activeCell="H37" sqref="H37"/>
    </sheetView>
  </sheetViews>
  <sheetFormatPr defaultRowHeight="12.75" x14ac:dyDescent="0.2"/>
  <cols>
    <col min="2" max="2" width="13.85546875" bestFit="1" customWidth="1"/>
  </cols>
  <sheetData>
    <row r="5" spans="1:3" x14ac:dyDescent="0.2">
      <c r="A5" s="56" t="s">
        <v>0</v>
      </c>
      <c r="B5" s="56" t="s">
        <v>294</v>
      </c>
    </row>
    <row r="6" spans="1:3" x14ac:dyDescent="0.2">
      <c r="A6" s="49" t="s">
        <v>289</v>
      </c>
      <c r="B6" s="49" t="s">
        <v>107</v>
      </c>
    </row>
    <row r="7" spans="1:3" x14ac:dyDescent="0.2">
      <c r="A7" s="49" t="s">
        <v>290</v>
      </c>
      <c r="B7" s="49" t="s">
        <v>318</v>
      </c>
    </row>
    <row r="8" spans="1:3" x14ac:dyDescent="0.2">
      <c r="A8" s="49" t="s">
        <v>291</v>
      </c>
      <c r="B8" s="49" t="s">
        <v>293</v>
      </c>
    </row>
    <row r="10" spans="1:3" x14ac:dyDescent="0.2">
      <c r="A10" s="56" t="s">
        <v>319</v>
      </c>
      <c r="B10" s="49">
        <v>18.885999999999999</v>
      </c>
      <c r="C10" s="49" t="s">
        <v>321</v>
      </c>
    </row>
    <row r="11" spans="1:3" x14ac:dyDescent="0.2">
      <c r="A11" s="56" t="s">
        <v>320</v>
      </c>
      <c r="B11" s="50">
        <v>10.33</v>
      </c>
      <c r="C11" s="49" t="s">
        <v>321</v>
      </c>
    </row>
    <row r="12" spans="1:3" x14ac:dyDescent="0.2">
      <c r="A12" s="103"/>
      <c r="B12" s="103"/>
    </row>
    <row r="13" spans="1:3" x14ac:dyDescent="0.2">
      <c r="A13" s="103"/>
      <c r="B13" s="10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C14"/>
  <sheetViews>
    <sheetView workbookViewId="0">
      <selection activeCell="G12" sqref="G12"/>
    </sheetView>
  </sheetViews>
  <sheetFormatPr defaultRowHeight="12.75" x14ac:dyDescent="0.2"/>
  <cols>
    <col min="2" max="2" width="13.5703125" bestFit="1" customWidth="1"/>
  </cols>
  <sheetData>
    <row r="1" spans="1:3" x14ac:dyDescent="0.2">
      <c r="A1" s="49" t="s">
        <v>286</v>
      </c>
      <c r="B1" s="49" t="s">
        <v>370</v>
      </c>
    </row>
    <row r="2" spans="1:3" x14ac:dyDescent="0.2">
      <c r="A2" s="49" t="s">
        <v>287</v>
      </c>
      <c r="B2" s="49" t="s">
        <v>371</v>
      </c>
    </row>
    <row r="3" spans="1:3" x14ac:dyDescent="0.2">
      <c r="A3" s="49" t="s">
        <v>288</v>
      </c>
      <c r="B3" s="50" t="s">
        <v>372</v>
      </c>
    </row>
    <row r="5" spans="1:3" x14ac:dyDescent="0.2">
      <c r="A5" s="56" t="s">
        <v>0</v>
      </c>
      <c r="B5" s="56" t="s">
        <v>294</v>
      </c>
    </row>
    <row r="6" spans="1:3" x14ac:dyDescent="0.2">
      <c r="A6" s="49">
        <v>1</v>
      </c>
      <c r="B6" s="49" t="s">
        <v>107</v>
      </c>
    </row>
    <row r="7" spans="1:3" x14ac:dyDescent="0.2">
      <c r="A7" s="49">
        <v>2</v>
      </c>
      <c r="B7" s="49" t="s">
        <v>293</v>
      </c>
    </row>
    <row r="8" spans="1:3" x14ac:dyDescent="0.2">
      <c r="A8" s="49">
        <v>3</v>
      </c>
      <c r="B8" s="49" t="s">
        <v>318</v>
      </c>
    </row>
    <row r="10" spans="1:3" x14ac:dyDescent="0.2">
      <c r="A10" s="56" t="s">
        <v>319</v>
      </c>
      <c r="B10" s="49">
        <v>32.0642</v>
      </c>
      <c r="C10" s="49" t="s">
        <v>323</v>
      </c>
    </row>
    <row r="11" spans="1:3" x14ac:dyDescent="0.2">
      <c r="A11" s="56" t="s">
        <v>320</v>
      </c>
      <c r="B11" s="50">
        <v>-13.968999999999999</v>
      </c>
      <c r="C11" s="49" t="s">
        <v>322</v>
      </c>
    </row>
    <row r="14" spans="1:3" x14ac:dyDescent="0.2">
      <c r="A14" s="47"/>
      <c r="B14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5:B13"/>
  <sheetViews>
    <sheetView workbookViewId="0">
      <selection activeCell="H39" sqref="H39"/>
    </sheetView>
  </sheetViews>
  <sheetFormatPr defaultRowHeight="12.75" x14ac:dyDescent="0.2"/>
  <cols>
    <col min="2" max="2" width="18.85546875" bestFit="1" customWidth="1"/>
  </cols>
  <sheetData>
    <row r="5" spans="1:2" x14ac:dyDescent="0.2">
      <c r="A5" s="56" t="s">
        <v>0</v>
      </c>
      <c r="B5" s="56" t="s">
        <v>294</v>
      </c>
    </row>
    <row r="6" spans="1:2" x14ac:dyDescent="0.2">
      <c r="A6" s="49" t="s">
        <v>289</v>
      </c>
      <c r="B6" s="49" t="s">
        <v>329</v>
      </c>
    </row>
    <row r="7" spans="1:2" x14ac:dyDescent="0.2">
      <c r="A7" s="49" t="s">
        <v>290</v>
      </c>
      <c r="B7" s="49" t="s">
        <v>330</v>
      </c>
    </row>
    <row r="8" spans="1:2" x14ac:dyDescent="0.2">
      <c r="A8" s="49" t="s">
        <v>291</v>
      </c>
      <c r="B8" s="49" t="s">
        <v>331</v>
      </c>
    </row>
    <row r="9" spans="1:2" x14ac:dyDescent="0.2">
      <c r="A9" s="101" t="s">
        <v>324</v>
      </c>
      <c r="B9" s="101" t="s">
        <v>332</v>
      </c>
    </row>
    <row r="10" spans="1:2" x14ac:dyDescent="0.2">
      <c r="A10" s="101" t="s">
        <v>325</v>
      </c>
      <c r="B10" s="101" t="s">
        <v>333</v>
      </c>
    </row>
    <row r="11" spans="1:2" x14ac:dyDescent="0.2">
      <c r="A11" s="101" t="s">
        <v>326</v>
      </c>
      <c r="B11" s="101" t="s">
        <v>334</v>
      </c>
    </row>
    <row r="12" spans="1:2" x14ac:dyDescent="0.2">
      <c r="A12" s="101" t="s">
        <v>327</v>
      </c>
      <c r="B12" s="101" t="s">
        <v>335</v>
      </c>
    </row>
    <row r="13" spans="1:2" x14ac:dyDescent="0.2">
      <c r="A13" s="101" t="s">
        <v>328</v>
      </c>
      <c r="B13" s="101" t="s">
        <v>336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5:B14"/>
  <sheetViews>
    <sheetView workbookViewId="0">
      <selection activeCell="B6" sqref="B6:B11"/>
    </sheetView>
  </sheetViews>
  <sheetFormatPr defaultRowHeight="12.75" x14ac:dyDescent="0.2"/>
  <cols>
    <col min="2" max="2" width="13.5703125" bestFit="1" customWidth="1"/>
  </cols>
  <sheetData>
    <row r="5" spans="1:2" x14ac:dyDescent="0.2">
      <c r="A5" s="56" t="s">
        <v>0</v>
      </c>
      <c r="B5" s="56" t="s">
        <v>294</v>
      </c>
    </row>
    <row r="6" spans="1:2" x14ac:dyDescent="0.2">
      <c r="A6" s="49" t="s">
        <v>289</v>
      </c>
      <c r="B6" s="49" t="s">
        <v>107</v>
      </c>
    </row>
    <row r="7" spans="1:2" x14ac:dyDescent="0.2">
      <c r="A7" s="49" t="s">
        <v>290</v>
      </c>
      <c r="B7" s="49" t="s">
        <v>107</v>
      </c>
    </row>
    <row r="8" spans="1:2" x14ac:dyDescent="0.2">
      <c r="A8" s="49" t="s">
        <v>291</v>
      </c>
      <c r="B8" s="49" t="s">
        <v>337</v>
      </c>
    </row>
    <row r="9" spans="1:2" x14ac:dyDescent="0.2">
      <c r="A9" s="101" t="s">
        <v>324</v>
      </c>
      <c r="B9" s="101" t="s">
        <v>293</v>
      </c>
    </row>
    <row r="10" spans="1:2" x14ac:dyDescent="0.2">
      <c r="A10" s="101" t="s">
        <v>325</v>
      </c>
      <c r="B10" s="101" t="s">
        <v>293</v>
      </c>
    </row>
    <row r="11" spans="1:2" x14ac:dyDescent="0.2">
      <c r="A11" s="101" t="s">
        <v>326</v>
      </c>
      <c r="B11" s="101" t="s">
        <v>338</v>
      </c>
    </row>
    <row r="12" spans="1:2" x14ac:dyDescent="0.2">
      <c r="A12" s="104"/>
      <c r="B12" s="104"/>
    </row>
    <row r="13" spans="1:2" x14ac:dyDescent="0.2">
      <c r="A13" s="104"/>
      <c r="B13" s="104"/>
    </row>
    <row r="14" spans="1:2" x14ac:dyDescent="0.2">
      <c r="A14" s="103"/>
      <c r="B14" s="10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5:C29"/>
  <sheetViews>
    <sheetView workbookViewId="0">
      <selection activeCell="J25" sqref="J25"/>
    </sheetView>
  </sheetViews>
  <sheetFormatPr defaultRowHeight="12.75" x14ac:dyDescent="0.2"/>
  <cols>
    <col min="1" max="1" width="14" bestFit="1" customWidth="1"/>
    <col min="2" max="2" width="12.5703125" bestFit="1" customWidth="1"/>
  </cols>
  <sheetData>
    <row r="5" spans="1:3" x14ac:dyDescent="0.2">
      <c r="A5" s="56" t="s">
        <v>0</v>
      </c>
      <c r="B5" s="56" t="s">
        <v>294</v>
      </c>
    </row>
    <row r="6" spans="1:3" x14ac:dyDescent="0.2">
      <c r="A6" s="49">
        <v>1</v>
      </c>
      <c r="B6" s="49" t="s">
        <v>308</v>
      </c>
    </row>
    <row r="7" spans="1:3" x14ac:dyDescent="0.2">
      <c r="A7" s="49">
        <v>2</v>
      </c>
      <c r="B7" s="49" t="s">
        <v>308</v>
      </c>
    </row>
    <row r="9" spans="1:3" x14ac:dyDescent="0.2">
      <c r="A9" s="56" t="s">
        <v>15</v>
      </c>
      <c r="B9" s="50">
        <v>1000</v>
      </c>
    </row>
    <row r="11" spans="1:3" x14ac:dyDescent="0.2">
      <c r="A11" s="56" t="s">
        <v>18</v>
      </c>
      <c r="B11" s="56" t="s">
        <v>310</v>
      </c>
      <c r="C11" s="56" t="s">
        <v>309</v>
      </c>
    </row>
    <row r="12" spans="1:3" x14ac:dyDescent="0.2">
      <c r="A12" s="96">
        <f>(5*C12)/($B$9+C12)/5*1023</f>
        <v>1013.0797114097865</v>
      </c>
      <c r="B12" s="50">
        <v>-40</v>
      </c>
      <c r="C12" s="50">
        <v>102122</v>
      </c>
    </row>
    <row r="13" spans="1:3" x14ac:dyDescent="0.2">
      <c r="A13" s="96">
        <f t="shared" ref="A13:A29" si="0">(5*C13)/($B$9+C13)/5*1023</f>
        <v>1004.1425095393464</v>
      </c>
      <c r="B13" s="50">
        <v>-30</v>
      </c>
      <c r="C13" s="50">
        <v>53249</v>
      </c>
    </row>
    <row r="14" spans="1:3" x14ac:dyDescent="0.2">
      <c r="A14" s="96">
        <f t="shared" si="0"/>
        <v>988.83052206152513</v>
      </c>
      <c r="B14" s="50">
        <v>-20</v>
      </c>
      <c r="C14" s="50">
        <v>28939</v>
      </c>
    </row>
    <row r="15" spans="1:3" x14ac:dyDescent="0.2">
      <c r="A15" s="96">
        <f t="shared" si="0"/>
        <v>963.93874487616188</v>
      </c>
      <c r="B15" s="50">
        <v>-10</v>
      </c>
      <c r="C15" s="50">
        <v>16321</v>
      </c>
    </row>
    <row r="16" spans="1:3" x14ac:dyDescent="0.2">
      <c r="A16" s="96">
        <f t="shared" si="0"/>
        <v>925.71966527196639</v>
      </c>
      <c r="B16" s="50">
        <v>0</v>
      </c>
      <c r="C16" s="50">
        <v>9516</v>
      </c>
    </row>
    <row r="17" spans="1:3" x14ac:dyDescent="0.2">
      <c r="A17" s="96">
        <f t="shared" si="0"/>
        <v>870.94887039239006</v>
      </c>
      <c r="B17" s="50">
        <v>10</v>
      </c>
      <c r="C17" s="50">
        <v>5728</v>
      </c>
    </row>
    <row r="18" spans="1:3" x14ac:dyDescent="0.2">
      <c r="A18" s="96">
        <f t="shared" si="0"/>
        <v>798.41163556531285</v>
      </c>
      <c r="B18" s="50">
        <v>20</v>
      </c>
      <c r="C18" s="50">
        <v>3555</v>
      </c>
    </row>
    <row r="19" spans="1:3" x14ac:dyDescent="0.2">
      <c r="A19" s="96">
        <f t="shared" si="0"/>
        <v>709.96450428396577</v>
      </c>
      <c r="B19" s="50">
        <v>30</v>
      </c>
      <c r="C19" s="50">
        <v>2268</v>
      </c>
    </row>
    <row r="20" spans="1:3" x14ac:dyDescent="0.2">
      <c r="A20" s="96">
        <f t="shared" si="0"/>
        <v>610.9983890455095</v>
      </c>
      <c r="B20" s="50">
        <v>40</v>
      </c>
      <c r="C20" s="50">
        <v>1483</v>
      </c>
    </row>
    <row r="21" spans="1:3" x14ac:dyDescent="0.2">
      <c r="A21" s="96">
        <f t="shared" si="0"/>
        <v>509.4457831325301</v>
      </c>
      <c r="B21" s="50">
        <v>50</v>
      </c>
      <c r="C21" s="50">
        <v>992</v>
      </c>
    </row>
    <row r="22" spans="1:3" x14ac:dyDescent="0.2">
      <c r="A22" s="96">
        <f t="shared" si="0"/>
        <v>413.7087552114354</v>
      </c>
      <c r="B22" s="50">
        <v>60</v>
      </c>
      <c r="C22" s="50">
        <v>679</v>
      </c>
    </row>
    <row r="23" spans="1:3" x14ac:dyDescent="0.2">
      <c r="A23" s="96">
        <f t="shared" si="0"/>
        <v>329.44067796610165</v>
      </c>
      <c r="B23" s="50">
        <v>70</v>
      </c>
      <c r="C23" s="50">
        <v>475</v>
      </c>
    </row>
    <row r="24" spans="1:3" x14ac:dyDescent="0.2">
      <c r="A24" s="96">
        <f t="shared" si="0"/>
        <v>258.42600896860989</v>
      </c>
      <c r="B24" s="50">
        <v>80</v>
      </c>
      <c r="C24" s="50">
        <v>338</v>
      </c>
    </row>
    <row r="25" spans="1:3" x14ac:dyDescent="0.2">
      <c r="A25" s="96">
        <f t="shared" si="0"/>
        <v>201.18123393316196</v>
      </c>
      <c r="B25" s="50">
        <v>90</v>
      </c>
      <c r="C25" s="50">
        <v>244.8</v>
      </c>
    </row>
    <row r="26" spans="1:3" x14ac:dyDescent="0.2">
      <c r="A26" s="96">
        <f t="shared" si="0"/>
        <v>156.27120223671949</v>
      </c>
      <c r="B26" s="50">
        <v>100</v>
      </c>
      <c r="C26" s="50">
        <v>180.3</v>
      </c>
    </row>
    <row r="27" spans="1:3" x14ac:dyDescent="0.2">
      <c r="A27" s="96">
        <f t="shared" si="0"/>
        <v>121.44011633030756</v>
      </c>
      <c r="B27" s="50">
        <v>110</v>
      </c>
      <c r="C27" s="50">
        <v>134.69999999999999</v>
      </c>
    </row>
    <row r="28" spans="1:3" x14ac:dyDescent="0.2">
      <c r="A28" s="96">
        <f t="shared" si="0"/>
        <v>94.856287425149688</v>
      </c>
      <c r="B28" s="50">
        <v>120</v>
      </c>
      <c r="C28" s="50">
        <v>102.2</v>
      </c>
    </row>
    <row r="29" spans="1:3" x14ac:dyDescent="0.2">
      <c r="A29" s="96">
        <f t="shared" si="0"/>
        <v>74.460361613351878</v>
      </c>
      <c r="B29" s="50">
        <v>130</v>
      </c>
      <c r="C29" s="50">
        <v>78.5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BE6D43D67CEB43AED07C7F7D5C5717" ma:contentTypeVersion="9" ma:contentTypeDescription="Create a new document." ma:contentTypeScope="" ma:versionID="ed3a72aebdc31f7dceab7adc1698e9d4">
  <xsd:schema xmlns:xsd="http://www.w3.org/2001/XMLSchema" xmlns:xs="http://www.w3.org/2001/XMLSchema" xmlns:p="http://schemas.microsoft.com/office/2006/metadata/properties" xmlns:ns2="7dcf5c17-6cdd-4fc8-89b5-5b1e79518785" xmlns:ns3="d00a5386-c7cb-4c27-81c4-161dee80d926" targetNamespace="http://schemas.microsoft.com/office/2006/metadata/properties" ma:root="true" ma:fieldsID="13c9d8c14350f29f3105e6e4a5c07352" ns2:_="" ns3:_="">
    <xsd:import namespace="7dcf5c17-6cdd-4fc8-89b5-5b1e79518785"/>
    <xsd:import namespace="d00a5386-c7cb-4c27-81c4-161dee80d9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cf5c17-6cdd-4fc8-89b5-5b1e795187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0a5386-c7cb-4c27-81c4-161dee80d92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107F8D-B0B7-4341-9E98-865C53748B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566874-1D40-4E66-8AB0-7080A0AC17BD}">
  <ds:schemaRefs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7dcf5c17-6cdd-4fc8-89b5-5b1e79518785"/>
    <ds:schemaRef ds:uri="http://schemas.openxmlformats.org/package/2006/metadata/core-properties"/>
    <ds:schemaRef ds:uri="d00a5386-c7cb-4c27-81c4-161dee80d926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24A5A8A-4F4A-4C73-89E8-8A0B9B9754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cf5c17-6cdd-4fc8-89b5-5b1e79518785"/>
    <ds:schemaRef ds:uri="d00a5386-c7cb-4c27-81c4-161dee80d9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IO summary</vt:lpstr>
      <vt:lpstr>AC Pres</vt:lpstr>
      <vt:lpstr>EVAP, CAT</vt:lpstr>
      <vt:lpstr>FLEX</vt:lpstr>
      <vt:lpstr>MAP</vt:lpstr>
      <vt:lpstr>EOP</vt:lpstr>
      <vt:lpstr>ETB</vt:lpstr>
      <vt:lpstr>APP</vt:lpstr>
      <vt:lpstr>ECT</vt:lpstr>
      <vt:lpstr>SPARK</vt:lpstr>
      <vt:lpstr>CAM</vt:lpstr>
      <vt:lpstr>CNK</vt:lpstr>
      <vt:lpstr>VSPD</vt:lpstr>
      <vt:lpstr>TMAF</vt:lpstr>
      <vt:lpstr>INJ</vt:lpstr>
      <vt:lpstr>VR-&gt;HALL</vt:lpstr>
      <vt:lpstr>Fuel Pressure</vt:lpstr>
      <vt:lpstr>O2</vt:lpstr>
      <vt:lpstr>CACCT_CDS_2</vt:lpstr>
      <vt:lpstr>ECT_GM</vt:lpstr>
      <vt:lpstr>RDFT_CDS_1</vt:lpstr>
    </vt:vector>
  </TitlesOfParts>
  <Company>Pi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Lovell</dc:creator>
  <cp:lastModifiedBy>Max Schwinghammer</cp:lastModifiedBy>
  <cp:lastPrinted>2019-07-23T18:34:16Z</cp:lastPrinted>
  <dcterms:created xsi:type="dcterms:W3CDTF">2007-03-15T21:29:00Z</dcterms:created>
  <dcterms:modified xsi:type="dcterms:W3CDTF">2020-11-15T00:49:01Z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0x01010069BE6D43D67CEB43AED07C7F7D5C5717</vt:lpwstr>
  </property>
</Properties>
</file>