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ata\ITMO\itmo\3-4 физика\лабораторные\3.10\"/>
    </mc:Choice>
  </mc:AlternateContent>
  <bookViews>
    <workbookView xWindow="0" yWindow="0" windowWidth="20436" windowHeight="7848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0" i="1" l="1"/>
  <c r="C2" i="1"/>
  <c r="E3" i="1"/>
  <c r="E4" i="1"/>
  <c r="E5" i="1"/>
  <c r="E6" i="1"/>
  <c r="E7" i="1"/>
  <c r="E8" i="1"/>
  <c r="C8" i="1" s="1"/>
  <c r="E9" i="1"/>
  <c r="C9" i="1" s="1"/>
  <c r="E10" i="1"/>
  <c r="C10" i="1" s="1"/>
  <c r="E2" i="1"/>
  <c r="B8" i="1"/>
  <c r="D8" i="1" s="1"/>
  <c r="B9" i="1"/>
  <c r="D9" i="1"/>
  <c r="B10" i="1"/>
  <c r="D10" i="1" s="1"/>
  <c r="D2" i="1" l="1"/>
  <c r="D3" i="1"/>
  <c r="B3" i="1"/>
  <c r="K32" i="1"/>
  <c r="L32" i="1"/>
  <c r="B4" i="1"/>
  <c r="B5" i="1"/>
  <c r="B6" i="1"/>
  <c r="B7" i="1"/>
  <c r="B2" i="1"/>
  <c r="C3" i="1"/>
  <c r="C5" i="1" l="1"/>
  <c r="C4" i="1"/>
  <c r="C6" i="1"/>
  <c r="C7" i="1"/>
  <c r="D4" i="1"/>
  <c r="D5" i="1"/>
  <c r="D6" i="1"/>
  <c r="D7" i="1"/>
  <c r="C16" i="1" l="1"/>
  <c r="D20" i="1" s="1"/>
  <c r="E25" i="1" l="1"/>
  <c r="E23" i="1"/>
  <c r="G21" i="1"/>
  <c r="G20" i="1"/>
  <c r="G23" i="1"/>
  <c r="E21" i="1"/>
  <c r="E22" i="1"/>
  <c r="G22" i="1"/>
  <c r="E20" i="1"/>
  <c r="C21" i="1"/>
  <c r="D21" i="1" s="1"/>
  <c r="C23" i="1"/>
  <c r="D23" i="1" s="1"/>
  <c r="C22" i="1"/>
  <c r="D22" i="1" s="1"/>
  <c r="E27" i="1"/>
  <c r="E26" i="1"/>
</calcChain>
</file>

<file path=xl/sharedStrings.xml><?xml version="1.0" encoding="utf-8"?>
<sst xmlns="http://schemas.openxmlformats.org/spreadsheetml/2006/main" count="36" uniqueCount="35">
  <si>
    <t>Lyambda</t>
  </si>
  <si>
    <t>Q</t>
  </si>
  <si>
    <t>Pi</t>
  </si>
  <si>
    <t xml:space="preserve">   </t>
  </si>
  <si>
    <t>e</t>
  </si>
  <si>
    <r>
      <t>T</t>
    </r>
    <r>
      <rPr>
        <b/>
        <sz val="10"/>
        <color theme="1"/>
        <rFont val="Calibri"/>
        <family val="2"/>
        <charset val="204"/>
        <scheme val="minor"/>
      </rPr>
      <t>теор, мс</t>
    </r>
  </si>
  <si>
    <r>
      <t>T</t>
    </r>
    <r>
      <rPr>
        <b/>
        <sz val="10"/>
        <color theme="1"/>
        <rFont val="Calibri"/>
        <family val="2"/>
        <charset val="204"/>
        <scheme val="minor"/>
      </rPr>
      <t>эксп, мс</t>
    </r>
  </si>
  <si>
    <t>T по Томпсона, мс</t>
  </si>
  <si>
    <r>
      <t>Т от R</t>
    </r>
    <r>
      <rPr>
        <b/>
        <sz val="9"/>
        <color theme="1"/>
        <rFont val="Calibri"/>
        <family val="2"/>
        <charset val="204"/>
        <scheme val="minor"/>
      </rPr>
      <t>0</t>
    </r>
    <r>
      <rPr>
        <b/>
        <sz val="11"/>
        <color theme="1"/>
        <rFont val="Calibri"/>
        <family val="2"/>
        <charset val="204"/>
        <scheme val="minor"/>
      </rPr>
      <t>, R</t>
    </r>
    <r>
      <rPr>
        <b/>
        <sz val="9"/>
        <color theme="1"/>
        <rFont val="Calibri"/>
        <family val="2"/>
        <charset val="204"/>
        <scheme val="minor"/>
      </rPr>
      <t>200</t>
    </r>
    <r>
      <rPr>
        <b/>
        <sz val="11"/>
        <color theme="1"/>
        <rFont val="Calibri"/>
        <family val="2"/>
        <charset val="204"/>
        <scheme val="minor"/>
      </rPr>
      <t xml:space="preserve"> и R</t>
    </r>
    <r>
      <rPr>
        <b/>
        <sz val="9"/>
        <color theme="1"/>
        <rFont val="Calibri"/>
        <family val="2"/>
        <charset val="204"/>
        <scheme val="minor"/>
      </rPr>
      <t>400, мс</t>
    </r>
  </si>
  <si>
    <t>R, Ом</t>
  </si>
  <si>
    <t>L, мГн</t>
  </si>
  <si>
    <r>
      <t>L</t>
    </r>
    <r>
      <rPr>
        <b/>
        <sz val="9"/>
        <color theme="1"/>
        <rFont val="Calibri"/>
        <family val="2"/>
        <charset val="204"/>
        <scheme val="minor"/>
      </rPr>
      <t>ср</t>
    </r>
    <r>
      <rPr>
        <b/>
        <sz val="11"/>
        <color theme="1"/>
        <rFont val="Calibri"/>
        <family val="2"/>
        <charset val="204"/>
        <scheme val="minor"/>
      </rPr>
      <t>(Гн) =</t>
    </r>
  </si>
  <si>
    <t>С, Ф</t>
  </si>
  <si>
    <t>Rm, Ом</t>
  </si>
  <si>
    <t>T, мкс</t>
  </si>
  <si>
    <t>2Ui</t>
  </si>
  <si>
    <t>2Ui+n</t>
  </si>
  <si>
    <t>n</t>
  </si>
  <si>
    <t>R1, Ом</t>
  </si>
  <si>
    <t>R2, Ом</t>
  </si>
  <si>
    <t>R3, Ом</t>
  </si>
  <si>
    <t>R4, Ом</t>
  </si>
  <si>
    <t>R5, кОм</t>
  </si>
  <si>
    <t>C1, мкФ</t>
  </si>
  <si>
    <t>C2, мкФ</t>
  </si>
  <si>
    <t>C3, мкФ</t>
  </si>
  <si>
    <t>C4, мкФ</t>
  </si>
  <si>
    <t>S, см^2</t>
  </si>
  <si>
    <t>L, см</t>
  </si>
  <si>
    <t>N1, витков</t>
  </si>
  <si>
    <t>N2, витков</t>
  </si>
  <si>
    <t>погрешность 10%</t>
  </si>
  <si>
    <t>δT, %</t>
  </si>
  <si>
    <t>Rкр, Ом</t>
  </si>
  <si>
    <t>R0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</si>
</sst>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#,##0.00000"/>
    <numFmt numFmtId="165" formatCode="0.00000"/>
    <numFmt numFmtId="166" formatCode="0.000000000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  <scheme val="minor"/>
    </font>
    <font>
      <b/>
      <sz val="11"/>
      <color rgb="FF000000"/>
      <name val="Calibri"/>
      <family val="2"/>
      <charset val="20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3" borderId="1" xfId="0" applyFill="1" applyBorder="1"/>
    <xf numFmtId="0" fontId="1" fillId="4" borderId="1" xfId="0" applyFont="1" applyFill="1" applyBorder="1"/>
    <xf numFmtId="0" fontId="1" fillId="4" borderId="1" xfId="0" applyFont="1" applyFill="1" applyBorder="1" applyAlignment="1">
      <alignment horizontal="right"/>
    </xf>
    <xf numFmtId="0" fontId="1" fillId="4" borderId="3" xfId="0" applyFont="1" applyFill="1" applyBorder="1"/>
    <xf numFmtId="0" fontId="1" fillId="4" borderId="2" xfId="0" applyFont="1" applyFill="1" applyBorder="1"/>
    <xf numFmtId="0" fontId="0" fillId="0" borderId="0" xfId="0" applyBorder="1"/>
    <xf numFmtId="0" fontId="1" fillId="5" borderId="1" xfId="0" applyFont="1" applyFill="1" applyBorder="1"/>
    <xf numFmtId="0" fontId="0" fillId="6" borderId="1" xfId="0" applyFill="1" applyBorder="1"/>
    <xf numFmtId="164" fontId="0" fillId="6" borderId="2" xfId="0" applyNumberFormat="1" applyFill="1" applyBorder="1"/>
    <xf numFmtId="0" fontId="1" fillId="2" borderId="1" xfId="0" applyFont="1" applyFill="1" applyBorder="1"/>
    <xf numFmtId="0" fontId="1" fillId="2" borderId="2" xfId="0" applyFont="1" applyFill="1" applyBorder="1"/>
    <xf numFmtId="0" fontId="0" fillId="7" borderId="1" xfId="0" applyFill="1" applyBorder="1"/>
    <xf numFmtId="166" fontId="0" fillId="3" borderId="1" xfId="0" applyNumberFormat="1" applyFill="1" applyBorder="1"/>
    <xf numFmtId="0" fontId="0" fillId="3" borderId="3" xfId="0" applyFill="1" applyBorder="1"/>
    <xf numFmtId="166" fontId="0" fillId="3" borderId="1" xfId="0" applyNumberFormat="1" applyFill="1" applyBorder="1" applyAlignment="1">
      <alignment horizontal="left"/>
    </xf>
    <xf numFmtId="0" fontId="1" fillId="2" borderId="3" xfId="0" applyFont="1" applyFill="1" applyBorder="1"/>
    <xf numFmtId="165" fontId="0" fillId="6" borderId="3" xfId="0" applyNumberFormat="1" applyFill="1" applyBorder="1"/>
    <xf numFmtId="0" fontId="4" fillId="6" borderId="1" xfId="0" applyFont="1" applyFill="1" applyBorder="1"/>
    <xf numFmtId="0" fontId="5" fillId="2" borderId="3" xfId="0" applyFont="1" applyFill="1" applyBorder="1"/>
    <xf numFmtId="0" fontId="5" fillId="2" borderId="1" xfId="0" applyFont="1" applyFill="1" applyBorder="1"/>
    <xf numFmtId="0" fontId="5" fillId="2" borderId="2" xfId="0" applyFont="1" applyFill="1" applyBorder="1" applyAlignment="1">
      <alignment horizontal="right"/>
    </xf>
    <xf numFmtId="0" fontId="4" fillId="9" borderId="1" xfId="0" applyFont="1" applyFill="1" applyBorder="1"/>
    <xf numFmtId="0" fontId="4" fillId="8" borderId="1" xfId="0" applyFont="1" applyFill="1" applyBorder="1"/>
    <xf numFmtId="0" fontId="5" fillId="2" borderId="4" xfId="0" applyFont="1" applyFill="1" applyBorder="1"/>
    <xf numFmtId="0" fontId="4" fillId="8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1"/>
              <a:t>График зависимости логарифмического декремента</a:t>
            </a:r>
            <a:r>
              <a:rPr lang="ru-RU" sz="1400" b="1" baseline="0"/>
              <a:t> от сопротивления магазина </a:t>
            </a:r>
            <a:endParaRPr lang="ru-RU" sz="1400" b="1"/>
          </a:p>
        </c:rich>
      </c:tx>
      <c:layout>
        <c:manualLayout>
          <c:xMode val="edge"/>
          <c:yMode val="edge"/>
          <c:x val="1.0387887404650959E-2"/>
          <c:y val="3.072044806931141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1.8212699546096105E-2"/>
          <c:y val="4.142251317695575E-2"/>
          <c:w val="0.970337064431403"/>
          <c:h val="0.84159266071761096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9050">
                <a:solidFill>
                  <a:srgbClr val="FF0000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/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baseline="0"/>
                      <a:t>y = 0,00</a:t>
                    </a:r>
                    <a:r>
                      <a:rPr lang="ru-RU" baseline="0"/>
                      <a:t>54</a:t>
                    </a:r>
                    <a:r>
                      <a:rPr lang="en-US" baseline="0"/>
                      <a:t>x + 0,3484</a:t>
                    </a:r>
                    <a:endParaRPr lang="en-US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Лист1!$A$2:$A$16</c:f>
              <c:numCache>
                <c:formatCode>General</c:formatCode>
                <c:ptCount val="15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Лист1!$B$2:$B$16</c:f>
              <c:numCache>
                <c:formatCode>General</c:formatCode>
                <c:ptCount val="15"/>
                <c:pt idx="0">
                  <c:v>0.34445725559990287</c:v>
                </c:pt>
                <c:pt idx="1">
                  <c:v>0.39255183200285421</c:v>
                </c:pt>
                <c:pt idx="2">
                  <c:v>0.43214601066600983</c:v>
                </c:pt>
                <c:pt idx="3">
                  <c:v>0.4681042888741897</c:v>
                </c:pt>
                <c:pt idx="4">
                  <c:v>0.50615537807612454</c:v>
                </c:pt>
                <c:pt idx="5">
                  <c:v>0.5465810873098097</c:v>
                </c:pt>
                <c:pt idx="6">
                  <c:v>0.59023535334340749</c:v>
                </c:pt>
                <c:pt idx="7">
                  <c:v>0.62195581379392562</c:v>
                </c:pt>
                <c:pt idx="8">
                  <c:v>0.67384918775364444</c:v>
                </c:pt>
                <c:pt idx="14">
                  <c:v>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AAF-43FF-ADCC-4578E7FDE7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572288"/>
        <c:axId val="165516776"/>
      </c:scatterChart>
      <c:valAx>
        <c:axId val="163572288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516776"/>
        <c:crosses val="autoZero"/>
        <c:crossBetween val="midCat"/>
      </c:valAx>
      <c:valAx>
        <c:axId val="165516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57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21471113781417"/>
          <c:y val="1.862011735072383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График зависимости добротности от сопротивления контура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12700" cap="rnd">
                <a:solidFill>
                  <a:srgbClr val="FF0000"/>
                </a:solidFill>
              </a:ln>
              <a:effectLst/>
            </c:spPr>
          </c:marker>
          <c:xVal>
            <c:numRef>
              <c:f>Лист1!$A$2:$A$15</c:f>
              <c:numCache>
                <c:formatCode>General</c:formatCode>
                <c:ptCount val="14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</c:numCache>
            </c:numRef>
          </c:xVal>
          <c:yVal>
            <c:numRef>
              <c:f>Лист1!$D$2:$D$15</c:f>
              <c:numCache>
                <c:formatCode>General</c:formatCode>
                <c:ptCount val="14"/>
                <c:pt idx="0">
                  <c:v>12.619894920892794</c:v>
                </c:pt>
                <c:pt idx="1">
                  <c:v>11.551506166019733</c:v>
                </c:pt>
                <c:pt idx="2">
                  <c:v>10.8583426689019</c:v>
                </c:pt>
                <c:pt idx="3">
                  <c:v>10.336080431254105</c:v>
                </c:pt>
                <c:pt idx="4">
                  <c:v>9.8695704809361953</c:v>
                </c:pt>
                <c:pt idx="5">
                  <c:v>9.4505972171167354</c:v>
                </c:pt>
                <c:pt idx="6">
                  <c:v>9.068396242719615</c:v>
                </c:pt>
                <c:pt idx="7">
                  <c:v>8.8278490361419699</c:v>
                </c:pt>
                <c:pt idx="8">
                  <c:v>8.4889237586904631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DFF1-4DA6-BAA4-930F887CB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2521640"/>
        <c:axId val="163818640"/>
      </c:scatterChart>
      <c:valAx>
        <c:axId val="422521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818640"/>
        <c:crosses val="autoZero"/>
        <c:crossBetween val="midCat"/>
      </c:valAx>
      <c:valAx>
        <c:axId val="163818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2521640"/>
        <c:crosses val="autoZero"/>
        <c:crossBetween val="midCat"/>
      </c:valAx>
      <c:spPr>
        <a:noFill/>
        <a:ln w="0" cap="sq">
          <a:solidFill>
            <a:schemeClr val="accent1">
              <a:lumMod val="75000"/>
            </a:schemeClr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800" b="1" i="0" u="none" strike="noStrike" baseline="0"/>
              <a:t>Графики зависимости периодов </a:t>
            </a:r>
            <a:r>
              <a:rPr lang="en-US" sz="1800" b="1" i="0" u="none" strike="noStrike" baseline="0"/>
              <a:t>T</a:t>
            </a:r>
            <a:r>
              <a:rPr lang="ru-RU" sz="1400" b="1" i="0" u="none" strike="noStrike" baseline="0"/>
              <a:t>эксп</a:t>
            </a:r>
            <a:r>
              <a:rPr lang="ru-RU" sz="1800" b="1" i="0" u="none" strike="noStrike" baseline="0"/>
              <a:t> и </a:t>
            </a:r>
            <a:r>
              <a:rPr lang="en-US" sz="1800" b="1" i="0" u="none" strike="noStrike" baseline="0"/>
              <a:t>T</a:t>
            </a:r>
            <a:r>
              <a:rPr lang="ru-RU" sz="1400" b="1" i="0" u="none" strike="noStrike" baseline="0"/>
              <a:t>теор</a:t>
            </a:r>
            <a:r>
              <a:rPr lang="ru-RU" sz="1800" b="1" i="0" u="none" strike="noStrike" baseline="0"/>
              <a:t> от ёмкости конденсатора</a:t>
            </a:r>
            <a:endParaRPr lang="ru-RU" sz="1800" b="1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2.9337238835119218E-2"/>
          <c:y val="9.500747006065878E-2"/>
          <c:w val="0.9498637816130393"/>
          <c:h val="0.77971693355585914"/>
        </c:manualLayout>
      </c:layout>
      <c:scatterChart>
        <c:scatterStyle val="smoothMarker"/>
        <c:varyColors val="0"/>
        <c:ser>
          <c:idx val="0"/>
          <c:order val="0"/>
          <c:tx>
            <c:v>Экспериментальный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Лист1!$A$20:$A$23</c:f>
              <c:numCache>
                <c:formatCode>General</c:formatCode>
                <c:ptCount val="4"/>
                <c:pt idx="0">
                  <c:v>2.1999999999999998E-8</c:v>
                </c:pt>
                <c:pt idx="1">
                  <c:v>3.2999999999999998E-8</c:v>
                </c:pt>
                <c:pt idx="2">
                  <c:v>4.6999999999999997E-8</c:v>
                </c:pt>
                <c:pt idx="3">
                  <c:v>4.7E-7</c:v>
                </c:pt>
              </c:numCache>
            </c:numRef>
          </c:xVal>
          <c:yVal>
            <c:numRef>
              <c:f>Лист1!$B$20:$B$23</c:f>
              <c:numCache>
                <c:formatCode>General</c:formatCode>
                <c:ptCount val="4"/>
                <c:pt idx="0">
                  <c:v>8.7999999999999995E-2</c:v>
                </c:pt>
                <c:pt idx="1">
                  <c:v>0.108</c:v>
                </c:pt>
                <c:pt idx="2">
                  <c:v>0.13200000000000001</c:v>
                </c:pt>
                <c:pt idx="3">
                  <c:v>0.42199999999999999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003-483B-ABDC-47C70C489E3D}"/>
            </c:ext>
          </c:extLst>
        </c:ser>
        <c:ser>
          <c:idx val="1"/>
          <c:order val="1"/>
          <c:tx>
            <c:v>Теоритический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Лист1!$A$20:$A$23</c:f>
              <c:numCache>
                <c:formatCode>General</c:formatCode>
                <c:ptCount val="4"/>
                <c:pt idx="0">
                  <c:v>2.1999999999999998E-8</c:v>
                </c:pt>
                <c:pt idx="1">
                  <c:v>3.2999999999999998E-8</c:v>
                </c:pt>
                <c:pt idx="2">
                  <c:v>4.6999999999999997E-8</c:v>
                </c:pt>
                <c:pt idx="3">
                  <c:v>4.7E-7</c:v>
                </c:pt>
              </c:numCache>
            </c:numRef>
          </c:xVal>
          <c:yVal>
            <c:numRef>
              <c:f>Лист1!$C$20:$C$23</c:f>
              <c:numCache>
                <c:formatCode>General</c:formatCode>
                <c:ptCount val="4"/>
                <c:pt idx="0">
                  <c:v>8.8634046837392871E-2</c:v>
                </c:pt>
                <c:pt idx="1">
                  <c:v>0.10862320410890698</c:v>
                </c:pt>
                <c:pt idx="2">
                  <c:v>0.12973789910662825</c:v>
                </c:pt>
                <c:pt idx="3">
                  <c:v>0.42071689611750274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8003-483B-ABDC-47C70C489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4875776"/>
        <c:axId val="424876160"/>
      </c:scatterChart>
      <c:valAx>
        <c:axId val="4248757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876160"/>
        <c:crosses val="autoZero"/>
        <c:crossBetween val="midCat"/>
      </c:valAx>
      <c:valAx>
        <c:axId val="42487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87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250821</xdr:colOff>
      <xdr:row>0</xdr:row>
      <xdr:rowOff>171450</xdr:rowOff>
    </xdr:from>
    <xdr:to>
      <xdr:col>29</xdr:col>
      <xdr:colOff>152400</xdr:colOff>
      <xdr:row>17</xdr:row>
      <xdr:rowOff>17288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151759</xdr:colOff>
      <xdr:row>18</xdr:row>
      <xdr:rowOff>157985</xdr:rowOff>
    </xdr:from>
    <xdr:to>
      <xdr:col>31</xdr:col>
      <xdr:colOff>323851</xdr:colOff>
      <xdr:row>37</xdr:row>
      <xdr:rowOff>33136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xmlns="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114301</xdr:colOff>
      <xdr:row>39</xdr:row>
      <xdr:rowOff>38021</xdr:rowOff>
    </xdr:from>
    <xdr:to>
      <xdr:col>33</xdr:col>
      <xdr:colOff>114301</xdr:colOff>
      <xdr:row>59</xdr:row>
      <xdr:rowOff>47063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xmlns="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2"/>
  <sheetViews>
    <sheetView tabSelected="1" zoomScale="85" zoomScaleNormal="85" workbookViewId="0">
      <selection activeCell="E12" sqref="E12"/>
    </sheetView>
  </sheetViews>
  <sheetFormatPr defaultRowHeight="14.4" x14ac:dyDescent="0.3"/>
  <cols>
    <col min="1" max="1" width="21.44140625" customWidth="1"/>
    <col min="2" max="2" width="21.5546875" customWidth="1"/>
    <col min="3" max="3" width="26.44140625" customWidth="1"/>
    <col min="4" max="4" width="12.33203125" bestFit="1" customWidth="1"/>
    <col min="5" max="5" width="21.44140625" customWidth="1"/>
    <col min="8" max="8" width="12.5546875" customWidth="1"/>
    <col min="9" max="10" width="10.6640625" customWidth="1"/>
    <col min="11" max="11" width="7.109375" customWidth="1"/>
    <col min="14" max="14" width="10.77734375" customWidth="1"/>
  </cols>
  <sheetData>
    <row r="1" spans="1:13" x14ac:dyDescent="0.3">
      <c r="A1" s="10" t="s">
        <v>13</v>
      </c>
      <c r="B1" s="7" t="s">
        <v>0</v>
      </c>
      <c r="C1" s="2" t="s">
        <v>10</v>
      </c>
      <c r="D1" s="2" t="s">
        <v>1</v>
      </c>
      <c r="E1" s="2" t="s">
        <v>9</v>
      </c>
      <c r="F1" s="11" t="s">
        <v>4</v>
      </c>
      <c r="G1" s="16" t="s">
        <v>2</v>
      </c>
      <c r="H1" s="19" t="s">
        <v>14</v>
      </c>
      <c r="I1" s="20" t="s">
        <v>15</v>
      </c>
      <c r="J1" s="20" t="s">
        <v>16</v>
      </c>
      <c r="K1" s="21" t="s">
        <v>17</v>
      </c>
      <c r="M1" s="24" t="s">
        <v>34</v>
      </c>
    </row>
    <row r="2" spans="1:13" x14ac:dyDescent="0.3">
      <c r="A2" s="8">
        <v>0</v>
      </c>
      <c r="B2" s="12">
        <f>LN(I2/J2)/K2</f>
        <v>0.34445725559990287</v>
      </c>
      <c r="C2" s="13">
        <f>1000*($G$2*$G$2*$E2*$E2*$A$20)/($B2*$B2)</f>
        <v>7.6179783796995064</v>
      </c>
      <c r="D2" s="1">
        <f>(2*$G$2)/(1-POWER($F$2,-2*$B2))</f>
        <v>12.619894920892794</v>
      </c>
      <c r="E2" s="1">
        <f>$M$2+A2</f>
        <v>64.52</v>
      </c>
      <c r="F2" s="9">
        <v>2.71828</v>
      </c>
      <c r="G2" s="17">
        <v>3.1415899999999999</v>
      </c>
      <c r="H2" s="18">
        <v>87.67</v>
      </c>
      <c r="I2" s="18">
        <v>5.34</v>
      </c>
      <c r="J2" s="18">
        <v>1.9</v>
      </c>
      <c r="K2" s="18">
        <v>3</v>
      </c>
      <c r="M2" s="18">
        <v>64.52</v>
      </c>
    </row>
    <row r="3" spans="1:13" x14ac:dyDescent="0.3">
      <c r="A3" s="8">
        <v>10</v>
      </c>
      <c r="B3" s="12">
        <f>LN(I3/J3)/K3</f>
        <v>0.39255183200285421</v>
      </c>
      <c r="C3" s="13">
        <f>1000*($G$2*$G$2*$E3*$E3*$A$20)/($B3*$B3)</f>
        <v>7.8248021993730914</v>
      </c>
      <c r="D3" s="1">
        <f>(2*$G$2)/(1-POWER($F$2,-2*$B3))</f>
        <v>11.551506166019733</v>
      </c>
      <c r="E3" s="1">
        <f t="shared" ref="E3:E10" si="0">$M$2+A3</f>
        <v>74.52</v>
      </c>
      <c r="H3" s="18">
        <v>87.67</v>
      </c>
      <c r="I3" s="18">
        <v>5</v>
      </c>
      <c r="J3" s="18">
        <v>1.54</v>
      </c>
      <c r="K3" s="18">
        <v>3</v>
      </c>
    </row>
    <row r="4" spans="1:13" x14ac:dyDescent="0.3">
      <c r="A4" s="8">
        <v>20</v>
      </c>
      <c r="B4" s="12">
        <f t="shared" ref="B4:B10" si="1">LN(I4/J4)/K4</f>
        <v>0.43214601066600983</v>
      </c>
      <c r="C4" s="13">
        <f t="shared" ref="C4:C10" si="2">1000*($G$2*$G$2*$E4*$E4*$A$20)/($B4*$B4)</f>
        <v>8.3057652627325709</v>
      </c>
      <c r="D4" s="1">
        <f t="shared" ref="D4:D10" si="3">(2*$G$2)/(1-POWER($F$2,-2*$B4))</f>
        <v>10.8583426689019</v>
      </c>
      <c r="E4" s="1">
        <f t="shared" si="0"/>
        <v>84.52</v>
      </c>
      <c r="H4" s="18">
        <v>87.67</v>
      </c>
      <c r="I4" s="18">
        <v>4.68</v>
      </c>
      <c r="J4" s="18">
        <v>1.28</v>
      </c>
      <c r="K4" s="18">
        <v>3</v>
      </c>
    </row>
    <row r="5" spans="1:13" x14ac:dyDescent="0.3">
      <c r="A5" s="8">
        <v>30</v>
      </c>
      <c r="B5" s="12">
        <f t="shared" si="1"/>
        <v>0.4681042888741897</v>
      </c>
      <c r="C5" s="13">
        <f t="shared" si="2"/>
        <v>8.8528657417531615</v>
      </c>
      <c r="D5" s="1">
        <f t="shared" si="3"/>
        <v>10.336080431254105</v>
      </c>
      <c r="E5" s="1">
        <f t="shared" si="0"/>
        <v>94.52</v>
      </c>
      <c r="H5" s="18">
        <v>87.67</v>
      </c>
      <c r="I5" s="18">
        <v>4.4800000000000004</v>
      </c>
      <c r="J5" s="18">
        <v>1.1000000000000001</v>
      </c>
      <c r="K5" s="18">
        <v>3</v>
      </c>
    </row>
    <row r="6" spans="1:13" x14ac:dyDescent="0.3">
      <c r="A6" s="8">
        <v>40</v>
      </c>
      <c r="B6" s="12">
        <f t="shared" si="1"/>
        <v>0.50615537807612454</v>
      </c>
      <c r="C6" s="13">
        <f t="shared" si="2"/>
        <v>9.2587590716657342</v>
      </c>
      <c r="D6" s="1">
        <f t="shared" si="3"/>
        <v>9.8695704809361953</v>
      </c>
      <c r="E6" s="1">
        <f t="shared" si="0"/>
        <v>104.52</v>
      </c>
      <c r="H6" s="18">
        <v>87.67</v>
      </c>
      <c r="I6" s="18">
        <v>4.2</v>
      </c>
      <c r="J6" s="18">
        <v>0.92</v>
      </c>
      <c r="K6" s="18">
        <v>3</v>
      </c>
    </row>
    <row r="7" spans="1:13" x14ac:dyDescent="0.3">
      <c r="A7" s="8">
        <v>50</v>
      </c>
      <c r="B7" s="12">
        <f t="shared" si="1"/>
        <v>0.5465810873098097</v>
      </c>
      <c r="C7" s="13">
        <f t="shared" si="2"/>
        <v>9.5318054764505842</v>
      </c>
      <c r="D7" s="1">
        <f t="shared" si="3"/>
        <v>9.4505972171167354</v>
      </c>
      <c r="E7" s="1">
        <f t="shared" si="0"/>
        <v>114.52</v>
      </c>
      <c r="H7" s="18">
        <v>87.67</v>
      </c>
      <c r="I7" s="18">
        <v>4.0199999999999996</v>
      </c>
      <c r="J7" s="18">
        <v>0.78</v>
      </c>
      <c r="K7" s="18">
        <v>3</v>
      </c>
    </row>
    <row r="8" spans="1:13" x14ac:dyDescent="0.3">
      <c r="A8" s="8">
        <v>60</v>
      </c>
      <c r="B8" s="12">
        <f t="shared" si="1"/>
        <v>0.59023535334340749</v>
      </c>
      <c r="C8" s="13">
        <f>1000*($G$2*$G$2*$E8*$E8*$A$20)/($B8*$B8)</f>
        <v>9.6638343896618846</v>
      </c>
      <c r="D8" s="1">
        <f t="shared" si="3"/>
        <v>9.068396242719615</v>
      </c>
      <c r="E8" s="1">
        <f t="shared" si="0"/>
        <v>124.52</v>
      </c>
      <c r="H8" s="18">
        <v>87.67</v>
      </c>
      <c r="I8" s="18">
        <v>3.76</v>
      </c>
      <c r="J8" s="18">
        <v>0.64</v>
      </c>
      <c r="K8" s="18">
        <v>3</v>
      </c>
    </row>
    <row r="9" spans="1:13" x14ac:dyDescent="0.3">
      <c r="A9" s="8">
        <v>70</v>
      </c>
      <c r="B9" s="12">
        <f t="shared" si="1"/>
        <v>0.62195581379392562</v>
      </c>
      <c r="C9" s="13">
        <f t="shared" si="2"/>
        <v>10.157254780539287</v>
      </c>
      <c r="D9" s="1">
        <f t="shared" si="3"/>
        <v>8.8278490361419699</v>
      </c>
      <c r="E9" s="1">
        <f t="shared" si="0"/>
        <v>134.51999999999998</v>
      </c>
      <c r="H9" s="18">
        <v>87.67</v>
      </c>
      <c r="I9" s="18">
        <v>3.36</v>
      </c>
      <c r="J9" s="18">
        <v>0.52</v>
      </c>
      <c r="K9" s="18">
        <v>3</v>
      </c>
    </row>
    <row r="10" spans="1:13" x14ac:dyDescent="0.3">
      <c r="A10" s="8">
        <v>80</v>
      </c>
      <c r="B10" s="12">
        <f t="shared" si="1"/>
        <v>0.67384918775364444</v>
      </c>
      <c r="C10" s="13">
        <f t="shared" si="2"/>
        <v>9.9873939286128373</v>
      </c>
      <c r="D10" s="1">
        <f t="shared" si="3"/>
        <v>8.4889237586904631</v>
      </c>
      <c r="E10" s="1">
        <f t="shared" si="0"/>
        <v>144.51999999999998</v>
      </c>
      <c r="H10" s="18">
        <v>87.67</v>
      </c>
      <c r="I10" s="18">
        <v>3.02</v>
      </c>
      <c r="J10" s="18">
        <v>0.4</v>
      </c>
      <c r="K10" s="18">
        <v>3</v>
      </c>
    </row>
    <row r="11" spans="1:13" x14ac:dyDescent="0.3">
      <c r="A11" s="8"/>
      <c r="B11" s="12"/>
      <c r="C11" s="13"/>
      <c r="D11" s="1"/>
      <c r="E11" s="1"/>
      <c r="H11" s="18">
        <v>87.67</v>
      </c>
      <c r="I11" s="18">
        <v>2.56</v>
      </c>
      <c r="J11" s="18">
        <v>0.28000000000000003</v>
      </c>
      <c r="K11" s="18">
        <v>3</v>
      </c>
    </row>
    <row r="12" spans="1:13" x14ac:dyDescent="0.3">
      <c r="A12" s="8"/>
      <c r="B12" s="12"/>
      <c r="C12" s="13"/>
      <c r="D12" s="1"/>
      <c r="E12" s="1"/>
      <c r="H12" s="18">
        <v>87.5</v>
      </c>
      <c r="I12" s="18">
        <v>2.08</v>
      </c>
      <c r="J12" s="18">
        <v>0.2</v>
      </c>
      <c r="K12" s="18">
        <v>3</v>
      </c>
    </row>
    <row r="13" spans="1:13" x14ac:dyDescent="0.3">
      <c r="A13" s="8"/>
      <c r="B13" s="12"/>
      <c r="C13" s="13"/>
      <c r="D13" s="1"/>
      <c r="E13" s="1"/>
      <c r="H13" s="18">
        <v>87.5</v>
      </c>
      <c r="I13" s="18">
        <v>6.32</v>
      </c>
      <c r="J13" s="18">
        <v>0.56000000000000005</v>
      </c>
      <c r="K13" s="18">
        <v>2</v>
      </c>
    </row>
    <row r="14" spans="1:13" x14ac:dyDescent="0.3">
      <c r="A14" s="8"/>
      <c r="B14" s="12"/>
      <c r="C14" s="13"/>
      <c r="D14" s="1"/>
      <c r="E14" s="1"/>
      <c r="H14" s="18">
        <v>87.5</v>
      </c>
      <c r="I14" s="18">
        <v>5.8</v>
      </c>
      <c r="J14" s="18">
        <v>0.32</v>
      </c>
      <c r="K14" s="18">
        <v>2</v>
      </c>
    </row>
    <row r="15" spans="1:13" x14ac:dyDescent="0.3">
      <c r="A15" s="8"/>
      <c r="B15" s="12"/>
      <c r="C15" s="13"/>
      <c r="D15" s="1"/>
      <c r="E15" s="1"/>
      <c r="H15" s="18">
        <v>87.5</v>
      </c>
      <c r="I15" s="18">
        <v>5.44</v>
      </c>
      <c r="J15" s="18">
        <v>0.2</v>
      </c>
      <c r="K15" s="18">
        <v>2</v>
      </c>
    </row>
    <row r="16" spans="1:13" x14ac:dyDescent="0.3">
      <c r="B16" s="3" t="s">
        <v>11</v>
      </c>
      <c r="C16" s="15">
        <f>AVERAGE(C2:C15)/1000</f>
        <v>9.0222732478320734E-3</v>
      </c>
    </row>
    <row r="18" spans="1:14" x14ac:dyDescent="0.3">
      <c r="D18" s="6"/>
    </row>
    <row r="19" spans="1:14" x14ac:dyDescent="0.3">
      <c r="A19" s="10" t="s">
        <v>12</v>
      </c>
      <c r="B19" s="7" t="s">
        <v>6</v>
      </c>
      <c r="C19" s="4" t="s">
        <v>5</v>
      </c>
      <c r="D19" s="2" t="s">
        <v>32</v>
      </c>
      <c r="E19" s="2" t="s">
        <v>7</v>
      </c>
      <c r="G19" s="2" t="s">
        <v>33</v>
      </c>
    </row>
    <row r="20" spans="1:14" x14ac:dyDescent="0.3">
      <c r="A20" s="8">
        <v>2.1999999999999998E-8</v>
      </c>
      <c r="B20" s="12">
        <v>8.7999999999999995E-2</v>
      </c>
      <c r="C20" s="14">
        <f>1000*((2*$G$2)/SQRT((1/($C$16*$A20))-(($E$2*$E$2)/(4*$C$16*$C$16))))</f>
        <v>8.8634046837392871E-2</v>
      </c>
      <c r="D20" s="1">
        <f>(B20-C20)/C20 * 100</f>
        <v>-0.71535359155617984</v>
      </c>
      <c r="E20" s="1">
        <f>1000*((2*$G$2)*SQRT($C$16*A20))</f>
        <v>8.8521513344047689E-2</v>
      </c>
      <c r="F20" t="s">
        <v>3</v>
      </c>
      <c r="G20" s="1">
        <f xml:space="preserve"> 2 * SQRT($C$16/A20)</f>
        <v>1280.7862108047736</v>
      </c>
    </row>
    <row r="21" spans="1:14" x14ac:dyDescent="0.3">
      <c r="A21" s="8">
        <v>3.2999999999999998E-8</v>
      </c>
      <c r="B21" s="12">
        <v>0.108</v>
      </c>
      <c r="C21" s="14">
        <f t="shared" ref="C21:C23" si="4">1000*((2*$G$2)/SQRT((1/($C$16*$A21))-(($E$2*$E$2)/(4*$C$16*$C$16))))</f>
        <v>0.10862320410890698</v>
      </c>
      <c r="D21" s="1">
        <f t="shared" ref="D21:D23" si="5">(B21-C21)/C21 * 100</f>
        <v>-0.57373018409782006</v>
      </c>
      <c r="E21" s="1">
        <f t="shared" ref="E21:E22" si="6">1000*((2*$G$2)*SQRT($C$16*A21))</f>
        <v>0.10841626947594453</v>
      </c>
      <c r="G21" s="1">
        <f t="shared" ref="G21:G23" si="7" xml:space="preserve"> 2 * SQRT($C$16/A21)</f>
        <v>1045.7575620214755</v>
      </c>
    </row>
    <row r="22" spans="1:14" x14ac:dyDescent="0.3">
      <c r="A22" s="8">
        <v>4.6999999999999997E-8</v>
      </c>
      <c r="B22" s="12">
        <v>0.13200000000000001</v>
      </c>
      <c r="C22" s="14">
        <f t="shared" si="4"/>
        <v>0.12973789910662825</v>
      </c>
      <c r="D22" s="1">
        <f t="shared" si="5"/>
        <v>1.7435929739486469</v>
      </c>
      <c r="E22" s="1">
        <f t="shared" si="6"/>
        <v>0.12938574132166672</v>
      </c>
      <c r="G22" s="1">
        <f t="shared" si="7"/>
        <v>876.27224215347997</v>
      </c>
    </row>
    <row r="23" spans="1:14" x14ac:dyDescent="0.3">
      <c r="A23" s="8">
        <v>4.7E-7</v>
      </c>
      <c r="B23" s="12">
        <v>0.42199999999999999</v>
      </c>
      <c r="C23" s="14">
        <f t="shared" si="4"/>
        <v>0.42071689611750274</v>
      </c>
      <c r="D23" s="1">
        <f t="shared" si="5"/>
        <v>0.30498035480345653</v>
      </c>
      <c r="E23" s="1">
        <f>1000*((2*$G$2)*SQRT($C$16*A23))</f>
        <v>0.40915363932583143</v>
      </c>
      <c r="G23" s="1">
        <f t="shared" si="7"/>
        <v>277.10161355876062</v>
      </c>
    </row>
    <row r="24" spans="1:14" x14ac:dyDescent="0.3">
      <c r="D24" s="6"/>
      <c r="E24" s="5" t="s">
        <v>8</v>
      </c>
    </row>
    <row r="25" spans="1:14" x14ac:dyDescent="0.3">
      <c r="E25" s="1">
        <f>1000*((2*$G$2)/SQRT((1/($C$16*$A20))-(($E$2*$E$2)/(4*$C$16*$C$16))))</f>
        <v>8.8634046837392871E-2</v>
      </c>
    </row>
    <row r="26" spans="1:14" x14ac:dyDescent="0.3">
      <c r="E26" s="1">
        <f>1000*((2*$G$2)/SQRT((1/($C$16*$A20))-(($E$13*$E$13)/(4*$C$16*$C$16))))</f>
        <v>8.8521513344047689E-2</v>
      </c>
    </row>
    <row r="27" spans="1:14" x14ac:dyDescent="0.3">
      <c r="E27" s="1">
        <f>1000*((2*$G$2)/SQRT((1/($C$16*$A20))-(($E$15*$E$15)/(4*$C$16*$C$16))))</f>
        <v>8.8521513344047689E-2</v>
      </c>
    </row>
    <row r="30" spans="1:14" x14ac:dyDescent="0.3">
      <c r="A30" s="22" t="s">
        <v>18</v>
      </c>
      <c r="B30" s="22" t="s">
        <v>19</v>
      </c>
      <c r="C30" s="22" t="s">
        <v>20</v>
      </c>
      <c r="D30" s="22" t="s">
        <v>21</v>
      </c>
      <c r="E30" s="22" t="s">
        <v>22</v>
      </c>
      <c r="F30" s="22" t="s">
        <v>10</v>
      </c>
      <c r="G30" s="22" t="s">
        <v>23</v>
      </c>
      <c r="H30" s="22" t="s">
        <v>24</v>
      </c>
      <c r="I30" s="22" t="s">
        <v>25</v>
      </c>
      <c r="J30" s="22" t="s">
        <v>26</v>
      </c>
      <c r="K30" s="22" t="s">
        <v>27</v>
      </c>
      <c r="L30" s="22" t="s">
        <v>28</v>
      </c>
      <c r="M30" s="22" t="s">
        <v>29</v>
      </c>
      <c r="N30" s="22" t="s">
        <v>30</v>
      </c>
    </row>
    <row r="31" spans="1:14" x14ac:dyDescent="0.3">
      <c r="A31" s="23">
        <v>68</v>
      </c>
      <c r="B31" s="23">
        <v>150</v>
      </c>
      <c r="C31" s="23">
        <v>680</v>
      </c>
      <c r="D31" s="23">
        <v>8200</v>
      </c>
      <c r="E31" s="23">
        <v>470</v>
      </c>
      <c r="F31" s="23">
        <v>10</v>
      </c>
      <c r="G31" s="23">
        <v>2.1999999999999999E-2</v>
      </c>
      <c r="H31" s="23">
        <v>3.3000000000000002E-2</v>
      </c>
      <c r="I31" s="23">
        <v>4.7E-2</v>
      </c>
      <c r="J31" s="23">
        <v>4.7E-2</v>
      </c>
      <c r="K31" s="23">
        <v>0.64</v>
      </c>
      <c r="L31" s="23">
        <v>7.8</v>
      </c>
      <c r="M31" s="23">
        <v>1700</v>
      </c>
      <c r="N31" s="23">
        <v>1000</v>
      </c>
    </row>
    <row r="32" spans="1:14" x14ac:dyDescent="0.3">
      <c r="A32" s="25" t="s">
        <v>31</v>
      </c>
      <c r="B32" s="25"/>
      <c r="C32" s="25"/>
      <c r="D32" s="25"/>
      <c r="E32" s="25"/>
      <c r="F32" s="25"/>
      <c r="G32" s="25"/>
      <c r="H32" s="25"/>
      <c r="I32" s="25"/>
      <c r="J32" s="25"/>
      <c r="K32" s="23">
        <f>+-0.05</f>
        <v>-0.05</v>
      </c>
      <c r="L32" s="23">
        <f>+-0.1</f>
        <v>-0.1</v>
      </c>
      <c r="M32" s="23"/>
      <c r="N32" s="23"/>
    </row>
  </sheetData>
  <mergeCells count="1">
    <mergeCell ref="A32:J32"/>
  </mergeCells>
  <pageMargins left="0.7" right="0.7" top="0.75" bottom="0.75" header="0.3" footer="0.3"/>
  <pageSetup paperSize="9" orientation="portrait" r:id="rId1"/>
  <ignoredErrors>
    <ignoredError sqref="D20:D23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Григорий Шатинский</dc:creator>
  <cp:lastModifiedBy>Max Barsukov</cp:lastModifiedBy>
  <dcterms:created xsi:type="dcterms:W3CDTF">2021-09-27T11:06:31Z</dcterms:created>
  <dcterms:modified xsi:type="dcterms:W3CDTF">2024-06-03T16:06:25Z</dcterms:modified>
</cp:coreProperties>
</file>