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R60" i="1" l="1"/>
  <c r="R61" i="1"/>
  <c r="R59" i="1"/>
  <c r="Q61" i="1"/>
  <c r="Q60" i="1"/>
  <c r="Q59" i="1"/>
  <c r="P60" i="1"/>
  <c r="P61" i="1"/>
  <c r="P59" i="1"/>
  <c r="O61" i="1"/>
  <c r="O60" i="1"/>
  <c r="O59" i="1"/>
  <c r="L60" i="1"/>
  <c r="L62" i="1"/>
  <c r="L64" i="1"/>
  <c r="L66" i="1"/>
  <c r="L68" i="1"/>
  <c r="L70" i="1"/>
  <c r="L58" i="1"/>
  <c r="H58" i="1"/>
  <c r="F65" i="1"/>
  <c r="K60" i="1"/>
  <c r="K62" i="1"/>
  <c r="K64" i="1"/>
  <c r="K66" i="1"/>
  <c r="K68" i="1"/>
  <c r="K58" i="1"/>
  <c r="J60" i="1" l="1"/>
  <c r="J62" i="1"/>
  <c r="J64" i="1"/>
  <c r="J66" i="1"/>
  <c r="J68" i="1"/>
  <c r="J58" i="1"/>
  <c r="C60" i="1"/>
  <c r="C59" i="1"/>
  <c r="H71" i="1"/>
  <c r="K70" i="1" s="1"/>
  <c r="H69" i="1"/>
  <c r="H64" i="1"/>
  <c r="H63" i="1"/>
  <c r="H61" i="1"/>
  <c r="F59" i="1"/>
  <c r="F60" i="1" s="1"/>
  <c r="F61" i="1" s="1"/>
  <c r="F62" i="1" s="1"/>
  <c r="F63" i="1" s="1"/>
  <c r="F64" i="1" s="1"/>
  <c r="F58" i="1"/>
  <c r="B59" i="1"/>
  <c r="A58" i="1"/>
  <c r="A57" i="1"/>
  <c r="H65" i="1" l="1"/>
  <c r="I64" i="1" s="1"/>
  <c r="H66" i="1"/>
  <c r="H59" i="1"/>
  <c r="I58" i="1" s="1"/>
  <c r="H67" i="1"/>
  <c r="H60" i="1"/>
  <c r="I60" i="1" s="1"/>
  <c r="H68" i="1"/>
  <c r="I68" i="1" s="1"/>
  <c r="H62" i="1"/>
  <c r="I62" i="1" s="1"/>
  <c r="H70" i="1"/>
  <c r="I70" i="1" s="1"/>
  <c r="J70" i="1" s="1"/>
  <c r="J74" i="1" s="1"/>
  <c r="C55" i="1"/>
  <c r="I66" i="1" l="1"/>
  <c r="A52" i="1"/>
  <c r="B9" i="1" s="1"/>
  <c r="C9" i="1" s="1"/>
  <c r="B22" i="1" l="1"/>
  <c r="C22" i="1" s="1"/>
  <c r="B6" i="1"/>
  <c r="C6" i="1" s="1"/>
  <c r="B32" i="1"/>
  <c r="C32" i="1" s="1"/>
  <c r="B31" i="1"/>
  <c r="C31" i="1" s="1"/>
  <c r="B24" i="1"/>
  <c r="C24" i="1" s="1"/>
  <c r="B23" i="1"/>
  <c r="C23" i="1" s="1"/>
  <c r="B48" i="1"/>
  <c r="C48" i="1" s="1"/>
  <c r="B16" i="1"/>
  <c r="C16" i="1" s="1"/>
  <c r="B47" i="1"/>
  <c r="C47" i="1" s="1"/>
  <c r="B15" i="1"/>
  <c r="C15" i="1" s="1"/>
  <c r="B40" i="1"/>
  <c r="C40" i="1" s="1"/>
  <c r="B8" i="1"/>
  <c r="C8" i="1" s="1"/>
  <c r="B39" i="1"/>
  <c r="C39" i="1" s="1"/>
  <c r="B7" i="1"/>
  <c r="C7" i="1" s="1"/>
  <c r="B46" i="1"/>
  <c r="C46" i="1" s="1"/>
  <c r="B30" i="1"/>
  <c r="C30" i="1" s="1"/>
  <c r="B37" i="1"/>
  <c r="C37" i="1" s="1"/>
  <c r="B28" i="1"/>
  <c r="C28" i="1" s="1"/>
  <c r="B38" i="1"/>
  <c r="C38" i="1" s="1"/>
  <c r="B14" i="1"/>
  <c r="C14" i="1" s="1"/>
  <c r="B45" i="1"/>
  <c r="C45" i="1" s="1"/>
  <c r="B29" i="1"/>
  <c r="C29" i="1" s="1"/>
  <c r="B21" i="1"/>
  <c r="C21" i="1" s="1"/>
  <c r="B13" i="1"/>
  <c r="C13" i="1" s="1"/>
  <c r="B5" i="1"/>
  <c r="C5" i="1" s="1"/>
  <c r="B44" i="1"/>
  <c r="C44" i="1" s="1"/>
  <c r="B20" i="1"/>
  <c r="C20" i="1" s="1"/>
  <c r="B4" i="1"/>
  <c r="C4" i="1" s="1"/>
  <c r="B35" i="1"/>
  <c r="C35" i="1" s="1"/>
  <c r="B11" i="1"/>
  <c r="C11" i="1" s="1"/>
  <c r="B42" i="1"/>
  <c r="C42" i="1" s="1"/>
  <c r="B26" i="1"/>
  <c r="C26" i="1" s="1"/>
  <c r="B18" i="1"/>
  <c r="C18" i="1" s="1"/>
  <c r="B10" i="1"/>
  <c r="C10" i="1" s="1"/>
  <c r="B2" i="1"/>
  <c r="C2" i="1" s="1"/>
  <c r="B36" i="1"/>
  <c r="C36" i="1" s="1"/>
  <c r="B12" i="1"/>
  <c r="C12" i="1" s="1"/>
  <c r="B1" i="1"/>
  <c r="C1" i="1" s="1"/>
  <c r="B43" i="1"/>
  <c r="C43" i="1" s="1"/>
  <c r="B27" i="1"/>
  <c r="C27" i="1" s="1"/>
  <c r="B19" i="1"/>
  <c r="C19" i="1" s="1"/>
  <c r="B3" i="1"/>
  <c r="C3" i="1" s="1"/>
  <c r="B50" i="1"/>
  <c r="C50" i="1" s="1"/>
  <c r="B34" i="1"/>
  <c r="C34" i="1" s="1"/>
  <c r="B49" i="1"/>
  <c r="C49" i="1" s="1"/>
  <c r="B41" i="1"/>
  <c r="C41" i="1" s="1"/>
  <c r="B33" i="1"/>
  <c r="C33" i="1" s="1"/>
  <c r="B25" i="1"/>
  <c r="C25" i="1" s="1"/>
  <c r="B17" i="1"/>
  <c r="C17" i="1" s="1"/>
  <c r="C52" i="1" l="1"/>
  <c r="C53" i="1" s="1"/>
  <c r="B52" i="1"/>
</calcChain>
</file>

<file path=xl/sharedStrings.xml><?xml version="1.0" encoding="utf-8"?>
<sst xmlns="http://schemas.openxmlformats.org/spreadsheetml/2006/main" count="4" uniqueCount="4">
  <si>
    <t>(t)N</t>
  </si>
  <si>
    <t>t+-a</t>
  </si>
  <si>
    <t>t+-2a</t>
  </si>
  <si>
    <t>t+-3a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</si>
</sst>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1" xfId="0" applyNumberFormat="1" applyBorder="1"/>
    <xf numFmtId="165" fontId="0" fillId="0" borderId="2" xfId="0" applyNumberFormat="1" applyBorder="1"/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abSelected="1" topLeftCell="A44" workbookViewId="0">
      <selection activeCell="M59" sqref="M59"/>
    </sheetView>
  </sheetViews>
  <sheetFormatPr defaultRowHeight="14.4" x14ac:dyDescent="0.3"/>
  <cols>
    <col min="1" max="1" width="8.88671875" style="1"/>
    <col min="2" max="2" width="14.109375" customWidth="1"/>
    <col min="3" max="3" width="17.5546875" customWidth="1"/>
    <col min="8" max="8" width="11" customWidth="1"/>
    <col min="15" max="16" width="7.33203125" customWidth="1"/>
  </cols>
  <sheetData>
    <row r="1" spans="1:3" x14ac:dyDescent="0.3">
      <c r="A1" s="1">
        <v>12.84</v>
      </c>
      <c r="B1" s="1">
        <f>A1-$A$52</f>
        <v>6.599999999998829E-3</v>
      </c>
      <c r="C1">
        <f>B1*B1</f>
        <v>4.3559999999984546E-5</v>
      </c>
    </row>
    <row r="2" spans="1:3" x14ac:dyDescent="0.3">
      <c r="A2" s="1">
        <v>13.78</v>
      </c>
      <c r="B2" s="1">
        <f t="shared" ref="B2:B50" si="0">A2-$A$52</f>
        <v>0.94659999999999833</v>
      </c>
      <c r="C2">
        <f t="shared" ref="C2:C50" si="1">B2*B2</f>
        <v>0.89605155999999686</v>
      </c>
    </row>
    <row r="3" spans="1:3" x14ac:dyDescent="0.3">
      <c r="A3" s="1">
        <v>12.87</v>
      </c>
      <c r="B3" s="1">
        <f t="shared" si="0"/>
        <v>3.659999999999819E-2</v>
      </c>
      <c r="C3">
        <f t="shared" si="1"/>
        <v>1.3395599999998676E-3</v>
      </c>
    </row>
    <row r="4" spans="1:3" x14ac:dyDescent="0.3">
      <c r="A4" s="1">
        <v>12.61</v>
      </c>
      <c r="B4" s="1">
        <f t="shared" si="0"/>
        <v>-0.2234000000000016</v>
      </c>
      <c r="C4">
        <f t="shared" si="1"/>
        <v>4.9907560000000711E-2</v>
      </c>
    </row>
    <row r="5" spans="1:3" x14ac:dyDescent="0.3">
      <c r="A5" s="1">
        <v>12.58</v>
      </c>
      <c r="B5" s="1">
        <f t="shared" si="0"/>
        <v>-0.25340000000000096</v>
      </c>
      <c r="C5">
        <f t="shared" si="1"/>
        <v>6.4211560000000487E-2</v>
      </c>
    </row>
    <row r="6" spans="1:3" x14ac:dyDescent="0.3">
      <c r="A6" s="1">
        <v>13.31</v>
      </c>
      <c r="B6" s="1">
        <f t="shared" si="0"/>
        <v>0.47659999999999947</v>
      </c>
      <c r="C6">
        <f t="shared" si="1"/>
        <v>0.2271475599999995</v>
      </c>
    </row>
    <row r="7" spans="1:3" x14ac:dyDescent="0.3">
      <c r="A7" s="1">
        <v>12.33</v>
      </c>
      <c r="B7" s="1">
        <f t="shared" si="0"/>
        <v>-0.50340000000000096</v>
      </c>
      <c r="C7">
        <f t="shared" si="1"/>
        <v>0.25341156000000098</v>
      </c>
    </row>
    <row r="8" spans="1:3" x14ac:dyDescent="0.3">
      <c r="A8" s="1">
        <v>12.06</v>
      </c>
      <c r="B8" s="1">
        <f t="shared" si="0"/>
        <v>-0.77340000000000053</v>
      </c>
      <c r="C8">
        <f t="shared" si="1"/>
        <v>0.5981475600000008</v>
      </c>
    </row>
    <row r="9" spans="1:3" x14ac:dyDescent="0.3">
      <c r="A9" s="1">
        <v>13.19</v>
      </c>
      <c r="B9" s="1">
        <f t="shared" si="0"/>
        <v>0.35659999999999847</v>
      </c>
      <c r="C9">
        <f t="shared" si="1"/>
        <v>0.1271635599999989</v>
      </c>
    </row>
    <row r="10" spans="1:3" x14ac:dyDescent="0.3">
      <c r="A10" s="1">
        <v>13.05</v>
      </c>
      <c r="B10" s="1">
        <f t="shared" si="0"/>
        <v>0.21659999999999968</v>
      </c>
      <c r="C10">
        <f t="shared" si="1"/>
        <v>4.6915559999999863E-2</v>
      </c>
    </row>
    <row r="11" spans="1:3" x14ac:dyDescent="0.3">
      <c r="A11" s="1">
        <v>12.47</v>
      </c>
      <c r="B11" s="1">
        <f t="shared" si="0"/>
        <v>-0.36340000000000039</v>
      </c>
      <c r="C11">
        <f t="shared" si="1"/>
        <v>0.13205956000000027</v>
      </c>
    </row>
    <row r="12" spans="1:3" x14ac:dyDescent="0.3">
      <c r="A12" s="1">
        <v>12.95</v>
      </c>
      <c r="B12" s="1">
        <f t="shared" si="0"/>
        <v>0.11659999999999826</v>
      </c>
      <c r="C12">
        <f t="shared" si="1"/>
        <v>1.3595559999999594E-2</v>
      </c>
    </row>
    <row r="13" spans="1:3" x14ac:dyDescent="0.3">
      <c r="A13" s="1">
        <v>12.93</v>
      </c>
      <c r="B13" s="1">
        <f t="shared" si="0"/>
        <v>9.6599999999998687E-2</v>
      </c>
      <c r="C13">
        <f t="shared" si="1"/>
        <v>9.3315599999997459E-3</v>
      </c>
    </row>
    <row r="14" spans="1:3" x14ac:dyDescent="0.3">
      <c r="A14" s="1">
        <v>12.85</v>
      </c>
      <c r="B14" s="1">
        <f t="shared" si="0"/>
        <v>1.6599999999998616E-2</v>
      </c>
      <c r="C14">
        <f t="shared" si="1"/>
        <v>2.7555999999995403E-4</v>
      </c>
    </row>
    <row r="15" spans="1:3" x14ac:dyDescent="0.3">
      <c r="A15" s="1">
        <v>13.01</v>
      </c>
      <c r="B15" s="1">
        <f t="shared" si="0"/>
        <v>0.17659999999999876</v>
      </c>
      <c r="C15">
        <f t="shared" si="1"/>
        <v>3.1187559999999562E-2</v>
      </c>
    </row>
    <row r="16" spans="1:3" x14ac:dyDescent="0.3">
      <c r="A16" s="1">
        <v>12.59</v>
      </c>
      <c r="B16" s="1">
        <f t="shared" si="0"/>
        <v>-0.24340000000000117</v>
      </c>
      <c r="C16">
        <f t="shared" si="1"/>
        <v>5.924356000000057E-2</v>
      </c>
    </row>
    <row r="17" spans="1:3" x14ac:dyDescent="0.3">
      <c r="A17" s="1">
        <v>12.55</v>
      </c>
      <c r="B17" s="1">
        <f t="shared" si="0"/>
        <v>-0.28340000000000032</v>
      </c>
      <c r="C17">
        <f t="shared" si="1"/>
        <v>8.0315560000000175E-2</v>
      </c>
    </row>
    <row r="18" spans="1:3" x14ac:dyDescent="0.3">
      <c r="A18" s="1">
        <v>12.93</v>
      </c>
      <c r="B18" s="1">
        <f t="shared" si="0"/>
        <v>9.6599999999998687E-2</v>
      </c>
      <c r="C18">
        <f t="shared" si="1"/>
        <v>9.3315599999997459E-3</v>
      </c>
    </row>
    <row r="19" spans="1:3" x14ac:dyDescent="0.3">
      <c r="A19" s="1">
        <v>13.4</v>
      </c>
      <c r="B19" s="1">
        <f t="shared" si="0"/>
        <v>0.56659999999999933</v>
      </c>
      <c r="C19">
        <f t="shared" si="1"/>
        <v>0.32103555999999922</v>
      </c>
    </row>
    <row r="20" spans="1:3" x14ac:dyDescent="0.3">
      <c r="A20" s="1">
        <v>13.05</v>
      </c>
      <c r="B20" s="1">
        <f t="shared" si="0"/>
        <v>0.21659999999999968</v>
      </c>
      <c r="C20">
        <f t="shared" si="1"/>
        <v>4.6915559999999863E-2</v>
      </c>
    </row>
    <row r="21" spans="1:3" x14ac:dyDescent="0.3">
      <c r="A21" s="1">
        <v>13.1</v>
      </c>
      <c r="B21" s="1">
        <f t="shared" si="0"/>
        <v>0.26659999999999862</v>
      </c>
      <c r="C21">
        <f t="shared" si="1"/>
        <v>7.107555999999926E-2</v>
      </c>
    </row>
    <row r="22" spans="1:3" x14ac:dyDescent="0.3">
      <c r="A22" s="1">
        <v>12.35</v>
      </c>
      <c r="B22" s="1">
        <f>A22-$A$52</f>
        <v>-0.48340000000000138</v>
      </c>
      <c r="C22">
        <f t="shared" si="1"/>
        <v>0.23367556000000134</v>
      </c>
    </row>
    <row r="23" spans="1:3" x14ac:dyDescent="0.3">
      <c r="A23" s="1">
        <v>13.14</v>
      </c>
      <c r="B23" s="1">
        <f t="shared" si="0"/>
        <v>0.30659999999999954</v>
      </c>
      <c r="C23">
        <f t="shared" si="1"/>
        <v>9.4003559999999722E-2</v>
      </c>
    </row>
    <row r="24" spans="1:3" x14ac:dyDescent="0.3">
      <c r="A24" s="1">
        <v>13.26</v>
      </c>
      <c r="B24" s="1">
        <f t="shared" si="0"/>
        <v>0.42659999999999876</v>
      </c>
      <c r="C24">
        <f t="shared" si="1"/>
        <v>0.18198755999999894</v>
      </c>
    </row>
    <row r="25" spans="1:3" x14ac:dyDescent="0.3">
      <c r="A25" s="1">
        <v>12.47</v>
      </c>
      <c r="B25" s="1">
        <f t="shared" si="0"/>
        <v>-0.36340000000000039</v>
      </c>
      <c r="C25">
        <f t="shared" si="1"/>
        <v>0.13205956000000027</v>
      </c>
    </row>
    <row r="26" spans="1:3" x14ac:dyDescent="0.3">
      <c r="A26" s="1">
        <v>12.65</v>
      </c>
      <c r="B26" s="1">
        <f t="shared" si="0"/>
        <v>-0.18340000000000067</v>
      </c>
      <c r="C26">
        <f t="shared" si="1"/>
        <v>3.3635560000000245E-2</v>
      </c>
    </row>
    <row r="27" spans="1:3" x14ac:dyDescent="0.3">
      <c r="A27" s="1">
        <v>12.57</v>
      </c>
      <c r="B27" s="1">
        <f t="shared" si="0"/>
        <v>-0.26340000000000074</v>
      </c>
      <c r="C27">
        <f t="shared" si="1"/>
        <v>6.9379560000000395E-2</v>
      </c>
    </row>
    <row r="28" spans="1:3" x14ac:dyDescent="0.3">
      <c r="A28" s="1">
        <v>12.51</v>
      </c>
      <c r="B28" s="1">
        <f t="shared" si="0"/>
        <v>-0.32340000000000124</v>
      </c>
      <c r="C28">
        <f t="shared" si="1"/>
        <v>0.1045875600000008</v>
      </c>
    </row>
    <row r="29" spans="1:3" x14ac:dyDescent="0.3">
      <c r="A29" s="1">
        <v>13.34</v>
      </c>
      <c r="B29" s="1">
        <f t="shared" si="0"/>
        <v>0.50659999999999883</v>
      </c>
      <c r="C29">
        <f t="shared" si="1"/>
        <v>0.25664355999999883</v>
      </c>
    </row>
    <row r="30" spans="1:3" x14ac:dyDescent="0.3">
      <c r="A30" s="1">
        <v>12.87</v>
      </c>
      <c r="B30" s="1">
        <f t="shared" si="0"/>
        <v>3.659999999999819E-2</v>
      </c>
      <c r="C30">
        <f t="shared" si="1"/>
        <v>1.3395599999998676E-3</v>
      </c>
    </row>
    <row r="31" spans="1:3" x14ac:dyDescent="0.3">
      <c r="A31" s="1">
        <v>12.91</v>
      </c>
      <c r="B31" s="1">
        <f t="shared" si="0"/>
        <v>7.6599999999999113E-2</v>
      </c>
      <c r="C31">
        <f t="shared" si="1"/>
        <v>5.8675599999998638E-3</v>
      </c>
    </row>
    <row r="32" spans="1:3" x14ac:dyDescent="0.3">
      <c r="A32" s="1">
        <v>12.76</v>
      </c>
      <c r="B32" s="1">
        <f t="shared" si="0"/>
        <v>-7.3400000000001242E-2</v>
      </c>
      <c r="C32">
        <f t="shared" si="1"/>
        <v>5.3875600000001826E-3</v>
      </c>
    </row>
    <row r="33" spans="1:3" x14ac:dyDescent="0.3">
      <c r="A33" s="1">
        <v>12.6</v>
      </c>
      <c r="B33" s="1">
        <f t="shared" si="0"/>
        <v>-0.23340000000000138</v>
      </c>
      <c r="C33">
        <f t="shared" si="1"/>
        <v>5.4475560000000645E-2</v>
      </c>
    </row>
    <row r="34" spans="1:3" x14ac:dyDescent="0.3">
      <c r="A34" s="1">
        <v>12.98</v>
      </c>
      <c r="B34" s="1">
        <f t="shared" si="0"/>
        <v>0.1465999999999994</v>
      </c>
      <c r="C34">
        <f t="shared" si="1"/>
        <v>2.1491559999999823E-2</v>
      </c>
    </row>
    <row r="35" spans="1:3" x14ac:dyDescent="0.3">
      <c r="A35" s="1">
        <v>12.77</v>
      </c>
      <c r="B35" s="1">
        <f t="shared" si="0"/>
        <v>-6.3400000000001455E-2</v>
      </c>
      <c r="C35">
        <f t="shared" si="1"/>
        <v>4.0195600000001849E-3</v>
      </c>
    </row>
    <row r="36" spans="1:3" x14ac:dyDescent="0.3">
      <c r="A36" s="1">
        <v>12.81</v>
      </c>
      <c r="B36" s="1">
        <f t="shared" si="0"/>
        <v>-2.3400000000000531E-2</v>
      </c>
      <c r="C36">
        <f t="shared" si="1"/>
        <v>5.4756000000002482E-4</v>
      </c>
    </row>
    <row r="37" spans="1:3" x14ac:dyDescent="0.3">
      <c r="A37" s="1">
        <v>12.66</v>
      </c>
      <c r="B37" s="1">
        <f t="shared" si="0"/>
        <v>-0.17340000000000089</v>
      </c>
      <c r="C37">
        <f t="shared" si="1"/>
        <v>3.0067560000000309E-2</v>
      </c>
    </row>
    <row r="38" spans="1:3" x14ac:dyDescent="0.3">
      <c r="A38" s="1">
        <v>12.3</v>
      </c>
      <c r="B38" s="1">
        <f t="shared" si="0"/>
        <v>-0.53340000000000032</v>
      </c>
      <c r="C38">
        <f t="shared" si="1"/>
        <v>0.28451556000000033</v>
      </c>
    </row>
    <row r="39" spans="1:3" x14ac:dyDescent="0.3">
      <c r="A39" s="1">
        <v>12.68</v>
      </c>
      <c r="B39" s="1">
        <f t="shared" si="0"/>
        <v>-0.15340000000000131</v>
      </c>
      <c r="C39">
        <f t="shared" si="1"/>
        <v>2.3531560000000402E-2</v>
      </c>
    </row>
    <row r="40" spans="1:3" x14ac:dyDescent="0.3">
      <c r="A40" s="1">
        <v>13.56</v>
      </c>
      <c r="B40" s="1">
        <f t="shared" si="0"/>
        <v>0.72659999999999947</v>
      </c>
      <c r="C40">
        <f t="shared" si="1"/>
        <v>0.52794755999999921</v>
      </c>
    </row>
    <row r="41" spans="1:3" x14ac:dyDescent="0.3">
      <c r="A41" s="1">
        <v>13.12</v>
      </c>
      <c r="B41" s="1">
        <f t="shared" si="0"/>
        <v>0.28659999999999819</v>
      </c>
      <c r="C41">
        <f t="shared" si="1"/>
        <v>8.213955999999896E-2</v>
      </c>
    </row>
    <row r="42" spans="1:3" x14ac:dyDescent="0.3">
      <c r="A42" s="1">
        <v>13.45</v>
      </c>
      <c r="B42" s="1">
        <f t="shared" si="0"/>
        <v>0.61659999999999826</v>
      </c>
      <c r="C42">
        <f t="shared" si="1"/>
        <v>0.38019555999999788</v>
      </c>
    </row>
    <row r="43" spans="1:3" x14ac:dyDescent="0.3">
      <c r="A43" s="1">
        <v>12.48</v>
      </c>
      <c r="B43" s="1">
        <f t="shared" si="0"/>
        <v>-0.3534000000000006</v>
      </c>
      <c r="C43">
        <f t="shared" si="1"/>
        <v>0.12489156000000043</v>
      </c>
    </row>
    <row r="44" spans="1:3" x14ac:dyDescent="0.3">
      <c r="A44" s="1">
        <v>12.35</v>
      </c>
      <c r="B44" s="1">
        <f t="shared" si="0"/>
        <v>-0.48340000000000138</v>
      </c>
      <c r="C44">
        <f t="shared" si="1"/>
        <v>0.23367556000000134</v>
      </c>
    </row>
    <row r="45" spans="1:3" x14ac:dyDescent="0.3">
      <c r="A45" s="1">
        <v>12.61</v>
      </c>
      <c r="B45" s="1">
        <f t="shared" si="0"/>
        <v>-0.2234000000000016</v>
      </c>
      <c r="C45">
        <f t="shared" si="1"/>
        <v>4.9907560000000711E-2</v>
      </c>
    </row>
    <row r="46" spans="1:3" x14ac:dyDescent="0.3">
      <c r="A46" s="1">
        <v>12.91</v>
      </c>
      <c r="B46" s="1">
        <f t="shared" si="0"/>
        <v>7.6599999999999113E-2</v>
      </c>
      <c r="C46">
        <f t="shared" si="1"/>
        <v>5.8675599999998638E-3</v>
      </c>
    </row>
    <row r="47" spans="1:3" x14ac:dyDescent="0.3">
      <c r="A47" s="1">
        <v>12.75</v>
      </c>
      <c r="B47" s="1">
        <f t="shared" si="0"/>
        <v>-8.3400000000001029E-2</v>
      </c>
      <c r="C47">
        <f t="shared" si="1"/>
        <v>6.9555600000001713E-3</v>
      </c>
    </row>
    <row r="48" spans="1:3" x14ac:dyDescent="0.3">
      <c r="A48" s="1">
        <v>12.79</v>
      </c>
      <c r="B48" s="1">
        <f t="shared" si="0"/>
        <v>-4.3400000000001882E-2</v>
      </c>
      <c r="C48">
        <f t="shared" si="1"/>
        <v>1.8835600000001633E-3</v>
      </c>
    </row>
    <row r="49" spans="1:18" x14ac:dyDescent="0.3">
      <c r="A49" s="1">
        <v>12.8</v>
      </c>
      <c r="B49" s="1">
        <f t="shared" si="0"/>
        <v>-3.3400000000000318E-2</v>
      </c>
      <c r="C49">
        <f t="shared" si="1"/>
        <v>1.1155600000000213E-3</v>
      </c>
    </row>
    <row r="50" spans="1:18" x14ac:dyDescent="0.3">
      <c r="A50" s="1">
        <v>12.77</v>
      </c>
      <c r="B50" s="1">
        <f t="shared" si="0"/>
        <v>-6.3400000000001455E-2</v>
      </c>
      <c r="C50">
        <f t="shared" si="1"/>
        <v>4.0195600000001849E-3</v>
      </c>
    </row>
    <row r="52" spans="1:18" x14ac:dyDescent="0.3">
      <c r="A52" s="2">
        <f>SUM(A1:A50) / 50</f>
        <v>12.833400000000001</v>
      </c>
      <c r="B52" s="2">
        <f>SUM(B1:B50)</f>
        <v>-5.3290705182007514E-14</v>
      </c>
      <c r="C52">
        <f>SQRT( SUM(C1:C50) * 1/49)</f>
        <v>0.3497673279102399</v>
      </c>
    </row>
    <row r="53" spans="1:18" x14ac:dyDescent="0.3">
      <c r="A53" s="1" t="s">
        <v>0</v>
      </c>
      <c r="C53">
        <f>1/(C52*SQRT(PI() * 2))</f>
        <v>1.1405933275271853</v>
      </c>
    </row>
    <row r="55" spans="1:18" x14ac:dyDescent="0.3">
      <c r="C55">
        <f>SQRT(SUM(C1:C50) * 1/(50*49))</f>
        <v>4.9464569880565891E-2</v>
      </c>
    </row>
    <row r="57" spans="1:18" ht="15" thickBot="1" x14ac:dyDescent="0.35">
      <c r="A57" s="1">
        <f>MIN(A1:A50)</f>
        <v>12.06</v>
      </c>
    </row>
    <row r="58" spans="1:18" x14ac:dyDescent="0.3">
      <c r="A58" s="1">
        <f>MAX(A1:A50)</f>
        <v>13.78</v>
      </c>
      <c r="F58" s="1">
        <f>A57</f>
        <v>12.06</v>
      </c>
      <c r="H58" s="9">
        <f>F58</f>
        <v>12.06</v>
      </c>
      <c r="I58" s="8">
        <f>COUNTIFS($A$1:$A$50, "&gt;="&amp;H58,$A$1:$A$50, "&lt;="&amp;H59)</f>
        <v>2</v>
      </c>
      <c r="J58" s="6">
        <f>I58/(50*$C$60)</f>
        <v>0.16260162601626016</v>
      </c>
      <c r="K58" s="12">
        <f>(H58+H59)/2</f>
        <v>12.183</v>
      </c>
      <c r="L58" s="6">
        <f xml:space="preserve"> (1/($C$52*SQRT(2*PI()))) * EXP(-((K58-$A$52)^2/(2*$C$52*$C$52)))</f>
        <v>0.20242977841818163</v>
      </c>
    </row>
    <row r="59" spans="1:18" ht="15" thickBot="1" x14ac:dyDescent="0.35">
      <c r="B59" s="1">
        <f>A58-A57</f>
        <v>1.7199999999999989</v>
      </c>
      <c r="C59">
        <f>B59/7</f>
        <v>0.24571428571428555</v>
      </c>
      <c r="F59" s="1">
        <f>F58+C$60</f>
        <v>12.306000000000001</v>
      </c>
      <c r="H59" s="10">
        <f>F$59</f>
        <v>12.306000000000001</v>
      </c>
      <c r="I59" s="3"/>
      <c r="J59" s="5"/>
      <c r="K59" s="11"/>
      <c r="L59" s="5"/>
      <c r="M59">
        <v>1</v>
      </c>
      <c r="N59" t="s">
        <v>1</v>
      </c>
      <c r="O59">
        <f>$A$52-M59*$C$52</f>
        <v>12.483632672089762</v>
      </c>
      <c r="P59">
        <f>$A$52+M59*$C$52</f>
        <v>13.18316732791024</v>
      </c>
      <c r="Q59">
        <f>COUNTIFS($A$1:$A$50, "&gt;="&amp;$O59, $A$1:$A$50, "&lt;="&amp;$P59)</f>
        <v>34</v>
      </c>
      <c r="R59">
        <f>Q59/50</f>
        <v>0.68</v>
      </c>
    </row>
    <row r="60" spans="1:18" x14ac:dyDescent="0.3">
      <c r="C60">
        <f>0.246</f>
        <v>0.246</v>
      </c>
      <c r="F60" s="1">
        <f t="shared" ref="F60:F65" si="2">F59+C$60</f>
        <v>12.552000000000001</v>
      </c>
      <c r="H60" s="9">
        <f>F$59</f>
        <v>12.306000000000001</v>
      </c>
      <c r="I60" s="3">
        <f>COUNTIFS($A$1:$A$50, "&gt;="&amp;H60,$A$1:$A$50, "&lt;="&amp;H61)</f>
        <v>8</v>
      </c>
      <c r="J60" s="5">
        <f t="shared" ref="J60" si="3">I60/(50*$C$60)</f>
        <v>0.65040650406504064</v>
      </c>
      <c r="K60" s="11">
        <f t="shared" ref="K60:K71" si="4">(H60+H61)/2</f>
        <v>12.429000000000002</v>
      </c>
      <c r="L60" s="5">
        <f t="shared" ref="L60" si="5" xml:space="preserve"> (1/($C$52*SQRT(2*PI()))) * EXP(-((K60-$A$52)^2/(2*$C$52*$C$52)))</f>
        <v>0.58458833766450891</v>
      </c>
      <c r="M60">
        <v>2</v>
      </c>
      <c r="N60" t="s">
        <v>2</v>
      </c>
      <c r="O60">
        <f t="shared" ref="O60:O61" si="6">$A$52-M60*$C$52</f>
        <v>12.133865344179521</v>
      </c>
      <c r="P60">
        <f t="shared" ref="P60:P61" si="7">$A$52+M60*$C$52</f>
        <v>13.532934655820481</v>
      </c>
      <c r="Q60">
        <f>COUNTIFS($A$1:$A$50, "&gt;="&amp;$O60, $A$1:$A$50, "&lt;="&amp;$P60)</f>
        <v>47</v>
      </c>
      <c r="R60">
        <f t="shared" ref="R60:R61" si="8">Q60/50</f>
        <v>0.94</v>
      </c>
    </row>
    <row r="61" spans="1:18" ht="15" thickBot="1" x14ac:dyDescent="0.35">
      <c r="F61" s="1">
        <f t="shared" si="2"/>
        <v>12.798000000000002</v>
      </c>
      <c r="H61" s="10">
        <f>F60</f>
        <v>12.552000000000001</v>
      </c>
      <c r="I61" s="3"/>
      <c r="J61" s="5"/>
      <c r="K61" s="11"/>
      <c r="L61" s="5"/>
      <c r="M61">
        <v>3</v>
      </c>
      <c r="N61" t="s">
        <v>3</v>
      </c>
      <c r="O61">
        <f>$A$52-M61*$C$52</f>
        <v>11.784098016269281</v>
      </c>
      <c r="P61">
        <f t="shared" si="7"/>
        <v>13.882701983730721</v>
      </c>
      <c r="Q61">
        <f>COUNTIFS($A$1:$A$50, "&gt;="&amp;$O61, $A$1:$A$50, "&lt;="&amp;$P61)</f>
        <v>50</v>
      </c>
      <c r="R61">
        <f t="shared" si="8"/>
        <v>1</v>
      </c>
    </row>
    <row r="62" spans="1:18" x14ac:dyDescent="0.3">
      <c r="F62" s="1">
        <f t="shared" si="2"/>
        <v>13.044000000000002</v>
      </c>
      <c r="H62" s="9">
        <f>F60</f>
        <v>12.552000000000001</v>
      </c>
      <c r="I62" s="3">
        <f t="shared" ref="I62" si="9">COUNTIFS($A$1:$A$50, "&gt;="&amp;H62,$A$1:$A$50, "&lt;="&amp;H63)</f>
        <v>14</v>
      </c>
      <c r="J62" s="5">
        <f t="shared" ref="J62" si="10">I62/(50*$C$60)</f>
        <v>1.1382113821138211</v>
      </c>
      <c r="K62" s="11">
        <f t="shared" ref="K62:K71" si="11">(H62+H63)/2</f>
        <v>12.675000000000001</v>
      </c>
      <c r="L62" s="5">
        <f t="shared" ref="L62" si="12" xml:space="preserve"> (1/($C$52*SQRT(2*PI()))) * EXP(-((K62-$A$52)^2/(2*$C$52*$C$52)))</f>
        <v>1.0294264933302688</v>
      </c>
    </row>
    <row r="63" spans="1:18" ht="15" thickBot="1" x14ac:dyDescent="0.35">
      <c r="F63" s="1">
        <f t="shared" si="2"/>
        <v>13.290000000000003</v>
      </c>
      <c r="H63" s="10">
        <f>F61</f>
        <v>12.798000000000002</v>
      </c>
      <c r="I63" s="3"/>
      <c r="J63" s="5"/>
      <c r="K63" s="11"/>
      <c r="L63" s="5"/>
    </row>
    <row r="64" spans="1:18" x14ac:dyDescent="0.3">
      <c r="F64" s="1">
        <f t="shared" si="2"/>
        <v>13.536000000000003</v>
      </c>
      <c r="H64" s="9">
        <f>F61</f>
        <v>12.798000000000002</v>
      </c>
      <c r="I64" s="3">
        <f t="shared" ref="I64" si="13">COUNTIFS($A$1:$A$50, "&gt;="&amp;H64,$A$1:$A$50, "&lt;="&amp;H65)</f>
        <v>13</v>
      </c>
      <c r="J64" s="5">
        <f t="shared" ref="J64" si="14">I64/(50*$C$60)</f>
        <v>1.056910569105691</v>
      </c>
      <c r="K64" s="11">
        <f t="shared" ref="K64:K71" si="15">(H64+H65)/2</f>
        <v>12.921000000000003</v>
      </c>
      <c r="L64" s="5">
        <f t="shared" ref="L64" si="16" xml:space="preserve"> (1/($C$52*SQRT(2*PI()))) * EXP(-((K64-$A$52)^2/(2*$C$52*$C$52)))</f>
        <v>1.1053758746635929</v>
      </c>
    </row>
    <row r="65" spans="6:12" ht="15" thickBot="1" x14ac:dyDescent="0.35">
      <c r="F65" s="1">
        <f>13.78</f>
        <v>13.78</v>
      </c>
      <c r="H65" s="10">
        <f>F62</f>
        <v>13.044000000000002</v>
      </c>
      <c r="I65" s="3"/>
      <c r="J65" s="5"/>
      <c r="K65" s="11"/>
      <c r="L65" s="5"/>
    </row>
    <row r="66" spans="6:12" x14ac:dyDescent="0.3">
      <c r="H66" s="9">
        <f>F62</f>
        <v>13.044000000000002</v>
      </c>
      <c r="I66" s="3">
        <f t="shared" ref="I66" si="17">COUNTIFS($A$1:$A$50, "&gt;="&amp;H66,$A$1:$A$50, "&lt;="&amp;H67)</f>
        <v>7</v>
      </c>
      <c r="J66" s="5">
        <f t="shared" ref="J66" si="18">I66/(50*$C$60)</f>
        <v>0.56910569105691056</v>
      </c>
      <c r="K66" s="11">
        <f t="shared" ref="K66:K71" si="19">(H66+H67)/2</f>
        <v>13.167000000000002</v>
      </c>
      <c r="L66" s="5">
        <f t="shared" ref="L66" si="20" xml:space="preserve"> (1/($C$52*SQRT(2*PI()))) * EXP(-((K66-$A$52)^2/(2*$C$52*$C$52)))</f>
        <v>0.72375915273709623</v>
      </c>
    </row>
    <row r="67" spans="6:12" ht="15" thickBot="1" x14ac:dyDescent="0.35">
      <c r="H67" s="10">
        <f>F63</f>
        <v>13.290000000000003</v>
      </c>
      <c r="I67" s="3"/>
      <c r="J67" s="5"/>
      <c r="K67" s="11"/>
      <c r="L67" s="5"/>
    </row>
    <row r="68" spans="6:12" x14ac:dyDescent="0.3">
      <c r="H68" s="9">
        <f>F63</f>
        <v>13.290000000000003</v>
      </c>
      <c r="I68" s="3">
        <f t="shared" ref="I68" si="21">COUNTIFS($A$1:$A$50, "&gt;="&amp;H68,$A$1:$A$50, "&lt;="&amp;H69)</f>
        <v>4</v>
      </c>
      <c r="J68" s="5">
        <f t="shared" ref="J68" si="22">I68/(50*$C$60)</f>
        <v>0.32520325203252032</v>
      </c>
      <c r="K68" s="11">
        <f t="shared" ref="K68:K71" si="23">(H68+H69)/2</f>
        <v>13.413000000000004</v>
      </c>
      <c r="L68" s="5">
        <f t="shared" ref="L68" si="24" xml:space="preserve"> (1/($C$52*SQRT(2*PI()))) * EXP(-((K68-$A$52)^2/(2*$C$52*$C$52)))</f>
        <v>0.28896656987671482</v>
      </c>
    </row>
    <row r="69" spans="6:12" ht="15" thickBot="1" x14ac:dyDescent="0.35">
      <c r="H69" s="10">
        <f>F64</f>
        <v>13.536000000000003</v>
      </c>
      <c r="I69" s="3"/>
      <c r="J69" s="5"/>
      <c r="K69" s="11"/>
      <c r="L69" s="5"/>
    </row>
    <row r="70" spans="6:12" x14ac:dyDescent="0.3">
      <c r="H70" s="9">
        <f>F64</f>
        <v>13.536000000000003</v>
      </c>
      <c r="I70" s="3">
        <f t="shared" ref="I70" si="25">COUNTIFS($A$1:$A$50, "&gt;="&amp;H70,$A$1:$A$50, "&lt;="&amp;H71)</f>
        <v>2</v>
      </c>
      <c r="J70" s="5">
        <f t="shared" ref="J70" si="26">I70/(50*$C$60)</f>
        <v>0.16260162601626016</v>
      </c>
      <c r="K70" s="11">
        <f t="shared" ref="K70:K71" si="27">(H70+H71)/2</f>
        <v>13.658000000000001</v>
      </c>
      <c r="L70" s="5">
        <f t="shared" ref="L70" si="28" xml:space="preserve"> (1/($C$52*SQRT(2*PI()))) * EXP(-((K70-$A$52)^2/(2*$C$52*$C$52)))</f>
        <v>7.0827134440432454E-2</v>
      </c>
    </row>
    <row r="71" spans="6:12" ht="15" thickBot="1" x14ac:dyDescent="0.35">
      <c r="H71" s="10">
        <f>F65</f>
        <v>13.78</v>
      </c>
      <c r="I71" s="4"/>
      <c r="J71" s="7"/>
      <c r="K71" s="13"/>
      <c r="L71" s="7"/>
    </row>
    <row r="74" spans="6:12" x14ac:dyDescent="0.3">
      <c r="J74">
        <f>SUM(J58:J71)</f>
        <v>4.0650406504065035</v>
      </c>
    </row>
  </sheetData>
  <mergeCells count="28">
    <mergeCell ref="L66:L67"/>
    <mergeCell ref="L68:L69"/>
    <mergeCell ref="L70:L71"/>
    <mergeCell ref="K60:K61"/>
    <mergeCell ref="K58:K59"/>
    <mergeCell ref="L64:L65"/>
    <mergeCell ref="L62:L63"/>
    <mergeCell ref="L60:L61"/>
    <mergeCell ref="L58:L59"/>
    <mergeCell ref="K70:K71"/>
    <mergeCell ref="K68:K69"/>
    <mergeCell ref="K66:K67"/>
    <mergeCell ref="K64:K65"/>
    <mergeCell ref="K62:K63"/>
    <mergeCell ref="I70:I71"/>
    <mergeCell ref="J62:J63"/>
    <mergeCell ref="J60:J61"/>
    <mergeCell ref="J58:J59"/>
    <mergeCell ref="J70:J71"/>
    <mergeCell ref="J68:J69"/>
    <mergeCell ref="J66:J67"/>
    <mergeCell ref="J64:J65"/>
    <mergeCell ref="I58:I59"/>
    <mergeCell ref="I60:I61"/>
    <mergeCell ref="I62:I63"/>
    <mergeCell ref="I64:I65"/>
    <mergeCell ref="I66:I67"/>
    <mergeCell ref="I68:I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2023-09-19T10:28:53Z</dcterms:modified>
</cp:coreProperties>
</file>