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lmeshka\Documents\"/>
    </mc:Choice>
  </mc:AlternateContent>
  <xr:revisionPtr revIDLastSave="0" documentId="13_ncr:1_{1137C381-FCF5-4194-92A4-AAC371FAF9AA}" xr6:coauthVersionLast="47" xr6:coauthVersionMax="47" xr10:uidLastSave="{00000000-0000-0000-0000-000000000000}"/>
  <bookViews>
    <workbookView xWindow="-108" yWindow="-108" windowWidth="23256" windowHeight="12576" xr2:uid="{305340C6-2337-45D5-BA88-66F051A518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A133" i="1" s="1"/>
  <c r="B130" i="1"/>
  <c r="B133" i="1" s="1"/>
  <c r="B129" i="1"/>
  <c r="B128" i="1"/>
  <c r="C20" i="1"/>
  <c r="B21" i="1" s="1"/>
  <c r="C14" i="1"/>
  <c r="T28" i="1"/>
  <c r="D28" i="1"/>
  <c r="F28" i="1"/>
  <c r="H28" i="1"/>
  <c r="J28" i="1"/>
  <c r="L28" i="1"/>
  <c r="N28" i="1"/>
  <c r="P28" i="1"/>
  <c r="P29" i="1" s="1"/>
  <c r="I34" i="1" s="1"/>
  <c r="J56" i="1" s="1"/>
  <c r="R28" i="1"/>
  <c r="R29" i="1" s="1"/>
  <c r="J34" i="1" s="1"/>
  <c r="K56" i="1" s="1"/>
  <c r="B28" i="1"/>
  <c r="D27" i="1"/>
  <c r="C33" i="1" s="1"/>
  <c r="D55" i="1" s="1"/>
  <c r="F27" i="1"/>
  <c r="D33" i="1" s="1"/>
  <c r="E55" i="1" s="1"/>
  <c r="H27" i="1"/>
  <c r="E33" i="1" s="1"/>
  <c r="F55" i="1" s="1"/>
  <c r="J27" i="1"/>
  <c r="F33" i="1" s="1"/>
  <c r="G55" i="1" s="1"/>
  <c r="L27" i="1"/>
  <c r="G33" i="1" s="1"/>
  <c r="H55" i="1" s="1"/>
  <c r="N27" i="1"/>
  <c r="H33" i="1" s="1"/>
  <c r="I55" i="1" s="1"/>
  <c r="P27" i="1"/>
  <c r="I33" i="1" s="1"/>
  <c r="J55" i="1" s="1"/>
  <c r="R27" i="1"/>
  <c r="J33" i="1" s="1"/>
  <c r="K55" i="1" s="1"/>
  <c r="T27" i="1"/>
  <c r="K33" i="1" s="1"/>
  <c r="L55" i="1" s="1"/>
  <c r="B27" i="1"/>
  <c r="B33" i="1" s="1"/>
  <c r="C55" i="1" s="1"/>
  <c r="C19" i="1"/>
  <c r="B17" i="1"/>
  <c r="A17" i="1"/>
  <c r="H29" i="1" l="1"/>
  <c r="E34" i="1" s="1"/>
  <c r="F56" i="1" s="1"/>
  <c r="G80" i="1"/>
  <c r="F80" i="1"/>
  <c r="B105" i="1"/>
  <c r="K105" i="1"/>
  <c r="J105" i="1"/>
  <c r="D105" i="1"/>
  <c r="L29" i="1"/>
  <c r="G34" i="1" s="1"/>
  <c r="H56" i="1" s="1"/>
  <c r="P30" i="1"/>
  <c r="I81" i="1" s="1"/>
  <c r="C105" i="1"/>
  <c r="J29" i="1"/>
  <c r="F34" i="1" s="1"/>
  <c r="G56" i="1" s="1"/>
  <c r="E80" i="1"/>
  <c r="B80" i="1"/>
  <c r="D80" i="1"/>
  <c r="I105" i="1"/>
  <c r="J106" i="1"/>
  <c r="J107" i="1" s="1"/>
  <c r="K80" i="1"/>
  <c r="C80" i="1"/>
  <c r="H105" i="1"/>
  <c r="I106" i="1"/>
  <c r="J80" i="1"/>
  <c r="G105" i="1"/>
  <c r="N29" i="1"/>
  <c r="H30" i="1"/>
  <c r="E81" i="1" s="1"/>
  <c r="I80" i="1"/>
  <c r="F105" i="1"/>
  <c r="E106" i="1"/>
  <c r="R30" i="1"/>
  <c r="J81" i="1" s="1"/>
  <c r="H80" i="1"/>
  <c r="E105" i="1"/>
  <c r="D29" i="1"/>
  <c r="B29" i="1"/>
  <c r="B30" i="1" s="1"/>
  <c r="B81" i="1" s="1"/>
  <c r="F29" i="1"/>
  <c r="T29" i="1"/>
  <c r="L30" i="1" l="1"/>
  <c r="G81" i="1" s="1"/>
  <c r="F106" i="1"/>
  <c r="F107" i="1" s="1"/>
  <c r="G106" i="1"/>
  <c r="J30" i="1"/>
  <c r="F81" i="1" s="1"/>
  <c r="G107" i="1"/>
  <c r="D83" i="1"/>
  <c r="C83" i="1"/>
  <c r="B83" i="1"/>
  <c r="K34" i="1"/>
  <c r="T30" i="1"/>
  <c r="K81" i="1" s="1"/>
  <c r="D34" i="1"/>
  <c r="F30" i="1"/>
  <c r="D81" i="1" s="1"/>
  <c r="C34" i="1"/>
  <c r="D30" i="1"/>
  <c r="C81" i="1" s="1"/>
  <c r="I107" i="1"/>
  <c r="E107" i="1"/>
  <c r="H34" i="1"/>
  <c r="N30" i="1"/>
  <c r="H81" i="1" s="1"/>
  <c r="B34" i="1"/>
  <c r="W29" i="1"/>
  <c r="C56" i="1" l="1"/>
  <c r="C57" i="1" s="1"/>
  <c r="B106" i="1"/>
  <c r="E56" i="1"/>
  <c r="D106" i="1"/>
  <c r="L56" i="1"/>
  <c r="K106" i="1"/>
  <c r="I56" i="1"/>
  <c r="H106" i="1"/>
  <c r="H107" i="1" s="1"/>
  <c r="D56" i="1"/>
  <c r="C106" i="1"/>
  <c r="D57" i="1" l="1"/>
  <c r="E57" i="1" s="1"/>
  <c r="F57" i="1" s="1"/>
  <c r="G57" i="1" s="1"/>
  <c r="H57" i="1" s="1"/>
  <c r="I57" i="1" s="1"/>
  <c r="J57" i="1" s="1"/>
  <c r="K57" i="1" s="1"/>
  <c r="L57" i="1" s="1"/>
  <c r="M57" i="1" s="1"/>
  <c r="K107" i="1"/>
  <c r="D107" i="1"/>
  <c r="C107" i="1"/>
  <c r="B107" i="1"/>
  <c r="B108" i="1" s="1"/>
  <c r="B109" i="1" l="1"/>
  <c r="K110" i="1" l="1"/>
  <c r="J110" i="1"/>
  <c r="C110" i="1"/>
  <c r="D110" i="1"/>
  <c r="B110" i="1"/>
  <c r="G110" i="1"/>
  <c r="I110" i="1"/>
  <c r="H110" i="1"/>
  <c r="E110" i="1"/>
  <c r="F110" i="1"/>
  <c r="B112" i="1" l="1"/>
  <c r="B111" i="1"/>
  <c r="B119" i="1" l="1"/>
  <c r="B120" i="1" s="1"/>
  <c r="B113" i="1"/>
  <c r="B123" i="1" l="1"/>
  <c r="A123" i="1"/>
</calcChain>
</file>

<file path=xl/sharedStrings.xml><?xml version="1.0" encoding="utf-8"?>
<sst xmlns="http://schemas.openxmlformats.org/spreadsheetml/2006/main" count="63" uniqueCount="59">
  <si>
    <t>Данные</t>
  </si>
  <si>
    <t>Размах</t>
  </si>
  <si>
    <t>min</t>
  </si>
  <si>
    <t>max</t>
  </si>
  <si>
    <t>Число интервалов</t>
  </si>
  <si>
    <t>Номер интервала</t>
  </si>
  <si>
    <t>Границы интервала</t>
  </si>
  <si>
    <t>x_i* - представитель интервала</t>
  </si>
  <si>
    <t>m_i - количество данных, попавших в интервал</t>
  </si>
  <si>
    <t>p_i* = m_i/n - частота попадания данных в интервал</t>
  </si>
  <si>
    <t>Количество данных (n)</t>
  </si>
  <si>
    <t>[-3,5;-2,9)</t>
  </si>
  <si>
    <t>[1,3;1,9)</t>
  </si>
  <si>
    <t>[-2,3;-1,7)</t>
  </si>
  <si>
    <t>[-2,9;-2,3)</t>
  </si>
  <si>
    <t>[-1,7;-1,1)</t>
  </si>
  <si>
    <t>[-1,1;-0,5)</t>
  </si>
  <si>
    <t>[-0,5;0,1)</t>
  </si>
  <si>
    <t>[0,1;0,7)</t>
  </si>
  <si>
    <t>[0,7;1,3)</t>
  </si>
  <si>
    <t>[1,9;2,5]</t>
  </si>
  <si>
    <t>Границы интервального ряда [-3,5;2,5]</t>
  </si>
  <si>
    <t>Проверка</t>
  </si>
  <si>
    <t>1. Интервальный ряд</t>
  </si>
  <si>
    <t>2. Полигон частот</t>
  </si>
  <si>
    <t>x_i*</t>
  </si>
  <si>
    <t>p_i*</t>
  </si>
  <si>
    <t>Выборочная функция распределения</t>
  </si>
  <si>
    <t>F*(x)</t>
  </si>
  <si>
    <t>Гистограмма</t>
  </si>
  <si>
    <t>x_max - x_min =</t>
  </si>
  <si>
    <r>
      <rPr>
        <sz val="11"/>
        <color theme="1"/>
        <rFont val="Times New Roman"/>
        <family val="1"/>
        <charset val="204"/>
      </rPr>
      <t>Δ</t>
    </r>
    <r>
      <rPr>
        <sz val="13.55"/>
        <color theme="1"/>
        <rFont val="Aptos Narrow"/>
        <family val="2"/>
        <charset val="204"/>
      </rPr>
      <t>x_i</t>
    </r>
    <r>
      <rPr>
        <sz val="11"/>
        <color theme="1"/>
        <rFont val="Aptos Narrow"/>
        <family val="1"/>
        <charset val="204"/>
      </rPr>
      <t xml:space="preserve"> =</t>
    </r>
  </si>
  <si>
    <t>h_i = p_i*/Δx_i - высота столбца гистограммы</t>
  </si>
  <si>
    <t>Границы</t>
  </si>
  <si>
    <t>h_i</t>
  </si>
  <si>
    <t>3. Нахождение точечных оценок математического ожидания и дисперсии</t>
  </si>
  <si>
    <t>x_i* * p_i*</t>
  </si>
  <si>
    <t>(x_i* - M(x))^2 * p_i*</t>
  </si>
  <si>
    <t>D(x) - дисперсия</t>
  </si>
  <si>
    <t>4. Построение доверительного интервала для математического ожидания и дисперсии изучаемого признака с доверительной вероятностью 0,95</t>
  </si>
  <si>
    <t>Среднее квадратическое отклонение</t>
  </si>
  <si>
    <t>Исправленная дисперсия</t>
  </si>
  <si>
    <t>Испр. СКО</t>
  </si>
  <si>
    <t>t</t>
  </si>
  <si>
    <t xml:space="preserve">Оценка M(x) </t>
  </si>
  <si>
    <t>M(x) - мат. ожидание</t>
  </si>
  <si>
    <t xml:space="preserve">Оценка D(x) </t>
  </si>
  <si>
    <t>(0,08142;0,45458)</t>
  </si>
  <si>
    <t>Доверительный интервал мат. ожидания</t>
  </si>
  <si>
    <t>Доверительный интервал для дисперсии</t>
  </si>
  <si>
    <t>если с черточкой, то оценка</t>
  </si>
  <si>
    <t>если нет, то истинное значение</t>
  </si>
  <si>
    <t>(про мат ожидание и дисперсию)</t>
  </si>
  <si>
    <t>β</t>
  </si>
  <si>
    <t>(1-β)/2</t>
  </si>
  <si>
    <t>(1+β)/2</t>
  </si>
  <si>
    <t>h2</t>
  </si>
  <si>
    <t>h1</t>
  </si>
  <si>
    <t>(4,6;32,4)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</si>
</sst>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3.55"/>
      <color theme="1"/>
      <name val="Aptos Narrow"/>
      <family val="2"/>
      <charset val="204"/>
    </font>
    <font>
      <sz val="11"/>
      <color theme="1"/>
      <name val="Aptos Narrow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Выборочная функция распределения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050172269678499E-2"/>
          <c:y val="0.17190912641118766"/>
          <c:w val="0.85264448260237358"/>
          <c:h val="0.622655715113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Лист1!$A$57</c:f>
              <c:strCache>
                <c:ptCount val="1"/>
                <c:pt idx="0">
                  <c:v>F*(x)</c:v>
                </c:pt>
              </c:strCache>
            </c:strRef>
          </c:tx>
          <c:spPr>
            <a:solidFill>
              <a:schemeClr val="lt1"/>
            </a:solidFill>
            <a:ln w="19050" cap="flat" cmpd="sng" algn="ctr">
              <a:noFill/>
              <a:prstDash val="sysDash"/>
              <a:miter lim="800000"/>
            </a:ln>
            <a:effectLst/>
          </c:spPr>
          <c:invertIfNegative val="0"/>
          <c:cat>
            <c:numRef>
              <c:f>Лист1!$B$55:$M$55</c:f>
              <c:numCache>
                <c:formatCode>General</c:formatCode>
                <c:ptCount val="12"/>
                <c:pt idx="0">
                  <c:v>-3.8</c:v>
                </c:pt>
                <c:pt idx="1">
                  <c:v>-3.2</c:v>
                </c:pt>
                <c:pt idx="2">
                  <c:v>-2.5999999999999996</c:v>
                </c:pt>
                <c:pt idx="3">
                  <c:v>-2</c:v>
                </c:pt>
                <c:pt idx="4">
                  <c:v>-1.4</c:v>
                </c:pt>
                <c:pt idx="5">
                  <c:v>-0.8</c:v>
                </c:pt>
                <c:pt idx="6">
                  <c:v>-0.2</c:v>
                </c:pt>
                <c:pt idx="7">
                  <c:v>0.39999999999999997</c:v>
                </c:pt>
                <c:pt idx="8">
                  <c:v>1</c:v>
                </c:pt>
                <c:pt idx="9">
                  <c:v>1.6</c:v>
                </c:pt>
                <c:pt idx="10">
                  <c:v>2.2000000000000002</c:v>
                </c:pt>
                <c:pt idx="11">
                  <c:v>2.8</c:v>
                </c:pt>
              </c:numCache>
            </c:numRef>
          </c:cat>
          <c:val>
            <c:numRef>
              <c:f>Лист1!$B$57:$M$57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  <c:pt idx="5">
                  <c:v>0.22</c:v>
                </c:pt>
                <c:pt idx="6">
                  <c:v>0.38</c:v>
                </c:pt>
                <c:pt idx="7">
                  <c:v>0.66</c:v>
                </c:pt>
                <c:pt idx="8">
                  <c:v>0.88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4-4A1B-8110-8B0DF356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460160"/>
        <c:axId val="116225200"/>
      </c:barChart>
      <c:catAx>
        <c:axId val="12246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x_i*</a:t>
                </a:r>
              </a:p>
            </c:rich>
          </c:tx>
          <c:layout>
            <c:manualLayout>
              <c:xMode val="edge"/>
              <c:yMode val="edge"/>
              <c:x val="0.93948694610809969"/>
              <c:y val="0.81923586319245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25200"/>
        <c:crosses val="autoZero"/>
        <c:auto val="1"/>
        <c:lblAlgn val="ctr"/>
        <c:lblOffset val="100"/>
        <c:tickMarkSkip val="1"/>
        <c:noMultiLvlLbl val="0"/>
      </c:catAx>
      <c:valAx>
        <c:axId val="11622520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600415016803884E-2"/>
              <c:y val="6.81264392121552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383393949784271"/>
          <c:y val="0.17171296296296296"/>
          <c:w val="0.77877362919059689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Лист1!$A$34</c:f>
              <c:strCache>
                <c:ptCount val="1"/>
                <c:pt idx="0">
                  <c:v>p_i*</c:v>
                </c:pt>
              </c:strCache>
            </c:strRef>
          </c:tx>
          <c:spPr>
            <a:ln w="12700" cap="flat" cmpd="sng" algn="ctr">
              <a:solidFill>
                <a:schemeClr val="dk1">
                  <a:shade val="15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15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numRef>
              <c:f>Лист1!$B$33:$K$33</c:f>
              <c:numCache>
                <c:formatCode>General</c:formatCode>
                <c:ptCount val="10"/>
                <c:pt idx="0">
                  <c:v>-3.2</c:v>
                </c:pt>
                <c:pt idx="1">
                  <c:v>-2.5999999999999996</c:v>
                </c:pt>
                <c:pt idx="2">
                  <c:v>-2</c:v>
                </c:pt>
                <c:pt idx="3">
                  <c:v>-1.4</c:v>
                </c:pt>
                <c:pt idx="4">
                  <c:v>-0.8</c:v>
                </c:pt>
                <c:pt idx="5">
                  <c:v>-0.2</c:v>
                </c:pt>
                <c:pt idx="6">
                  <c:v>0.39999999999999997</c:v>
                </c:pt>
                <c:pt idx="7">
                  <c:v>1</c:v>
                </c:pt>
                <c:pt idx="8">
                  <c:v>1.6</c:v>
                </c:pt>
                <c:pt idx="9">
                  <c:v>2.2000000000000002</c:v>
                </c:pt>
              </c:numCache>
            </c:numRef>
          </c:cat>
          <c:val>
            <c:numRef>
              <c:f>Лист1!$B$34:$K$34</c:f>
              <c:numCache>
                <c:formatCode>General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0.16</c:v>
                </c:pt>
                <c:pt idx="5">
                  <c:v>0.16</c:v>
                </c:pt>
                <c:pt idx="6">
                  <c:v>0.28000000000000003</c:v>
                </c:pt>
                <c:pt idx="7">
                  <c:v>0.22</c:v>
                </c:pt>
                <c:pt idx="8">
                  <c:v>0.1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D-456F-A805-C859DF15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2800"/>
        <c:axId val="1114175648"/>
      </c:lineChart>
      <c:catAx>
        <c:axId val="1427228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x_i*</a:t>
                </a:r>
              </a:p>
            </c:rich>
          </c:tx>
          <c:layout>
            <c:manualLayout>
              <c:xMode val="edge"/>
              <c:yMode val="edge"/>
              <c:x val="0.93015699048505407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175648"/>
        <c:crosses val="autoZero"/>
        <c:auto val="1"/>
        <c:lblAlgn val="ctr"/>
        <c:lblOffset val="100"/>
        <c:noMultiLvlLbl val="0"/>
      </c:catAx>
      <c:valAx>
        <c:axId val="1114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p_i*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4444444444444442E-2"/>
              <c:y val="7.30592009332166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8381452318459"/>
          <c:y val="0.1388888888888889"/>
          <c:w val="0.80268285214348212"/>
          <c:h val="0.74387357830271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Лист1!$A$81</c:f>
              <c:strCache>
                <c:ptCount val="1"/>
                <c:pt idx="0">
                  <c:v>h_i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10000"/>
                  <a:lumOff val="90000"/>
                </a:schemeClr>
              </a:solidFill>
            </a:ln>
            <a:effectLst/>
          </c:spPr>
          <c:invertIfNegative val="0"/>
          <c:cat>
            <c:numRef>
              <c:f>Лист1!$B$80:$K$80</c:f>
              <c:numCache>
                <c:formatCode>General</c:formatCode>
                <c:ptCount val="10"/>
                <c:pt idx="0">
                  <c:v>-3.2</c:v>
                </c:pt>
                <c:pt idx="1">
                  <c:v>-2.5999999999999996</c:v>
                </c:pt>
                <c:pt idx="2">
                  <c:v>-2</c:v>
                </c:pt>
                <c:pt idx="3">
                  <c:v>-1.4</c:v>
                </c:pt>
                <c:pt idx="4">
                  <c:v>-0.8</c:v>
                </c:pt>
                <c:pt idx="5">
                  <c:v>-0.2</c:v>
                </c:pt>
                <c:pt idx="6">
                  <c:v>0.39999999999999997</c:v>
                </c:pt>
                <c:pt idx="7">
                  <c:v>1</c:v>
                </c:pt>
                <c:pt idx="8">
                  <c:v>1.6</c:v>
                </c:pt>
                <c:pt idx="9">
                  <c:v>2.2000000000000002</c:v>
                </c:pt>
              </c:numCache>
            </c:numRef>
          </c:cat>
          <c:val>
            <c:numRef>
              <c:f>Лист1!$B$81:$K$81</c:f>
              <c:numCache>
                <c:formatCode>General</c:formatCode>
                <c:ptCount val="10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6.6666666666666666E-2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0.46666666666666673</c:v>
                </c:pt>
                <c:pt idx="7">
                  <c:v>0.3666666666666667</c:v>
                </c:pt>
                <c:pt idx="8">
                  <c:v>0.16666666666666669</c:v>
                </c:pt>
                <c:pt idx="9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8-4774-BDE7-F2A68A65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795968"/>
        <c:axId val="1123990352"/>
      </c:barChart>
      <c:catAx>
        <c:axId val="192795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x_i</a:t>
                </a:r>
              </a:p>
            </c:rich>
          </c:tx>
          <c:layout>
            <c:manualLayout>
              <c:xMode val="edge"/>
              <c:yMode val="edge"/>
              <c:x val="0.95524869086393982"/>
              <c:y val="0.89189335894727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123990352"/>
        <c:crosses val="autoZero"/>
        <c:auto val="1"/>
        <c:lblAlgn val="ctr"/>
        <c:lblOffset val="100"/>
        <c:noMultiLvlLbl val="0"/>
      </c:catAx>
      <c:valAx>
        <c:axId val="112399035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h_i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2.19251239428404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92801531448528E-2"/>
          <c:y val="0.12402511397355587"/>
          <c:w val="0.84561366541450556"/>
          <c:h val="0.764433906172150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Лист1!$B$82:$L$82</c:f>
              <c:numCache>
                <c:formatCode>General</c:formatCode>
                <c:ptCount val="11"/>
                <c:pt idx="0">
                  <c:v>-3.5</c:v>
                </c:pt>
                <c:pt idx="1">
                  <c:v>-2.9</c:v>
                </c:pt>
                <c:pt idx="2">
                  <c:v>-2.2999999999999998</c:v>
                </c:pt>
                <c:pt idx="3">
                  <c:v>-1.7</c:v>
                </c:pt>
                <c:pt idx="4">
                  <c:v>-1.1000000000000001</c:v>
                </c:pt>
                <c:pt idx="5">
                  <c:v>-0.5</c:v>
                </c:pt>
                <c:pt idx="6">
                  <c:v>0.1</c:v>
                </c:pt>
                <c:pt idx="7">
                  <c:v>0.7</c:v>
                </c:pt>
                <c:pt idx="8">
                  <c:v>1.3</c:v>
                </c:pt>
                <c:pt idx="9">
                  <c:v>1.9</c:v>
                </c:pt>
                <c:pt idx="10">
                  <c:v>2.5</c:v>
                </c:pt>
              </c:numCache>
            </c:numRef>
          </c:cat>
          <c:val>
            <c:numRef>
              <c:f>Лист1!$B$83:$L$83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0.06</c:v>
                </c:pt>
                <c:pt idx="4">
                  <c:v>0.23499999999999999</c:v>
                </c:pt>
                <c:pt idx="5">
                  <c:v>0.24199999999999999</c:v>
                </c:pt>
                <c:pt idx="6">
                  <c:v>0.41</c:v>
                </c:pt>
                <c:pt idx="7">
                  <c:v>0.41</c:v>
                </c:pt>
                <c:pt idx="8">
                  <c:v>0.32</c:v>
                </c:pt>
                <c:pt idx="9">
                  <c:v>0.151</c:v>
                </c:pt>
                <c:pt idx="10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57-4AE8-AFD7-2864D151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24112"/>
        <c:axId val="192127952"/>
      </c:lineChart>
      <c:catAx>
        <c:axId val="12232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7952"/>
        <c:crosses val="autoZero"/>
        <c:auto val="1"/>
        <c:lblAlgn val="ctr"/>
        <c:lblOffset val="100"/>
        <c:noMultiLvlLbl val="0"/>
      </c:catAx>
      <c:valAx>
        <c:axId val="19212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3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59</xdr:row>
      <xdr:rowOff>64770</xdr:rowOff>
    </xdr:from>
    <xdr:to>
      <xdr:col>8</xdr:col>
      <xdr:colOff>464820</xdr:colOff>
      <xdr:row>74</xdr:row>
      <xdr:rowOff>64770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C54B652-50A6-F837-EE23-8C1ED52F5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575285</xdr:colOff>
      <xdr:row>71</xdr:row>
      <xdr:rowOff>47941</xdr:rowOff>
    </xdr:from>
    <xdr:to>
      <xdr:col>8</xdr:col>
      <xdr:colOff>415159</xdr:colOff>
      <xdr:row>71</xdr:row>
      <xdr:rowOff>52552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32F264B7-34DD-40DC-9F2E-46F1FAC0DEAB}"/>
            </a:ext>
          </a:extLst>
        </xdr:cNvPr>
        <xdr:cNvCxnSpPr/>
      </xdr:nvCxnSpPr>
      <xdr:spPr>
        <a:xfrm>
          <a:off x="1314576" y="12764762"/>
          <a:ext cx="4114139" cy="46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190500</xdr:colOff>
      <xdr:row>8</xdr:row>
      <xdr:rowOff>12586</xdr:rowOff>
    </xdr:from>
    <xdr:to>
      <xdr:col>34</xdr:col>
      <xdr:colOff>466336</xdr:colOff>
      <xdr:row>22</xdr:row>
      <xdr:rowOff>23877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5C0F99A-0915-4EEC-5400-14246EBB1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0840" y="1475626"/>
          <a:ext cx="6981436" cy="2614977"/>
        </a:xfrm>
        <a:prstGeom prst="rect">
          <a:avLst/>
        </a:prstGeom>
      </xdr:spPr>
    </xdr:pic>
    <xdr:clientData/>
  </xdr:twoCellAnchor>
  <xdr:twoCellAnchor editAs="oneCell">
    <xdr:from>
      <xdr:col>23</xdr:col>
      <xdr:colOff>601980</xdr:colOff>
      <xdr:row>23</xdr:row>
      <xdr:rowOff>46063</xdr:rowOff>
    </xdr:from>
    <xdr:to>
      <xdr:col>33</xdr:col>
      <xdr:colOff>396240</xdr:colOff>
      <xdr:row>30</xdr:row>
      <xdr:rowOff>69109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A550CFA-D4FD-E637-FA0B-6622B9F2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2320" y="4069423"/>
          <a:ext cx="5890260" cy="1303206"/>
        </a:xfrm>
        <a:prstGeom prst="rect">
          <a:avLst/>
        </a:prstGeom>
      </xdr:spPr>
    </xdr:pic>
    <xdr:clientData/>
  </xdr:twoCellAnchor>
  <xdr:twoCellAnchor>
    <xdr:from>
      <xdr:col>0</xdr:col>
      <xdr:colOff>594360</xdr:colOff>
      <xdr:row>36</xdr:row>
      <xdr:rowOff>19050</xdr:rowOff>
    </xdr:from>
    <xdr:to>
      <xdr:col>8</xdr:col>
      <xdr:colOff>487680</xdr:colOff>
      <xdr:row>51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81560D1-2D0F-F072-8BD8-940EA411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601980</xdr:colOff>
      <xdr:row>37</xdr:row>
      <xdr:rowOff>129540</xdr:rowOff>
    </xdr:from>
    <xdr:to>
      <xdr:col>1</xdr:col>
      <xdr:colOff>605518</xdr:colOff>
      <xdr:row>48</xdr:row>
      <xdr:rowOff>142875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34200CC0-1BEF-8A11-477F-0A4667B928E9}"/>
            </a:ext>
          </a:extLst>
        </xdr:cNvPr>
        <xdr:cNvCxnSpPr/>
      </xdr:nvCxnSpPr>
      <xdr:spPr>
        <a:xfrm flipH="1" flipV="1">
          <a:off x="1343569" y="6742611"/>
          <a:ext cx="3538" cy="203399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551090</xdr:colOff>
      <xdr:row>47</xdr:row>
      <xdr:rowOff>175260</xdr:rowOff>
    </xdr:from>
    <xdr:to>
      <xdr:col>8</xdr:col>
      <xdr:colOff>266700</xdr:colOff>
      <xdr:row>48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22058730-0448-D38D-8550-5328A33453BC}"/>
            </a:ext>
          </a:extLst>
        </xdr:cNvPr>
        <xdr:cNvCxnSpPr/>
      </xdr:nvCxnSpPr>
      <xdr:spPr>
        <a:xfrm flipV="1">
          <a:off x="1292679" y="8625296"/>
          <a:ext cx="4001860" cy="84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598690</xdr:colOff>
      <xdr:row>61</xdr:row>
      <xdr:rowOff>14908</xdr:rowOff>
    </xdr:from>
    <xdr:to>
      <xdr:col>1</xdr:col>
      <xdr:colOff>601419</xdr:colOff>
      <xdr:row>71</xdr:row>
      <xdr:rowOff>124221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B7929599-B90F-462C-A6A3-4D9628D5725F}"/>
            </a:ext>
          </a:extLst>
        </xdr:cNvPr>
        <xdr:cNvCxnSpPr/>
      </xdr:nvCxnSpPr>
      <xdr:spPr>
        <a:xfrm flipH="1" flipV="1">
          <a:off x="1338709" y="11005293"/>
          <a:ext cx="2729" cy="1941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22411</xdr:colOff>
      <xdr:row>84</xdr:row>
      <xdr:rowOff>152399</xdr:rowOff>
    </xdr:from>
    <xdr:to>
      <xdr:col>9</xdr:col>
      <xdr:colOff>35859</xdr:colOff>
      <xdr:row>100</xdr:row>
      <xdr:rowOff>26893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71624F5A-1B8A-2867-D868-6969A354B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105674</xdr:colOff>
      <xdr:row>84</xdr:row>
      <xdr:rowOff>149207</xdr:rowOff>
    </xdr:from>
    <xdr:to>
      <xdr:col>9</xdr:col>
      <xdr:colOff>316345</xdr:colOff>
      <xdr:row>100</xdr:row>
      <xdr:rowOff>17495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072F6155-81AB-C27A-171D-A9A81B097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18300</xdr:colOff>
      <xdr:row>98</xdr:row>
      <xdr:rowOff>55017</xdr:rowOff>
    </xdr:from>
    <xdr:to>
      <xdr:col>8</xdr:col>
      <xdr:colOff>559954</xdr:colOff>
      <xdr:row>98</xdr:row>
      <xdr:rowOff>57727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B36FA7A0-B18D-4B97-90E7-7BC347FB0E9C}"/>
            </a:ext>
          </a:extLst>
        </xdr:cNvPr>
        <xdr:cNvCxnSpPr/>
      </xdr:nvCxnSpPr>
      <xdr:spPr>
        <a:xfrm>
          <a:off x="1369118" y="18204472"/>
          <a:ext cx="4213109" cy="27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40409</xdr:colOff>
      <xdr:row>85</xdr:row>
      <xdr:rowOff>57727</xdr:rowOff>
    </xdr:from>
    <xdr:to>
      <xdr:col>2</xdr:col>
      <xdr:colOff>44434</xdr:colOff>
      <xdr:row>98</xdr:row>
      <xdr:rowOff>131297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A3243A82-C755-4DAF-8A34-F9FFEA1A7AF7}"/>
            </a:ext>
          </a:extLst>
        </xdr:cNvPr>
        <xdr:cNvCxnSpPr/>
      </xdr:nvCxnSpPr>
      <xdr:spPr>
        <a:xfrm flipH="1" flipV="1">
          <a:off x="1391227" y="15805727"/>
          <a:ext cx="4025" cy="2475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0.19923</cdr:x>
      <cdr:y>0.7876</cdr:y>
    </cdr:from>
    <cdr:to>
      <cdr:x>0.33925</cdr:x>
      <cdr:y>0.78767</cdr:y>
    </cdr:to>
    <cdr:cxnSp macro="">
      <cdr:nvCxnSpPr>
        <cdr:cNvPr id="8" name="Прямая соединительная линия 7">
          <a:extLst xmlns:a="http://schemas.openxmlformats.org/drawingml/2006/main">
            <a:ext uri="{FF2B5EF4-FFF2-40B4-BE49-F238E27FC236}">
              <a16:creationId xmlns:a16="http://schemas.microsoft.com/office/drawing/2014/main" id="{E021BA25-61BF-D0B6-DF29-FBB9E53FF1DB}"/>
            </a:ext>
          </a:extLst>
        </cdr:cNvPr>
        <cdr:cNvCxnSpPr>
          <a:endCxn xmlns:a="http://schemas.openxmlformats.org/drawingml/2006/main" id="45" idx="4"/>
        </cdr:cNvCxnSpPr>
      </cdr:nvCxnSpPr>
      <cdr:spPr>
        <a:xfrm xmlns:a="http://schemas.openxmlformats.org/drawingml/2006/main" flipV="1">
          <a:off x="911514" y="2148566"/>
          <a:ext cx="640640" cy="2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0.33663</cdr:x>
      <cdr:y>0.78202</cdr:y>
    </cdr:from>
    <cdr:to>
      <cdr:x>0.41244</cdr:x>
      <cdr:y>0.78202</cdr:y>
    </cdr:to>
    <cdr:cxnSp macro="">
      <cdr:nvCxnSpPr>
        <cdr:cNvPr id="10" name="Прямая соединительная линия 9">
          <a:extLst xmlns:a="http://schemas.openxmlformats.org/drawingml/2006/main">
            <a:ext uri="{FF2B5EF4-FFF2-40B4-BE49-F238E27FC236}">
              <a16:creationId xmlns:a16="http://schemas.microsoft.com/office/drawing/2014/main" id="{0D488BC9-D2E4-A95B-EF18-573000FAC580}"/>
            </a:ext>
          </a:extLst>
        </cdr:cNvPr>
        <cdr:cNvCxnSpPr/>
      </cdr:nvCxnSpPr>
      <cdr:spPr>
        <a:xfrm xmlns:a="http://schemas.openxmlformats.org/drawingml/2006/main">
          <a:off x="1540541" y="2143791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0.40865</cdr:x>
      <cdr:y>0.7644</cdr:y>
    </cdr:from>
    <cdr:to>
      <cdr:x>0.47625</cdr:x>
      <cdr:y>0.76497</cdr:y>
    </cdr:to>
    <cdr:cxnSp macro="">
      <cdr:nvCxnSpPr>
        <cdr:cNvPr id="13" name="Прямая соединительная линия 12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>
          <a:endCxn xmlns:a="http://schemas.openxmlformats.org/drawingml/2006/main" id="34" idx="2"/>
        </cdr:cNvCxnSpPr>
      </cdr:nvCxnSpPr>
      <cdr:spPr>
        <a:xfrm xmlns:a="http://schemas.openxmlformats.org/drawingml/2006/main">
          <a:off x="1866960" y="2086873"/>
          <a:ext cx="308848" cy="15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0.47701</cdr:x>
      <cdr:y>0.68191</cdr:y>
    </cdr:from>
    <cdr:to>
      <cdr:x>0.54462</cdr:x>
      <cdr:y>0.68248</cdr:y>
    </cdr:to>
    <cdr:cxnSp macro="">
      <cdr:nvCxnSpPr>
        <cdr:cNvPr id="14" name="Прямая соединительная линия 13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>
          <a:endCxn xmlns:a="http://schemas.openxmlformats.org/drawingml/2006/main" id="33" idx="2"/>
        </cdr:cNvCxnSpPr>
      </cdr:nvCxnSpPr>
      <cdr:spPr>
        <a:xfrm xmlns:a="http://schemas.openxmlformats.org/drawingml/2006/main">
          <a:off x="2180906" y="1861309"/>
          <a:ext cx="309077" cy="15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0.54673</cdr:x>
      <cdr:y>0.59798</cdr:y>
    </cdr:from>
    <cdr:to>
      <cdr:x>0.61689</cdr:x>
      <cdr:y>0.59829</cdr:y>
    </cdr:to>
    <cdr:cxnSp macro="">
      <cdr:nvCxnSpPr>
        <cdr:cNvPr id="15" name="Прямая соединительная линия 14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>
          <a:endCxn xmlns:a="http://schemas.openxmlformats.org/drawingml/2006/main" id="28" idx="2"/>
        </cdr:cNvCxnSpPr>
      </cdr:nvCxnSpPr>
      <cdr:spPr>
        <a:xfrm xmlns:a="http://schemas.openxmlformats.org/drawingml/2006/main" flipV="1">
          <a:off x="2504473" y="1638115"/>
          <a:ext cx="321407" cy="86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0.61712</cdr:x>
      <cdr:y>0.45366</cdr:y>
    </cdr:from>
    <cdr:to>
      <cdr:x>0.69293</cdr:x>
      <cdr:y>0.45366</cdr:y>
    </cdr:to>
    <cdr:cxnSp macro="">
      <cdr:nvCxnSpPr>
        <cdr:cNvPr id="16" name="Прямая соединительная линия 15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2824170" y="1243640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0.68684</cdr:x>
      <cdr:y>0.33841</cdr:y>
    </cdr:from>
    <cdr:to>
      <cdr:x>0.76265</cdr:x>
      <cdr:y>0.33841</cdr:y>
    </cdr:to>
    <cdr:cxnSp macro="">
      <cdr:nvCxnSpPr>
        <cdr:cNvPr id="17" name="Прямая соединительная линия 16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3143219" y="927689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0.75791</cdr:x>
      <cdr:y>0.28643</cdr:y>
    </cdr:from>
    <cdr:to>
      <cdr:x>0.83372</cdr:x>
      <cdr:y>0.28643</cdr:y>
    </cdr:to>
    <cdr:cxnSp macro="">
      <cdr:nvCxnSpPr>
        <cdr:cNvPr id="18" name="Прямая соединительная линия 17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3468463" y="785200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0.82763</cdr:x>
      <cdr:y>0.27626</cdr:y>
    </cdr:from>
    <cdr:to>
      <cdr:x>0.90344</cdr:x>
      <cdr:y>0.27626</cdr:y>
    </cdr:to>
    <cdr:cxnSp macro="">
      <cdr:nvCxnSpPr>
        <cdr:cNvPr id="19" name="Прямая соединительная линия 18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3787512" y="757323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0.89735</cdr:x>
      <cdr:y>0.27626</cdr:y>
    </cdr:from>
    <cdr:to>
      <cdr:x>0.97316</cdr:x>
      <cdr:y>0.27626</cdr:y>
    </cdr:to>
    <cdr:cxnSp macro="">
      <cdr:nvCxnSpPr>
        <cdr:cNvPr id="20" name="Прямая соединительная линия 19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4106561" y="757323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</cdr:x>
      <cdr:y>0.78237</cdr:y>
    </cdr:from>
    <cdr:to>
      <cdr:x>0.34386</cdr:x>
      <cdr:y>0.79551</cdr:y>
    </cdr:to>
    <cdr:sp macro="" textlink="">
      <cdr:nvSpPr>
        <cdr:cNvPr id="24" name="Овал 23">
          <a:extLst xmlns:a="http://schemas.openxmlformats.org/drawingml/2006/main">
            <a:ext uri="{FF2B5EF4-FFF2-40B4-BE49-F238E27FC236}">
              <a16:creationId xmlns:a16="http://schemas.microsoft.com/office/drawing/2014/main" id="{6E688400-7FBB-2EF9-C4A4-F6C3339095B0}"/>
            </a:ext>
          </a:extLst>
        </cdr:cNvPr>
        <cdr:cNvSpPr/>
      </cdr:nvSpPr>
      <cdr:spPr>
        <a:xfrm xmlns:a="http://schemas.openxmlformats.org/drawingml/2006/main">
          <a:off x="1537630" y="2144752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0.40639</cdr:x>
      <cdr:y>0.77559</cdr:y>
    </cdr:from>
    <cdr:to>
      <cdr:x>0.41426</cdr:x>
      <cdr:y>0.78873</cdr:y>
    </cdr:to>
    <cdr:sp macro="" textlink="">
      <cdr:nvSpPr>
        <cdr:cNvPr id="26" name="Овал 25">
          <a:extLst xmlns:a="http://schemas.openxmlformats.org/drawingml/2006/main">
            <a:ext uri="{FF2B5EF4-FFF2-40B4-BE49-F238E27FC236}">
              <a16:creationId xmlns:a16="http://schemas.microsoft.com/office/drawing/2014/main" id="{7C3C2623-DA8F-BB43-CFF5-765149F48152}"/>
            </a:ext>
          </a:extLst>
        </cdr:cNvPr>
        <cdr:cNvSpPr/>
      </cdr:nvSpPr>
      <cdr:spPr>
        <a:xfrm xmlns:a="http://schemas.openxmlformats.org/drawingml/2006/main">
          <a:off x="1859776" y="2126165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0.61689</cdr:x>
      <cdr:y>0.59141</cdr:y>
    </cdr:from>
    <cdr:to>
      <cdr:x>0.62476</cdr:x>
      <cdr:y>0.60454</cdr:y>
    </cdr:to>
    <cdr:sp macro="" textlink="">
      <cdr:nvSpPr>
        <cdr:cNvPr id="28" name="Овал 27">
          <a:extLst xmlns:a="http://schemas.openxmlformats.org/drawingml/2006/main">
            <a:ext uri="{FF2B5EF4-FFF2-40B4-BE49-F238E27FC236}">
              <a16:creationId xmlns:a16="http://schemas.microsoft.com/office/drawing/2014/main" id="{72347D70-DEBE-8CAB-D5B3-5054BCE20BF5}"/>
            </a:ext>
          </a:extLst>
        </cdr:cNvPr>
        <cdr:cNvSpPr/>
      </cdr:nvSpPr>
      <cdr:spPr>
        <a:xfrm xmlns:a="http://schemas.openxmlformats.org/drawingml/2006/main">
          <a:off x="2823117" y="1621263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0.09</cdr:x>
      <cdr:y>0.79445</cdr:y>
    </cdr:from>
    <cdr:to>
      <cdr:x>0.19923</cdr:x>
      <cdr:y>0.79514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966348AF-2716-3BD5-9A9A-8D583E8BD81E}"/>
            </a:ext>
          </a:extLst>
        </cdr:cNvPr>
        <cdr:cNvCxnSpPr/>
      </cdr:nvCxnSpPr>
      <cdr:spPr>
        <a:xfrm xmlns:a="http://schemas.openxmlformats.org/drawingml/2006/main" flipV="1">
          <a:off x="411480" y="2179341"/>
          <a:ext cx="499392" cy="18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0.68593</cdr:x>
      <cdr:y>0.44678</cdr:y>
    </cdr:from>
    <cdr:to>
      <cdr:x>0.6938</cdr:x>
      <cdr:y>0.45991</cdr:y>
    </cdr:to>
    <cdr:sp macro="" textlink="">
      <cdr:nvSpPr>
        <cdr:cNvPr id="29" name="Овал 28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3139068" y="1224776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0.75565</cdr:x>
      <cdr:y>0.33158</cdr:y>
    </cdr:from>
    <cdr:to>
      <cdr:x>0.76352</cdr:x>
      <cdr:y>0.34471</cdr:y>
    </cdr:to>
    <cdr:sp macro="" textlink="">
      <cdr:nvSpPr>
        <cdr:cNvPr id="30" name="Овал 29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3448590" y="910765"/>
          <a:ext cx="35901" cy="36071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0.82605</cdr:x>
      <cdr:y>0.28068</cdr:y>
    </cdr:from>
    <cdr:to>
      <cdr:x>0.83391</cdr:x>
      <cdr:y>0.29381</cdr:y>
    </cdr:to>
    <cdr:sp macro="" textlink="">
      <cdr:nvSpPr>
        <cdr:cNvPr id="31" name="Овал 30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3780263" y="769434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0.54462</cdr:x>
      <cdr:y>0.67592</cdr:y>
    </cdr:from>
    <cdr:to>
      <cdr:x>0.55248</cdr:x>
      <cdr:y>0.68905</cdr:y>
    </cdr:to>
    <cdr:sp macro="" textlink="">
      <cdr:nvSpPr>
        <cdr:cNvPr id="33" name="Овал 32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2488133" y="1845319"/>
          <a:ext cx="35939" cy="35853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0.47625</cdr:x>
      <cdr:y>0.7584</cdr:y>
    </cdr:from>
    <cdr:to>
      <cdr:x>0.48412</cdr:x>
      <cdr:y>0.77154</cdr:y>
    </cdr:to>
    <cdr:sp macro="" textlink="">
      <cdr:nvSpPr>
        <cdr:cNvPr id="34" name="Овал 33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2175808" y="2070513"/>
          <a:ext cx="35939" cy="35852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0.19453</cdr:x>
      <cdr:y>0.78802</cdr:y>
    </cdr:from>
    <cdr:to>
      <cdr:x>0.2024</cdr:x>
      <cdr:y>0.80115</cdr:y>
    </cdr:to>
    <cdr:sp macro="" textlink="">
      <cdr:nvSpPr>
        <cdr:cNvPr id="35" name="Овал 34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890239" y="2160239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0.61554</cdr:x>
      <cdr:y>0.44565</cdr:y>
    </cdr:from>
    <cdr:to>
      <cdr:x>0.62341</cdr:x>
      <cdr:y>0.45878</cdr:y>
    </cdr:to>
    <cdr:sp macro="" textlink="">
      <cdr:nvSpPr>
        <cdr:cNvPr id="36" name="Овал 35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2816922" y="1221678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0.68593</cdr:x>
      <cdr:y>0.33153</cdr:y>
    </cdr:from>
    <cdr:to>
      <cdr:x>0.6938</cdr:x>
      <cdr:y>0.34466</cdr:y>
    </cdr:to>
    <cdr:sp macro="" textlink="">
      <cdr:nvSpPr>
        <cdr:cNvPr id="38" name="Овал 37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3139068" y="908825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0.75565</cdr:x>
      <cdr:y>0.27842</cdr:y>
    </cdr:from>
    <cdr:to>
      <cdr:x>0.76352</cdr:x>
      <cdr:y>0.29155</cdr:y>
    </cdr:to>
    <cdr:sp macro="" textlink="">
      <cdr:nvSpPr>
        <cdr:cNvPr id="39" name="Овал 38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3458117" y="763239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0.82605</cdr:x>
      <cdr:y>0.26825</cdr:y>
    </cdr:from>
    <cdr:to>
      <cdr:x>0.83391</cdr:x>
      <cdr:y>0.28138</cdr:y>
    </cdr:to>
    <cdr:sp macro="" textlink="">
      <cdr:nvSpPr>
        <cdr:cNvPr id="40" name="Овал 39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3780263" y="735361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0.47678</cdr:x>
      <cdr:y>0.67503</cdr:y>
    </cdr:from>
    <cdr:to>
      <cdr:x>0.48465</cdr:x>
      <cdr:y>0.68816</cdr:y>
    </cdr:to>
    <cdr:sp macro="" textlink="">
      <cdr:nvSpPr>
        <cdr:cNvPr id="41" name="Овал 40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2181922" y="1850483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0.19453</cdr:x>
      <cdr:y>0.77898</cdr:y>
    </cdr:from>
    <cdr:to>
      <cdr:x>0.2024</cdr:x>
      <cdr:y>0.79212</cdr:y>
    </cdr:to>
    <cdr:sp macro="" textlink="">
      <cdr:nvSpPr>
        <cdr:cNvPr id="42" name="Овал 41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890239" y="2135459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0.40639</cdr:x>
      <cdr:y>0.75864</cdr:y>
    </cdr:from>
    <cdr:to>
      <cdr:x>0.41426</cdr:x>
      <cdr:y>0.77178</cdr:y>
    </cdr:to>
    <cdr:sp macro="" textlink="">
      <cdr:nvSpPr>
        <cdr:cNvPr id="43" name="Овал 42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1859776" y="2079702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0.54515</cdr:x>
      <cdr:y>0.59141</cdr:y>
    </cdr:from>
    <cdr:to>
      <cdr:x>0.55301</cdr:x>
      <cdr:y>0.60454</cdr:y>
    </cdr:to>
    <cdr:sp macro="" textlink="">
      <cdr:nvSpPr>
        <cdr:cNvPr id="44" name="Овал 43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2494775" y="1621263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0.33532</cdr:x>
      <cdr:y>0.77446</cdr:y>
    </cdr:from>
    <cdr:to>
      <cdr:x>0.34319</cdr:x>
      <cdr:y>0.7876</cdr:y>
    </cdr:to>
    <cdr:sp macro="" textlink="">
      <cdr:nvSpPr>
        <cdr:cNvPr id="45" name="Овал 44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1534532" y="2123069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868E-3E8A-4286-BDFE-DD1626EF06DE}">
  <dimension ref="A1:W134"/>
  <sheetViews>
    <sheetView tabSelected="1" topLeftCell="A120" zoomScale="98" workbookViewId="0">
      <selection activeCell="A135" sqref="A135"/>
    </sheetView>
  </sheetViews>
  <sheetFormatPr defaultRowHeight="14.4" x14ac:dyDescent="0.3"/>
  <cols>
    <col min="1" max="1" width="10.77734375" customWidth="1"/>
  </cols>
  <sheetData>
    <row r="1" spans="1:10" x14ac:dyDescent="0.3">
      <c r="A1" t="s">
        <v>0</v>
      </c>
    </row>
    <row r="2" spans="1:10" x14ac:dyDescent="0.3">
      <c r="A2">
        <v>0.251</v>
      </c>
      <c r="B2">
        <v>0.40899999999999997</v>
      </c>
      <c r="C2">
        <v>0.63200000000000001</v>
      </c>
      <c r="D2">
        <v>0.97699999999999998</v>
      </c>
      <c r="E2">
        <v>-1.004</v>
      </c>
      <c r="F2">
        <v>0.92800000000000005</v>
      </c>
      <c r="G2">
        <v>-1.032</v>
      </c>
      <c r="H2">
        <v>-1.06</v>
      </c>
      <c r="I2">
        <v>1.2969999999999999</v>
      </c>
      <c r="J2">
        <v>1.204</v>
      </c>
    </row>
    <row r="3" spans="1:10" x14ac:dyDescent="0.3">
      <c r="A3">
        <v>0.79200000000000004</v>
      </c>
      <c r="B3">
        <v>1.675</v>
      </c>
      <c r="C3">
        <v>-3.7999999999999999E-2</v>
      </c>
      <c r="D3">
        <v>1.306</v>
      </c>
      <c r="E3">
        <v>-0.125</v>
      </c>
      <c r="F3">
        <v>-0.127</v>
      </c>
      <c r="G3">
        <v>1.804</v>
      </c>
      <c r="H3">
        <v>1.3009999999999999</v>
      </c>
      <c r="I3">
        <v>1.1339999999999999</v>
      </c>
      <c r="J3">
        <v>1.093</v>
      </c>
    </row>
    <row r="4" spans="1:10" x14ac:dyDescent="0.3">
      <c r="A4">
        <v>0.59199999999999997</v>
      </c>
      <c r="B4">
        <v>0.51500000000000001</v>
      </c>
      <c r="C4">
        <v>-0.79300000000000004</v>
      </c>
      <c r="D4">
        <v>0.90100000000000002</v>
      </c>
      <c r="E4">
        <v>-1.353</v>
      </c>
      <c r="F4">
        <v>0.30399999999999999</v>
      </c>
      <c r="G4">
        <v>0.36699999999999999</v>
      </c>
      <c r="H4">
        <v>0.98</v>
      </c>
      <c r="I4">
        <v>1.462</v>
      </c>
      <c r="J4">
        <v>1.093</v>
      </c>
    </row>
    <row r="5" spans="1:10" x14ac:dyDescent="0.3">
      <c r="A5">
        <v>0.57799999999999996</v>
      </c>
      <c r="B5">
        <v>-0.17699999999999999</v>
      </c>
      <c r="C5">
        <v>-1.0409999999999999</v>
      </c>
      <c r="D5">
        <v>-0.73099999999999998</v>
      </c>
      <c r="E5">
        <v>1.331</v>
      </c>
      <c r="F5">
        <v>-1.079</v>
      </c>
      <c r="G5">
        <v>-0.31900000000000001</v>
      </c>
      <c r="H5">
        <v>0.45300000000000001</v>
      </c>
      <c r="I5">
        <v>-1.0009999999999999</v>
      </c>
      <c r="J5">
        <v>0.13500000000000001</v>
      </c>
    </row>
    <row r="6" spans="1:10" x14ac:dyDescent="0.3">
      <c r="A6">
        <v>0.29099999999999998</v>
      </c>
      <c r="B6">
        <v>0.01</v>
      </c>
      <c r="C6">
        <v>0.29799999999999999</v>
      </c>
      <c r="D6">
        <v>0.82</v>
      </c>
      <c r="E6">
        <v>0.45100000000000001</v>
      </c>
      <c r="F6">
        <v>-1.3049999999999999</v>
      </c>
      <c r="G6">
        <v>-0.504</v>
      </c>
      <c r="H6">
        <v>0.44600000000000001</v>
      </c>
      <c r="I6">
        <v>-0.63800000000000001</v>
      </c>
      <c r="J6">
        <v>0.25600000000000001</v>
      </c>
    </row>
    <row r="8" spans="1:10" x14ac:dyDescent="0.3">
      <c r="A8">
        <v>-0.32700000000000001</v>
      </c>
      <c r="B8">
        <v>0.40699999999999997</v>
      </c>
      <c r="C8">
        <v>-2.5999999999999999E-2</v>
      </c>
      <c r="D8">
        <v>1.9E-2</v>
      </c>
      <c r="E8">
        <v>0.71699999999999997</v>
      </c>
      <c r="F8">
        <v>0.48599999999999999</v>
      </c>
      <c r="G8">
        <v>0.92400000000000004</v>
      </c>
      <c r="H8">
        <v>0.52800000000000002</v>
      </c>
      <c r="I8">
        <v>-0.01</v>
      </c>
      <c r="J8">
        <v>-0.69299999999999995</v>
      </c>
    </row>
    <row r="9" spans="1:10" x14ac:dyDescent="0.3">
      <c r="A9">
        <v>-3.7999999999999999E-2</v>
      </c>
      <c r="B9">
        <v>-1.6619999999999999</v>
      </c>
      <c r="C9">
        <v>0.64</v>
      </c>
      <c r="D9">
        <v>0.56599999999999995</v>
      </c>
      <c r="E9">
        <v>0.29299999999999998</v>
      </c>
      <c r="F9">
        <v>1.1679999999999999</v>
      </c>
      <c r="G9">
        <v>1.2350000000000001</v>
      </c>
      <c r="H9">
        <v>-0.71699999999999997</v>
      </c>
      <c r="I9">
        <v>-0.1</v>
      </c>
      <c r="J9">
        <v>2.5999999999999999E-2</v>
      </c>
    </row>
    <row r="10" spans="1:10" x14ac:dyDescent="0.3">
      <c r="A10">
        <v>1.3740000000000001</v>
      </c>
      <c r="B10">
        <v>2.0430000000000001</v>
      </c>
      <c r="C10">
        <v>-0.48899999999999999</v>
      </c>
      <c r="D10">
        <v>1.113</v>
      </c>
      <c r="E10">
        <v>-1.7470000000000001</v>
      </c>
      <c r="F10">
        <v>0.93799999999999994</v>
      </c>
      <c r="G10">
        <v>0.59199999999999997</v>
      </c>
      <c r="H10">
        <v>0.29499999999999998</v>
      </c>
      <c r="I10">
        <v>1.119</v>
      </c>
      <c r="J10">
        <v>0.20799999999999999</v>
      </c>
    </row>
    <row r="11" spans="1:10" x14ac:dyDescent="0.3">
      <c r="A11">
        <v>0.308</v>
      </c>
      <c r="B11">
        <v>-0.53500000000000003</v>
      </c>
      <c r="C11">
        <v>1.615</v>
      </c>
      <c r="D11">
        <v>-1.028</v>
      </c>
      <c r="E11">
        <v>0.95799999999999996</v>
      </c>
      <c r="F11">
        <v>-0.66</v>
      </c>
      <c r="G11">
        <v>1.538</v>
      </c>
      <c r="H11">
        <v>0.75600000000000001</v>
      </c>
      <c r="I11">
        <v>1.306</v>
      </c>
      <c r="J11">
        <v>0.63200000000000001</v>
      </c>
    </row>
    <row r="12" spans="1:10" x14ac:dyDescent="0.3">
      <c r="A12">
        <v>0.24399999999999999</v>
      </c>
      <c r="B12">
        <v>2.1339999999999999</v>
      </c>
      <c r="C12">
        <v>0.112</v>
      </c>
      <c r="D12">
        <v>-1.3520000000000001</v>
      </c>
      <c r="E12">
        <v>-0.60099999999999998</v>
      </c>
      <c r="F12">
        <v>-3.5000000000000003E-2</v>
      </c>
      <c r="G12">
        <v>0.93300000000000005</v>
      </c>
      <c r="H12">
        <v>1.0569999999999999</v>
      </c>
      <c r="I12">
        <v>5.8000000000000003E-2</v>
      </c>
      <c r="J12">
        <v>-3.2850000000000001</v>
      </c>
    </row>
    <row r="14" spans="1:10" x14ac:dyDescent="0.3">
      <c r="A14" t="s">
        <v>10</v>
      </c>
      <c r="C14">
        <f>COUNT(A2:J12)</f>
        <v>100</v>
      </c>
    </row>
    <row r="15" spans="1:10" x14ac:dyDescent="0.3">
      <c r="A15" t="s">
        <v>1</v>
      </c>
    </row>
    <row r="16" spans="1:10" x14ac:dyDescent="0.3">
      <c r="A16" t="s">
        <v>2</v>
      </c>
      <c r="B16" t="s">
        <v>3</v>
      </c>
    </row>
    <row r="17" spans="1:23" x14ac:dyDescent="0.3">
      <c r="A17">
        <f>MIN(A2:J12)</f>
        <v>-3.2850000000000001</v>
      </c>
      <c r="B17">
        <f>MAX(A2:J12)</f>
        <v>2.1339999999999999</v>
      </c>
    </row>
    <row r="18" spans="1:23" x14ac:dyDescent="0.3">
      <c r="A18" t="s">
        <v>21</v>
      </c>
    </row>
    <row r="19" spans="1:23" x14ac:dyDescent="0.3">
      <c r="A19" t="s">
        <v>4</v>
      </c>
      <c r="C19">
        <f>SQRT(100)</f>
        <v>10</v>
      </c>
    </row>
    <row r="20" spans="1:23" x14ac:dyDescent="0.3">
      <c r="A20" t="s">
        <v>30</v>
      </c>
      <c r="C20">
        <f>2.5+3.5</f>
        <v>6</v>
      </c>
    </row>
    <row r="21" spans="1:23" ht="18" x14ac:dyDescent="0.35">
      <c r="A21" s="1" t="s">
        <v>31</v>
      </c>
      <c r="B21">
        <f>C20/10</f>
        <v>0.6</v>
      </c>
    </row>
    <row r="23" spans="1:23" x14ac:dyDescent="0.3">
      <c r="A23" t="s">
        <v>23</v>
      </c>
    </row>
    <row r="24" spans="1:23" x14ac:dyDescent="0.3">
      <c r="A24" t="s">
        <v>5</v>
      </c>
      <c r="B24" s="2">
        <v>1</v>
      </c>
      <c r="C24" s="2"/>
      <c r="D24" s="2">
        <v>2</v>
      </c>
      <c r="E24" s="2"/>
      <c r="F24" s="2">
        <v>3</v>
      </c>
      <c r="G24" s="2"/>
      <c r="H24" s="2">
        <v>4</v>
      </c>
      <c r="I24" s="2"/>
      <c r="J24" s="2">
        <v>5</v>
      </c>
      <c r="K24" s="2"/>
      <c r="L24" s="2">
        <v>6</v>
      </c>
      <c r="M24" s="2"/>
      <c r="N24" s="2">
        <v>7</v>
      </c>
      <c r="O24" s="2"/>
      <c r="P24" s="2">
        <v>8</v>
      </c>
      <c r="Q24" s="2"/>
      <c r="R24" s="2">
        <v>9</v>
      </c>
      <c r="S24" s="2"/>
      <c r="T24" s="2">
        <v>10</v>
      </c>
      <c r="U24" s="2"/>
    </row>
    <row r="25" spans="1:23" x14ac:dyDescent="0.3">
      <c r="A25" t="s">
        <v>6</v>
      </c>
      <c r="B25" s="2" t="s">
        <v>11</v>
      </c>
      <c r="C25" s="2"/>
      <c r="D25" s="2" t="s">
        <v>14</v>
      </c>
      <c r="E25" s="2"/>
      <c r="F25" s="2" t="s">
        <v>13</v>
      </c>
      <c r="G25" s="2"/>
      <c r="H25" s="2" t="s">
        <v>15</v>
      </c>
      <c r="I25" s="2"/>
      <c r="J25" s="2" t="s">
        <v>16</v>
      </c>
      <c r="K25" s="2"/>
      <c r="L25" s="2" t="s">
        <v>17</v>
      </c>
      <c r="M25" s="2"/>
      <c r="N25" s="2" t="s">
        <v>18</v>
      </c>
      <c r="O25" s="2"/>
      <c r="P25" s="2" t="s">
        <v>19</v>
      </c>
      <c r="Q25" s="2"/>
      <c r="R25" s="2" t="s">
        <v>12</v>
      </c>
      <c r="S25" s="2"/>
      <c r="T25" s="2" t="s">
        <v>20</v>
      </c>
      <c r="U25" s="2"/>
    </row>
    <row r="26" spans="1:23" x14ac:dyDescent="0.3">
      <c r="B26">
        <v>-3.5</v>
      </c>
      <c r="C26">
        <v>-2.9</v>
      </c>
      <c r="D26">
        <v>-2.9</v>
      </c>
      <c r="E26">
        <v>-2.2999999999999998</v>
      </c>
      <c r="F26">
        <v>-2.2999999999999998</v>
      </c>
      <c r="G26">
        <v>-1.7</v>
      </c>
      <c r="H26">
        <v>-1.7</v>
      </c>
      <c r="I26">
        <v>-1.1000000000000001</v>
      </c>
      <c r="J26">
        <v>-1.1000000000000001</v>
      </c>
      <c r="K26">
        <v>-0.5</v>
      </c>
      <c r="L26">
        <v>-0.5</v>
      </c>
      <c r="M26">
        <v>0.1</v>
      </c>
      <c r="N26">
        <v>0.1</v>
      </c>
      <c r="O26">
        <v>0.7</v>
      </c>
      <c r="P26">
        <v>0.7</v>
      </c>
      <c r="Q26">
        <v>1.3</v>
      </c>
      <c r="R26">
        <v>1.3</v>
      </c>
      <c r="S26">
        <v>1.9</v>
      </c>
      <c r="T26">
        <v>1.9</v>
      </c>
      <c r="U26">
        <v>2.5</v>
      </c>
    </row>
    <row r="27" spans="1:23" x14ac:dyDescent="0.3">
      <c r="A27" t="s">
        <v>7</v>
      </c>
      <c r="B27" s="2">
        <f>AVERAGE(B26,C26)</f>
        <v>-3.2</v>
      </c>
      <c r="C27" s="2"/>
      <c r="D27" s="2">
        <f t="shared" ref="D27" si="0">AVERAGE(D26,E26)</f>
        <v>-2.5999999999999996</v>
      </c>
      <c r="E27" s="2"/>
      <c r="F27" s="2">
        <f t="shared" ref="F27" si="1">AVERAGE(F26,G26)</f>
        <v>-2</v>
      </c>
      <c r="G27" s="2"/>
      <c r="H27" s="2">
        <f t="shared" ref="H27" si="2">AVERAGE(H26,I26)</f>
        <v>-1.4</v>
      </c>
      <c r="I27" s="2"/>
      <c r="J27" s="2">
        <f t="shared" ref="J27" si="3">AVERAGE(J26,K26)</f>
        <v>-0.8</v>
      </c>
      <c r="K27" s="2"/>
      <c r="L27" s="2">
        <f t="shared" ref="L27" si="4">AVERAGE(L26,M26)</f>
        <v>-0.2</v>
      </c>
      <c r="M27" s="2"/>
      <c r="N27" s="2">
        <f t="shared" ref="N27" si="5">AVERAGE(N26,O26)</f>
        <v>0.39999999999999997</v>
      </c>
      <c r="O27" s="2"/>
      <c r="P27" s="2">
        <f t="shared" ref="P27" si="6">AVERAGE(P26,Q26)</f>
        <v>1</v>
      </c>
      <c r="Q27" s="2"/>
      <c r="R27" s="2">
        <f t="shared" ref="R27" si="7">AVERAGE(R26,S26)</f>
        <v>1.6</v>
      </c>
      <c r="S27" s="2"/>
      <c r="T27" s="2">
        <f t="shared" ref="T27" si="8">AVERAGE(T26,U26)</f>
        <v>2.2000000000000002</v>
      </c>
      <c r="U27" s="2"/>
    </row>
    <row r="28" spans="1:23" x14ac:dyDescent="0.3">
      <c r="A28" t="s">
        <v>8</v>
      </c>
      <c r="B28" s="2">
        <f>SUM(COUNTIFS($A2:$J12,"&gt;="&amp;B26,$A2:$J12,"&lt;"&amp;C26))</f>
        <v>1</v>
      </c>
      <c r="C28" s="2"/>
      <c r="D28" s="2">
        <f t="shared" ref="D28" si="9">SUM(COUNTIFS($A2:$J12,"&gt;="&amp;D26,$A2:$J12,"&lt;"&amp;E26))</f>
        <v>0</v>
      </c>
      <c r="E28" s="2"/>
      <c r="F28" s="2">
        <f t="shared" ref="F28" si="10">SUM(COUNTIFS($A2:$J12,"&gt;="&amp;F26,$A2:$J12,"&lt;"&amp;G26))</f>
        <v>1</v>
      </c>
      <c r="G28" s="2"/>
      <c r="H28" s="2">
        <f t="shared" ref="H28" si="11">SUM(COUNTIFS($A2:$J12,"&gt;="&amp;H26,$A2:$J12,"&lt;"&amp;I26))</f>
        <v>4</v>
      </c>
      <c r="I28" s="2"/>
      <c r="J28" s="2">
        <f t="shared" ref="J28" si="12">SUM(COUNTIFS($A2:$J12,"&gt;="&amp;J26,$A2:$J12,"&lt;"&amp;K26))</f>
        <v>16</v>
      </c>
      <c r="K28" s="2"/>
      <c r="L28" s="2">
        <f t="shared" ref="L28" si="13">SUM(COUNTIFS($A2:$J12,"&gt;="&amp;L26,$A2:$J12,"&lt;"&amp;M26))</f>
        <v>16</v>
      </c>
      <c r="M28" s="2"/>
      <c r="N28" s="2">
        <f t="shared" ref="N28" si="14">SUM(COUNTIFS($A2:$J12,"&gt;="&amp;N26,$A2:$J12,"&lt;"&amp;O26))</f>
        <v>28</v>
      </c>
      <c r="O28" s="2"/>
      <c r="P28" s="2">
        <f t="shared" ref="P28" si="15">SUM(COUNTIFS($A2:$J12,"&gt;="&amp;P26,$A2:$J12,"&lt;"&amp;Q26))</f>
        <v>22</v>
      </c>
      <c r="Q28" s="2"/>
      <c r="R28" s="2">
        <f t="shared" ref="R28" si="16">SUM(COUNTIFS($A2:$J12,"&gt;="&amp;R26,$A2:$J12,"&lt;"&amp;S26))</f>
        <v>10</v>
      </c>
      <c r="S28" s="2"/>
      <c r="T28" s="2">
        <f>SUM(COUNTIFS($A2:$J12,"&gt;="&amp;T26,$A2:$J12,"&lt;="&amp;U26))</f>
        <v>2</v>
      </c>
      <c r="U28" s="2"/>
      <c r="W28" t="s">
        <v>22</v>
      </c>
    </row>
    <row r="29" spans="1:23" x14ac:dyDescent="0.3">
      <c r="A29" t="s">
        <v>9</v>
      </c>
      <c r="B29" s="2">
        <f>B28/$C14</f>
        <v>0.01</v>
      </c>
      <c r="C29" s="2"/>
      <c r="D29" s="2">
        <f t="shared" ref="D29" si="17">D28/$C14</f>
        <v>0</v>
      </c>
      <c r="E29" s="2"/>
      <c r="F29" s="2">
        <f t="shared" ref="F29" si="18">F28/$C14</f>
        <v>0.01</v>
      </c>
      <c r="G29" s="2"/>
      <c r="H29" s="2">
        <f t="shared" ref="H29" si="19">H28/$C14</f>
        <v>0.04</v>
      </c>
      <c r="I29" s="2"/>
      <c r="J29" s="2">
        <f t="shared" ref="J29" si="20">J28/$C14</f>
        <v>0.16</v>
      </c>
      <c r="K29" s="2"/>
      <c r="L29" s="2">
        <f t="shared" ref="L29" si="21">L28/$C14</f>
        <v>0.16</v>
      </c>
      <c r="M29" s="2"/>
      <c r="N29" s="2">
        <f t="shared" ref="N29" si="22">N28/$C14</f>
        <v>0.28000000000000003</v>
      </c>
      <c r="O29" s="2"/>
      <c r="P29" s="2">
        <f t="shared" ref="P29" si="23">P28/$C14</f>
        <v>0.22</v>
      </c>
      <c r="Q29" s="2"/>
      <c r="R29" s="2">
        <f t="shared" ref="R29" si="24">R28/$C14</f>
        <v>0.1</v>
      </c>
      <c r="S29" s="2"/>
      <c r="T29" s="2">
        <f t="shared" ref="T29" si="25">T28/$C14</f>
        <v>0.02</v>
      </c>
      <c r="U29" s="2"/>
      <c r="W29">
        <f>SUM(B29:U29)</f>
        <v>1</v>
      </c>
    </row>
    <row r="30" spans="1:23" x14ac:dyDescent="0.3">
      <c r="A30" t="s">
        <v>32</v>
      </c>
      <c r="B30" s="2">
        <f>B29/$B21</f>
        <v>1.6666666666666666E-2</v>
      </c>
      <c r="C30" s="2"/>
      <c r="D30" s="2">
        <f t="shared" ref="D30" si="26">D29/$B21</f>
        <v>0</v>
      </c>
      <c r="E30" s="2"/>
      <c r="F30" s="2">
        <f t="shared" ref="F30" si="27">F29/$B21</f>
        <v>1.6666666666666666E-2</v>
      </c>
      <c r="G30" s="2"/>
      <c r="H30" s="2">
        <f t="shared" ref="H30" si="28">H29/$B21</f>
        <v>6.6666666666666666E-2</v>
      </c>
      <c r="I30" s="2"/>
      <c r="J30" s="2">
        <f t="shared" ref="J30" si="29">J29/$B21</f>
        <v>0.26666666666666666</v>
      </c>
      <c r="K30" s="2"/>
      <c r="L30" s="2">
        <f t="shared" ref="L30" si="30">L29/$B21</f>
        <v>0.26666666666666666</v>
      </c>
      <c r="M30" s="2"/>
      <c r="N30" s="2">
        <f t="shared" ref="N30" si="31">N29/$B21</f>
        <v>0.46666666666666673</v>
      </c>
      <c r="O30" s="2"/>
      <c r="P30" s="2">
        <f t="shared" ref="P30" si="32">P29/$B21</f>
        <v>0.3666666666666667</v>
      </c>
      <c r="Q30" s="2"/>
      <c r="R30" s="2">
        <f t="shared" ref="R30" si="33">R29/$B21</f>
        <v>0.16666666666666669</v>
      </c>
      <c r="S30" s="2"/>
      <c r="T30" s="2">
        <f t="shared" ref="T30" si="34">T29/$B21</f>
        <v>3.3333333333333333E-2</v>
      </c>
      <c r="U30" s="2"/>
    </row>
    <row r="32" spans="1:23" x14ac:dyDescent="0.3">
      <c r="A32" t="s">
        <v>24</v>
      </c>
    </row>
    <row r="33" spans="1:11" x14ac:dyDescent="0.3">
      <c r="A33" t="s">
        <v>25</v>
      </c>
      <c r="B33">
        <f>B27</f>
        <v>-3.2</v>
      </c>
      <c r="C33">
        <f>D27</f>
        <v>-2.5999999999999996</v>
      </c>
      <c r="D33">
        <f>F27</f>
        <v>-2</v>
      </c>
      <c r="E33">
        <f>H27</f>
        <v>-1.4</v>
      </c>
      <c r="F33">
        <f>J27</f>
        <v>-0.8</v>
      </c>
      <c r="G33">
        <f>L27</f>
        <v>-0.2</v>
      </c>
      <c r="H33">
        <f>N27</f>
        <v>0.39999999999999997</v>
      </c>
      <c r="I33">
        <f>P27</f>
        <v>1</v>
      </c>
      <c r="J33">
        <f>R27</f>
        <v>1.6</v>
      </c>
      <c r="K33">
        <f>T27</f>
        <v>2.2000000000000002</v>
      </c>
    </row>
    <row r="34" spans="1:11" x14ac:dyDescent="0.3">
      <c r="A34" t="s">
        <v>26</v>
      </c>
      <c r="B34">
        <f>B29</f>
        <v>0.01</v>
      </c>
      <c r="C34">
        <f>D29</f>
        <v>0</v>
      </c>
      <c r="D34">
        <f>F29</f>
        <v>0.01</v>
      </c>
      <c r="E34">
        <f>H29</f>
        <v>0.04</v>
      </c>
      <c r="F34">
        <f>J29</f>
        <v>0.16</v>
      </c>
      <c r="G34">
        <f>L29</f>
        <v>0.16</v>
      </c>
      <c r="H34">
        <f>N29</f>
        <v>0.28000000000000003</v>
      </c>
      <c r="I34">
        <f>P29</f>
        <v>0.22</v>
      </c>
      <c r="J34">
        <f>R29</f>
        <v>0.1</v>
      </c>
      <c r="K34">
        <f>T29</f>
        <v>0.02</v>
      </c>
    </row>
    <row r="53" spans="1:13" x14ac:dyDescent="0.3">
      <c r="A53" t="s">
        <v>27</v>
      </c>
    </row>
    <row r="55" spans="1:13" x14ac:dyDescent="0.3">
      <c r="A55" t="s">
        <v>25</v>
      </c>
      <c r="B55">
        <v>-3.8</v>
      </c>
      <c r="C55">
        <f t="shared" ref="C55:L55" si="35">B33</f>
        <v>-3.2</v>
      </c>
      <c r="D55">
        <f t="shared" si="35"/>
        <v>-2.5999999999999996</v>
      </c>
      <c r="E55">
        <f t="shared" si="35"/>
        <v>-2</v>
      </c>
      <c r="F55">
        <f t="shared" si="35"/>
        <v>-1.4</v>
      </c>
      <c r="G55">
        <f t="shared" si="35"/>
        <v>-0.8</v>
      </c>
      <c r="H55">
        <f t="shared" si="35"/>
        <v>-0.2</v>
      </c>
      <c r="I55">
        <f t="shared" si="35"/>
        <v>0.39999999999999997</v>
      </c>
      <c r="J55">
        <f t="shared" si="35"/>
        <v>1</v>
      </c>
      <c r="K55">
        <f t="shared" si="35"/>
        <v>1.6</v>
      </c>
      <c r="L55">
        <f t="shared" si="35"/>
        <v>2.2000000000000002</v>
      </c>
      <c r="M55">
        <v>2.8</v>
      </c>
    </row>
    <row r="56" spans="1:13" x14ac:dyDescent="0.3">
      <c r="A56" t="s">
        <v>26</v>
      </c>
      <c r="B56">
        <v>0</v>
      </c>
      <c r="C56">
        <f t="shared" ref="C56:L56" si="36">B34</f>
        <v>0.01</v>
      </c>
      <c r="D56">
        <f t="shared" si="36"/>
        <v>0</v>
      </c>
      <c r="E56">
        <f t="shared" si="36"/>
        <v>0.01</v>
      </c>
      <c r="F56">
        <f t="shared" si="36"/>
        <v>0.04</v>
      </c>
      <c r="G56">
        <f t="shared" si="36"/>
        <v>0.16</v>
      </c>
      <c r="H56">
        <f t="shared" si="36"/>
        <v>0.16</v>
      </c>
      <c r="I56">
        <f t="shared" si="36"/>
        <v>0.28000000000000003</v>
      </c>
      <c r="J56">
        <f t="shared" si="36"/>
        <v>0.22</v>
      </c>
      <c r="K56">
        <f t="shared" si="36"/>
        <v>0.1</v>
      </c>
      <c r="L56">
        <f t="shared" si="36"/>
        <v>0.02</v>
      </c>
      <c r="M56">
        <v>0</v>
      </c>
    </row>
    <row r="57" spans="1:13" x14ac:dyDescent="0.3">
      <c r="A57" t="s">
        <v>28</v>
      </c>
      <c r="B57">
        <v>0</v>
      </c>
      <c r="C57">
        <f t="shared" ref="C57:M57" si="37">B57+C56</f>
        <v>0.01</v>
      </c>
      <c r="D57">
        <f t="shared" si="37"/>
        <v>0.01</v>
      </c>
      <c r="E57">
        <f t="shared" si="37"/>
        <v>0.02</v>
      </c>
      <c r="F57">
        <f t="shared" si="37"/>
        <v>0.06</v>
      </c>
      <c r="G57">
        <f t="shared" si="37"/>
        <v>0.22</v>
      </c>
      <c r="H57">
        <f t="shared" si="37"/>
        <v>0.38</v>
      </c>
      <c r="I57">
        <f t="shared" si="37"/>
        <v>0.66</v>
      </c>
      <c r="J57">
        <f t="shared" si="37"/>
        <v>0.88</v>
      </c>
      <c r="K57">
        <f t="shared" si="37"/>
        <v>0.98</v>
      </c>
      <c r="L57">
        <f t="shared" si="37"/>
        <v>1</v>
      </c>
      <c r="M57">
        <f t="shared" si="37"/>
        <v>1</v>
      </c>
    </row>
    <row r="78" spans="1:11" x14ac:dyDescent="0.3">
      <c r="A78" t="s">
        <v>29</v>
      </c>
    </row>
    <row r="80" spans="1:11" x14ac:dyDescent="0.3">
      <c r="A80" t="s">
        <v>33</v>
      </c>
      <c r="B80">
        <f>B33</f>
        <v>-3.2</v>
      </c>
      <c r="C80">
        <f t="shared" ref="C80:K80" si="38">C33</f>
        <v>-2.5999999999999996</v>
      </c>
      <c r="D80">
        <f t="shared" si="38"/>
        <v>-2</v>
      </c>
      <c r="E80">
        <f t="shared" si="38"/>
        <v>-1.4</v>
      </c>
      <c r="F80">
        <f t="shared" si="38"/>
        <v>-0.8</v>
      </c>
      <c r="G80">
        <f t="shared" si="38"/>
        <v>-0.2</v>
      </c>
      <c r="H80">
        <f t="shared" si="38"/>
        <v>0.39999999999999997</v>
      </c>
      <c r="I80">
        <f t="shared" si="38"/>
        <v>1</v>
      </c>
      <c r="J80">
        <f t="shared" si="38"/>
        <v>1.6</v>
      </c>
      <c r="K80">
        <f t="shared" si="38"/>
        <v>2.2000000000000002</v>
      </c>
    </row>
    <row r="81" spans="1:12" x14ac:dyDescent="0.3">
      <c r="A81" t="s">
        <v>34</v>
      </c>
      <c r="B81">
        <f>B30</f>
        <v>1.6666666666666666E-2</v>
      </c>
      <c r="C81">
        <f>D30</f>
        <v>0</v>
      </c>
      <c r="D81">
        <f>F30</f>
        <v>1.6666666666666666E-2</v>
      </c>
      <c r="E81">
        <f>H30</f>
        <v>6.6666666666666666E-2</v>
      </c>
      <c r="F81">
        <f>J30</f>
        <v>0.26666666666666666</v>
      </c>
      <c r="G81">
        <f>L30</f>
        <v>0.26666666666666666</v>
      </c>
      <c r="H81">
        <f>N30</f>
        <v>0.46666666666666673</v>
      </c>
      <c r="I81">
        <f>P30</f>
        <v>0.3666666666666667</v>
      </c>
      <c r="J81">
        <f>R30</f>
        <v>0.16666666666666669</v>
      </c>
      <c r="K81">
        <f>T30</f>
        <v>3.3333333333333333E-2</v>
      </c>
    </row>
    <row r="82" spans="1:12" x14ac:dyDescent="0.3">
      <c r="B82">
        <v>-3.5</v>
      </c>
      <c r="C82">
        <v>-2.9</v>
      </c>
      <c r="D82">
        <v>-2.2999999999999998</v>
      </c>
      <c r="E82">
        <v>-1.7</v>
      </c>
      <c r="F82">
        <v>-1.1000000000000001</v>
      </c>
      <c r="G82">
        <v>-0.5</v>
      </c>
      <c r="H82">
        <v>0.1</v>
      </c>
      <c r="I82">
        <v>0.7</v>
      </c>
      <c r="J82">
        <v>1.3</v>
      </c>
      <c r="K82">
        <v>1.9</v>
      </c>
      <c r="L82">
        <v>2.5</v>
      </c>
    </row>
    <row r="83" spans="1:12" x14ac:dyDescent="0.3">
      <c r="B83">
        <f>B81</f>
        <v>1.6666666666666666E-2</v>
      </c>
      <c r="C83">
        <f>B81</f>
        <v>1.6666666666666666E-2</v>
      </c>
      <c r="D83">
        <f>B81</f>
        <v>1.6666666666666666E-2</v>
      </c>
      <c r="E83">
        <v>0.06</v>
      </c>
      <c r="F83">
        <v>0.23499999999999999</v>
      </c>
      <c r="G83">
        <v>0.24199999999999999</v>
      </c>
      <c r="H83">
        <v>0.41</v>
      </c>
      <c r="I83">
        <v>0.41</v>
      </c>
      <c r="J83">
        <v>0.32</v>
      </c>
      <c r="K83">
        <v>0.151</v>
      </c>
      <c r="L83">
        <v>0.03</v>
      </c>
    </row>
    <row r="103" spans="1:11" x14ac:dyDescent="0.3">
      <c r="A103" t="s">
        <v>35</v>
      </c>
    </row>
    <row r="105" spans="1:11" x14ac:dyDescent="0.3">
      <c r="A105" t="s">
        <v>25</v>
      </c>
      <c r="B105">
        <f>B33</f>
        <v>-3.2</v>
      </c>
      <c r="C105">
        <f t="shared" ref="C105:K106" si="39">C33</f>
        <v>-2.5999999999999996</v>
      </c>
      <c r="D105">
        <f t="shared" si="39"/>
        <v>-2</v>
      </c>
      <c r="E105">
        <f t="shared" si="39"/>
        <v>-1.4</v>
      </c>
      <c r="F105">
        <f t="shared" si="39"/>
        <v>-0.8</v>
      </c>
      <c r="G105">
        <f t="shared" si="39"/>
        <v>-0.2</v>
      </c>
      <c r="H105">
        <f t="shared" si="39"/>
        <v>0.39999999999999997</v>
      </c>
      <c r="I105">
        <f t="shared" si="39"/>
        <v>1</v>
      </c>
      <c r="J105">
        <f t="shared" si="39"/>
        <v>1.6</v>
      </c>
      <c r="K105">
        <f t="shared" si="39"/>
        <v>2.2000000000000002</v>
      </c>
    </row>
    <row r="106" spans="1:11" x14ac:dyDescent="0.3">
      <c r="A106" t="s">
        <v>26</v>
      </c>
      <c r="B106">
        <f>B34</f>
        <v>0.01</v>
      </c>
      <c r="C106">
        <f t="shared" si="39"/>
        <v>0</v>
      </c>
      <c r="D106">
        <f t="shared" si="39"/>
        <v>0.01</v>
      </c>
      <c r="E106">
        <f t="shared" si="39"/>
        <v>0.04</v>
      </c>
      <c r="F106">
        <f t="shared" si="39"/>
        <v>0.16</v>
      </c>
      <c r="G106">
        <f t="shared" si="39"/>
        <v>0.16</v>
      </c>
      <c r="H106">
        <f t="shared" si="39"/>
        <v>0.28000000000000003</v>
      </c>
      <c r="I106">
        <f t="shared" si="39"/>
        <v>0.22</v>
      </c>
      <c r="J106">
        <f t="shared" si="39"/>
        <v>0.1</v>
      </c>
      <c r="K106">
        <f t="shared" si="39"/>
        <v>0.02</v>
      </c>
    </row>
    <row r="107" spans="1:11" x14ac:dyDescent="0.3">
      <c r="A107" t="s">
        <v>36</v>
      </c>
      <c r="B107">
        <f>B105*B106</f>
        <v>-3.2000000000000001E-2</v>
      </c>
      <c r="C107">
        <f t="shared" ref="C107:K107" si="40">C105*C106</f>
        <v>0</v>
      </c>
      <c r="D107">
        <f t="shared" si="40"/>
        <v>-0.02</v>
      </c>
      <c r="E107">
        <f t="shared" si="40"/>
        <v>-5.5999999999999994E-2</v>
      </c>
      <c r="F107">
        <f t="shared" si="40"/>
        <v>-0.128</v>
      </c>
      <c r="G107">
        <f t="shared" si="40"/>
        <v>-3.2000000000000001E-2</v>
      </c>
      <c r="H107">
        <f t="shared" si="40"/>
        <v>0.112</v>
      </c>
      <c r="I107">
        <f t="shared" si="40"/>
        <v>0.22</v>
      </c>
      <c r="J107">
        <f t="shared" si="40"/>
        <v>0.16000000000000003</v>
      </c>
      <c r="K107">
        <f t="shared" si="40"/>
        <v>4.4000000000000004E-2</v>
      </c>
    </row>
    <row r="108" spans="1:11" x14ac:dyDescent="0.3">
      <c r="A108" t="s">
        <v>45</v>
      </c>
      <c r="B108">
        <f>SUM(B107:K107)*100</f>
        <v>26.8</v>
      </c>
    </row>
    <row r="109" spans="1:11" x14ac:dyDescent="0.3">
      <c r="A109" t="s">
        <v>44</v>
      </c>
      <c r="B109">
        <f>SUM(B107:K107)</f>
        <v>0.26800000000000002</v>
      </c>
    </row>
    <row r="110" spans="1:11" x14ac:dyDescent="0.3">
      <c r="A110" t="s">
        <v>37</v>
      </c>
      <c r="B110">
        <f>(B105-$B109)^2 * B106</f>
        <v>0.12027023999999999</v>
      </c>
      <c r="C110">
        <f t="shared" ref="C110:K110" si="41">(C105-$B109)^2 * C106</f>
        <v>0</v>
      </c>
      <c r="D110">
        <f t="shared" si="41"/>
        <v>5.1438239999999996E-2</v>
      </c>
      <c r="E110">
        <f t="shared" si="41"/>
        <v>0.11128895999999999</v>
      </c>
      <c r="F110">
        <f t="shared" si="41"/>
        <v>0.18249984000000002</v>
      </c>
      <c r="G110">
        <f t="shared" si="41"/>
        <v>3.5043840000000007E-2</v>
      </c>
      <c r="H110">
        <f t="shared" si="41"/>
        <v>4.878719999999997E-3</v>
      </c>
      <c r="I110">
        <f t="shared" si="41"/>
        <v>0.11788127999999999</v>
      </c>
      <c r="J110">
        <f t="shared" si="41"/>
        <v>0.17742240000000004</v>
      </c>
      <c r="K110">
        <f t="shared" si="41"/>
        <v>7.4652480000000021E-2</v>
      </c>
    </row>
    <row r="111" spans="1:11" x14ac:dyDescent="0.3">
      <c r="A111" t="s">
        <v>38</v>
      </c>
      <c r="B111">
        <f>SUM(B110:K110)*100</f>
        <v>87.537599999999998</v>
      </c>
    </row>
    <row r="112" spans="1:11" x14ac:dyDescent="0.3">
      <c r="A112" t="s">
        <v>46</v>
      </c>
      <c r="B112">
        <f>SUM(B110:K110)</f>
        <v>0.87537600000000004</v>
      </c>
    </row>
    <row r="113" spans="1:8" x14ac:dyDescent="0.3">
      <c r="A113" t="s">
        <v>40</v>
      </c>
      <c r="B113">
        <f>SQRT(B112)</f>
        <v>0.93561530556099826</v>
      </c>
    </row>
    <row r="116" spans="1:8" x14ac:dyDescent="0.3">
      <c r="A116" t="s">
        <v>39</v>
      </c>
    </row>
    <row r="118" spans="1:8" x14ac:dyDescent="0.3">
      <c r="A118" t="s">
        <v>48</v>
      </c>
    </row>
    <row r="119" spans="1:8" x14ac:dyDescent="0.3">
      <c r="A119" t="s">
        <v>41</v>
      </c>
      <c r="B119">
        <f>B112*C14/(C14-1)</f>
        <v>0.88421818181818179</v>
      </c>
    </row>
    <row r="120" spans="1:8" x14ac:dyDescent="0.3">
      <c r="A120" t="s">
        <v>42</v>
      </c>
      <c r="B120">
        <f>SQRT(B119)</f>
        <v>0.9403287626241057</v>
      </c>
      <c r="H120" t="s">
        <v>50</v>
      </c>
    </row>
    <row r="121" spans="1:8" x14ac:dyDescent="0.3">
      <c r="A121" t="s">
        <v>43</v>
      </c>
      <c r="B121">
        <v>1.9842</v>
      </c>
      <c r="H121" t="s">
        <v>51</v>
      </c>
    </row>
    <row r="122" spans="1:8" x14ac:dyDescent="0.3">
      <c r="H122" t="s">
        <v>52</v>
      </c>
    </row>
    <row r="123" spans="1:8" x14ac:dyDescent="0.3">
      <c r="A123">
        <f>B109-B121*B120/SQRT(C14)</f>
        <v>8.1419966920124959E-2</v>
      </c>
      <c r="B123">
        <f>B109+B121*B120/SQRT(C14)</f>
        <v>0.45458003307987505</v>
      </c>
    </row>
    <row r="124" spans="1:8" x14ac:dyDescent="0.3">
      <c r="A124" t="s">
        <v>47</v>
      </c>
    </row>
    <row r="126" spans="1:8" x14ac:dyDescent="0.3">
      <c r="A126" t="s">
        <v>49</v>
      </c>
    </row>
    <row r="127" spans="1:8" x14ac:dyDescent="0.3">
      <c r="A127" s="3" t="s">
        <v>53</v>
      </c>
      <c r="B127">
        <v>0.95</v>
      </c>
    </row>
    <row r="128" spans="1:8" x14ac:dyDescent="0.3">
      <c r="A128" t="s">
        <v>54</v>
      </c>
      <c r="B128">
        <f>(1-B127)/2</f>
        <v>2.5000000000000022E-2</v>
      </c>
    </row>
    <row r="129" spans="1:2" x14ac:dyDescent="0.3">
      <c r="A129" t="s">
        <v>55</v>
      </c>
      <c r="B129">
        <f>(1+B127)/2</f>
        <v>0.97499999999999998</v>
      </c>
    </row>
    <row r="130" spans="1:2" x14ac:dyDescent="0.3">
      <c r="A130" t="s">
        <v>57</v>
      </c>
      <c r="B130">
        <f>CHIINV(B129,C19-1)</f>
        <v>2.7003894999803584</v>
      </c>
    </row>
    <row r="131" spans="1:2" x14ac:dyDescent="0.3">
      <c r="A131" t="s">
        <v>56</v>
      </c>
      <c r="B131">
        <f>CHIINV(B128,C19-1)</f>
        <v>19.022767798641631</v>
      </c>
    </row>
    <row r="133" spans="1:2" x14ac:dyDescent="0.3">
      <c r="A133">
        <f>(C14-1)*B119/B131</f>
        <v>4.601727830912747</v>
      </c>
      <c r="B133">
        <f>(C14-1)*B119/B130</f>
        <v>32.416656930652678</v>
      </c>
    </row>
    <row r="134" spans="1:2" x14ac:dyDescent="0.3">
      <c r="A134" t="s">
        <v>58</v>
      </c>
    </row>
  </sheetData>
  <mergeCells count="60">
    <mergeCell ref="B24:C24"/>
    <mergeCell ref="D24:E24"/>
    <mergeCell ref="F24:G24"/>
    <mergeCell ref="J24:K24"/>
    <mergeCell ref="H24:I24"/>
    <mergeCell ref="N24:O24"/>
    <mergeCell ref="P24:Q24"/>
    <mergeCell ref="R24:S24"/>
    <mergeCell ref="T24:U24"/>
    <mergeCell ref="D25:E25"/>
    <mergeCell ref="F25:G25"/>
    <mergeCell ref="H25:I25"/>
    <mergeCell ref="J25:K25"/>
    <mergeCell ref="L25:M25"/>
    <mergeCell ref="L24:M24"/>
    <mergeCell ref="N25:O25"/>
    <mergeCell ref="P25:Q25"/>
    <mergeCell ref="R25:S25"/>
    <mergeCell ref="T25:U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B28:C28"/>
    <mergeCell ref="D28:E28"/>
    <mergeCell ref="F28:G28"/>
    <mergeCell ref="H28:I28"/>
    <mergeCell ref="J28:K28"/>
    <mergeCell ref="L28:M28"/>
    <mergeCell ref="P28:Q28"/>
    <mergeCell ref="R28:S28"/>
    <mergeCell ref="T28:U28"/>
    <mergeCell ref="B29:C29"/>
    <mergeCell ref="D29:E29"/>
    <mergeCell ref="F29:G29"/>
    <mergeCell ref="H29:I29"/>
    <mergeCell ref="J29:K29"/>
    <mergeCell ref="L29:M29"/>
    <mergeCell ref="N30:O30"/>
    <mergeCell ref="P30:Q30"/>
    <mergeCell ref="R30:S30"/>
    <mergeCell ref="T30:U30"/>
    <mergeCell ref="B25:C25"/>
    <mergeCell ref="N29:O29"/>
    <mergeCell ref="P29:Q29"/>
    <mergeCell ref="R29:S29"/>
    <mergeCell ref="T29:U29"/>
    <mergeCell ref="B30:C30"/>
    <mergeCell ref="D30:E30"/>
    <mergeCell ref="F30:G30"/>
    <mergeCell ref="H30:I30"/>
    <mergeCell ref="J30:K30"/>
    <mergeCell ref="L30:M30"/>
    <mergeCell ref="N28:O28"/>
  </mergeCells>
  <pageMargins left="0.7" right="0.7" top="0.75" bottom="0.75" header="0.3" footer="0.3"/>
  <pageSetup paperSize="9" orientation="portrait" r:id="rId1"/>
  <ignoredErrors>
    <ignoredError sqref="B1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Касьяненко Вера Михайловна</dc:creator>
  <cp:lastModifiedBy>Касьяненко Вера Михайловна</cp:lastModifiedBy>
  <dcterms:created xsi:type="dcterms:W3CDTF">2024-03-08T20:18:17Z</dcterms:created>
  <dcterms:modified xsi:type="dcterms:W3CDTF">2024-03-10T19:26:36Z</dcterms:modified>
</cp:coreProperties>
</file>