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zonda-etl-production\max_santander\alation\cosmos_alation\"/>
    </mc:Choice>
  </mc:AlternateContent>
  <xr:revisionPtr revIDLastSave="0" documentId="13_ncr:1_{61C924DF-DC53-4A28-9A09-4EC0B973E8C0}" xr6:coauthVersionLast="45" xr6:coauthVersionMax="45" xr10:uidLastSave="{00000000-0000-0000-0000-000000000000}"/>
  <bookViews>
    <workbookView xWindow="-110" yWindow="-110" windowWidth="19420" windowHeight="11020" activeTab="1" xr2:uid="{F065AA9E-9066-4530-9634-65CC46B38AAF}"/>
  </bookViews>
  <sheets>
    <sheet name="Metadata Tabla" sheetId="1" r:id="rId1"/>
    <sheet name="Metadata Colum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3" i="2" l="1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08B5690F-2B97-4651-B9EE-16A069F3EEBA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E16F9BC7-511F-486A-8AF7-42BD6F0FBF41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D2" authorId="0" shapeId="0" xr:uid="{85676E6B-0522-4A8E-B07D-AFC6C3D1FDB6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E2" authorId="0" shapeId="0" xr:uid="{11614E2E-CAF1-4487-A11B-AA50DB335B52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F2" authorId="0" shapeId="0" xr:uid="{455AE6BA-380A-4104-9A4C-A30C835DC26E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G2" authorId="0" shapeId="0" xr:uid="{AAF19935-EF2B-4849-9713-87DC3783C4BF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91769F4A-03E5-4F8D-8D4A-6407EF297272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F8FB92C5-6475-43FA-8DF4-05124F1F387C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2B886A5B-A85A-4CCF-A440-42D1EFAC9F95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1E2A36FB-36C3-4062-85EF-25234604ACC4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60CF0CFF-9BB4-49AE-BB89-D28E27402FED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AB4E4F9C-3A81-4D4A-95EE-81EFC5402AFD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296443C0-82BA-475A-93AB-491FE2A657D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<sst xmlns="http://schemas.openxmlformats.org/spreadsheetml/2006/main" count="308" uniqueCount="98">
  <si>
    <t>SISTEMA ORIGEN</t>
  </si>
  <si>
    <t>DESCRIPCION</t>
  </si>
  <si>
    <t>TIPO DE TABLA</t>
  </si>
  <si>
    <t>PERIODICIDAD DE INGESTA</t>
  </si>
  <si>
    <t>TIPO DE CARGA</t>
  </si>
  <si>
    <t>RESPONSABLE TECNICO</t>
  </si>
  <si>
    <t>COSMOS</t>
  </si>
  <si>
    <t>DIARIO</t>
  </si>
  <si>
    <t>INCREMENTAL</t>
  </si>
  <si>
    <t>CHRISTIAN MARTIN</t>
  </si>
  <si>
    <t>NOMBRE</t>
  </si>
  <si>
    <t>TIPO DE DATO</t>
  </si>
  <si>
    <t>IDENTIFICA A PERSONA</t>
  </si>
  <si>
    <t>LONGITUD</t>
  </si>
  <si>
    <t>NULLABLE</t>
  </si>
  <si>
    <t>SIGNO DECIMAL</t>
  </si>
  <si>
    <t>NO</t>
  </si>
  <si>
    <t>N</t>
  </si>
  <si>
    <t>VARCHAR2</t>
  </si>
  <si>
    <t>Y</t>
  </si>
  <si>
    <t>ID_USUARIO_ALTA</t>
  </si>
  <si>
    <t>FECHA_ALTA</t>
  </si>
  <si>
    <t>DATE</t>
  </si>
  <si>
    <t>ID_USUARIO_MODIF</t>
  </si>
  <si>
    <t>FECHA_MODIF</t>
  </si>
  <si>
    <t>FECHA_BAJA</t>
  </si>
  <si>
    <t>FACT</t>
  </si>
  <si>
    <t>CHAR</t>
  </si>
  <si>
    <t>NUMBER</t>
  </si>
  <si>
    <t>ID_GESTION</t>
  </si>
  <si>
    <t>COMENTARIO</t>
  </si>
  <si>
    <t>GESTIONES DE LOS CLIENTES</t>
  </si>
  <si>
    <t>ID_CLIENTE</t>
  </si>
  <si>
    <t>ID_CASUISTICA</t>
  </si>
  <si>
    <t>APLICACION_CONTRATO</t>
  </si>
  <si>
    <t>PRODUCTO_CONTRATO</t>
  </si>
  <si>
    <t>SUBPRODUCTO_CONTRATO</t>
  </si>
  <si>
    <t>SUCURSAL_CONTRATO</t>
  </si>
  <si>
    <t>NRO_CONTRATO</t>
  </si>
  <si>
    <t>DIVISA_CONTRATO</t>
  </si>
  <si>
    <t>MONTO_RECLAMADO</t>
  </si>
  <si>
    <t>MONTO_DEVUELTO</t>
  </si>
  <si>
    <t>COD_MOTIVO</t>
  </si>
  <si>
    <t>DESC_MOTIVO</t>
  </si>
  <si>
    <t>ESTADO_ACTUAL</t>
  </si>
  <si>
    <t>ACTOR_ACTUAL</t>
  </si>
  <si>
    <t>PRODUCTO_PAQUETE</t>
  </si>
  <si>
    <t>SUBPRODUCTO_PAQUETE</t>
  </si>
  <si>
    <t>ID_MAIL_RESOLUCION</t>
  </si>
  <si>
    <t>COD_GRUPO_MOTDES</t>
  </si>
  <si>
    <t>DIGITO_VERIFICADOR</t>
  </si>
  <si>
    <t>ID_USUARIO_ACTUAL</t>
  </si>
  <si>
    <t>TIENE_SORPRESA</t>
  </si>
  <si>
    <t>MONTO_RECLAMADO_USD</t>
  </si>
  <si>
    <t>MONTO_DEVUELTO_USD</t>
  </si>
  <si>
    <t>FECHA_RESOLUCION</t>
  </si>
  <si>
    <t>FECHA_ESTADO_ACTUAL</t>
  </si>
  <si>
    <t>FECHA_ESTADO_MAX</t>
  </si>
  <si>
    <t>COD_RESPUESTA</t>
  </si>
  <si>
    <t>COD_RESULTADO</t>
  </si>
  <si>
    <t>COMENTARIO_RESOLUTOR</t>
  </si>
  <si>
    <t>ID_CANAL</t>
  </si>
  <si>
    <t>IND_FAVORABILIDAD_MOT_DES</t>
  </si>
  <si>
    <t>IND_FAVORABILIDAD_RESOL</t>
  </si>
  <si>
    <t>INFORMA_BCRA</t>
  </si>
  <si>
    <t>NRO_GESTION</t>
  </si>
  <si>
    <t>COD_RESOLUCION</t>
  </si>
  <si>
    <t>DESC_RESOLUCION</t>
  </si>
  <si>
    <t>NRO_TICKET</t>
  </si>
  <si>
    <t>PREFIJO_TICKET</t>
  </si>
  <si>
    <t>NRO_RECLAMO_BCO</t>
  </si>
  <si>
    <t>ID_IMPUESTO</t>
  </si>
  <si>
    <t>IND_AJUSTE</t>
  </si>
  <si>
    <t>IND_ANTICIPO</t>
  </si>
  <si>
    <t>ORIGEN_RECLAMO</t>
  </si>
  <si>
    <t>ZONA_CONSUMO</t>
  </si>
  <si>
    <t>ETAPA_RESOLUCION</t>
  </si>
  <si>
    <t>COD_SEGMENTO</t>
  </si>
  <si>
    <t>COD_SUBSEGMENTO</t>
  </si>
  <si>
    <t>V_IND_AJUSTE_PROVISORIO</t>
  </si>
  <si>
    <t>EJECUTIVO_ON_LINE</t>
  </si>
  <si>
    <t>MONTO_IVA</t>
  </si>
  <si>
    <t>COD_SUC_ALTA</t>
  </si>
  <si>
    <t>COD_OFIC_ALTA</t>
  </si>
  <si>
    <t>ID_ACTOR_ALTA</t>
  </si>
  <si>
    <t>ID_REQUERIMIENTO_PREMIACION</t>
  </si>
  <si>
    <t>CUENTA_PAQUETE</t>
  </si>
  <si>
    <t>NRO_PAQUETE</t>
  </si>
  <si>
    <t>SUCURSAL_PAQUETE</t>
  </si>
  <si>
    <t>TIPO_PERSONA</t>
  </si>
  <si>
    <t>CLIENTE_VIP</t>
  </si>
  <si>
    <t>CANT_CHEQUE_RECLAMADO</t>
  </si>
  <si>
    <t>FECHA_HORA_OPERACION</t>
  </si>
  <si>
    <t>COD_SUC_RESOL</t>
  </si>
  <si>
    <t>COD_ZONA_RESOL</t>
  </si>
  <si>
    <t>COD_BCO_EMISOR</t>
  </si>
  <si>
    <t>SI</t>
  </si>
  <si>
    <t>COMA (,)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</si>
</sst>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Bahnschrift Light SemiCondensed"/>
      <family val="2"/>
    </font>
    <font>
      <b/>
      <sz val="10"/>
      <color theme="1" tint="0.499984740745262"/>
      <name val="Bahnschrift Light SemiCondensed"/>
      <family val="2"/>
    </font>
    <font>
      <u/>
      <sz val="10"/>
      <color theme="1"/>
      <name val="Bahnschrift Light SemiCondensed"/>
      <family val="2"/>
    </font>
    <font>
      <sz val="10"/>
      <color rgb="FF000000"/>
      <name val="Tahoma"/>
      <family val="2"/>
    </font>
    <font>
      <sz val="12"/>
      <color theme="1"/>
      <name val="Bahnschrift Light SemiCondensed"/>
      <family val="2"/>
    </font>
    <font>
      <b/>
      <sz val="12"/>
      <color theme="1" tint="0.499984740745262"/>
      <name val="Bahnschrift Light SemiCondensed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5" xfId="0" quotePrefix="1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/>
    <xf numFmtId="0" fontId="5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72C-EC4B-4C08-91D8-47085207926B}">
  <dimension ref="B1:G6"/>
  <sheetViews>
    <sheetView workbookViewId="0">
      <selection activeCell="C3" sqref="C3"/>
    </sheetView>
  </sheetViews>
  <sheetFormatPr baseColWidth="10" defaultRowHeight="14.5" x14ac:dyDescent="0.35"/>
  <cols>
    <col min="1" max="1" width="3.6328125" customWidth="1"/>
    <col min="2" max="2" width="16.36328125" style="1" bestFit="1" customWidth="1"/>
    <col min="3" max="3" width="73.1796875" style="1" bestFit="1" customWidth="1"/>
    <col min="4" max="4" width="14.36328125" style="1" bestFit="1" customWidth="1"/>
    <col min="5" max="5" width="25.54296875" style="1" bestFit="1" customWidth="1"/>
    <col min="6" max="6" width="14.7265625" style="1" bestFit="1" customWidth="1"/>
    <col min="7" max="7" width="22.81640625" style="1" bestFit="1" customWidth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5" t="s">
        <v>5</v>
      </c>
    </row>
    <row r="3" spans="2:7" x14ac:dyDescent="0.35">
      <c r="B3" s="6" t="s">
        <v>6</v>
      </c>
      <c r="C3" s="7" t="s">
        <v>31</v>
      </c>
      <c r="D3" s="8" t="s">
        <v>26</v>
      </c>
      <c r="E3" s="8" t="s">
        <v>7</v>
      </c>
      <c r="F3" s="8" t="s">
        <v>8</v>
      </c>
      <c r="G3" s="9" t="s">
        <v>9</v>
      </c>
    </row>
    <row r="6" spans="2:7" x14ac:dyDescent="0.35">
      <c r="D6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0DA3-B755-4AF0-8E4A-822CD52AA414}">
  <dimension ref="B1:I73"/>
  <sheetViews>
    <sheetView tabSelected="1" topLeftCell="A56" workbookViewId="0">
      <selection activeCell="H75" sqref="H75"/>
    </sheetView>
  </sheetViews>
  <sheetFormatPr baseColWidth="10" defaultRowHeight="15" x14ac:dyDescent="0.3"/>
  <cols>
    <col min="1" max="1" width="3.7265625" style="11" customWidth="1"/>
    <col min="2" max="2" width="30.1796875" style="11" bestFit="1" customWidth="1"/>
    <col min="3" max="3" width="44.7265625" style="11" bestFit="1" customWidth="1"/>
    <col min="4" max="4" width="16.1796875" style="11" bestFit="1" customWidth="1"/>
    <col min="5" max="5" width="26" style="11" bestFit="1" customWidth="1"/>
    <col min="6" max="6" width="12.54296875" style="11" bestFit="1" customWidth="1"/>
    <col min="7" max="7" width="12" style="11" bestFit="1" customWidth="1"/>
    <col min="8" max="8" width="18.54296875" style="11" bestFit="1" customWidth="1"/>
    <col min="9" max="16384" width="10.90625" style="11"/>
  </cols>
  <sheetData>
    <row r="1" spans="2:8" ht="15.5" thickBot="1" x14ac:dyDescent="0.35"/>
    <row r="2" spans="2:8" x14ac:dyDescent="0.3">
      <c r="B2" s="12" t="s">
        <v>10</v>
      </c>
      <c r="C2" s="13" t="s">
        <v>1</v>
      </c>
      <c r="D2" s="14" t="s">
        <v>11</v>
      </c>
      <c r="E2" s="14" t="s">
        <v>12</v>
      </c>
      <c r="F2" s="14" t="s">
        <v>13</v>
      </c>
      <c r="G2" s="14" t="s">
        <v>14</v>
      </c>
      <c r="H2" s="15" t="s">
        <v>15</v>
      </c>
    </row>
    <row r="3" spans="2:8" x14ac:dyDescent="0.3">
      <c r="B3" s="16" t="s">
        <v>29</v>
      </c>
      <c r="C3" s="17" t="str">
        <f>UPPER("Número identificador de la entidad")</f>
        <v>NÚMERO IDENTIFICADOR DE LA ENTIDAD</v>
      </c>
      <c r="D3" s="17" t="s">
        <v>28</v>
      </c>
      <c r="E3" s="18" t="s">
        <v>16</v>
      </c>
      <c r="F3" s="17">
        <v>22</v>
      </c>
      <c r="G3" s="18" t="s">
        <v>17</v>
      </c>
      <c r="H3" s="19"/>
    </row>
    <row r="4" spans="2:8" x14ac:dyDescent="0.3">
      <c r="B4" s="16" t="s">
        <v>32</v>
      </c>
      <c r="C4" s="20" t="str">
        <f>UPPER("Número identificador del cliente")</f>
        <v>NÚMERO IDENTIFICADOR DEL CLIENTE</v>
      </c>
      <c r="D4" s="17" t="s">
        <v>28</v>
      </c>
      <c r="E4" s="18" t="s">
        <v>96</v>
      </c>
      <c r="F4" s="17">
        <v>22</v>
      </c>
      <c r="G4" s="18" t="s">
        <v>17</v>
      </c>
      <c r="H4" s="19"/>
    </row>
    <row r="5" spans="2:8" x14ac:dyDescent="0.3">
      <c r="B5" s="16" t="s">
        <v>33</v>
      </c>
      <c r="C5" s="17" t="str">
        <f>UPPER("Número identificador de la entidad")</f>
        <v>NÚMERO IDENTIFICADOR DE LA ENTIDAD</v>
      </c>
      <c r="D5" s="17" t="s">
        <v>28</v>
      </c>
      <c r="E5" s="18" t="s">
        <v>16</v>
      </c>
      <c r="F5" s="17">
        <v>22</v>
      </c>
      <c r="G5" s="18" t="s">
        <v>17</v>
      </c>
      <c r="H5" s="19"/>
    </row>
    <row r="6" spans="2:8" x14ac:dyDescent="0.3">
      <c r="B6" s="16" t="s">
        <v>34</v>
      </c>
      <c r="C6" s="17" t="str">
        <f>UPPER("app del contrato")</f>
        <v>APP DEL CONTRATO</v>
      </c>
      <c r="D6" s="17" t="s">
        <v>27</v>
      </c>
      <c r="E6" s="18" t="s">
        <v>16</v>
      </c>
      <c r="F6" s="17">
        <v>4</v>
      </c>
      <c r="G6" s="18" t="s">
        <v>19</v>
      </c>
      <c r="H6" s="19"/>
    </row>
    <row r="7" spans="2:8" x14ac:dyDescent="0.3">
      <c r="B7" s="16" t="s">
        <v>35</v>
      </c>
      <c r="C7" s="17" t="str">
        <f>UPPER("producto del contrato")</f>
        <v>PRODUCTO DEL CONTRATO</v>
      </c>
      <c r="D7" s="17" t="s">
        <v>27</v>
      </c>
      <c r="E7" s="18" t="s">
        <v>16</v>
      </c>
      <c r="F7" s="17">
        <v>2</v>
      </c>
      <c r="G7" s="18" t="s">
        <v>19</v>
      </c>
      <c r="H7" s="19"/>
    </row>
    <row r="8" spans="2:8" x14ac:dyDescent="0.3">
      <c r="B8" s="16" t="s">
        <v>36</v>
      </c>
      <c r="C8" s="17" t="str">
        <f>UPPER("subproducto del contrato")</f>
        <v>SUBPRODUCTO DEL CONTRATO</v>
      </c>
      <c r="D8" s="17" t="s">
        <v>27</v>
      </c>
      <c r="E8" s="18" t="s">
        <v>16</v>
      </c>
      <c r="F8" s="17">
        <v>4</v>
      </c>
      <c r="G8" s="18" t="s">
        <v>19</v>
      </c>
      <c r="H8" s="19"/>
    </row>
    <row r="9" spans="2:8" x14ac:dyDescent="0.3">
      <c r="B9" s="16" t="s">
        <v>37</v>
      </c>
      <c r="C9" s="17" t="str">
        <f>UPPER("sucursal del contrato")</f>
        <v>SUCURSAL DEL CONTRATO</v>
      </c>
      <c r="D9" s="17" t="s">
        <v>28</v>
      </c>
      <c r="E9" s="18" t="s">
        <v>16</v>
      </c>
      <c r="F9" s="17">
        <v>22</v>
      </c>
      <c r="G9" s="18" t="s">
        <v>19</v>
      </c>
      <c r="H9" s="19"/>
    </row>
    <row r="10" spans="2:8" x14ac:dyDescent="0.3">
      <c r="B10" s="16" t="s">
        <v>38</v>
      </c>
      <c r="C10" s="17" t="str">
        <f>UPPER("número de contrato")</f>
        <v>NÚMERO DE CONTRATO</v>
      </c>
      <c r="D10" s="17" t="s">
        <v>28</v>
      </c>
      <c r="E10" s="18" t="s">
        <v>96</v>
      </c>
      <c r="F10" s="17">
        <v>22</v>
      </c>
      <c r="G10" s="18" t="s">
        <v>19</v>
      </c>
      <c r="H10" s="19"/>
    </row>
    <row r="11" spans="2:8" x14ac:dyDescent="0.3">
      <c r="B11" s="16" t="s">
        <v>39</v>
      </c>
      <c r="C11" s="17" t="str">
        <f>UPPER("divisa del contrato")</f>
        <v>DIVISA DEL CONTRATO</v>
      </c>
      <c r="D11" s="17" t="s">
        <v>18</v>
      </c>
      <c r="E11" s="18" t="s">
        <v>96</v>
      </c>
      <c r="F11" s="17">
        <v>3</v>
      </c>
      <c r="G11" s="18" t="s">
        <v>19</v>
      </c>
      <c r="H11" s="19"/>
    </row>
    <row r="12" spans="2:8" x14ac:dyDescent="0.3">
      <c r="B12" s="16" t="s">
        <v>40</v>
      </c>
      <c r="C12" s="17" t="str">
        <f>UPPER("monto reclamado")</f>
        <v>MONTO RECLAMADO</v>
      </c>
      <c r="D12" s="17" t="s">
        <v>28</v>
      </c>
      <c r="E12" s="18" t="s">
        <v>16</v>
      </c>
      <c r="F12" s="17">
        <v>22</v>
      </c>
      <c r="G12" s="18" t="s">
        <v>19</v>
      </c>
      <c r="H12" s="19" t="s">
        <v>97</v>
      </c>
    </row>
    <row r="13" spans="2:8" x14ac:dyDescent="0.3">
      <c r="B13" s="16" t="s">
        <v>41</v>
      </c>
      <c r="C13" s="17" t="str">
        <f>UPPER("monto devuelto")</f>
        <v>MONTO DEVUELTO</v>
      </c>
      <c r="D13" s="17" t="s">
        <v>28</v>
      </c>
      <c r="E13" s="18" t="s">
        <v>16</v>
      </c>
      <c r="F13" s="17">
        <v>22</v>
      </c>
      <c r="G13" s="18" t="s">
        <v>19</v>
      </c>
      <c r="H13" s="19" t="s">
        <v>97</v>
      </c>
    </row>
    <row r="14" spans="2:8" x14ac:dyDescent="0.3">
      <c r="B14" s="16" t="s">
        <v>42</v>
      </c>
      <c r="C14" s="17" t="str">
        <f>UPPER("Código relacional")</f>
        <v>CÓDIGO RELACIONAL</v>
      </c>
      <c r="D14" s="17" t="s">
        <v>28</v>
      </c>
      <c r="E14" s="18" t="s">
        <v>16</v>
      </c>
      <c r="F14" s="17">
        <v>22</v>
      </c>
      <c r="G14" s="18" t="s">
        <v>19</v>
      </c>
      <c r="H14" s="19"/>
    </row>
    <row r="15" spans="2:8" x14ac:dyDescent="0.3">
      <c r="B15" s="16" t="s">
        <v>43</v>
      </c>
      <c r="C15" s="17" t="str">
        <f>UPPER("Descripción de la entidad")</f>
        <v>DESCRIPCIÓN DE LA ENTIDAD</v>
      </c>
      <c r="D15" s="17" t="s">
        <v>18</v>
      </c>
      <c r="E15" s="18" t="s">
        <v>16</v>
      </c>
      <c r="F15" s="17">
        <v>100</v>
      </c>
      <c r="G15" s="18" t="s">
        <v>19</v>
      </c>
      <c r="H15" s="19"/>
    </row>
    <row r="16" spans="2:8" x14ac:dyDescent="0.3">
      <c r="B16" s="16" t="s">
        <v>30</v>
      </c>
      <c r="C16" s="17" t="str">
        <f>UPPER("Comentario del cliente")</f>
        <v>COMENTARIO DEL CLIENTE</v>
      </c>
      <c r="D16" s="17" t="s">
        <v>18</v>
      </c>
      <c r="E16" s="18" t="s">
        <v>16</v>
      </c>
      <c r="F16" s="17">
        <v>4000</v>
      </c>
      <c r="G16" s="18" t="s">
        <v>19</v>
      </c>
      <c r="H16" s="19"/>
    </row>
    <row r="17" spans="2:8" x14ac:dyDescent="0.3">
      <c r="B17" s="16" t="s">
        <v>44</v>
      </c>
      <c r="C17" s="17" t="str">
        <f>UPPER("estado de la gestion")</f>
        <v>ESTADO DE LA GESTION</v>
      </c>
      <c r="D17" s="17" t="s">
        <v>18</v>
      </c>
      <c r="E17" s="18" t="s">
        <v>16</v>
      </c>
      <c r="F17" s="17">
        <v>4</v>
      </c>
      <c r="G17" s="18" t="s">
        <v>17</v>
      </c>
      <c r="H17" s="19"/>
    </row>
    <row r="18" spans="2:8" x14ac:dyDescent="0.3">
      <c r="B18" s="16" t="s">
        <v>20</v>
      </c>
      <c r="C18" s="17" t="str">
        <f>UPPER("Usuario que dio de alta el registro")</f>
        <v>USUARIO QUE DIO DE ALTA EL REGISTRO</v>
      </c>
      <c r="D18" s="17" t="s">
        <v>18</v>
      </c>
      <c r="E18" s="18" t="s">
        <v>16</v>
      </c>
      <c r="F18" s="17">
        <v>8</v>
      </c>
      <c r="G18" s="18" t="s">
        <v>17</v>
      </c>
      <c r="H18" s="19"/>
    </row>
    <row r="19" spans="2:8" x14ac:dyDescent="0.3">
      <c r="B19" s="16" t="s">
        <v>21</v>
      </c>
      <c r="C19" s="17" t="str">
        <f>UPPER("Fecha de alta")</f>
        <v>FECHA DE ALTA</v>
      </c>
      <c r="D19" s="17" t="s">
        <v>22</v>
      </c>
      <c r="E19" s="18" t="s">
        <v>16</v>
      </c>
      <c r="F19" s="17">
        <v>7</v>
      </c>
      <c r="G19" s="18" t="s">
        <v>17</v>
      </c>
      <c r="H19" s="19"/>
    </row>
    <row r="20" spans="2:8" x14ac:dyDescent="0.3">
      <c r="B20" s="16" t="s">
        <v>23</v>
      </c>
      <c r="C20" s="17" t="str">
        <f>UPPER("Usuario que modificó el circuito")</f>
        <v>USUARIO QUE MODIFICÓ EL CIRCUITO</v>
      </c>
      <c r="D20" s="17" t="s">
        <v>18</v>
      </c>
      <c r="E20" s="18" t="s">
        <v>16</v>
      </c>
      <c r="F20" s="17">
        <v>8</v>
      </c>
      <c r="G20" s="18" t="s">
        <v>19</v>
      </c>
      <c r="H20" s="19"/>
    </row>
    <row r="21" spans="2:8" x14ac:dyDescent="0.3">
      <c r="B21" s="16" t="s">
        <v>24</v>
      </c>
      <c r="C21" s="17" t="str">
        <f>UPPER("Fecha de modificacion")</f>
        <v>FECHA DE MODIFICACION</v>
      </c>
      <c r="D21" s="17" t="s">
        <v>22</v>
      </c>
      <c r="E21" s="18" t="s">
        <v>16</v>
      </c>
      <c r="F21" s="17">
        <v>7</v>
      </c>
      <c r="G21" s="18" t="s">
        <v>19</v>
      </c>
      <c r="H21" s="19"/>
    </row>
    <row r="22" spans="2:8" x14ac:dyDescent="0.3">
      <c r="B22" s="16" t="s">
        <v>45</v>
      </c>
      <c r="C22" s="17" t="str">
        <f>UPPER("actor actual de la gestion")</f>
        <v>ACTOR ACTUAL DE LA GESTION</v>
      </c>
      <c r="D22" s="17" t="s">
        <v>27</v>
      </c>
      <c r="E22" s="18" t="s">
        <v>16</v>
      </c>
      <c r="F22" s="17">
        <v>4</v>
      </c>
      <c r="G22" s="18" t="s">
        <v>19</v>
      </c>
      <c r="H22" s="19"/>
    </row>
    <row r="23" spans="2:8" x14ac:dyDescent="0.3">
      <c r="B23" s="16" t="s">
        <v>46</v>
      </c>
      <c r="C23" s="17" t="str">
        <f>UPPER("producto del paquete")</f>
        <v>PRODUCTO DEL PAQUETE</v>
      </c>
      <c r="D23" s="17" t="s">
        <v>27</v>
      </c>
      <c r="E23" s="18" t="s">
        <v>16</v>
      </c>
      <c r="F23" s="17">
        <v>2</v>
      </c>
      <c r="G23" s="18" t="s">
        <v>19</v>
      </c>
      <c r="H23" s="19"/>
    </row>
    <row r="24" spans="2:8" x14ac:dyDescent="0.3">
      <c r="B24" s="16" t="s">
        <v>47</v>
      </c>
      <c r="C24" s="17" t="str">
        <f>UPPER("subproducto del paquete")</f>
        <v>SUBPRODUCTO DEL PAQUETE</v>
      </c>
      <c r="D24" s="17" t="s">
        <v>27</v>
      </c>
      <c r="E24" s="18" t="s">
        <v>16</v>
      </c>
      <c r="F24" s="17">
        <v>4</v>
      </c>
      <c r="G24" s="18" t="s">
        <v>19</v>
      </c>
      <c r="H24" s="19"/>
    </row>
    <row r="25" spans="2:8" x14ac:dyDescent="0.3">
      <c r="B25" s="16" t="s">
        <v>48</v>
      </c>
      <c r="C25" s="17" t="str">
        <f>UPPER("Número identificador de la entidad")</f>
        <v>NÚMERO IDENTIFICADOR DE LA ENTIDAD</v>
      </c>
      <c r="D25" s="17" t="s">
        <v>28</v>
      </c>
      <c r="E25" s="18" t="s">
        <v>16</v>
      </c>
      <c r="F25" s="17">
        <v>22</v>
      </c>
      <c r="G25" s="18" t="s">
        <v>19</v>
      </c>
      <c r="H25" s="19"/>
    </row>
    <row r="26" spans="2:8" x14ac:dyDescent="0.3">
      <c r="B26" s="16" t="s">
        <v>49</v>
      </c>
      <c r="C26" s="17" t="str">
        <f>UPPER("Código relacional")</f>
        <v>CÓDIGO RELACIONAL</v>
      </c>
      <c r="D26" s="17" t="s">
        <v>28</v>
      </c>
      <c r="E26" s="18" t="s">
        <v>16</v>
      </c>
      <c r="F26" s="17">
        <v>22</v>
      </c>
      <c r="G26" s="18" t="s">
        <v>19</v>
      </c>
      <c r="H26" s="19"/>
    </row>
    <row r="27" spans="2:8" x14ac:dyDescent="0.3">
      <c r="B27" s="16" t="s">
        <v>50</v>
      </c>
      <c r="C27" s="17" t="str">
        <f>UPPER("digito verificador del numero de cuenta")</f>
        <v>DIGITO VERIFICADOR DEL NUMERO DE CUENTA</v>
      </c>
      <c r="D27" s="17" t="s">
        <v>28</v>
      </c>
      <c r="E27" s="18" t="s">
        <v>16</v>
      </c>
      <c r="F27" s="17">
        <v>22</v>
      </c>
      <c r="G27" s="18" t="s">
        <v>19</v>
      </c>
      <c r="H27" s="19"/>
    </row>
    <row r="28" spans="2:8" x14ac:dyDescent="0.3">
      <c r="B28" s="16" t="s">
        <v>51</v>
      </c>
      <c r="C28" s="17" t="str">
        <f>UPPER("Número identificador de la entidad")</f>
        <v>NÚMERO IDENTIFICADOR DE LA ENTIDAD</v>
      </c>
      <c r="D28" s="17" t="s">
        <v>18</v>
      </c>
      <c r="E28" s="18" t="s">
        <v>16</v>
      </c>
      <c r="F28" s="17">
        <v>8</v>
      </c>
      <c r="G28" s="18" t="s">
        <v>19</v>
      </c>
      <c r="H28" s="19"/>
    </row>
    <row r="29" spans="2:8" x14ac:dyDescent="0.3">
      <c r="B29" s="16" t="s">
        <v>52</v>
      </c>
      <c r="C29" s="17" t="str">
        <f>UPPER("indicador de suscripción a sorpresa")</f>
        <v>INDICADOR DE SUSCRIPCIÓN A SORPRESA</v>
      </c>
      <c r="D29" s="17" t="s">
        <v>18</v>
      </c>
      <c r="E29" s="18" t="s">
        <v>16</v>
      </c>
      <c r="F29" s="17">
        <v>1</v>
      </c>
      <c r="G29" s="18" t="s">
        <v>19</v>
      </c>
      <c r="H29" s="19"/>
    </row>
    <row r="30" spans="2:8" x14ac:dyDescent="0.3">
      <c r="B30" s="16" t="s">
        <v>53</v>
      </c>
      <c r="C30" s="17" t="str">
        <f>UPPER("monto reclamado")</f>
        <v>MONTO RECLAMADO</v>
      </c>
      <c r="D30" s="17" t="s">
        <v>28</v>
      </c>
      <c r="E30" s="18" t="s">
        <v>16</v>
      </c>
      <c r="F30" s="17">
        <v>22</v>
      </c>
      <c r="G30" s="18" t="s">
        <v>19</v>
      </c>
      <c r="H30" s="19" t="s">
        <v>97</v>
      </c>
    </row>
    <row r="31" spans="2:8" x14ac:dyDescent="0.3">
      <c r="B31" s="16" t="s">
        <v>54</v>
      </c>
      <c r="C31" s="17" t="str">
        <f>UPPER("monto devuelto")</f>
        <v>MONTO DEVUELTO</v>
      </c>
      <c r="D31" s="17" t="s">
        <v>28</v>
      </c>
      <c r="E31" s="18" t="s">
        <v>16</v>
      </c>
      <c r="F31" s="17">
        <v>22</v>
      </c>
      <c r="G31" s="18" t="s">
        <v>19</v>
      </c>
      <c r="H31" s="19" t="s">
        <v>97</v>
      </c>
    </row>
    <row r="32" spans="2:8" x14ac:dyDescent="0.3">
      <c r="B32" s="16" t="s">
        <v>55</v>
      </c>
      <c r="C32" s="17" t="str">
        <f>UPPER("Refleja la fecha/hr maxima para que le gestion este resuelta")</f>
        <v>REFLEJA LA FECHA/HR MAXIMA PARA QUE LE GESTION ESTE RESUELTA</v>
      </c>
      <c r="D32" s="17" t="s">
        <v>22</v>
      </c>
      <c r="E32" s="18" t="s">
        <v>16</v>
      </c>
      <c r="F32" s="17">
        <v>7</v>
      </c>
      <c r="G32" s="18" t="s">
        <v>19</v>
      </c>
      <c r="H32" s="19"/>
    </row>
    <row r="33" spans="2:8" x14ac:dyDescent="0.3">
      <c r="B33" s="16" t="s">
        <v>56</v>
      </c>
      <c r="C33" s="17" t="str">
        <f>UPPER("Refleja la fecha/hr del cambio de estado de la gestion")</f>
        <v>REFLEJA LA FECHA/HR DEL CAMBIO DE ESTADO DE LA GESTION</v>
      </c>
      <c r="D33" s="17" t="s">
        <v>22</v>
      </c>
      <c r="E33" s="18" t="s">
        <v>16</v>
      </c>
      <c r="F33" s="17">
        <v>7</v>
      </c>
      <c r="G33" s="18" t="s">
        <v>19</v>
      </c>
      <c r="H33" s="19"/>
    </row>
    <row r="34" spans="2:8" x14ac:dyDescent="0.3">
      <c r="B34" s="16" t="s">
        <v>57</v>
      </c>
      <c r="C34" s="17" t="str">
        <f>UPPER("Refleja la fecha/hr máxima que puede estar en el estado correspondiente")</f>
        <v>REFLEJA LA FECHA/HR MÁXIMA QUE PUEDE ESTAR EN EL ESTADO CORRESPONDIENTE</v>
      </c>
      <c r="D34" s="17" t="s">
        <v>22</v>
      </c>
      <c r="E34" s="18" t="s">
        <v>16</v>
      </c>
      <c r="F34" s="17">
        <v>7</v>
      </c>
      <c r="G34" s="18" t="s">
        <v>19</v>
      </c>
      <c r="H34" s="19"/>
    </row>
    <row r="35" spans="2:8" x14ac:dyDescent="0.3">
      <c r="B35" s="16" t="s">
        <v>58</v>
      </c>
      <c r="C35" s="17" t="str">
        <f>UPPER("Código relacional")</f>
        <v>CÓDIGO RELACIONAL</v>
      </c>
      <c r="D35" s="17" t="s">
        <v>28</v>
      </c>
      <c r="E35" s="18" t="s">
        <v>16</v>
      </c>
      <c r="F35" s="17">
        <v>22</v>
      </c>
      <c r="G35" s="18" t="s">
        <v>19</v>
      </c>
      <c r="H35" s="19"/>
    </row>
    <row r="36" spans="2:8" x14ac:dyDescent="0.3">
      <c r="B36" s="16" t="s">
        <v>59</v>
      </c>
      <c r="C36" s="17" t="str">
        <f>UPPER("Código relacional")</f>
        <v>CÓDIGO RELACIONAL</v>
      </c>
      <c r="D36" s="17" t="s">
        <v>28</v>
      </c>
      <c r="E36" s="18" t="s">
        <v>16</v>
      </c>
      <c r="F36" s="17">
        <v>22</v>
      </c>
      <c r="G36" s="18" t="s">
        <v>19</v>
      </c>
      <c r="H36" s="19"/>
    </row>
    <row r="37" spans="2:8" x14ac:dyDescent="0.3">
      <c r="B37" s="16" t="s">
        <v>60</v>
      </c>
      <c r="C37" s="17" t="str">
        <f>UPPER("comentario del resolutor")</f>
        <v>COMENTARIO DEL RESOLUTOR</v>
      </c>
      <c r="D37" s="17" t="s">
        <v>18</v>
      </c>
      <c r="E37" s="18" t="s">
        <v>16</v>
      </c>
      <c r="F37" s="17">
        <v>4000</v>
      </c>
      <c r="G37" s="18" t="s">
        <v>19</v>
      </c>
      <c r="H37" s="19"/>
    </row>
    <row r="38" spans="2:8" x14ac:dyDescent="0.3">
      <c r="B38" s="16" t="s">
        <v>25</v>
      </c>
      <c r="C38" s="17" t="str">
        <f>UPPER("Fecha de baja del registro")</f>
        <v>FECHA DE BAJA DEL REGISTRO</v>
      </c>
      <c r="D38" s="17" t="s">
        <v>22</v>
      </c>
      <c r="E38" s="18" t="s">
        <v>16</v>
      </c>
      <c r="F38" s="17">
        <v>7</v>
      </c>
      <c r="G38" s="18" t="s">
        <v>19</v>
      </c>
      <c r="H38" s="19"/>
    </row>
    <row r="39" spans="2:8" x14ac:dyDescent="0.3">
      <c r="B39" s="16" t="s">
        <v>61</v>
      </c>
      <c r="C39" s="17" t="str">
        <f>UPPER("Número identificador de la entidad")</f>
        <v>NÚMERO IDENTIFICADOR DE LA ENTIDAD</v>
      </c>
      <c r="D39" s="17" t="s">
        <v>28</v>
      </c>
      <c r="E39" s="18" t="s">
        <v>16</v>
      </c>
      <c r="F39" s="17">
        <v>22</v>
      </c>
      <c r="G39" s="18" t="s">
        <v>19</v>
      </c>
      <c r="H39" s="19"/>
    </row>
    <row r="40" spans="2:8" x14ac:dyDescent="0.3">
      <c r="B40" s="16" t="s">
        <v>62</v>
      </c>
      <c r="C40" s="17" t="str">
        <f>UPPER("favoravilidad de la gestion: Al banco o al cliente")</f>
        <v>FAVORAVILIDAD DE LA GESTION: AL BANCO O AL CLIENTE</v>
      </c>
      <c r="D40" s="17" t="s">
        <v>27</v>
      </c>
      <c r="E40" s="18" t="s">
        <v>16</v>
      </c>
      <c r="F40" s="17">
        <v>1</v>
      </c>
      <c r="G40" s="18" t="s">
        <v>19</v>
      </c>
      <c r="H40" s="19"/>
    </row>
    <row r="41" spans="2:8" x14ac:dyDescent="0.3">
      <c r="B41" s="16" t="s">
        <v>63</v>
      </c>
      <c r="C41" s="17" t="str">
        <f>UPPER("F - Favorable / D - Desfavorable")</f>
        <v>F - FAVORABLE / D - DESFAVORABLE</v>
      </c>
      <c r="D41" s="17" t="s">
        <v>27</v>
      </c>
      <c r="E41" s="18" t="s">
        <v>16</v>
      </c>
      <c r="F41" s="17">
        <v>1</v>
      </c>
      <c r="G41" s="18" t="s">
        <v>19</v>
      </c>
      <c r="H41" s="19"/>
    </row>
    <row r="42" spans="2:8" x14ac:dyDescent="0.3">
      <c r="B42" s="16" t="s">
        <v>64</v>
      </c>
      <c r="C42" s="17" t="str">
        <f>UPPER("indicador de si la gestion se informa o no al BCRA")</f>
        <v>INDICADOR DE SI LA GESTION SE INFORMA O NO AL BCRA</v>
      </c>
      <c r="D42" s="17" t="s">
        <v>18</v>
      </c>
      <c r="E42" s="18" t="s">
        <v>16</v>
      </c>
      <c r="F42" s="17">
        <v>1</v>
      </c>
      <c r="G42" s="18" t="s">
        <v>19</v>
      </c>
      <c r="H42" s="19"/>
    </row>
    <row r="43" spans="2:8" x14ac:dyDescent="0.3">
      <c r="B43" s="16" t="s">
        <v>65</v>
      </c>
      <c r="C43" s="17" t="str">
        <f>UPPER("numero gestión interno")</f>
        <v>NUMERO GESTIÓN INTERNO</v>
      </c>
      <c r="D43" s="17" t="s">
        <v>28</v>
      </c>
      <c r="E43" s="18" t="s">
        <v>16</v>
      </c>
      <c r="F43" s="17">
        <v>22</v>
      </c>
      <c r="G43" s="18" t="s">
        <v>19</v>
      </c>
      <c r="H43" s="19"/>
    </row>
    <row r="44" spans="2:8" x14ac:dyDescent="0.3">
      <c r="B44" s="16" t="s">
        <v>66</v>
      </c>
      <c r="C44" s="17" t="str">
        <f>UPPER("Código relacional")</f>
        <v>CÓDIGO RELACIONAL</v>
      </c>
      <c r="D44" s="17" t="s">
        <v>28</v>
      </c>
      <c r="E44" s="18" t="s">
        <v>16</v>
      </c>
      <c r="F44" s="17">
        <v>22</v>
      </c>
      <c r="G44" s="18" t="s">
        <v>19</v>
      </c>
      <c r="H44" s="19"/>
    </row>
    <row r="45" spans="2:8" x14ac:dyDescent="0.3">
      <c r="B45" s="16" t="s">
        <v>67</v>
      </c>
      <c r="C45" s="17" t="str">
        <f>UPPER("Descripción de la entidad")</f>
        <v>DESCRIPCIÓN DE LA ENTIDAD</v>
      </c>
      <c r="D45" s="17" t="s">
        <v>18</v>
      </c>
      <c r="E45" s="18" t="s">
        <v>16</v>
      </c>
      <c r="F45" s="17">
        <v>90</v>
      </c>
      <c r="G45" s="18" t="s">
        <v>19</v>
      </c>
      <c r="H45" s="19"/>
    </row>
    <row r="46" spans="2:8" x14ac:dyDescent="0.3">
      <c r="B46" s="16" t="s">
        <v>68</v>
      </c>
      <c r="C46" s="17" t="str">
        <f>UPPER("numero de ticket que se indica al cliente")</f>
        <v>NUMERO DE TICKET QUE SE INDICA AL CLIENTE</v>
      </c>
      <c r="D46" s="17" t="s">
        <v>28</v>
      </c>
      <c r="E46" s="18" t="s">
        <v>16</v>
      </c>
      <c r="F46" s="17">
        <v>22</v>
      </c>
      <c r="G46" s="18" t="s">
        <v>19</v>
      </c>
      <c r="H46" s="19"/>
    </row>
    <row r="47" spans="2:8" x14ac:dyDescent="0.3">
      <c r="B47" s="16" t="s">
        <v>69</v>
      </c>
      <c r="C47" s="17" t="str">
        <f>UPPER("prefijo del numero de ticket PE pedido / RE reclamo")</f>
        <v>PREFIJO DEL NUMERO DE TICKET PE PEDIDO / RE RECLAMO</v>
      </c>
      <c r="D47" s="17" t="s">
        <v>18</v>
      </c>
      <c r="E47" s="18" t="s">
        <v>16</v>
      </c>
      <c r="F47" s="17">
        <v>10</v>
      </c>
      <c r="G47" s="18" t="s">
        <v>19</v>
      </c>
      <c r="H47" s="19"/>
    </row>
    <row r="48" spans="2:8" x14ac:dyDescent="0.3">
      <c r="B48" s="16" t="s">
        <v>70</v>
      </c>
      <c r="C48" s="17" t="str">
        <f>UPPER("numero interno para transacciones custionadas")</f>
        <v>NUMERO INTERNO PARA TRANSACCIONES CUSTIONADAS</v>
      </c>
      <c r="D48" s="17" t="s">
        <v>18</v>
      </c>
      <c r="E48" s="18" t="s">
        <v>16</v>
      </c>
      <c r="F48" s="17">
        <v>10</v>
      </c>
      <c r="G48" s="18" t="s">
        <v>19</v>
      </c>
      <c r="H48" s="19"/>
    </row>
    <row r="49" spans="2:9" x14ac:dyDescent="0.3">
      <c r="B49" s="16" t="s">
        <v>71</v>
      </c>
      <c r="C49" s="17" t="str">
        <f>UPPER("Número identificador de la entidad")</f>
        <v>NÚMERO IDENTIFICADOR DE LA ENTIDAD</v>
      </c>
      <c r="D49" s="17" t="s">
        <v>28</v>
      </c>
      <c r="E49" s="18" t="s">
        <v>16</v>
      </c>
      <c r="F49" s="17">
        <v>22</v>
      </c>
      <c r="G49" s="18" t="s">
        <v>19</v>
      </c>
      <c r="H49" s="19"/>
    </row>
    <row r="50" spans="2:9" x14ac:dyDescent="0.3">
      <c r="B50" s="16" t="s">
        <v>72</v>
      </c>
      <c r="C50" s="17" t="str">
        <f>UPPER("indicador de ajuste")</f>
        <v>INDICADOR DE AJUSTE</v>
      </c>
      <c r="D50" s="17" t="s">
        <v>18</v>
      </c>
      <c r="E50" s="18" t="s">
        <v>16</v>
      </c>
      <c r="F50" s="17">
        <v>1</v>
      </c>
      <c r="G50" s="18" t="s">
        <v>19</v>
      </c>
      <c r="H50" s="19"/>
    </row>
    <row r="51" spans="2:9" ht="15.5" thickBot="1" x14ac:dyDescent="0.35">
      <c r="B51" s="21" t="s">
        <v>73</v>
      </c>
      <c r="C51" s="22" t="str">
        <f>UPPER("indicador de anticipo")</f>
        <v>INDICADOR DE ANTICIPO</v>
      </c>
      <c r="D51" s="22" t="s">
        <v>18</v>
      </c>
      <c r="E51" s="18" t="s">
        <v>16</v>
      </c>
      <c r="F51" s="22">
        <v>1</v>
      </c>
      <c r="G51" s="23" t="s">
        <v>19</v>
      </c>
      <c r="H51" s="24"/>
    </row>
    <row r="52" spans="2:9" ht="15.5" thickBot="1" x14ac:dyDescent="0.35">
      <c r="B52" s="21" t="s">
        <v>74</v>
      </c>
      <c r="C52" s="22" t="str">
        <f>UPPER("origen del reclamo")</f>
        <v>ORIGEN DEL RECLAMO</v>
      </c>
      <c r="D52" s="22" t="s">
        <v>18</v>
      </c>
      <c r="E52" s="18" t="s">
        <v>16</v>
      </c>
      <c r="F52" s="22">
        <v>200</v>
      </c>
      <c r="G52" s="23" t="s">
        <v>19</v>
      </c>
      <c r="H52" s="24"/>
      <c r="I52" s="21"/>
    </row>
    <row r="53" spans="2:9" ht="15.5" thickBot="1" x14ac:dyDescent="0.35">
      <c r="B53" s="21" t="s">
        <v>75</v>
      </c>
      <c r="C53" s="22" t="str">
        <f>UPPER("zona del consumo")</f>
        <v>ZONA DEL CONSUMO</v>
      </c>
      <c r="D53" s="22" t="s">
        <v>18</v>
      </c>
      <c r="E53" s="18" t="s">
        <v>16</v>
      </c>
      <c r="F53" s="22">
        <v>2</v>
      </c>
      <c r="G53" s="23" t="s">
        <v>19</v>
      </c>
      <c r="H53" s="24"/>
      <c r="I53" s="21"/>
    </row>
    <row r="54" spans="2:9" ht="15.5" thickBot="1" x14ac:dyDescent="0.35">
      <c r="B54" s="21" t="s">
        <v>76</v>
      </c>
      <c r="C54" s="22" t="str">
        <f>UPPER("etapa de resolución actual del reclamo")</f>
        <v>ETAPA DE RESOLUCIÓN ACTUAL DEL RECLAMO</v>
      </c>
      <c r="D54" s="22" t="s">
        <v>28</v>
      </c>
      <c r="E54" s="18" t="s">
        <v>16</v>
      </c>
      <c r="F54" s="22">
        <v>22</v>
      </c>
      <c r="G54" s="23" t="s">
        <v>19</v>
      </c>
      <c r="H54" s="24"/>
      <c r="I54" s="21"/>
    </row>
    <row r="55" spans="2:9" ht="15.5" thickBot="1" x14ac:dyDescent="0.35">
      <c r="B55" s="21" t="s">
        <v>77</v>
      </c>
      <c r="C55" s="22" t="str">
        <f>UPPER("Código relacional")</f>
        <v>CÓDIGO RELACIONAL</v>
      </c>
      <c r="D55" s="22" t="s">
        <v>18</v>
      </c>
      <c r="E55" s="18" t="s">
        <v>16</v>
      </c>
      <c r="F55" s="22">
        <v>2</v>
      </c>
      <c r="G55" s="23" t="s">
        <v>19</v>
      </c>
      <c r="H55" s="24"/>
      <c r="I55" s="21"/>
    </row>
    <row r="56" spans="2:9" ht="15.5" thickBot="1" x14ac:dyDescent="0.35">
      <c r="B56" s="21" t="s">
        <v>78</v>
      </c>
      <c r="C56" s="22" t="str">
        <f>UPPER("Código relacional")</f>
        <v>CÓDIGO RELACIONAL</v>
      </c>
      <c r="D56" s="22" t="s">
        <v>18</v>
      </c>
      <c r="E56" s="18" t="s">
        <v>16</v>
      </c>
      <c r="F56" s="22">
        <v>4</v>
      </c>
      <c r="G56" s="23" t="s">
        <v>19</v>
      </c>
      <c r="H56" s="24"/>
      <c r="I56" s="21"/>
    </row>
    <row r="57" spans="2:9" ht="15.5" thickBot="1" x14ac:dyDescent="0.35">
      <c r="B57" s="21" t="s">
        <v>79</v>
      </c>
      <c r="C57" s="22" t="str">
        <f>UPPER("indica si la gestión ajusto provisoriamente")</f>
        <v>INDICA SI LA GESTIÓN AJUSTO PROVISORIAMENTE</v>
      </c>
      <c r="D57" s="22" t="s">
        <v>18</v>
      </c>
      <c r="E57" s="18" t="s">
        <v>16</v>
      </c>
      <c r="F57" s="22">
        <v>1</v>
      </c>
      <c r="G57" s="23" t="s">
        <v>19</v>
      </c>
      <c r="H57" s="24"/>
      <c r="I57" s="21"/>
    </row>
    <row r="58" spans="2:9" ht="15.5" thickBot="1" x14ac:dyDescent="0.35">
      <c r="B58" s="21" t="s">
        <v>80</v>
      </c>
      <c r="C58" s="22" t="str">
        <f>UPPER("indica si el cliente tiene ejecutivo online asignado")</f>
        <v>INDICA SI EL CLIENTE TIENE EJECUTIVO ONLINE ASIGNADO</v>
      </c>
      <c r="D58" s="22" t="s">
        <v>18</v>
      </c>
      <c r="E58" s="18" t="s">
        <v>16</v>
      </c>
      <c r="F58" s="22">
        <v>2</v>
      </c>
      <c r="G58" s="23" t="s">
        <v>19</v>
      </c>
      <c r="H58" s="24"/>
      <c r="I58" s="21"/>
    </row>
    <row r="59" spans="2:9" ht="15.5" thickBot="1" x14ac:dyDescent="0.35">
      <c r="B59" s="21" t="s">
        <v>81</v>
      </c>
      <c r="C59" s="22" t="str">
        <f>UPPER("monto IVA")</f>
        <v>MONTO IVA</v>
      </c>
      <c r="D59" s="22" t="s">
        <v>28</v>
      </c>
      <c r="E59" s="18" t="s">
        <v>16</v>
      </c>
      <c r="F59" s="22">
        <v>22</v>
      </c>
      <c r="G59" s="23" t="s">
        <v>19</v>
      </c>
      <c r="H59" s="19" t="s">
        <v>97</v>
      </c>
      <c r="I59" s="21"/>
    </row>
    <row r="60" spans="2:9" ht="15.5" thickBot="1" x14ac:dyDescent="0.35">
      <c r="B60" s="21" t="s">
        <v>82</v>
      </c>
      <c r="C60" s="22" t="str">
        <f>UPPER("Código relacional")</f>
        <v>CÓDIGO RELACIONAL</v>
      </c>
      <c r="D60" s="22" t="s">
        <v>27</v>
      </c>
      <c r="E60" s="18" t="s">
        <v>16</v>
      </c>
      <c r="F60" s="22">
        <v>3</v>
      </c>
      <c r="G60" s="23" t="s">
        <v>19</v>
      </c>
      <c r="H60" s="24"/>
      <c r="I60" s="21"/>
    </row>
    <row r="61" spans="2:9" ht="15.5" thickBot="1" x14ac:dyDescent="0.35">
      <c r="B61" s="21" t="s">
        <v>83</v>
      </c>
      <c r="C61" s="22" t="str">
        <f>UPPER("Código relacional")</f>
        <v>CÓDIGO RELACIONAL</v>
      </c>
      <c r="D61" s="22" t="s">
        <v>27</v>
      </c>
      <c r="E61" s="18" t="s">
        <v>16</v>
      </c>
      <c r="F61" s="22">
        <v>3</v>
      </c>
      <c r="G61" s="23" t="s">
        <v>19</v>
      </c>
      <c r="H61" s="24"/>
      <c r="I61" s="21"/>
    </row>
    <row r="62" spans="2:9" ht="15.5" thickBot="1" x14ac:dyDescent="0.35">
      <c r="B62" s="21" t="s">
        <v>84</v>
      </c>
      <c r="C62" s="22" t="str">
        <f>UPPER("Número identificador de la entidad")</f>
        <v>NÚMERO IDENTIFICADOR DE LA ENTIDAD</v>
      </c>
      <c r="D62" s="22" t="s">
        <v>27</v>
      </c>
      <c r="E62" s="18" t="s">
        <v>16</v>
      </c>
      <c r="F62" s="22">
        <v>4</v>
      </c>
      <c r="G62" s="23" t="s">
        <v>19</v>
      </c>
      <c r="H62" s="24"/>
      <c r="I62" s="21"/>
    </row>
    <row r="63" spans="2:9" ht="15.5" thickBot="1" x14ac:dyDescent="0.35">
      <c r="B63" s="21" t="s">
        <v>85</v>
      </c>
      <c r="C63" s="22" t="str">
        <f>UPPER("Número identificador de la entidad")</f>
        <v>NÚMERO IDENTIFICADOR DE LA ENTIDAD</v>
      </c>
      <c r="D63" s="22" t="s">
        <v>28</v>
      </c>
      <c r="E63" s="18" t="s">
        <v>16</v>
      </c>
      <c r="F63" s="22">
        <v>22</v>
      </c>
      <c r="G63" s="23" t="s">
        <v>19</v>
      </c>
      <c r="H63" s="24"/>
      <c r="I63" s="21"/>
    </row>
    <row r="64" spans="2:9" ht="15.5" thickBot="1" x14ac:dyDescent="0.35">
      <c r="B64" s="21" t="s">
        <v>86</v>
      </c>
      <c r="C64" s="22" t="str">
        <f>UPPER("cuenta del paquete")</f>
        <v>CUENTA DEL PAQUETE</v>
      </c>
      <c r="D64" s="22" t="s">
        <v>18</v>
      </c>
      <c r="E64" s="18" t="s">
        <v>16</v>
      </c>
      <c r="F64" s="22">
        <v>12</v>
      </c>
      <c r="G64" s="23" t="s">
        <v>19</v>
      </c>
      <c r="H64" s="24"/>
      <c r="I64" s="21"/>
    </row>
    <row r="65" spans="2:9" ht="15.5" thickBot="1" x14ac:dyDescent="0.35">
      <c r="B65" s="21" t="s">
        <v>87</v>
      </c>
      <c r="C65" s="22" t="str">
        <f>UPPER("numero del paquete")</f>
        <v>NUMERO DEL PAQUETE</v>
      </c>
      <c r="D65" s="22" t="s">
        <v>28</v>
      </c>
      <c r="E65" s="18" t="s">
        <v>16</v>
      </c>
      <c r="F65" s="22">
        <v>22</v>
      </c>
      <c r="G65" s="23" t="s">
        <v>19</v>
      </c>
      <c r="H65" s="24"/>
      <c r="I65" s="21"/>
    </row>
    <row r="66" spans="2:9" ht="15.5" thickBot="1" x14ac:dyDescent="0.35">
      <c r="B66" s="21" t="s">
        <v>88</v>
      </c>
      <c r="C66" s="22" t="str">
        <f>UPPER("sucursal del paquete")</f>
        <v>SUCURSAL DEL PAQUETE</v>
      </c>
      <c r="D66" s="22" t="s">
        <v>28</v>
      </c>
      <c r="E66" s="18" t="s">
        <v>16</v>
      </c>
      <c r="F66" s="22">
        <v>22</v>
      </c>
      <c r="G66" s="23" t="s">
        <v>19</v>
      </c>
      <c r="H66" s="24"/>
      <c r="I66" s="21"/>
    </row>
    <row r="67" spans="2:9" ht="15.5" thickBot="1" x14ac:dyDescent="0.35">
      <c r="B67" s="21" t="s">
        <v>89</v>
      </c>
      <c r="C67" s="22" t="str">
        <f>UPPER("tipo de persona (cliente)")</f>
        <v>TIPO DE PERSONA (CLIENTE)</v>
      </c>
      <c r="D67" s="22" t="s">
        <v>18</v>
      </c>
      <c r="E67" s="18" t="s">
        <v>16</v>
      </c>
      <c r="F67" s="22">
        <v>1</v>
      </c>
      <c r="G67" s="23" t="s">
        <v>19</v>
      </c>
      <c r="H67" s="24"/>
      <c r="I67" s="21"/>
    </row>
    <row r="68" spans="2:9" ht="15.5" thickBot="1" x14ac:dyDescent="0.35">
      <c r="B68" s="21" t="s">
        <v>90</v>
      </c>
      <c r="C68" s="22" t="str">
        <f>UPPER("indica si es cliente vip")</f>
        <v>INDICA SI ES CLIENTE VIP</v>
      </c>
      <c r="D68" s="22" t="s">
        <v>18</v>
      </c>
      <c r="E68" s="18" t="s">
        <v>16</v>
      </c>
      <c r="F68" s="22">
        <v>2</v>
      </c>
      <c r="G68" s="23" t="s">
        <v>19</v>
      </c>
      <c r="H68" s="24"/>
      <c r="I68" s="21"/>
    </row>
    <row r="69" spans="2:9" ht="15.5" thickBot="1" x14ac:dyDescent="0.35">
      <c r="B69" s="21" t="s">
        <v>91</v>
      </c>
      <c r="C69" s="22" t="str">
        <f>UPPER("cantidad de cheques reclamados")</f>
        <v>CANTIDAD DE CHEQUES RECLAMADOS</v>
      </c>
      <c r="D69" s="22" t="s">
        <v>28</v>
      </c>
      <c r="E69" s="18" t="s">
        <v>16</v>
      </c>
      <c r="F69" s="22">
        <v>22</v>
      </c>
      <c r="G69" s="23" t="s">
        <v>19</v>
      </c>
      <c r="H69" s="24"/>
      <c r="I69" s="21"/>
    </row>
    <row r="70" spans="2:9" ht="15.5" thickBot="1" x14ac:dyDescent="0.35">
      <c r="B70" s="21" t="s">
        <v>92</v>
      </c>
      <c r="C70" s="22" t="str">
        <f>UPPER("fecha de operación reclamada")</f>
        <v>FECHA DE OPERACIÓN RECLAMADA</v>
      </c>
      <c r="D70" s="22" t="s">
        <v>22</v>
      </c>
      <c r="E70" s="18" t="s">
        <v>16</v>
      </c>
      <c r="F70" s="22">
        <v>7</v>
      </c>
      <c r="G70" s="23" t="s">
        <v>19</v>
      </c>
      <c r="H70" s="24"/>
      <c r="I70" s="21"/>
    </row>
    <row r="71" spans="2:9" ht="15.5" thickBot="1" x14ac:dyDescent="0.35">
      <c r="B71" s="21" t="s">
        <v>93</v>
      </c>
      <c r="C71" s="22" t="str">
        <f>UPPER("Código relacional")</f>
        <v>CÓDIGO RELACIONAL</v>
      </c>
      <c r="D71" s="22" t="s">
        <v>27</v>
      </c>
      <c r="E71" s="18" t="s">
        <v>16</v>
      </c>
      <c r="F71" s="22">
        <v>3</v>
      </c>
      <c r="G71" s="23" t="s">
        <v>19</v>
      </c>
      <c r="H71" s="24"/>
      <c r="I71" s="21"/>
    </row>
    <row r="72" spans="2:9" ht="15.5" thickBot="1" x14ac:dyDescent="0.35">
      <c r="B72" s="21" t="s">
        <v>94</v>
      </c>
      <c r="C72" s="22" t="str">
        <f>UPPER("Código relacional")</f>
        <v>CÓDIGO RELACIONAL</v>
      </c>
      <c r="D72" s="22" t="s">
        <v>27</v>
      </c>
      <c r="E72" s="18" t="s">
        <v>16</v>
      </c>
      <c r="F72" s="22">
        <v>3</v>
      </c>
      <c r="G72" s="23" t="s">
        <v>19</v>
      </c>
      <c r="H72" s="24"/>
      <c r="I72" s="21"/>
    </row>
    <row r="73" spans="2:9" ht="15.5" thickBot="1" x14ac:dyDescent="0.35">
      <c r="B73" s="21" t="s">
        <v>95</v>
      </c>
      <c r="C73" s="22" t="str">
        <f>UPPER("Código relacional")</f>
        <v>CÓDIGO RELACIONAL</v>
      </c>
      <c r="D73" s="22" t="s">
        <v>18</v>
      </c>
      <c r="E73" s="18" t="s">
        <v>16</v>
      </c>
      <c r="F73" s="22">
        <v>200</v>
      </c>
      <c r="G73" s="23" t="s">
        <v>19</v>
      </c>
      <c r="H73" s="24"/>
      <c r="I73" s="2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Florentin</dc:creator>
  <cp:lastModifiedBy>Maximiliano Florentin</cp:lastModifiedBy>
  <dcterms:created xsi:type="dcterms:W3CDTF">2020-07-13T19:02:50Z</dcterms:created>
  <dcterms:modified xsi:type="dcterms:W3CDTF">2020-07-15T16:42:39Z</dcterms:modified>
</cp:coreProperties>
</file>