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Rent Roll Verified\"/>
    </mc:Choice>
  </mc:AlternateContent>
  <xr:revisionPtr revIDLastSave="0" documentId="8_{D83993D5-E233-45DF-9AEA-23818C542391}" xr6:coauthVersionLast="47" xr6:coauthVersionMax="47" xr10:uidLastSave="{00000000-0000-0000-0000-000000000000}"/>
  <bookViews>
    <workbookView xWindow="-108" yWindow="-108" windowWidth="23256" windowHeight="12456" xr2:uid="{075EB644-B592-4357-A136-A4BFD05C9961}"/>
  </bookViews>
  <sheets>
    <sheet name="QD_RENTROLL" sheetId="2" r:id="rId1"/>
    <sheet name="Sheet1" sheetId="1" r:id="rId2"/>
  </sheets>
  <definedNames>
    <definedName name="QD_INSERT_RENTROLL_START" hidden="1">QD_RENTROLL!$AA$3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2" l="1"/>
  <c r="U4" i="2" a="1"/>
  <c r="U4" i="2" s="1"/>
  <c r="U5" i="2" a="1"/>
  <c r="U5" i="2" s="1"/>
  <c r="U6" i="2" a="1"/>
  <c r="U6" i="2" s="1"/>
  <c r="U7" i="2"/>
  <c r="U8" i="2"/>
  <c r="U9" i="2"/>
  <c r="U10" i="2"/>
  <c r="U11" i="2"/>
  <c r="U12" i="2"/>
  <c r="K6" i="2"/>
  <c r="L6" i="2" s="1"/>
  <c r="L4" i="2" s="1"/>
  <c r="J4" i="2"/>
  <c r="K4" i="2"/>
  <c r="O4" i="2"/>
  <c r="B8" i="2" a="1"/>
  <c r="F10" i="2" a="1"/>
  <c r="F13" i="2" a="1"/>
  <c r="F16" i="2" a="1"/>
  <c r="E11" i="2" a="1"/>
  <c r="E14" i="2" a="1"/>
  <c r="F14" i="2" a="1"/>
  <c r="E12" i="2" a="1"/>
  <c r="E15" i="2" a="1"/>
  <c r="F11" i="2" a="1"/>
  <c r="E16" i="2" a="1"/>
  <c r="E13" i="2" a="1"/>
  <c r="E10" i="2" a="1"/>
  <c r="F15" i="2" a="1"/>
  <c r="F12" i="2" a="1"/>
  <c r="F9" i="2" a="1"/>
  <c r="E9" i="2" a="1"/>
  <c r="E12" i="2" l="1"/>
  <c r="F14" i="2"/>
  <c r="E14" i="2"/>
  <c r="E11" i="2"/>
  <c r="F16" i="2"/>
  <c r="F13" i="2"/>
  <c r="F10" i="2"/>
  <c r="B8" i="2"/>
  <c r="E15" i="2"/>
  <c r="F11" i="2"/>
  <c r="E16" i="2"/>
  <c r="E13" i="2"/>
  <c r="E10" i="2"/>
  <c r="F15" i="2"/>
  <c r="F12" i="2"/>
  <c r="F9" i="2"/>
  <c r="E9" i="2"/>
  <c r="N6" i="2"/>
  <c r="M6" i="2"/>
  <c r="M4" i="2" s="1"/>
  <c r="H10" i="2"/>
  <c r="J16" i="2"/>
  <c r="G14" i="2"/>
  <c r="N9" i="2"/>
  <c r="Q16" i="2"/>
  <c r="G10" i="2"/>
  <c r="K11" i="2"/>
  <c r="H9" i="2"/>
  <c r="J15" i="2"/>
  <c r="G13" i="2"/>
  <c r="P10" i="2"/>
  <c r="P9" i="2"/>
  <c r="L12" i="2"/>
  <c r="M12" i="2"/>
  <c r="K10" i="2"/>
  <c r="L16" i="2"/>
  <c r="J14" i="2"/>
  <c r="G12" i="2"/>
  <c r="G11" i="2"/>
  <c r="M11" i="2"/>
  <c r="K9" i="2"/>
  <c r="L15" i="2"/>
  <c r="J13" i="2"/>
  <c r="J12" i="2"/>
  <c r="G16" i="2"/>
  <c r="Q14" i="2"/>
  <c r="O12" i="2"/>
  <c r="M10" i="2"/>
  <c r="N16" i="2"/>
  <c r="L14" i="2"/>
  <c r="L13" i="2"/>
  <c r="O15" i="2"/>
  <c r="H16" i="2"/>
  <c r="Q13" i="2"/>
  <c r="O11" i="2"/>
  <c r="M9" i="2"/>
  <c r="N15" i="2"/>
  <c r="N14" i="2"/>
  <c r="Q15" i="2"/>
  <c r="G9" i="2"/>
  <c r="H15" i="2"/>
  <c r="Q12" i="2"/>
  <c r="O10" i="2"/>
  <c r="P16" i="2"/>
  <c r="P15" i="2"/>
  <c r="J11" i="2"/>
  <c r="H14" i="2"/>
  <c r="P14" i="2" s="1"/>
  <c r="Q11" i="2"/>
  <c r="Q9" i="2"/>
  <c r="L11" i="2"/>
  <c r="K15" i="2"/>
  <c r="H13" i="2"/>
  <c r="Q10" i="2"/>
  <c r="N12" i="2"/>
  <c r="K14" i="2"/>
  <c r="H12" i="2"/>
  <c r="P13" i="2"/>
  <c r="K13" i="2"/>
  <c r="G15" i="2"/>
  <c r="O16" i="2"/>
  <c r="O14" i="2"/>
  <c r="O13" i="2"/>
  <c r="J10" i="2"/>
  <c r="O9" i="2"/>
  <c r="N13" i="2"/>
  <c r="J9" i="2"/>
  <c r="H11" i="2"/>
  <c r="P11" i="2" s="1"/>
  <c r="L10" i="2"/>
  <c r="K12" i="2"/>
  <c r="L9" i="2"/>
  <c r="M13" i="2"/>
  <c r="N10" i="2"/>
  <c r="K16" i="2"/>
  <c r="M16" i="2"/>
  <c r="N11" i="2"/>
  <c r="M15" i="2"/>
  <c r="P12" i="2"/>
  <c r="M14" i="2"/>
  <c r="C13" i="2" l="1"/>
  <c r="W80" i="2" s="1"/>
  <c r="C16" i="2"/>
  <c r="W11" i="2" s="1"/>
  <c r="Z6" i="2"/>
  <c r="Z9" i="2"/>
  <c r="Z12" i="2"/>
  <c r="Z15" i="2"/>
  <c r="Z18" i="2"/>
  <c r="Z21" i="2"/>
  <c r="Z24" i="2"/>
  <c r="Z27" i="2"/>
  <c r="Z30" i="2"/>
  <c r="Z33" i="2"/>
  <c r="Z36" i="2"/>
  <c r="Z39" i="2"/>
  <c r="Z42" i="2"/>
  <c r="Z45" i="2"/>
  <c r="Z48" i="2"/>
  <c r="Z51" i="2"/>
  <c r="Z54" i="2"/>
  <c r="Z57" i="2"/>
  <c r="Z60" i="2"/>
  <c r="Z63" i="2"/>
  <c r="Z66" i="2"/>
  <c r="Z69" i="2"/>
  <c r="Z72" i="2"/>
  <c r="Z75" i="2"/>
  <c r="Z78" i="2"/>
  <c r="Z81" i="2"/>
  <c r="Z84" i="2"/>
  <c r="Z87" i="2"/>
  <c r="Z90" i="2"/>
  <c r="Z93" i="2"/>
  <c r="Z96" i="2"/>
  <c r="Z99" i="2"/>
  <c r="Z102" i="2"/>
  <c r="Z105" i="2"/>
  <c r="Z108" i="2"/>
  <c r="Z111" i="2"/>
  <c r="Z114" i="2"/>
  <c r="Z117" i="2"/>
  <c r="Z120" i="2"/>
  <c r="Z123" i="2"/>
  <c r="Z126" i="2"/>
  <c r="Z129" i="2"/>
  <c r="Z132" i="2"/>
  <c r="Z135" i="2"/>
  <c r="W4" i="2"/>
  <c r="Y4" i="2"/>
  <c r="Y7" i="2"/>
  <c r="Y10" i="2"/>
  <c r="W32" i="2"/>
  <c r="W170" i="2"/>
  <c r="W173" i="2"/>
  <c r="W179" i="2"/>
  <c r="X5" i="2"/>
  <c r="X8" i="2"/>
  <c r="X11" i="2"/>
  <c r="X14" i="2"/>
  <c r="X17" i="2"/>
  <c r="X20" i="2"/>
  <c r="X23" i="2"/>
  <c r="X26" i="2"/>
  <c r="X32" i="2"/>
  <c r="X35" i="2"/>
  <c r="X38" i="2"/>
  <c r="Z5" i="2"/>
  <c r="Z8" i="2"/>
  <c r="Z11" i="2"/>
  <c r="Z14" i="2"/>
  <c r="Z17" i="2"/>
  <c r="Z20" i="2"/>
  <c r="Z23" i="2"/>
  <c r="Z26" i="2"/>
  <c r="Z29" i="2"/>
  <c r="Z32" i="2"/>
  <c r="Z35" i="2"/>
  <c r="Z38" i="2"/>
  <c r="Z41" i="2"/>
  <c r="Z44" i="2"/>
  <c r="Z47" i="2"/>
  <c r="Z50" i="2"/>
  <c r="Z53" i="2"/>
  <c r="X9" i="2"/>
  <c r="Z13" i="2"/>
  <c r="Y18" i="2"/>
  <c r="Z22" i="2"/>
  <c r="Y27" i="2"/>
  <c r="Z31" i="2"/>
  <c r="Y36" i="2"/>
  <c r="Z40" i="2"/>
  <c r="Z52" i="2"/>
  <c r="Z56" i="2"/>
  <c r="X60" i="2"/>
  <c r="X71" i="2"/>
  <c r="Z74" i="2"/>
  <c r="Y85" i="2"/>
  <c r="X89" i="2"/>
  <c r="Z92" i="2"/>
  <c r="X96" i="2"/>
  <c r="Y103" i="2"/>
  <c r="X107" i="2"/>
  <c r="Z110" i="2"/>
  <c r="X114" i="2"/>
  <c r="Y121" i="2"/>
  <c r="X125" i="2"/>
  <c r="Z128" i="2"/>
  <c r="X132" i="2"/>
  <c r="X139" i="2"/>
  <c r="Y142" i="2"/>
  <c r="Z145" i="2"/>
  <c r="X149" i="2"/>
  <c r="Y152" i="2"/>
  <c r="Z155" i="2"/>
  <c r="W159" i="2"/>
  <c r="X162" i="2"/>
  <c r="Y165" i="2"/>
  <c r="Z168" i="2"/>
  <c r="X175" i="2"/>
  <c r="Y178" i="2"/>
  <c r="Z181" i="2"/>
  <c r="X185" i="2"/>
  <c r="Y188" i="2"/>
  <c r="Z191" i="2"/>
  <c r="Y201" i="2"/>
  <c r="Z204" i="2"/>
  <c r="X211" i="2"/>
  <c r="Z217" i="2"/>
  <c r="X221" i="2"/>
  <c r="X76" i="2"/>
  <c r="X94" i="2"/>
  <c r="Z97" i="2"/>
  <c r="Y108" i="2"/>
  <c r="X4" i="2"/>
  <c r="Y9" i="2"/>
  <c r="Y14" i="2"/>
  <c r="Y23" i="2"/>
  <c r="Y32" i="2"/>
  <c r="X41" i="2"/>
  <c r="X45" i="2"/>
  <c r="X49" i="2"/>
  <c r="X53" i="2"/>
  <c r="Y60" i="2"/>
  <c r="X64" i="2"/>
  <c r="Z67" i="2"/>
  <c r="Y71" i="2"/>
  <c r="X82" i="2"/>
  <c r="Z85" i="2"/>
  <c r="Y89" i="2"/>
  <c r="Y96" i="2"/>
  <c r="X100" i="2"/>
  <c r="Z103" i="2"/>
  <c r="Y107" i="2"/>
  <c r="W111" i="2"/>
  <c r="Y114" i="2"/>
  <c r="X118" i="2"/>
  <c r="Z121" i="2"/>
  <c r="Y125" i="2"/>
  <c r="Y132" i="2"/>
  <c r="X136" i="2"/>
  <c r="Y139" i="2"/>
  <c r="Z142" i="2"/>
  <c r="X146" i="2"/>
  <c r="Y149" i="2"/>
  <c r="Z152" i="2"/>
  <c r="X159" i="2"/>
  <c r="Y162" i="2"/>
  <c r="Z165" i="2"/>
  <c r="X172" i="2"/>
  <c r="Y175" i="2"/>
  <c r="Z178" i="2"/>
  <c r="X182" i="2"/>
  <c r="Y185" i="2"/>
  <c r="Z188" i="2"/>
  <c r="X195" i="2"/>
  <c r="Z201" i="2"/>
  <c r="X208" i="2"/>
  <c r="Y211" i="2"/>
  <c r="Z214" i="2"/>
  <c r="X218" i="2"/>
  <c r="Y221" i="2"/>
  <c r="X6" i="2"/>
  <c r="Y11" i="2"/>
  <c r="Y20" i="2"/>
  <c r="Y38" i="2"/>
  <c r="Y42" i="2"/>
  <c r="Y54" i="2"/>
  <c r="Z61" i="2"/>
  <c r="Y65" i="2"/>
  <c r="Y72" i="2"/>
  <c r="Z79" i="2"/>
  <c r="Y90" i="2"/>
  <c r="Y101" i="2"/>
  <c r="Z4" i="2"/>
  <c r="X19" i="2"/>
  <c r="X28" i="2"/>
  <c r="X37" i="2"/>
  <c r="Y41" i="2"/>
  <c r="Y45" i="2"/>
  <c r="Y49" i="2"/>
  <c r="Y53" i="2"/>
  <c r="X57" i="2"/>
  <c r="Y64" i="2"/>
  <c r="X68" i="2"/>
  <c r="Z71" i="2"/>
  <c r="X75" i="2"/>
  <c r="Y82" i="2"/>
  <c r="X86" i="2"/>
  <c r="Z89" i="2"/>
  <c r="X93" i="2"/>
  <c r="Y100" i="2"/>
  <c r="X104" i="2"/>
  <c r="Z107" i="2"/>
  <c r="X111" i="2"/>
  <c r="Y118" i="2"/>
  <c r="X122" i="2"/>
  <c r="Z125" i="2"/>
  <c r="X129" i="2"/>
  <c r="Y136" i="2"/>
  <c r="Z139" i="2"/>
  <c r="X143" i="2"/>
  <c r="Y146" i="2"/>
  <c r="Z149" i="2"/>
  <c r="X156" i="2"/>
  <c r="Y159" i="2"/>
  <c r="Z162" i="2"/>
  <c r="X169" i="2"/>
  <c r="Y172" i="2"/>
  <c r="Z175" i="2"/>
  <c r="X179" i="2"/>
  <c r="Y182" i="2"/>
  <c r="Z185" i="2"/>
  <c r="Y195" i="2"/>
  <c r="Z198" i="2"/>
  <c r="X205" i="2"/>
  <c r="Y208" i="2"/>
  <c r="Z211" i="2"/>
  <c r="X215" i="2"/>
  <c r="Y218" i="2"/>
  <c r="Z221" i="2"/>
  <c r="Y5" i="2"/>
  <c r="X10" i="2"/>
  <c r="X15" i="2"/>
  <c r="Y19" i="2"/>
  <c r="X24" i="2"/>
  <c r="Y28" i="2"/>
  <c r="X33" i="2"/>
  <c r="Y37" i="2"/>
  <c r="Z49" i="2"/>
  <c r="W54" i="2"/>
  <c r="Y57" i="2"/>
  <c r="X61" i="2"/>
  <c r="Z64" i="2"/>
  <c r="Y68" i="2"/>
  <c r="Y75" i="2"/>
  <c r="Z82" i="2"/>
  <c r="Y86" i="2"/>
  <c r="Y93" i="2"/>
  <c r="X97" i="2"/>
  <c r="Z100" i="2"/>
  <c r="Y104" i="2"/>
  <c r="Y111" i="2"/>
  <c r="X115" i="2"/>
  <c r="Z118" i="2"/>
  <c r="Y122" i="2"/>
  <c r="Y129" i="2"/>
  <c r="X133" i="2"/>
  <c r="Z136" i="2"/>
  <c r="X140" i="2"/>
  <c r="Y143" i="2"/>
  <c r="Z146" i="2"/>
  <c r="X153" i="2"/>
  <c r="Y156" i="2"/>
  <c r="Z159" i="2"/>
  <c r="Y169" i="2"/>
  <c r="Z172" i="2"/>
  <c r="X176" i="2"/>
  <c r="Y179" i="2"/>
  <c r="Z182" i="2"/>
  <c r="X189" i="2"/>
  <c r="Z195" i="2"/>
  <c r="X202" i="2"/>
  <c r="Y205" i="2"/>
  <c r="Z208" i="2"/>
  <c r="Y215" i="2"/>
  <c r="Z218" i="2"/>
  <c r="W6" i="2"/>
  <c r="Z10" i="2"/>
  <c r="Y15" i="2"/>
  <c r="Z19" i="2"/>
  <c r="Y24" i="2"/>
  <c r="Z28" i="2"/>
  <c r="Y33" i="2"/>
  <c r="Z37" i="2"/>
  <c r="X42" i="2"/>
  <c r="X54" i="2"/>
  <c r="Y61" i="2"/>
  <c r="X65" i="2"/>
  <c r="Z68" i="2"/>
  <c r="X72" i="2"/>
  <c r="Z86" i="2"/>
  <c r="X90" i="2"/>
  <c r="Y97" i="2"/>
  <c r="X101" i="2"/>
  <c r="Z104" i="2"/>
  <c r="X108" i="2"/>
  <c r="Y115" i="2"/>
  <c r="X119" i="2"/>
  <c r="Z122" i="2"/>
  <c r="X126" i="2"/>
  <c r="Y133" i="2"/>
  <c r="X137" i="2"/>
  <c r="Y140" i="2"/>
  <c r="Z143" i="2"/>
  <c r="X150" i="2"/>
  <c r="Y153" i="2"/>
  <c r="Z156" i="2"/>
  <c r="X163" i="2"/>
  <c r="Z169" i="2"/>
  <c r="X173" i="2"/>
  <c r="Y176" i="2"/>
  <c r="Z179" i="2"/>
  <c r="W183" i="2"/>
  <c r="X186" i="2"/>
  <c r="Y189" i="2"/>
  <c r="Z192" i="2"/>
  <c r="X199" i="2"/>
  <c r="Y202" i="2"/>
  <c r="Z205" i="2"/>
  <c r="X209" i="2"/>
  <c r="Z215" i="2"/>
  <c r="W219" i="2"/>
  <c r="X7" i="2"/>
  <c r="Y12" i="2"/>
  <c r="Z16" i="2"/>
  <c r="Y21" i="2"/>
  <c r="Z25" i="2"/>
  <c r="Y30" i="2"/>
  <c r="Z34" i="2"/>
  <c r="Y39" i="2"/>
  <c r="Y43" i="2"/>
  <c r="Y47" i="2"/>
  <c r="Y51" i="2"/>
  <c r="Y55" i="2"/>
  <c r="X59" i="2"/>
  <c r="Z62" i="2"/>
  <c r="X66" i="2"/>
  <c r="Y73" i="2"/>
  <c r="X77" i="2"/>
  <c r="Z80" i="2"/>
  <c r="Y91" i="2"/>
  <c r="X95" i="2"/>
  <c r="Z98" i="2"/>
  <c r="Y109" i="2"/>
  <c r="X113" i="2"/>
  <c r="Z116" i="2"/>
  <c r="X120" i="2"/>
  <c r="Y127" i="2"/>
  <c r="X131" i="2"/>
  <c r="Z134" i="2"/>
  <c r="X138" i="2"/>
  <c r="Y141" i="2"/>
  <c r="Z144" i="2"/>
  <c r="X151" i="2"/>
  <c r="Y154" i="2"/>
  <c r="Z157" i="2"/>
  <c r="X161" i="2"/>
  <c r="Z167" i="2"/>
  <c r="X174" i="2"/>
  <c r="Y177" i="2"/>
  <c r="Z180" i="2"/>
  <c r="X187" i="2"/>
  <c r="Z193" i="2"/>
  <c r="X197" i="2"/>
  <c r="Y200" i="2"/>
  <c r="Z203" i="2"/>
  <c r="W207" i="2"/>
  <c r="X210" i="2"/>
  <c r="Y213" i="2"/>
  <c r="Z216" i="2"/>
  <c r="Z73" i="2"/>
  <c r="W99" i="2"/>
  <c r="Z109" i="2"/>
  <c r="Y113" i="2"/>
  <c r="Y120" i="2"/>
  <c r="Z127" i="2"/>
  <c r="Y131" i="2"/>
  <c r="Y138" i="2"/>
  <c r="Y151" i="2"/>
  <c r="Z164" i="2"/>
  <c r="X171" i="2"/>
  <c r="Y174" i="2"/>
  <c r="Y187" i="2"/>
  <c r="X194" i="2"/>
  <c r="Z200" i="2"/>
  <c r="X207" i="2"/>
  <c r="Z213" i="2"/>
  <c r="X220" i="2"/>
  <c r="X13" i="2"/>
  <c r="W27" i="2"/>
  <c r="X44" i="2"/>
  <c r="Z7" i="2"/>
  <c r="Y17" i="2"/>
  <c r="W22" i="2"/>
  <c r="Y26" i="2"/>
  <c r="W31" i="2"/>
  <c r="Y35" i="2"/>
  <c r="Z43" i="2"/>
  <c r="Z55" i="2"/>
  <c r="Y59" i="2"/>
  <c r="Y66" i="2"/>
  <c r="X70" i="2"/>
  <c r="Y77" i="2"/>
  <c r="X88" i="2"/>
  <c r="Z91" i="2"/>
  <c r="Y95" i="2"/>
  <c r="X106" i="2"/>
  <c r="X124" i="2"/>
  <c r="Z141" i="2"/>
  <c r="X148" i="2"/>
  <c r="Z154" i="2"/>
  <c r="Y161" i="2"/>
  <c r="W168" i="2"/>
  <c r="Z177" i="2"/>
  <c r="X184" i="2"/>
  <c r="Z190" i="2"/>
  <c r="Y197" i="2"/>
  <c r="Y210" i="2"/>
  <c r="Y8" i="2"/>
  <c r="X22" i="2"/>
  <c r="X31" i="2"/>
  <c r="X40" i="2"/>
  <c r="X48" i="2"/>
  <c r="Y22" i="2"/>
  <c r="Y40" i="2"/>
  <c r="X55" i="2"/>
  <c r="Z76" i="2"/>
  <c r="Y87" i="2"/>
  <c r="X109" i="2"/>
  <c r="Y117" i="2"/>
  <c r="W127" i="2"/>
  <c r="X135" i="2"/>
  <c r="W151" i="2"/>
  <c r="Z158" i="2"/>
  <c r="X167" i="2"/>
  <c r="Z174" i="2"/>
  <c r="X183" i="2"/>
  <c r="Y206" i="2"/>
  <c r="Y6" i="2"/>
  <c r="W43" i="2"/>
  <c r="X56" i="2"/>
  <c r="Z77" i="2"/>
  <c r="Y88" i="2"/>
  <c r="X99" i="2"/>
  <c r="X110" i="2"/>
  <c r="Y119" i="2"/>
  <c r="X127" i="2"/>
  <c r="Y135" i="2"/>
  <c r="X144" i="2"/>
  <c r="Z151" i="2"/>
  <c r="Y167" i="2"/>
  <c r="W175" i="2"/>
  <c r="Y183" i="2"/>
  <c r="X191" i="2"/>
  <c r="Y199" i="2"/>
  <c r="Z206" i="2"/>
  <c r="X43" i="2"/>
  <c r="Y56" i="2"/>
  <c r="Z88" i="2"/>
  <c r="Y99" i="2"/>
  <c r="Y110" i="2"/>
  <c r="W9" i="2"/>
  <c r="X27" i="2"/>
  <c r="Y44" i="2"/>
  <c r="X69" i="2"/>
  <c r="Z46" i="2"/>
  <c r="Z58" i="2"/>
  <c r="Y69" i="2"/>
  <c r="Y80" i="2"/>
  <c r="X91" i="2"/>
  <c r="Y112" i="2"/>
  <c r="X130" i="2"/>
  <c r="W138" i="2"/>
  <c r="Y145" i="2"/>
  <c r="Z161" i="2"/>
  <c r="X170" i="2"/>
  <c r="X177" i="2"/>
  <c r="Z184" i="2"/>
  <c r="X193" i="2"/>
  <c r="Y209" i="2"/>
  <c r="Y216" i="2"/>
  <c r="X12" i="2"/>
  <c r="X30" i="2"/>
  <c r="X47" i="2"/>
  <c r="Z59" i="2"/>
  <c r="Y70" i="2"/>
  <c r="X81" i="2"/>
  <c r="X92" i="2"/>
  <c r="Z112" i="2"/>
  <c r="X121" i="2"/>
  <c r="Y130" i="2"/>
  <c r="Z138" i="2"/>
  <c r="X147" i="2"/>
  <c r="X154" i="2"/>
  <c r="Y170" i="2"/>
  <c r="Y186" i="2"/>
  <c r="Y193" i="2"/>
  <c r="X201" i="2"/>
  <c r="Z209" i="2"/>
  <c r="X217" i="2"/>
  <c r="Y13" i="2"/>
  <c r="Y31" i="2"/>
  <c r="Y48" i="2"/>
  <c r="Z70" i="2"/>
  <c r="Y81" i="2"/>
  <c r="Y92" i="2"/>
  <c r="X103" i="2"/>
  <c r="Z113" i="2"/>
  <c r="Z130" i="2"/>
  <c r="W139" i="2"/>
  <c r="Y147" i="2"/>
  <c r="X155" i="2"/>
  <c r="Y163" i="2"/>
  <c r="Z170" i="2"/>
  <c r="X178" i="2"/>
  <c r="Z186" i="2"/>
  <c r="Y194" i="2"/>
  <c r="Z202" i="2"/>
  <c r="Y217" i="2"/>
  <c r="X16" i="2"/>
  <c r="X34" i="2"/>
  <c r="X62" i="2"/>
  <c r="Z83" i="2"/>
  <c r="Y94" i="2"/>
  <c r="X105" i="2"/>
  <c r="X123" i="2"/>
  <c r="Z131" i="2"/>
  <c r="Z140" i="2"/>
  <c r="Z147" i="2"/>
  <c r="Y155" i="2"/>
  <c r="Z163" i="2"/>
  <c r="Y171" i="2"/>
  <c r="W187" i="2"/>
  <c r="Z194" i="2"/>
  <c r="Y16" i="2"/>
  <c r="Y62" i="2"/>
  <c r="X87" i="2"/>
  <c r="Z115" i="2"/>
  <c r="Y148" i="2"/>
  <c r="Z207" i="2"/>
  <c r="X63" i="2"/>
  <c r="Z133" i="2"/>
  <c r="Y180" i="2"/>
  <c r="Z210" i="2"/>
  <c r="Z94" i="2"/>
  <c r="X134" i="2"/>
  <c r="X165" i="2"/>
  <c r="X21" i="2"/>
  <c r="Z65" i="2"/>
  <c r="Z95" i="2"/>
  <c r="X117" i="2"/>
  <c r="Y134" i="2"/>
  <c r="Z150" i="2"/>
  <c r="Z166" i="2"/>
  <c r="Y181" i="2"/>
  <c r="Z197" i="2"/>
  <c r="Z212" i="2"/>
  <c r="Y34" i="2"/>
  <c r="X73" i="2"/>
  <c r="W96" i="2"/>
  <c r="Z119" i="2"/>
  <c r="Y137" i="2"/>
  <c r="X152" i="2"/>
  <c r="X168" i="2"/>
  <c r="Z183" i="2"/>
  <c r="Z199" i="2"/>
  <c r="X36" i="2"/>
  <c r="X74" i="2"/>
  <c r="Z137" i="2"/>
  <c r="Z153" i="2"/>
  <c r="Y168" i="2"/>
  <c r="Y184" i="2"/>
  <c r="X200" i="2"/>
  <c r="X213" i="2"/>
  <c r="Y74" i="2"/>
  <c r="Z101" i="2"/>
  <c r="Y123" i="2"/>
  <c r="W141" i="2"/>
  <c r="Z171" i="2"/>
  <c r="Z187" i="2"/>
  <c r="X203" i="2"/>
  <c r="W216" i="2"/>
  <c r="X39" i="2"/>
  <c r="Y76" i="2"/>
  <c r="Y105" i="2"/>
  <c r="Y124" i="2"/>
  <c r="X141" i="2"/>
  <c r="X157" i="2"/>
  <c r="Y173" i="2"/>
  <c r="X188" i="2"/>
  <c r="Y203" i="2"/>
  <c r="X216" i="2"/>
  <c r="X51" i="2"/>
  <c r="X80" i="2"/>
  <c r="Y106" i="2"/>
  <c r="Z124" i="2"/>
  <c r="Y157" i="2"/>
  <c r="Z173" i="2"/>
  <c r="Z189" i="2"/>
  <c r="X204" i="2"/>
  <c r="X219" i="2"/>
  <c r="X52" i="2"/>
  <c r="Z106" i="2"/>
  <c r="Y126" i="2"/>
  <c r="X142" i="2"/>
  <c r="Y204" i="2"/>
  <c r="Y219" i="2"/>
  <c r="Y52" i="2"/>
  <c r="X128" i="2"/>
  <c r="Y144" i="2"/>
  <c r="Z176" i="2"/>
  <c r="Y191" i="2"/>
  <c r="X206" i="2"/>
  <c r="Z219" i="2"/>
  <c r="X85" i="2"/>
  <c r="X112" i="2"/>
  <c r="Y128" i="2"/>
  <c r="X145" i="2"/>
  <c r="Z160" i="2"/>
  <c r="W177" i="2"/>
  <c r="W193" i="2"/>
  <c r="Y207" i="2"/>
  <c r="Y220" i="2"/>
  <c r="X180" i="2"/>
  <c r="Z220" i="2"/>
  <c r="X18" i="2"/>
  <c r="X116" i="2"/>
  <c r="Z148" i="2"/>
  <c r="W165" i="2"/>
  <c r="Y63" i="2"/>
  <c r="Y116" i="2"/>
  <c r="Y150" i="2"/>
  <c r="X181" i="2"/>
  <c r="Z196" i="2"/>
  <c r="C10" i="2"/>
  <c r="W195" i="2" s="1"/>
  <c r="C12" i="2"/>
  <c r="C15" i="2"/>
  <c r="W23" i="2" s="1"/>
  <c r="N4" i="2"/>
  <c r="C9" i="2"/>
  <c r="W107" i="2" s="1"/>
  <c r="C11" i="2"/>
  <c r="W93" i="2" s="1"/>
  <c r="C14" i="2"/>
  <c r="W208" i="2" s="1"/>
  <c r="E8" i="2" a="1"/>
  <c r="H8" i="2"/>
  <c r="F8" i="2" a="1"/>
  <c r="K8" i="2"/>
  <c r="P8" i="2"/>
  <c r="G8" i="2"/>
  <c r="J8" i="2"/>
  <c r="O8" i="2"/>
  <c r="Q8" i="2"/>
  <c r="L8" i="2"/>
  <c r="M8" i="2"/>
  <c r="N8" i="2"/>
  <c r="W108" i="2" l="1"/>
  <c r="W140" i="2"/>
  <c r="W150" i="2"/>
  <c r="W134" i="2"/>
  <c r="W69" i="2"/>
  <c r="W89" i="2"/>
  <c r="W162" i="2"/>
  <c r="W156" i="2"/>
  <c r="W74" i="2"/>
  <c r="W221" i="2"/>
  <c r="W48" i="2"/>
  <c r="W94" i="2"/>
  <c r="W186" i="2"/>
  <c r="W71" i="2"/>
  <c r="W132" i="2"/>
  <c r="W33" i="2"/>
  <c r="W194" i="2"/>
  <c r="W26" i="2"/>
  <c r="W185" i="2"/>
  <c r="W124" i="2"/>
  <c r="W182" i="2"/>
  <c r="W109" i="2"/>
  <c r="W81" i="2"/>
  <c r="W147" i="2"/>
  <c r="W133" i="2"/>
  <c r="W16" i="2"/>
  <c r="W176" i="2"/>
  <c r="W131" i="2"/>
  <c r="W68" i="2"/>
  <c r="W114" i="2"/>
  <c r="W189" i="2"/>
  <c r="W181" i="2"/>
  <c r="W125" i="2"/>
  <c r="W56" i="2"/>
  <c r="W17" i="2"/>
  <c r="W215" i="2"/>
  <c r="W180" i="2"/>
  <c r="W73" i="2"/>
  <c r="W45" i="2"/>
  <c r="W167" i="2"/>
  <c r="W122" i="2"/>
  <c r="W14" i="2"/>
  <c r="W55" i="2"/>
  <c r="W142" i="2"/>
  <c r="W39" i="2"/>
  <c r="W217" i="2"/>
  <c r="W135" i="2"/>
  <c r="W184" i="2"/>
  <c r="W126" i="2"/>
  <c r="W202" i="2"/>
  <c r="W24" i="2"/>
  <c r="W37" i="2"/>
  <c r="W100" i="2"/>
  <c r="W119" i="2"/>
  <c r="W47" i="2"/>
  <c r="W137" i="2"/>
  <c r="W118" i="2"/>
  <c r="W128" i="2"/>
  <c r="W18" i="2"/>
  <c r="W13" i="2"/>
  <c r="W148" i="2"/>
  <c r="W90" i="2"/>
  <c r="W49" i="2"/>
  <c r="W174" i="2"/>
  <c r="W91" i="2"/>
  <c r="W51" i="2"/>
  <c r="W30" i="2"/>
  <c r="W7" i="2"/>
  <c r="W36" i="2"/>
  <c r="W220" i="2"/>
  <c r="W130" i="2"/>
  <c r="W163" i="2"/>
  <c r="W115" i="2"/>
  <c r="W218" i="2"/>
  <c r="W116" i="2"/>
  <c r="W44" i="2"/>
  <c r="W8" i="2"/>
  <c r="W59" i="2"/>
  <c r="W12" i="2"/>
  <c r="W204" i="2"/>
  <c r="W117" i="2"/>
  <c r="W88" i="2"/>
  <c r="W199" i="2"/>
  <c r="W153" i="2"/>
  <c r="W15" i="2"/>
  <c r="W169" i="2"/>
  <c r="W129" i="2"/>
  <c r="W28" i="2"/>
  <c r="W136" i="2"/>
  <c r="W209" i="2"/>
  <c r="W152" i="2"/>
  <c r="W113" i="2"/>
  <c r="W41" i="2"/>
  <c r="W5" i="2"/>
  <c r="W70" i="2"/>
  <c r="W157" i="2"/>
  <c r="W21" i="2"/>
  <c r="W20" i="2"/>
  <c r="W154" i="2"/>
  <c r="W76" i="2"/>
  <c r="W61" i="2"/>
  <c r="W10" i="2"/>
  <c r="W75" i="2"/>
  <c r="W172" i="2"/>
  <c r="W197" i="2"/>
  <c r="W149" i="2"/>
  <c r="W110" i="2"/>
  <c r="W38" i="2"/>
  <c r="W188" i="2"/>
  <c r="W120" i="2"/>
  <c r="W144" i="2"/>
  <c r="W178" i="2"/>
  <c r="W40" i="2"/>
  <c r="W145" i="2"/>
  <c r="W34" i="2"/>
  <c r="W146" i="2"/>
  <c r="W101" i="2"/>
  <c r="W35" i="2"/>
  <c r="W53" i="2"/>
  <c r="W205" i="2"/>
  <c r="W97" i="2"/>
  <c r="W65" i="2"/>
  <c r="W200" i="2"/>
  <c r="W123" i="2"/>
  <c r="W143" i="2"/>
  <c r="W104" i="2"/>
  <c r="W19" i="2"/>
  <c r="W87" i="2"/>
  <c r="W92" i="2"/>
  <c r="W171" i="2"/>
  <c r="W121" i="2"/>
  <c r="W42" i="2"/>
  <c r="W64" i="2"/>
  <c r="W206" i="2"/>
  <c r="W62" i="2"/>
  <c r="W213" i="2"/>
  <c r="W203" i="2"/>
  <c r="W95" i="2"/>
  <c r="W60" i="2"/>
  <c r="W161" i="2"/>
  <c r="W72" i="2"/>
  <c r="W86" i="2"/>
  <c r="W112" i="2"/>
  <c r="W57" i="2"/>
  <c r="W191" i="2"/>
  <c r="W155" i="2"/>
  <c r="W201" i="2"/>
  <c r="W63" i="2"/>
  <c r="W66" i="2"/>
  <c r="W106" i="2"/>
  <c r="W105" i="2"/>
  <c r="W82" i="2"/>
  <c r="W77" i="2"/>
  <c r="W103" i="2"/>
  <c r="W85" i="2"/>
  <c r="W211" i="2"/>
  <c r="W210" i="2"/>
  <c r="W52" i="2"/>
  <c r="F8" i="2"/>
  <c r="E8" i="2"/>
  <c r="H4" i="2"/>
  <c r="I8" i="2" s="1"/>
  <c r="X29" i="2" l="1"/>
  <c r="X192" i="2"/>
  <c r="X158" i="2"/>
  <c r="X214" i="2"/>
  <c r="X160" i="2"/>
  <c r="X198" i="2"/>
  <c r="X79" i="2"/>
  <c r="X83" i="2"/>
  <c r="X190" i="2"/>
  <c r="X164" i="2"/>
  <c r="X46" i="2"/>
  <c r="X25" i="2"/>
  <c r="X166" i="2"/>
  <c r="X196" i="2"/>
  <c r="X212" i="2"/>
  <c r="X102" i="2"/>
  <c r="X50" i="2"/>
  <c r="X98" i="2"/>
  <c r="Y192" i="2"/>
  <c r="Y102" i="2"/>
  <c r="Y160" i="2"/>
  <c r="Y214" i="2"/>
  <c r="Y198" i="2"/>
  <c r="Y79" i="2"/>
  <c r="Y166" i="2"/>
  <c r="Y158" i="2"/>
  <c r="Y46" i="2"/>
  <c r="Y29" i="2"/>
  <c r="Y196" i="2"/>
  <c r="Y50" i="2"/>
  <c r="Y212" i="2"/>
  <c r="Y98" i="2"/>
  <c r="Y25" i="2"/>
  <c r="Y83" i="2"/>
  <c r="Y190" i="2"/>
  <c r="Y164" i="2"/>
  <c r="C8" i="2"/>
  <c r="X78" i="2"/>
  <c r="X58" i="2"/>
  <c r="X67" i="2"/>
  <c r="X84" i="2"/>
  <c r="I4" i="2"/>
  <c r="Y58" i="2"/>
  <c r="Y84" i="2"/>
  <c r="Y78" i="2"/>
  <c r="Y67" i="2"/>
  <c r="G4" i="2"/>
  <c r="I13" i="2"/>
  <c r="I9" i="2"/>
  <c r="I12" i="2"/>
  <c r="I15" i="2"/>
  <c r="I10" i="2"/>
  <c r="I16" i="2"/>
  <c r="I14" i="2"/>
  <c r="I11" i="2"/>
  <c r="D4" i="2"/>
  <c r="P4" i="2"/>
  <c r="Q4" i="2"/>
  <c r="W160" i="2" l="1"/>
  <c r="W46" i="2"/>
  <c r="W29" i="2"/>
  <c r="W192" i="2"/>
  <c r="W158" i="2"/>
  <c r="W166" i="2"/>
  <c r="W25" i="2"/>
  <c r="W164" i="2"/>
  <c r="W198" i="2"/>
  <c r="W190" i="2"/>
  <c r="W50" i="2"/>
  <c r="W79" i="2"/>
  <c r="W196" i="2"/>
  <c r="W214" i="2"/>
  <c r="W98" i="2"/>
  <c r="W212" i="2"/>
  <c r="W83" i="2"/>
  <c r="W102" i="2"/>
  <c r="W67" i="2"/>
  <c r="W78" i="2"/>
  <c r="W58" i="2"/>
  <c r="W8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J3" authorId="0" shapeId="0" xr:uid="{BDB2A4AF-436B-4F63-BD42-DEC83EF9ACCA}">
      <text>
        <r>
          <rPr>
            <sz val="9"/>
            <color indexed="81"/>
            <rFont val="Tahoma"/>
            <family val="2"/>
          </rPr>
          <t>Excludes vacant units</t>
        </r>
      </text>
    </comment>
    <comment ref="Q3" authorId="0" shapeId="0" xr:uid="{0B974602-AD54-43F5-911B-9498C8A3ECDB}">
      <text>
        <r>
          <rPr>
            <sz val="9"/>
            <color indexed="81"/>
            <rFont val="Tahoma"/>
            <family val="2"/>
          </rPr>
          <t>% / # of tenant that have moved in within the past year_x000D_
_x000D_
This is used to measure the "stickiness" of the tenants. A high 1yr Turnover rate might indicate that tenants are not likely to renew their leases.</t>
        </r>
      </text>
    </comment>
    <comment ref="I6" authorId="0" shapeId="0" xr:uid="{5C74A206-C343-4351-915D-D92EFD49E02B}">
      <text>
        <r>
          <rPr>
            <sz val="9"/>
            <color indexed="81"/>
            <rFont val="Tahoma"/>
            <family val="2"/>
          </rPr>
          <t>&lt;optional&gt;_x000D_
_x000D_
Used to override the "Latest Lease:" rent roll date.</t>
        </r>
      </text>
    </comment>
    <comment ref="K6" authorId="0" shapeId="0" xr:uid="{075BB941-BF00-4C3B-9AA0-B4CC3EC50E45}">
      <text>
        <r>
          <rPr>
            <sz val="9"/>
            <color indexed="81"/>
            <rFont val="Tahoma"/>
            <family val="2"/>
          </rPr>
          <t>This date is used to calculate the 30 / 60 / 90 lease values (Columns L-N)</t>
        </r>
      </text>
    </comment>
    <comment ref="J7" authorId="0" shapeId="0" xr:uid="{EE1C01D0-D355-41F1-9810-3466AE1099DC}">
      <text>
        <r>
          <rPr>
            <sz val="9"/>
            <color indexed="81"/>
            <rFont val="Tahoma"/>
            <family val="2"/>
          </rPr>
          <t>Excludes vacant units</t>
        </r>
      </text>
    </comment>
    <comment ref="L7" authorId="0" shapeId="0" xr:uid="{1DF695A2-DEAC-4DBE-B05D-A563B6445225}">
      <text>
        <r>
          <rPr>
            <sz val="9"/>
            <color indexed="81"/>
            <rFont val="Tahoma"/>
            <family val="2"/>
          </rPr>
          <t>Number of leases signed in the past 30 days &amp; the average rent for those leases.</t>
        </r>
      </text>
    </comment>
    <comment ref="M7" authorId="0" shapeId="0" xr:uid="{4D22D6B9-585E-4FB1-92ED-953ED843C039}">
      <text>
        <r>
          <rPr>
            <sz val="9"/>
            <color indexed="81"/>
            <rFont val="Tahoma"/>
            <family val="2"/>
          </rPr>
          <t>Number of leases signed in the past 30 days &amp; the average rent for those leases.</t>
        </r>
      </text>
    </comment>
    <comment ref="N7" authorId="0" shapeId="0" xr:uid="{CE300B7D-D36F-4FE8-82AA-5D93FCDBBF24}">
      <text>
        <r>
          <rPr>
            <sz val="9"/>
            <color indexed="81"/>
            <rFont val="Tahoma"/>
            <family val="2"/>
          </rPr>
          <t>Number of leases signed in the past 60-90 days &amp; the average rent for those leases.</t>
        </r>
      </text>
    </comment>
    <comment ref="Q7" authorId="0" shapeId="0" xr:uid="{CF935502-4224-448A-9209-08BF9747F972}">
      <text>
        <r>
          <rPr>
            <sz val="9"/>
            <color indexed="81"/>
            <rFont val="Tahoma"/>
            <family val="2"/>
          </rPr>
          <t>% / # of tenant that have moved in within the past year_x000D_
_x000D_
This is used to measure the "stickiness" of the tenants._x000D_
A high 1yr Turnover rate might indicate that tenants are not likely to renew their leases.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<sst xmlns="http://schemas.openxmlformats.org/spreadsheetml/2006/main" count="792" uniqueCount="295">
  <si>
    <t>RENT ROLL TOTAL SUMMARY</t>
  </si>
  <si>
    <t>Renovation Mix</t>
  </si>
  <si>
    <t>Avg. SF</t>
  </si>
  <si>
    <t># of Units</t>
  </si>
  <si>
    <t>Unit Mix</t>
  </si>
  <si>
    <t>Rent (In-Place)</t>
  </si>
  <si>
    <t>Rent (Market)</t>
  </si>
  <si>
    <t>&lt; 30</t>
  </si>
  <si>
    <t>30-60</t>
  </si>
  <si>
    <t>60-90</t>
  </si>
  <si>
    <t>Min / Max</t>
  </si>
  <si>
    <t>Vacancy</t>
  </si>
  <si>
    <t>1yr Turnover</t>
  </si>
  <si>
    <t>TOTAL</t>
  </si>
  <si>
    <t>Classic
Parital
Renovated</t>
  </si>
  <si>
    <t>RENT ROLL UNIT TYPE SUMMARY</t>
  </si>
  <si>
    <t>Date override</t>
  </si>
  <si>
    <t>Newest lease:</t>
  </si>
  <si>
    <t>Unit Type</t>
  </si>
  <si>
    <t>Unit Name</t>
  </si>
  <si>
    <t>Reno</t>
  </si>
  <si>
    <t>Beds</t>
  </si>
  <si>
    <t>Baths</t>
  </si>
  <si>
    <t>DATA VALIDATION</t>
  </si>
  <si>
    <t>Validation</t>
  </si>
  <si>
    <t>Result</t>
  </si>
  <si>
    <t>Duplicate Tenants</t>
  </si>
  <si>
    <t>Duplicate Units</t>
  </si>
  <si>
    <t>Unique Unit Types</t>
  </si>
  <si>
    <t>Count of Units</t>
  </si>
  <si>
    <t># Occupied</t>
  </si>
  <si>
    <t># Vacant</t>
  </si>
  <si>
    <t>Rent (In-Place) TTL</t>
  </si>
  <si>
    <t>Rent (Market) TTL</t>
  </si>
  <si>
    <t>Total Charge TTL</t>
  </si>
  <si>
    <t>PARSED RENT ROLL</t>
  </si>
  <si>
    <t>Dynamic Unit Type Range:</t>
  </si>
  <si>
    <t>Unit Name (UTM)</t>
  </si>
  <si>
    <t>Bed (UTM)</t>
  </si>
  <si>
    <t>Bath (UTM)</t>
  </si>
  <si>
    <t>Reno (UTM)</t>
  </si>
  <si>
    <t>unit_num</t>
  </si>
  <si>
    <t>unit_type</t>
  </si>
  <si>
    <t>sqft</t>
  </si>
  <si>
    <t>br</t>
  </si>
  <si>
    <t>bath</t>
  </si>
  <si>
    <t>occupancy</t>
  </si>
  <si>
    <t>tenant</t>
  </si>
  <si>
    <t>move_in</t>
  </si>
  <si>
    <t>lease_start</t>
  </si>
  <si>
    <t>lease_end</t>
  </si>
  <si>
    <t>rent_market</t>
  </si>
  <si>
    <t>rent_charge</t>
  </si>
  <si>
    <t>total_charge</t>
  </si>
  <si>
    <t>rent_gov_subsidy</t>
  </si>
  <si>
    <t>is_mtm</t>
  </si>
  <si>
    <t>mtm_charge</t>
  </si>
  <si>
    <t>petrent</t>
  </si>
  <si>
    <t>OCC</t>
  </si>
  <si>
    <t>VAC</t>
  </si>
  <si>
    <t>VACANT</t>
  </si>
  <si>
    <t>MODEL</t>
  </si>
  <si>
    <t>pest</t>
  </si>
  <si>
    <t>vtrash</t>
  </si>
  <si>
    <t>empcon</t>
  </si>
  <si>
    <t>package</t>
  </si>
  <si>
    <t>garagmsc</t>
  </si>
  <si>
    <t>strgmsc</t>
  </si>
  <si>
    <t>rp_depc</t>
  </si>
  <si>
    <t>rp_depa</t>
  </si>
  <si>
    <t>stprent</t>
  </si>
  <si>
    <t>01-1101</t>
  </si>
  <si>
    <t>HAN-A2</t>
  </si>
  <si>
    <t>Samuel Polley</t>
  </si>
  <si>
    <t>01-1102</t>
  </si>
  <si>
    <t>HAN-B2</t>
  </si>
  <si>
    <t>01-1103</t>
  </si>
  <si>
    <t>HAN-B4</t>
  </si>
  <si>
    <t>01-1104</t>
  </si>
  <si>
    <t>HAN-A4</t>
  </si>
  <si>
    <t>AMY MATTHEWS</t>
  </si>
  <si>
    <t>01-1106</t>
  </si>
  <si>
    <t>Alexandra Reckers</t>
  </si>
  <si>
    <t>01-1107</t>
  </si>
  <si>
    <t>HAN-C1</t>
  </si>
  <si>
    <t>01-1111</t>
  </si>
  <si>
    <t>Garrett Construction</t>
  </si>
  <si>
    <t>01-1112</t>
  </si>
  <si>
    <t>01-1113</t>
  </si>
  <si>
    <t>Samantha Daniels</t>
  </si>
  <si>
    <t>01-1114</t>
  </si>
  <si>
    <t>Zachary Thompson</t>
  </si>
  <si>
    <t>01-1115</t>
  </si>
  <si>
    <t>Ian Dembowski</t>
  </si>
  <si>
    <t>01-1116</t>
  </si>
  <si>
    <t>Ivan Cardoso</t>
  </si>
  <si>
    <t>01-1117</t>
  </si>
  <si>
    <t>Damyia Driver</t>
  </si>
  <si>
    <t>01-1118</t>
  </si>
  <si>
    <t>HAN-B3</t>
  </si>
  <si>
    <t>Barbara Perkins</t>
  </si>
  <si>
    <t>01-1119</t>
  </si>
  <si>
    <t>HAN-B1</t>
  </si>
  <si>
    <t>Hannah Westermann</t>
  </si>
  <si>
    <t>01-1120</t>
  </si>
  <si>
    <t>Matthew Garner</t>
  </si>
  <si>
    <t>01-1121</t>
  </si>
  <si>
    <t>Cassidy Sickels</t>
  </si>
  <si>
    <t>01-1201</t>
  </si>
  <si>
    <t>Karl West</t>
  </si>
  <si>
    <t>01-1202</t>
  </si>
  <si>
    <t>Eric Halstrom</t>
  </si>
  <si>
    <t>01-1203</t>
  </si>
  <si>
    <t>01-1204</t>
  </si>
  <si>
    <t>Roderick Unger</t>
  </si>
  <si>
    <t>01-1205</t>
  </si>
  <si>
    <t>HAN-A1</t>
  </si>
  <si>
    <t>Vishaldeep Singh</t>
  </si>
  <si>
    <t>01-1206</t>
  </si>
  <si>
    <t>Kyle Putt</t>
  </si>
  <si>
    <t>01-1207</t>
  </si>
  <si>
    <t>Michael Blade</t>
  </si>
  <si>
    <t>01-1208</t>
  </si>
  <si>
    <t>Eric Baugh</t>
  </si>
  <si>
    <t>01-1209</t>
  </si>
  <si>
    <t>01-1210</t>
  </si>
  <si>
    <t>Rahul Desai</t>
  </si>
  <si>
    <t>01-1211</t>
  </si>
  <si>
    <t>01-1212</t>
  </si>
  <si>
    <t>Adam Rector</t>
  </si>
  <si>
    <t>01-1213</t>
  </si>
  <si>
    <t>Christina Blair</t>
  </si>
  <si>
    <t>01-1214</t>
  </si>
  <si>
    <t>Chloe Elliott</t>
  </si>
  <si>
    <t>01-1215</t>
  </si>
  <si>
    <t>Yannick Akhil Fernando</t>
  </si>
  <si>
    <t>01-1216</t>
  </si>
  <si>
    <t>Trevor Roskovensky</t>
  </si>
  <si>
    <t>01-1217</t>
  </si>
  <si>
    <t>Eashita Singh</t>
  </si>
  <si>
    <t>01-1218</t>
  </si>
  <si>
    <t>Oscar Romero Corleto</t>
  </si>
  <si>
    <t>01-1219</t>
  </si>
  <si>
    <t>Romero Tapia</t>
  </si>
  <si>
    <t>01-1220</t>
  </si>
  <si>
    <t>Bryce Stalter</t>
  </si>
  <si>
    <t>01-1221</t>
  </si>
  <si>
    <t>Kristina Hargitt</t>
  </si>
  <si>
    <t>01-1301</t>
  </si>
  <si>
    <t>Benjamin Morphew</t>
  </si>
  <si>
    <t>01-1302</t>
  </si>
  <si>
    <t>April Pleasant</t>
  </si>
  <si>
    <t>01-1303</t>
  </si>
  <si>
    <t>01-1304</t>
  </si>
  <si>
    <t>Reni Boyarov</t>
  </si>
  <si>
    <t>01-1305</t>
  </si>
  <si>
    <t>Megan Kline</t>
  </si>
  <si>
    <t>01-1306</t>
  </si>
  <si>
    <t>Gabrielle Schiliro-smilowitz</t>
  </si>
  <si>
    <t>01-1307</t>
  </si>
  <si>
    <t>Alesia Nettesheim</t>
  </si>
  <si>
    <t>01-1308</t>
  </si>
  <si>
    <t>Evan Pierquet</t>
  </si>
  <si>
    <t>01-1309</t>
  </si>
  <si>
    <t>Janeele White</t>
  </si>
  <si>
    <t>01-1310</t>
  </si>
  <si>
    <t>Noah Jordan</t>
  </si>
  <si>
    <t>01-1311</t>
  </si>
  <si>
    <t>01-1312</t>
  </si>
  <si>
    <t>Courtney Johnson</t>
  </si>
  <si>
    <t>01-1313</t>
  </si>
  <si>
    <t>Matthew Rowlands</t>
  </si>
  <si>
    <t>01-1314</t>
  </si>
  <si>
    <t>Andrew Eland</t>
  </si>
  <si>
    <t>01-1315</t>
  </si>
  <si>
    <t>Rebecca Coryell</t>
  </si>
  <si>
    <t>01-1316</t>
  </si>
  <si>
    <t>Ceasar Gonzales</t>
  </si>
  <si>
    <t>01-1317</t>
  </si>
  <si>
    <t>01-1318</t>
  </si>
  <si>
    <t>Jared Barrett</t>
  </si>
  <si>
    <t>01-1319</t>
  </si>
  <si>
    <t>Christopher Graham</t>
  </si>
  <si>
    <t>01-1320</t>
  </si>
  <si>
    <t>Taylor Nelson</t>
  </si>
  <si>
    <t>01-1321</t>
  </si>
  <si>
    <t>01-1322</t>
  </si>
  <si>
    <t>Adam Russell</t>
  </si>
  <si>
    <t>Michael Smith</t>
  </si>
  <si>
    <t>Michael Wolfe</t>
  </si>
  <si>
    <t>David Pena Giron</t>
  </si>
  <si>
    <t>Jena Cotton</t>
  </si>
  <si>
    <t>Matthew Kline</t>
  </si>
  <si>
    <t>Erik Solorio</t>
  </si>
  <si>
    <t>Isley Crayton</t>
  </si>
  <si>
    <t>Kirk Schreiber</t>
  </si>
  <si>
    <t>Megan Clark</t>
  </si>
  <si>
    <t>Morgan Mcclellan</t>
  </si>
  <si>
    <t>Judi Cooper</t>
  </si>
  <si>
    <t>Karen Marchuk</t>
  </si>
  <si>
    <t>Cory Irwin</t>
  </si>
  <si>
    <t>Riley Payne</t>
  </si>
  <si>
    <t>Catherine Mohme</t>
  </si>
  <si>
    <t>Destiny Castleberry</t>
  </si>
  <si>
    <t>Brock Kolb</t>
  </si>
  <si>
    <t>Abigail Smith</t>
  </si>
  <si>
    <t>Mary Dean</t>
  </si>
  <si>
    <t>Amanda Schmelzle</t>
  </si>
  <si>
    <t>Brooklyn Webber</t>
  </si>
  <si>
    <t>Kimberly Fulton</t>
  </si>
  <si>
    <t>Arieyana Nielson</t>
  </si>
  <si>
    <t>Marissa Grider</t>
  </si>
  <si>
    <t>Nathan Chou</t>
  </si>
  <si>
    <t>Evelyn Perez</t>
  </si>
  <si>
    <t>Paramraj Sidhu</t>
  </si>
  <si>
    <t>Carla Fortner</t>
  </si>
  <si>
    <t>Dawson Wojtowicz</t>
  </si>
  <si>
    <t>Devin Treadway</t>
  </si>
  <si>
    <t>Macy Arnett</t>
  </si>
  <si>
    <t>Bruce Barker</t>
  </si>
  <si>
    <t>Hannah Williams</t>
  </si>
  <si>
    <t>Kenneth Lowe</t>
  </si>
  <si>
    <t>Candice Fritsch</t>
  </si>
  <si>
    <t>Terry Crone</t>
  </si>
  <si>
    <t>Hannah Robertson</t>
  </si>
  <si>
    <t>Rachael Wilkerson</t>
  </si>
  <si>
    <t>Nicholas Reverman</t>
  </si>
  <si>
    <t>William Gomez</t>
  </si>
  <si>
    <t>Addison Robertson</t>
  </si>
  <si>
    <t>Blake McCall</t>
  </si>
  <si>
    <t>Brian Murillo-Montalvo</t>
  </si>
  <si>
    <t>Dylan Bishop</t>
  </si>
  <si>
    <t>Taylor Roy</t>
  </si>
  <si>
    <t>Kollin Wheat</t>
  </si>
  <si>
    <t>Travis Shinneman</t>
  </si>
  <si>
    <t>HAN-A3</t>
  </si>
  <si>
    <t>Michael Berry</t>
  </si>
  <si>
    <t>Arbara Rogers</t>
  </si>
  <si>
    <t>Olivia Higgs</t>
  </si>
  <si>
    <t>John Asher</t>
  </si>
  <si>
    <t>Mike Alexander</t>
  </si>
  <si>
    <t>Rylan Herald</t>
  </si>
  <si>
    <t>Robert Ogega</t>
  </si>
  <si>
    <t>Savanna Yanez</t>
  </si>
  <si>
    <t>Brittany Elliott</t>
  </si>
  <si>
    <t>Kenton Williams</t>
  </si>
  <si>
    <t>Thanh Nguyen</t>
  </si>
  <si>
    <t>Sarah Lutgring</t>
  </si>
  <si>
    <t>Gregory Harbert</t>
  </si>
  <si>
    <t>Sherri Summitt</t>
  </si>
  <si>
    <t>Brent Nicoson</t>
  </si>
  <si>
    <t>Lisa Winkler</t>
  </si>
  <si>
    <t>Korie Clarke</t>
  </si>
  <si>
    <t>Cletis Gipson</t>
  </si>
  <si>
    <t>Loretta Fleming</t>
  </si>
  <si>
    <t>Kierra Rogers</t>
  </si>
  <si>
    <t>Malishia Chandler</t>
  </si>
  <si>
    <t>Kristianna Williams</t>
  </si>
  <si>
    <t>Kamaljit Chahal</t>
  </si>
  <si>
    <t>Joseph Fields</t>
  </si>
  <si>
    <t>Alejandro Zuniga</t>
  </si>
  <si>
    <t>Stephen Allen</t>
  </si>
  <si>
    <t>Mason Bowling</t>
  </si>
  <si>
    <t>Lauri Pope</t>
  </si>
  <si>
    <t>Keenen Burton</t>
  </si>
  <si>
    <t>Caili Marcoux</t>
  </si>
  <si>
    <t>Tia Dro</t>
  </si>
  <si>
    <t>Chad Napier</t>
  </si>
  <si>
    <t>Jenna Krall</t>
  </si>
  <si>
    <t>Rob Bundy</t>
  </si>
  <si>
    <t>Aden Sloan</t>
  </si>
  <si>
    <t>Hilari Hunt</t>
  </si>
  <si>
    <t>Carly Osborne</t>
  </si>
  <si>
    <t>Rebecca Johnson</t>
  </si>
  <si>
    <t>Alexander Goodnight</t>
  </si>
  <si>
    <t>Chaka Lands</t>
  </si>
  <si>
    <t>Noah Miller</t>
  </si>
  <si>
    <t>Robert Kellems</t>
  </si>
  <si>
    <t>Swetha Pandi</t>
  </si>
  <si>
    <t>Cora Hedrick</t>
  </si>
  <si>
    <t>Angela Mobley</t>
  </si>
  <si>
    <t>Jason Tedjasasmita</t>
  </si>
  <si>
    <t>Shaun Jackson</t>
  </si>
  <si>
    <t>Jeremy Bolduc</t>
  </si>
  <si>
    <t>Sukhdeep Singh</t>
  </si>
  <si>
    <t>Mahinder Singh</t>
  </si>
  <si>
    <t>Claire Bossert</t>
  </si>
  <si>
    <t>Stephen Wright</t>
  </si>
  <si>
    <t>Linda Ryan</t>
  </si>
  <si>
    <t>Nate Hiott</t>
  </si>
  <si>
    <t>Nikki Holton</t>
  </si>
  <si>
    <t>David Johns Jr</t>
  </si>
  <si>
    <t>April Cole</t>
  </si>
  <si>
    <t>Micah Spurr</t>
  </si>
  <si>
    <t>Daphne Obrien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</si>
</sst>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&quot;MOP$&quot;#,##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color rgb="FFAECFD9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C65911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3545E"/>
        <bgColor indexed="64"/>
      </patternFill>
    </fill>
    <fill>
      <patternFill patternType="solid">
        <fgColor rgb="FFE8F1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 style="thin">
        <color rgb="FF000000"/>
      </right>
      <top style="thin">
        <color rgb="FFD9D9D9"/>
      </top>
      <bottom/>
      <diagonal/>
    </border>
    <border>
      <left/>
      <right style="thin">
        <color rgb="FF000000"/>
      </right>
      <top style="thin">
        <color rgb="FFD9D9D9"/>
      </top>
      <bottom style="thin">
        <color rgb="FFD9D9D9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7" fillId="5" borderId="2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top"/>
    </xf>
    <xf numFmtId="0" fontId="7" fillId="5" borderId="6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left" vertical="top"/>
    </xf>
    <xf numFmtId="0" fontId="7" fillId="5" borderId="5" xfId="0" applyFont="1" applyFill="1" applyBorder="1" applyAlignment="1">
      <alignment horizontal="left" vertical="top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9" fontId="1" fillId="2" borderId="2" xfId="0" applyNumberFormat="1" applyFont="1" applyFill="1" applyBorder="1" applyAlignment="1">
      <alignment horizontal="center" vertical="center"/>
    </xf>
    <xf numFmtId="9" fontId="1" fillId="2" borderId="6" xfId="0" applyNumberFormat="1" applyFont="1" applyFill="1" applyBorder="1" applyAlignment="1">
      <alignment horizontal="center" vertical="center"/>
    </xf>
    <xf numFmtId="9" fontId="1" fillId="2" borderId="5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 applyAlignment="1">
      <alignment horizontal="center" vertical="center"/>
    </xf>
    <xf numFmtId="165" fontId="1" fillId="2" borderId="5" xfId="0" applyNumberFormat="1" applyFont="1" applyFill="1" applyBorder="1" applyAlignment="1">
      <alignment horizontal="center" vertical="center"/>
    </xf>
    <xf numFmtId="14" fontId="6" fillId="3" borderId="3" xfId="0" applyNumberFormat="1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/>
    </xf>
    <xf numFmtId="165" fontId="1" fillId="2" borderId="7" xfId="0" applyNumberFormat="1" applyFont="1" applyFill="1" applyBorder="1" applyAlignment="1">
      <alignment horizontal="center" vertical="center"/>
    </xf>
    <xf numFmtId="165" fontId="1" fillId="2" borderId="8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right" vertical="center"/>
    </xf>
    <xf numFmtId="14" fontId="9" fillId="5" borderId="2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6" fillId="3" borderId="9" xfId="0" applyFont="1" applyFill="1" applyBorder="1" applyAlignment="1">
      <alignment horizontal="center" vertical="center"/>
    </xf>
    <xf numFmtId="49" fontId="6" fillId="3" borderId="9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49" fontId="4" fillId="2" borderId="0" xfId="0" applyNumberFormat="1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6" fillId="3" borderId="9" xfId="0" applyFont="1" applyFill="1" applyBorder="1" applyAlignment="1">
      <alignment horizontal="right" vertical="center"/>
    </xf>
    <xf numFmtId="0" fontId="6" fillId="3" borderId="9" xfId="0" applyFont="1" applyFill="1" applyBorder="1" applyAlignment="1">
      <alignment horizontal="left" vertical="center"/>
    </xf>
    <xf numFmtId="14" fontId="1" fillId="2" borderId="0" xfId="0" applyNumberFormat="1" applyFont="1" applyFill="1" applyAlignment="1">
      <alignment horizontal="left" vertical="top"/>
    </xf>
    <xf numFmtId="17" fontId="1" fillId="2" borderId="0" xfId="0" applyNumberFormat="1" applyFont="1" applyFill="1" applyAlignment="1">
      <alignment horizontal="left" vertical="top"/>
    </xf>
  </cellXfs>
  <cellStyles count="1">
    <cellStyle name="Normal" xfId="0" builtinId="0"/>
  </cellStyles>
  <dxfs count="132"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quickdata.ai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63500</xdr:rowOff>
    </xdr:from>
    <xdr:to>
      <xdr:col>2</xdr:col>
      <xdr:colOff>747607</xdr:colOff>
      <xdr:row>0</xdr:row>
      <xdr:rowOff>317500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83534-C658-CE2D-BF78-F20B3ED40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63500"/>
          <a:ext cx="1761067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D64C-861E-4ED3-8280-AC178829B54F}">
  <dimension ref="B1:AZ221"/>
  <sheetViews>
    <sheetView tabSelected="1" topLeftCell="Q1" zoomScaleNormal="100" workbookViewId="0">
      <selection activeCell="T4" sqref="T4"/>
    </sheetView>
  </sheetViews>
  <sheetFormatPr defaultRowHeight="13.8" x14ac:dyDescent="0.3"/>
  <cols>
    <col min="1" max="1" width="2.77734375" style="1" customWidth="1"/>
    <col min="2" max="3" width="14.77734375" style="1" customWidth="1"/>
    <col min="4" max="4" width="9.77734375" style="1" customWidth="1"/>
    <col min="5" max="8" width="8.77734375" style="1" customWidth="1"/>
    <col min="9" max="11" width="11.77734375" style="1" customWidth="1"/>
    <col min="12" max="12" width="8.88671875" style="1"/>
    <col min="13" max="14" width="9.77734375" style="1" customWidth="1"/>
    <col min="15" max="17" width="11.77734375" style="1" customWidth="1"/>
    <col min="18" max="18" width="2.77734375" style="1" customWidth="1"/>
    <col min="19" max="19" width="14.77734375" style="1" customWidth="1"/>
    <col min="20" max="20" width="6.77734375" style="1" customWidth="1"/>
    <col min="21" max="21" width="14.77734375" style="1" customWidth="1"/>
    <col min="22" max="22" width="2.77734375" style="1" customWidth="1"/>
    <col min="23" max="23" width="8.88671875" style="1"/>
    <col min="24" max="34" width="10.77734375" style="1" customWidth="1"/>
    <col min="35" max="35" width="30.77734375" style="1" customWidth="1"/>
    <col min="36" max="41" width="10.77734375" style="1" customWidth="1"/>
    <col min="42" max="42" width="10.88671875" style="1" bestFit="1" customWidth="1"/>
    <col min="43" max="43" width="7.44140625" style="1" bestFit="1" customWidth="1"/>
    <col min="44" max="44" width="5" style="1" bestFit="1" customWidth="1"/>
    <col min="45" max="45" width="7" style="1" bestFit="1" customWidth="1"/>
    <col min="46" max="46" width="6.21875" style="1" bestFit="1" customWidth="1"/>
    <col min="47" max="47" width="8.88671875" style="1" bestFit="1" customWidth="1"/>
    <col min="48" max="48" width="4.5546875" style="1" bestFit="1" customWidth="1"/>
    <col min="49" max="49" width="5.6640625" style="1" bestFit="1" customWidth="1"/>
    <col min="50" max="50" width="6.88671875" style="1" bestFit="1" customWidth="1"/>
    <col min="51" max="51" width="7.5546875" style="1" bestFit="1" customWidth="1"/>
    <col min="52" max="52" width="7" style="1" bestFit="1" customWidth="1"/>
    <col min="53" max="53" width="8.44140625" style="1" bestFit="1" customWidth="1"/>
    <col min="54" max="54" width="6.6640625" style="1" bestFit="1" customWidth="1"/>
    <col min="55" max="55" width="4.44140625" style="1" bestFit="1" customWidth="1"/>
    <col min="56" max="16384" width="8.88671875" style="1"/>
  </cols>
  <sheetData>
    <row r="1" spans="2:52" ht="34.950000000000003" customHeight="1" thickBot="1" x14ac:dyDescent="0.35"/>
    <row r="2" spans="2:52" ht="15.6" x14ac:dyDescent="0.3">
      <c r="B2" s="11" t="s">
        <v>0</v>
      </c>
      <c r="C2" s="3"/>
      <c r="D2" s="3"/>
      <c r="E2" s="3"/>
      <c r="F2" s="3"/>
      <c r="G2" s="3"/>
      <c r="H2" s="3"/>
      <c r="I2" s="3"/>
      <c r="J2" s="3"/>
      <c r="K2" s="8"/>
      <c r="L2" s="3"/>
      <c r="M2" s="3"/>
      <c r="N2" s="3"/>
      <c r="O2" s="3"/>
      <c r="P2" s="3"/>
      <c r="Q2" s="3"/>
      <c r="S2" s="51" t="s">
        <v>23</v>
      </c>
      <c r="T2" s="2"/>
      <c r="U2" s="2"/>
      <c r="W2" s="60" t="s">
        <v>35</v>
      </c>
      <c r="X2" s="52"/>
      <c r="Y2" s="52"/>
      <c r="Z2" s="61" t="s">
        <v>36</v>
      </c>
      <c r="AA2" s="62" t="str">
        <f>"$AB$4:$AB$222"</f>
        <v>$AB$4:$AB$222</v>
      </c>
      <c r="AB2" s="52"/>
      <c r="AC2" s="52"/>
      <c r="AD2" s="53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</row>
    <row r="3" spans="2:52" x14ac:dyDescent="0.3">
      <c r="B3" s="4"/>
      <c r="C3" s="12" t="s">
        <v>1</v>
      </c>
      <c r="D3" s="12"/>
      <c r="E3" s="4"/>
      <c r="F3" s="4"/>
      <c r="G3" s="4" t="s">
        <v>2</v>
      </c>
      <c r="H3" s="4" t="s">
        <v>3</v>
      </c>
      <c r="I3" s="4" t="s">
        <v>4</v>
      </c>
      <c r="J3" s="4" t="s">
        <v>5</v>
      </c>
      <c r="K3" s="9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  <c r="Q3" s="4" t="s">
        <v>12</v>
      </c>
      <c r="S3" s="50" t="s">
        <v>24</v>
      </c>
      <c r="T3" s="50"/>
      <c r="U3" s="50" t="s">
        <v>25</v>
      </c>
      <c r="W3" s="54" t="s">
        <v>37</v>
      </c>
      <c r="X3" s="54" t="s">
        <v>38</v>
      </c>
      <c r="Y3" s="54" t="s">
        <v>39</v>
      </c>
      <c r="Z3" s="54" t="s">
        <v>40</v>
      </c>
      <c r="AA3" s="55" t="s">
        <v>41</v>
      </c>
      <c r="AB3" s="55" t="s">
        <v>42</v>
      </c>
      <c r="AC3" s="55" t="s">
        <v>43</v>
      </c>
      <c r="AD3" s="56" t="s">
        <v>44</v>
      </c>
      <c r="AE3" s="55" t="s">
        <v>45</v>
      </c>
      <c r="AF3" s="55" t="s">
        <v>46</v>
      </c>
      <c r="AG3" s="55" t="s">
        <v>47</v>
      </c>
      <c r="AH3" s="55" t="s">
        <v>48</v>
      </c>
      <c r="AI3" s="55" t="s">
        <v>49</v>
      </c>
      <c r="AJ3" s="55" t="s">
        <v>50</v>
      </c>
      <c r="AK3" s="55" t="s">
        <v>51</v>
      </c>
      <c r="AL3" s="55" t="s">
        <v>52</v>
      </c>
      <c r="AM3" s="55" t="s">
        <v>53</v>
      </c>
      <c r="AN3" s="55" t="s">
        <v>54</v>
      </c>
      <c r="AO3" s="55" t="s">
        <v>55</v>
      </c>
      <c r="AP3" s="55" t="s">
        <v>56</v>
      </c>
      <c r="AQ3" s="55" t="s">
        <v>65</v>
      </c>
      <c r="AR3" s="55" t="s">
        <v>62</v>
      </c>
      <c r="AS3" s="55" t="s">
        <v>57</v>
      </c>
      <c r="AT3" s="55" t="s">
        <v>63</v>
      </c>
      <c r="AU3" s="55" t="s">
        <v>66</v>
      </c>
      <c r="AV3" s="55" t="s">
        <v>67</v>
      </c>
      <c r="AW3" s="55" t="s">
        <v>68</v>
      </c>
      <c r="AX3" s="55" t="s">
        <v>64</v>
      </c>
      <c r="AY3" s="55" t="s">
        <v>69</v>
      </c>
      <c r="AZ3" s="55" t="s">
        <v>70</v>
      </c>
    </row>
    <row r="4" spans="2:52" ht="41.4" x14ac:dyDescent="0.3">
      <c r="B4" s="13" t="s">
        <v>13</v>
      </c>
      <c r="C4" s="14" t="s">
        <v>14</v>
      </c>
      <c r="D4" s="16" t="str">
        <f ca="1">IFERROR(_xlfn.TEXTJOIN(CHAR(10),TRUE,TEXT(SUMIF($D$8:$D$16, "Classic", $H$8:$H$16)/$H$4, "0%") &amp; " / " &amp; SUMIF($D$8:$D$16, "Classic", $H$8:$H$16) &amp; CHAR(10) &amp; _xlfn.TEXTJOIN(CHAR(10), TRUE,        TEXT(SUMIF($D$8:$D$16, "Partial", $H$8:$H$16)/$H$4, "0%") &amp; " / " &amp; SUMIF($D$8:$D$16, "Partial", $H$8:$H$16),        TEXT(SUMIF($D$8:$D$16, "Renovated", $H$8:$H$16)/$H$4, "0%") &amp; " / " &amp; SUMIF($D$8:$D$16, "Renovated", $H$8:$H$16))),0)</f>
        <v>0% / 0
0% / 0
0% / 0</v>
      </c>
      <c r="E4" s="5"/>
      <c r="F4" s="5"/>
      <c r="G4" s="6">
        <f ca="1">IFERROR(SUMPRODUCT($G$8:$G$16,$H$8:$H$16)/$H$4,0)</f>
        <v>1006.0550458715596</v>
      </c>
      <c r="H4" s="6">
        <f ca="1">SUM($H$8:$H$16)</f>
        <v>218</v>
      </c>
      <c r="I4" s="15">
        <f ca="1">IFERROR(_xlfn.TEXTJOIN(CHAR(10), TRUE, IF(_xlfn._xlws.SORT(_xlfn.UNIQUE(_xlfn._xlws.FILTER($E$8:$E$16, $E$8:$E$16&lt;&gt;"")))&lt;&gt;"", _xlfn._xlws.SORT(_xlfn.UNIQUE(_xlfn._xlws.FILTER($E$8:$E$16, $E$8:$E$16&lt;&gt;""))) &amp; "b: " &amp; TEXT(SUMIF($E$8:$E$16, _xlfn._xlws.SORT(_xlfn.UNIQUE(_xlfn._xlws.FILTER($E$8:$E$16, $E$8:$E$16&lt;&gt;""))), $H$8:$H$16)/$H$4, "0%") &amp; " / " &amp; SUMIF($E$8:$E$16, _xlfn._xlws.SORT(_xlfn.UNIQUE(_xlfn._xlws.FILTER($E$8:$E$16, $E$8:$E$16&lt;&gt;""))), $H$8:$H$16), "")), 0)</f>
        <v>0</v>
      </c>
      <c r="J4" s="7">
        <f>IFERROR(AVERAGEIFS($AL$4:$AL$222,$AF$4:$AF$222,"&lt;&gt;VAC"),0)</f>
        <v>1593.3096774193548</v>
      </c>
      <c r="K4" s="10">
        <f>IFERROR(AVERAGE($AK$4:$AK$222),0)</f>
        <v>1639.9954128440368</v>
      </c>
      <c r="L4" s="5" t="str">
        <f>IFERROR(TEXT(AVERAGEIFS($AL$4:$AL$222,$AI$4:$AI$222,"&gt;"&amp;L$6),"$0,0"),TEXT(0,"$0"))&amp;" / "&amp;IFERROR(TEXT(COUNTIFS($AI$4:$AI$222,"&gt;"&amp;$L$6),"0"),0)</f>
        <v>$1,618 / 17</v>
      </c>
      <c r="M4" s="5" t="str">
        <f>IFERROR(TEXT(AVERAGEIFS($AL$4:$AL$222,$AI$4:$AI$222,"&gt;"&amp;M$6,$AI$4:$AI$222,"&lt;="&amp;L$6),"$0,0"),TEXT(0,"$0"))&amp;" / "&amp;IFERROR(TEXT(COUNTIFS($AI$4:$AI$222,"&gt;"&amp;M$6,$AI$4:$AI$222,"&lt;="&amp;L$6),"0"),0)</f>
        <v>$1,586 / 13</v>
      </c>
      <c r="N4" s="5" t="str">
        <f>IFERROR(TEXT(AVERAGEIFS($AL$4:$AL$222,$AI$4:$AI$222,"&gt;"&amp;N$6,$AI$4:$AI$222,"&lt;="&amp;M$6),"$0,0"),TEXT(0,"$0"))&amp;" / "&amp;IFERROR(TEXT(COUNTIFS($AI$4:$AI$222,"&gt;"&amp;N$6,$AI$4:$AI$222,"&lt;="&amp;M$6),"0"),0)</f>
        <v>$1,587 / 11</v>
      </c>
      <c r="O4" s="5" t="str">
        <f>IFERROR(TEXT(_xlfn.MINIFS($AL$4:$AL$222,$AF$4:$AF$222,"&lt;&gt;VAC"),"$0")&amp;" / "&amp;TEXT(_xlfn.MAXIFS($AL$4:$AL$222,$AF$4:$AF$222,"&lt;&gt;VAC"),"$0"),"")</f>
        <v>$1260 / $2245</v>
      </c>
      <c r="P4" s="5" t="str">
        <f ca="1">IFERROR(TEXT(COUNTIFS($AF$4:$AF$222,"VAC")/H4,"0%")&amp;" / "&amp;COUNTIFS($AF$4:$AF$222,"VAC"),"")</f>
        <v>29% / 63</v>
      </c>
      <c r="Q4" s="5" t="str">
        <f ca="1">IFERROR(TEXT(COUNTIFS($AH$4:$AH$222,"&lt;"&amp;($K$6-365),$AF$4:$AF$222,"&lt;&gt;VAC")/$H$4,"0%") &amp;" / "&amp; COUNTIFS($AH$4:$AH$222,"&lt;"&amp;($K$6-365),$AF$4:$AF$222,"&lt;&gt;VAC"),"")</f>
        <v>0% / 0</v>
      </c>
      <c r="S4" s="19" t="s">
        <v>26</v>
      </c>
      <c r="T4" s="19"/>
      <c r="U4" s="19" cm="1">
        <f t="array" ref="U4">IFERROR(SUM(IF(COUNTIF(AG4:AG222, AG4:AG222)&gt;1, 1/COUNTIF(AG4:AG222, AG4:AG222), 0)),0)</f>
        <v>0.99999999999999922</v>
      </c>
      <c r="W4" s="57" t="str">
        <f ca="1">_xlfn.XLOOKUP($AB4,$B$8:$B$16,$C$8:$C$16,"",0)</f>
        <v>759sf</v>
      </c>
      <c r="X4" s="57" t="str">
        <f ca="1">_xlfn.XLOOKUP($AB4,$B$8:$B$16,$E$8:$E$16,"",0)</f>
        <v/>
      </c>
      <c r="Y4" s="57" t="str">
        <f ca="1">_xlfn.XLOOKUP($AB4,$B$8:$B$16,$F$8:$F$16,"",0)</f>
        <v/>
      </c>
      <c r="Z4" s="57" t="str">
        <f ca="1">IF(_xlfn.XLOOKUP($AB4,$B$8:$B$16,$D$8:$D$16,"",0)=0,"Classic",_xlfn.XLOOKUP($AB4,$B$8:$B$16,$D$8:$D$16,"",0))</f>
        <v>Classic</v>
      </c>
      <c r="AA4" s="58" t="s">
        <v>71</v>
      </c>
      <c r="AB4" s="58" t="s">
        <v>72</v>
      </c>
      <c r="AC4" s="58">
        <v>759</v>
      </c>
      <c r="AD4" s="59"/>
      <c r="AE4" s="58"/>
      <c r="AF4" s="58" t="s">
        <v>58</v>
      </c>
      <c r="AG4" s="58" t="s">
        <v>73</v>
      </c>
      <c r="AH4" s="63">
        <v>45125</v>
      </c>
      <c r="AI4" s="63">
        <v>45125</v>
      </c>
      <c r="AJ4" s="63">
        <v>45490</v>
      </c>
      <c r="AK4" s="58">
        <v>1408</v>
      </c>
      <c r="AL4" s="58">
        <v>1315</v>
      </c>
      <c r="AM4" s="58">
        <v>1315</v>
      </c>
      <c r="AN4" s="58">
        <v>0</v>
      </c>
      <c r="AO4" s="58"/>
      <c r="AP4" s="58">
        <v>0</v>
      </c>
      <c r="AQ4" s="58">
        <v>3</v>
      </c>
      <c r="AR4" s="58">
        <v>3</v>
      </c>
      <c r="AS4" s="58">
        <v>25</v>
      </c>
      <c r="AT4" s="58">
        <v>25</v>
      </c>
      <c r="AU4" s="58"/>
      <c r="AV4" s="58"/>
      <c r="AW4" s="58"/>
      <c r="AX4" s="58"/>
      <c r="AY4" s="58"/>
      <c r="AZ4" s="58"/>
    </row>
    <row r="5" spans="2:52" x14ac:dyDescent="0.3">
      <c r="S5" s="21" t="s">
        <v>27</v>
      </c>
      <c r="T5" s="21"/>
      <c r="U5" s="21" cm="1">
        <f t="array" ref="U5">IFERROR(SUMPRODUCT((COUNTIF(AA4:AA222, AA4:AA222)&gt;1)/COUNTIF(AA4:AA222, AA4:AA222)),0)</f>
        <v>0</v>
      </c>
      <c r="W5" s="57" t="str">
        <f ca="1">_xlfn.XLOOKUP($AB5,$B$8:$B$16,$C$8:$C$16,"",0)</f>
        <v>1,176sf</v>
      </c>
      <c r="X5" s="57" t="str">
        <f ca="1">_xlfn.XLOOKUP($AB5,$B$8:$B$16,$E$8:$E$16,"",0)</f>
        <v/>
      </c>
      <c r="Y5" s="57" t="str">
        <f ca="1">_xlfn.XLOOKUP($AB5,$B$8:$B$16,$F$8:$F$16,"",0)</f>
        <v/>
      </c>
      <c r="Z5" s="57" t="str">
        <f ca="1">IF(_xlfn.XLOOKUP($AB5,$B$8:$B$16,$D$8:$D$16,"",0)=0,"Classic",_xlfn.XLOOKUP($AB5,$B$8:$B$16,$D$8:$D$16,"",0))</f>
        <v>Classic</v>
      </c>
      <c r="AA5" s="58" t="s">
        <v>74</v>
      </c>
      <c r="AB5" s="58" t="s">
        <v>75</v>
      </c>
      <c r="AC5" s="58">
        <v>1176</v>
      </c>
      <c r="AD5" s="59"/>
      <c r="AE5" s="58"/>
      <c r="AF5" s="58" t="s">
        <v>59</v>
      </c>
      <c r="AG5" s="58" t="s">
        <v>60</v>
      </c>
      <c r="AH5" s="63"/>
      <c r="AI5" s="63"/>
      <c r="AJ5" s="63"/>
      <c r="AK5" s="58">
        <v>1750</v>
      </c>
      <c r="AL5" s="58">
        <v>0</v>
      </c>
      <c r="AM5" s="58">
        <v>0</v>
      </c>
      <c r="AN5" s="58">
        <v>0</v>
      </c>
      <c r="AO5" s="58"/>
      <c r="AP5" s="58">
        <v>0</v>
      </c>
      <c r="AQ5" s="58"/>
      <c r="AR5" s="58"/>
      <c r="AS5" s="58"/>
      <c r="AT5" s="58"/>
      <c r="AU5" s="58"/>
      <c r="AV5" s="58"/>
      <c r="AW5" s="58"/>
      <c r="AX5" s="58"/>
      <c r="AY5" s="58"/>
      <c r="AZ5" s="58"/>
    </row>
    <row r="6" spans="2:52" ht="15.6" x14ac:dyDescent="0.3">
      <c r="B6" s="11" t="s">
        <v>15</v>
      </c>
      <c r="C6" s="17"/>
      <c r="D6" s="17"/>
      <c r="E6" s="17"/>
      <c r="F6" s="17"/>
      <c r="G6" s="17"/>
      <c r="H6" s="48" t="s">
        <v>16</v>
      </c>
      <c r="I6" s="49"/>
      <c r="J6" s="48" t="s">
        <v>17</v>
      </c>
      <c r="K6" s="44">
        <f>IF(LEN(I6)=0,IF(MAX($AI$4:$AI$222)=0,"",MAX($AI$4:$AI$222)),I6)</f>
        <v>45402</v>
      </c>
      <c r="L6" s="18">
        <f>IF($K$6="","",$K$6-30)</f>
        <v>45372</v>
      </c>
      <c r="M6" s="18">
        <f>IF($K$6="","",$K$6-60)</f>
        <v>45342</v>
      </c>
      <c r="N6" s="18">
        <f>IF($K$6="","",$K$6-90)</f>
        <v>45312</v>
      </c>
      <c r="O6" s="17"/>
      <c r="P6" s="17"/>
      <c r="Q6" s="17"/>
      <c r="S6" s="21" t="s">
        <v>28</v>
      </c>
      <c r="T6" s="21"/>
      <c r="U6" s="21" cm="1">
        <f t="array" ref="U6">IFERROR(SUM(IF(COUNTIF(AB4:AB222, AB4:AB222)=1, 1, 1/COUNTIF(AB4:AB222, AB4:AB222))),0)</f>
        <v>0</v>
      </c>
      <c r="W6" s="57" t="str">
        <f ca="1">_xlfn.XLOOKUP($AB6,$B$8:$B$16,$C$8:$C$16,"",0)</f>
        <v>1,202sf</v>
      </c>
      <c r="X6" s="57" t="str">
        <f ca="1">_xlfn.XLOOKUP($AB6,$B$8:$B$16,$E$8:$E$16,"",0)</f>
        <v/>
      </c>
      <c r="Y6" s="57" t="str">
        <f ca="1">_xlfn.XLOOKUP($AB6,$B$8:$B$16,$F$8:$F$16,"",0)</f>
        <v/>
      </c>
      <c r="Z6" s="57" t="str">
        <f ca="1">IF(_xlfn.XLOOKUP($AB6,$B$8:$B$16,$D$8:$D$16,"",0)=0,"Classic",_xlfn.XLOOKUP($AB6,$B$8:$B$16,$D$8:$D$16,"",0))</f>
        <v>Classic</v>
      </c>
      <c r="AA6" s="58" t="s">
        <v>76</v>
      </c>
      <c r="AB6" s="58" t="s">
        <v>77</v>
      </c>
      <c r="AC6" s="58">
        <v>1202</v>
      </c>
      <c r="AD6" s="59"/>
      <c r="AE6" s="58"/>
      <c r="AF6" s="58" t="s">
        <v>59</v>
      </c>
      <c r="AG6" s="58" t="s">
        <v>60</v>
      </c>
      <c r="AH6" s="63"/>
      <c r="AI6" s="63"/>
      <c r="AJ6" s="63"/>
      <c r="AK6" s="58">
        <v>1775</v>
      </c>
      <c r="AL6" s="58">
        <v>0</v>
      </c>
      <c r="AM6" s="58">
        <v>0</v>
      </c>
      <c r="AN6" s="58">
        <v>0</v>
      </c>
      <c r="AO6" s="58"/>
      <c r="AP6" s="58">
        <v>0</v>
      </c>
      <c r="AQ6" s="58"/>
      <c r="AR6" s="58"/>
      <c r="AS6" s="58"/>
      <c r="AT6" s="58"/>
      <c r="AU6" s="58"/>
      <c r="AV6" s="58"/>
      <c r="AW6" s="58"/>
      <c r="AX6" s="58"/>
      <c r="AY6" s="58"/>
      <c r="AZ6" s="58"/>
    </row>
    <row r="7" spans="2:52" x14ac:dyDescent="0.3">
      <c r="B7" s="25" t="s">
        <v>18</v>
      </c>
      <c r="C7" s="25" t="s">
        <v>19</v>
      </c>
      <c r="D7" s="25" t="s">
        <v>20</v>
      </c>
      <c r="E7" s="4" t="s">
        <v>21</v>
      </c>
      <c r="F7" s="4" t="s">
        <v>22</v>
      </c>
      <c r="G7" s="4" t="s">
        <v>2</v>
      </c>
      <c r="H7" s="4" t="s">
        <v>3</v>
      </c>
      <c r="I7" s="4" t="s">
        <v>4</v>
      </c>
      <c r="J7" s="4" t="s">
        <v>5</v>
      </c>
      <c r="K7" s="9" t="s">
        <v>6</v>
      </c>
      <c r="L7" s="4" t="s">
        <v>7</v>
      </c>
      <c r="M7" s="4" t="s">
        <v>8</v>
      </c>
      <c r="N7" s="4" t="s">
        <v>9</v>
      </c>
      <c r="O7" s="4" t="s">
        <v>10</v>
      </c>
      <c r="P7" s="4" t="s">
        <v>11</v>
      </c>
      <c r="Q7" s="4" t="s">
        <v>12</v>
      </c>
      <c r="S7" s="21" t="s">
        <v>29</v>
      </c>
      <c r="T7" s="21"/>
      <c r="U7" s="21">
        <f>IFERROR(COUNTA($AB$4:$AB$222),0)</f>
        <v>218</v>
      </c>
      <c r="W7" s="57" t="str">
        <f ca="1">_xlfn.XLOOKUP($AB7,$B$8:$B$16,$C$8:$C$16,"",0)</f>
        <v>697sf</v>
      </c>
      <c r="X7" s="57" t="str">
        <f ca="1">_xlfn.XLOOKUP($AB7,$B$8:$B$16,$E$8:$E$16,"",0)</f>
        <v/>
      </c>
      <c r="Y7" s="57" t="str">
        <f ca="1">_xlfn.XLOOKUP($AB7,$B$8:$B$16,$F$8:$F$16,"",0)</f>
        <v/>
      </c>
      <c r="Z7" s="57" t="str">
        <f ca="1">IF(_xlfn.XLOOKUP($AB7,$B$8:$B$16,$D$8:$D$16,"",0)=0,"Classic",_xlfn.XLOOKUP($AB7,$B$8:$B$16,$D$8:$D$16,"",0))</f>
        <v>Classic</v>
      </c>
      <c r="AA7" s="58" t="s">
        <v>78</v>
      </c>
      <c r="AB7" s="58" t="s">
        <v>79</v>
      </c>
      <c r="AC7" s="58">
        <v>697</v>
      </c>
      <c r="AD7" s="59"/>
      <c r="AE7" s="58"/>
      <c r="AF7" s="58" t="s">
        <v>58</v>
      </c>
      <c r="AG7" s="58" t="s">
        <v>80</v>
      </c>
      <c r="AH7" s="63">
        <v>45124</v>
      </c>
      <c r="AI7" s="63">
        <v>45124</v>
      </c>
      <c r="AJ7" s="63">
        <v>45489</v>
      </c>
      <c r="AK7" s="58">
        <v>1430</v>
      </c>
      <c r="AL7" s="58">
        <v>1285</v>
      </c>
      <c r="AM7" s="58">
        <v>1285</v>
      </c>
      <c r="AN7" s="58">
        <v>0</v>
      </c>
      <c r="AO7" s="58"/>
      <c r="AP7" s="58">
        <v>0</v>
      </c>
      <c r="AQ7" s="58">
        <v>3</v>
      </c>
      <c r="AR7" s="58">
        <v>3</v>
      </c>
      <c r="AS7" s="58"/>
      <c r="AT7" s="58">
        <v>25</v>
      </c>
      <c r="AU7" s="58">
        <v>125</v>
      </c>
      <c r="AV7" s="58"/>
      <c r="AW7" s="58"/>
      <c r="AX7" s="58"/>
      <c r="AY7" s="58"/>
      <c r="AZ7" s="58"/>
    </row>
    <row r="8" spans="2:52" x14ac:dyDescent="0.3">
      <c r="B8" s="26" t="str" cm="1">
        <f t="array" aca="1" ref="B8:B16" ca="1">IFERROR(_xlfn._xlws.SORT(_xlfn.UNIQUE(_xlfn._xlws.FILTER(INDIRECT($AA$2),INDIRECT($AA$2)&lt;&gt;"")),,1),"")</f>
        <v>HAN-A1</v>
      </c>
      <c r="C8" s="27" t="str">
        <f ca="1">IF(OR(LEN(B8)&gt;0,LEN(E8)&gt;0,LEN(F8)&gt;0),IF(AND(LEN(E8)&gt;0,LEN(F8)&gt;0),E8&amp;"/"&amp;F8&amp;" ",IF(LEN(E8)&gt;0,E8&amp;" ",IF(LEN(F8)&gt;0,F8&amp;" ","")))&amp;TEXT(G8,"#,##")&amp;"sf"&amp;IF(D8="Renovated"," - R",IF(D8="Partial"," - P","")),"")</f>
        <v>663sf</v>
      </c>
      <c r="D8" s="28"/>
      <c r="E8" s="22" t="str" cm="1">
        <f t="array" aca="1" ref="E8" ca="1">IF(_xlfn.XLOOKUP(B8,INDIRECT($AA$2),$AD$4:$AD$222,"",0)=0,"",_xlfn.XLOOKUP(B8,INDIRECT($AA$2),$AD$4:$AD$222,"",0))</f>
        <v/>
      </c>
      <c r="F8" s="22" t="str" cm="1">
        <f t="array" aca="1" ref="F8" ca="1">IF(_xlfn.XLOOKUP(B8,INDIRECT($AA$2),$AE$4:$AE$222,"",0)=0,"",_xlfn.XLOOKUP(B8,INDIRECT($AA$2),$AE$4:$AE$222,"",0))</f>
        <v/>
      </c>
      <c r="G8" s="35">
        <f ca="1">IFERROR(IF(LEN(B8)=0,"",AVERAGEIF(INDIRECT($AA$2),B8,$AC$4:$AC$222)),"")</f>
        <v>663</v>
      </c>
      <c r="H8" s="35">
        <f ca="1">IFERROR(IF(LEN(B8)&gt;0,COUNTIF(INDIRECT($AA$2),B8),""),"")</f>
        <v>18</v>
      </c>
      <c r="I8" s="38">
        <f ca="1">IFERROR(H8/$H$4,"")</f>
        <v>8.2568807339449546E-2</v>
      </c>
      <c r="J8" s="41">
        <f ca="1">IF(LEN(B8)&gt;0,IFERROR(AVERAGEIFS($AL$4:$AL$222,INDIRECT($AA$2),$B8,$AF$4:$AF$222,"&lt;&gt;VAC"),0),"")</f>
        <v>1311.25</v>
      </c>
      <c r="K8" s="45">
        <f ca="1">IF(LEN(B8)&gt;0,IFERROR(AVERAGEIFS($AK$4:$AK$222,INDIRECT($AA$2),$B8),0),"")</f>
        <v>1346.6666666666667</v>
      </c>
      <c r="L8" s="19" t="str">
        <f ca="1">IF(LEN(B8)&gt;0,IFERROR(TEXT(AVERAGEIFS($AL$4:$AL$222,INDIRECT($AA$2),$B8,$AI$4:$AI$222,"&gt;"&amp;L$6),"$0,0"),TEXT(0,"$0"))&amp;" / "&amp;IFERROR(TEXT(COUNTIFS(INDIRECT($AA$2),$B8,$AI$4:$AI$222,"&gt;"&amp;$L$6),"0"),0), "")</f>
        <v>$0 / 0</v>
      </c>
      <c r="M8" s="19" t="str">
        <f ca="1">IF(LEN(B8)&gt;0,IFERROR(TEXT(AVERAGEIFS($AL$4:$AL$222,INDIRECT($AA$2),$B8,$AI$4:$AI$222,"&gt;"&amp;M$6,$AI$4:$AI$222,"&lt;="&amp;L$6),"$0,0"),TEXT(0,"$0"))&amp;" / "&amp;IFERROR(TEXT(COUNTIFS(INDIRECT($AA$2),$B8,$AI$4:$AI$222,"&gt;"&amp;M$6,$AI$4:$AI$222,"&lt;="&amp;L$6),"0"),0), "")</f>
        <v>$1,330 / 1</v>
      </c>
      <c r="N8" s="19" t="str">
        <f ca="1">IF(LEN(B8)&gt;0,IFERROR(TEXT(AVERAGEIFS($AL$4:$AL$222,INDIRECT($AA$2),$B8,$AI$4:$AI$222,"&gt;"&amp;N$6,$AI$4:$AI$222,"&lt;="&amp;M$6),"$0,0"),TEXT(0,"$0"))&amp;" / "&amp;IFERROR(TEXT(COUNTIFS(INDIRECT($AA$2),$B8,$AI$4:$AI$222,"&gt;"&amp;N$6,$AI$4:$AI$222,"&lt;="&amp;M$6),"0"),0), "")</f>
        <v>$1,330 / 1</v>
      </c>
      <c r="O8" s="19" t="str">
        <f ca="1">IFERROR(IF(LEN(B8)&gt;0,TEXT(_xlfn.MINIFS($AL$4:$AL$222,INDIRECT($AA$2),$B8,$AF$4:$AF$222,"&lt;&gt;VAC"),"$0")&amp;" / "&amp;TEXT(_xlfn.MAXIFS($AL$4:$AL$222,INDIRECT($AA$2),$B8,$AF$4:$AF$222,"&lt;&gt;VAC"),"$0"),""),"")</f>
        <v>$1260 / $1355</v>
      </c>
      <c r="P8" s="19" t="str">
        <f ca="1">IFERROR(IF(LEN($B8)&gt;0,(TEXT(COUNTIFS($AF$4:$AF$222,"VAC",INDIRECT($AA$2),$B8)/H8,"0%")&amp;" / "&amp;COUNTIFS($AF$4:$AF$222,"VAC",INDIRECT($AA$2),$B8)),""),"")</f>
        <v>56% / 10</v>
      </c>
      <c r="Q8" s="19" t="str">
        <f ca="1">IFERROR(IF(LEN($B8)&gt;0,TEXT(COUNTIFS($AH$4:$AH$222,"&lt;"&amp;($K$6-365),INDIRECT($AA$2),$B8,$AF$4:$AF$222,"&lt;&gt;VAC")/COUNTIFS(INDIRECT($AA$2),$B8),"0%") &amp;" / "&amp; COUNTIFS($AH$4:$AH$222,"&lt;"&amp;($K$6-365),INDIRECT($AA$2),$B8,$AF$4:$AF$222,"&lt;&gt;VAC"),""),"")</f>
        <v>0% / 0</v>
      </c>
      <c r="S8" s="21" t="s">
        <v>30</v>
      </c>
      <c r="T8" s="21"/>
      <c r="U8" s="21">
        <f>IFERROR(COUNTIF(AF4:AF222,"OCC"),0)</f>
        <v>155</v>
      </c>
      <c r="W8" s="57" t="str">
        <f ca="1">_xlfn.XLOOKUP($AB8,$B$8:$B$16,$C$8:$C$16,"",0)</f>
        <v>1,176sf</v>
      </c>
      <c r="X8" s="57" t="str">
        <f ca="1">_xlfn.XLOOKUP($AB8,$B$8:$B$16,$E$8:$E$16,"",0)</f>
        <v/>
      </c>
      <c r="Y8" s="57" t="str">
        <f ca="1">_xlfn.XLOOKUP($AB8,$B$8:$B$16,$F$8:$F$16,"",0)</f>
        <v/>
      </c>
      <c r="Z8" s="57" t="str">
        <f ca="1">IF(_xlfn.XLOOKUP($AB8,$B$8:$B$16,$D$8:$D$16,"",0)=0,"Classic",_xlfn.XLOOKUP($AB8,$B$8:$B$16,$D$8:$D$16,"",0))</f>
        <v>Classic</v>
      </c>
      <c r="AA8" s="58" t="s">
        <v>81</v>
      </c>
      <c r="AB8" s="58" t="s">
        <v>75</v>
      </c>
      <c r="AC8" s="58">
        <v>1176</v>
      </c>
      <c r="AD8" s="59"/>
      <c r="AE8" s="58"/>
      <c r="AF8" s="58" t="s">
        <v>58</v>
      </c>
      <c r="AG8" s="58" t="s">
        <v>82</v>
      </c>
      <c r="AH8" s="63">
        <v>45124</v>
      </c>
      <c r="AI8" s="63">
        <v>45124</v>
      </c>
      <c r="AJ8" s="63">
        <v>45520</v>
      </c>
      <c r="AK8" s="58">
        <v>1750</v>
      </c>
      <c r="AL8" s="58">
        <v>1675</v>
      </c>
      <c r="AM8" s="58">
        <v>1675</v>
      </c>
      <c r="AN8" s="58">
        <v>0</v>
      </c>
      <c r="AO8" s="58"/>
      <c r="AP8" s="58">
        <v>0</v>
      </c>
      <c r="AQ8" s="58">
        <v>3</v>
      </c>
      <c r="AR8" s="58">
        <v>3</v>
      </c>
      <c r="AS8" s="58">
        <v>25</v>
      </c>
      <c r="AT8" s="58">
        <v>25</v>
      </c>
      <c r="AU8" s="58"/>
      <c r="AV8" s="58"/>
      <c r="AW8" s="58"/>
      <c r="AX8" s="58"/>
      <c r="AY8" s="58"/>
      <c r="AZ8" s="58"/>
    </row>
    <row r="9" spans="2:52" x14ac:dyDescent="0.3">
      <c r="B9" s="29" t="str">
        <f ca="1"/>
        <v>HAN-A2</v>
      </c>
      <c r="C9" s="30" t="str">
        <f ca="1">IF(OR(LEN(B9)&gt;0,LEN(E9)&gt;0,LEN(F9)&gt;0),IF(AND(LEN(E9)&gt;0,LEN(F9)&gt;0),E9&amp;"/"&amp;F9&amp;" ",IF(LEN(E9)&gt;0,E9&amp;" ",IF(LEN(F9)&gt;0,F9&amp;" ","")))&amp;TEXT(G9,"#,##")&amp;"sf"&amp;IF(D9="Renovated"," - R",IF(D9="Partial"," - P","")),"")</f>
        <v>759sf</v>
      </c>
      <c r="D9" s="31"/>
      <c r="E9" s="23" t="str" cm="1">
        <f t="array" aca="1" ref="E9" ca="1">IF(_xlfn.XLOOKUP(B9,INDIRECT($AA$2),$AD$4:$AD$222,"",0)=0,"",_xlfn.XLOOKUP(B9,INDIRECT($AA$2),$AD$4:$AD$222,"",0))</f>
        <v/>
      </c>
      <c r="F9" s="23" t="str" cm="1">
        <f t="array" aca="1" ref="F9" ca="1">IF(_xlfn.XLOOKUP(B9,INDIRECT($AA$2),$AE$4:$AE$222,"",0)=0,"",_xlfn.XLOOKUP(B9,INDIRECT($AA$2),$AE$4:$AE$222,"",0))</f>
        <v/>
      </c>
      <c r="G9" s="36">
        <f ca="1">IFERROR(IF(LEN(B9)=0,"",AVERAGEIF(INDIRECT($AA$2),B9,$AC$4:$AC$222)),"")</f>
        <v>759</v>
      </c>
      <c r="H9" s="36">
        <f ca="1">IFERROR(IF(LEN(B9)&gt;0,COUNTIF(INDIRECT($AA$2),B9),""),"")</f>
        <v>48</v>
      </c>
      <c r="I9" s="39">
        <f ca="1">IFERROR(H9/$H$4,"")</f>
        <v>0.22018348623853212</v>
      </c>
      <c r="J9" s="42">
        <f ca="1">IF(LEN(B9)&gt;0,IFERROR(AVERAGEIFS($AL$4:$AL$222,INDIRECT($AA$2),$B9,$AF$4:$AF$222,"&lt;&gt;VAC"),0),"")</f>
        <v>1366.9428571428571</v>
      </c>
      <c r="K9" s="46">
        <f ca="1">IF(LEN(B9)&gt;0,IFERROR(AVERAGEIFS($AK$4:$AK$222,INDIRECT($AA$2),$B9),0),"")</f>
        <v>1399.6666666666667</v>
      </c>
      <c r="L9" s="21" t="str">
        <f ca="1">IF(LEN(B9)&gt;0,IFERROR(TEXT(AVERAGEIFS($AL$4:$AL$222,INDIRECT($AA$2),$B9,$AI$4:$AI$222,"&gt;"&amp;L$6),"$0,0"),TEXT(0,"$0"))&amp;" / "&amp;IFERROR(TEXT(COUNTIFS(INDIRECT($AA$2),$B9,$AI$4:$AI$222,"&gt;"&amp;$L$6),"0"),0), "")</f>
        <v>$1,383 / 4</v>
      </c>
      <c r="M9" s="21" t="str">
        <f ca="1">IF(LEN(B9)&gt;0,IFERROR(TEXT(AVERAGEIFS($AL$4:$AL$222,INDIRECT($AA$2),$B9,$AI$4:$AI$222,"&gt;"&amp;M$6,$AI$4:$AI$222,"&lt;="&amp;L$6),"$0,0"),TEXT(0,"$0"))&amp;" / "&amp;IFERROR(TEXT(COUNTIFS(INDIRECT($AA$2),$B9,$AI$4:$AI$222,"&gt;"&amp;M$6,$AI$4:$AI$222,"&lt;="&amp;L$6),"0"),0), "")</f>
        <v>$1,388 / 4</v>
      </c>
      <c r="N9" s="21" t="str">
        <f ca="1">IF(LEN(B9)&gt;0,IFERROR(TEXT(AVERAGEIFS($AL$4:$AL$222,INDIRECT($AA$2),$B9,$AI$4:$AI$222,"&gt;"&amp;N$6,$AI$4:$AI$222,"&lt;="&amp;M$6),"$0,0"),TEXT(0,"$0"))&amp;" / "&amp;IFERROR(TEXT(COUNTIFS(INDIRECT($AA$2),$B9,$AI$4:$AI$222,"&gt;"&amp;N$6,$AI$4:$AI$222,"&lt;="&amp;M$6),"0"),0), "")</f>
        <v>$1,388 / 2</v>
      </c>
      <c r="O9" s="21" t="str">
        <f ca="1">IFERROR(IF(LEN(B9)&gt;0,TEXT(_xlfn.MINIFS($AL$4:$AL$222,INDIRECT($AA$2),$B9,$AF$4:$AF$222,"&lt;&gt;VAC"),"$0")&amp;" / "&amp;TEXT(_xlfn.MAXIFS($AL$4:$AL$222,INDIRECT($AA$2),$B9,$AF$4:$AF$222,"&lt;&gt;VAC"),"$0"),""),"")</f>
        <v>$1285 / $1475</v>
      </c>
      <c r="P9" s="21" t="str">
        <f ca="1">IFERROR(IF(LEN($B9)&gt;0,(TEXT(COUNTIFS($AF$4:$AF$222,"VAC",INDIRECT($AA$2),$B9)/H9,"0%")&amp;" / "&amp;COUNTIFS($AF$4:$AF$222,"VAC",INDIRECT($AA$2),$B9)),""),"")</f>
        <v>27% / 13</v>
      </c>
      <c r="Q9" s="21" t="str">
        <f ca="1">IFERROR(IF(LEN($B9)&gt;0,TEXT(COUNTIFS($AH$4:$AH$222,"&lt;"&amp;($K$6-365),INDIRECT($AA$2),$B9,$AF$4:$AF$222,"&lt;&gt;VAC")/COUNTIFS(INDIRECT($AA$2),$B9),"0%") &amp;" / "&amp; COUNTIFS($AH$4:$AH$222,"&lt;"&amp;($K$6-365),INDIRECT($AA$2),$B9,$AF$4:$AF$222,"&lt;&gt;VAC"),""),"")</f>
        <v>0% / 0</v>
      </c>
      <c r="S9" s="21" t="s">
        <v>31</v>
      </c>
      <c r="T9" s="21"/>
      <c r="U9" s="21">
        <f>IFERROR(COUNTIF(AF4:AF222,"VAC"),0)</f>
        <v>63</v>
      </c>
      <c r="W9" s="57" t="str">
        <f ca="1">_xlfn.XLOOKUP($AB9,$B$8:$B$16,$C$8:$C$16,"",0)</f>
        <v>1,433sf</v>
      </c>
      <c r="X9" s="57" t="str">
        <f ca="1">_xlfn.XLOOKUP($AB9,$B$8:$B$16,$E$8:$E$16,"",0)</f>
        <v/>
      </c>
      <c r="Y9" s="57" t="str">
        <f ca="1">_xlfn.XLOOKUP($AB9,$B$8:$B$16,$F$8:$F$16,"",0)</f>
        <v/>
      </c>
      <c r="Z9" s="57" t="str">
        <f ca="1">IF(_xlfn.XLOOKUP($AB9,$B$8:$B$16,$D$8:$D$16,"",0)=0,"Classic",_xlfn.XLOOKUP($AB9,$B$8:$B$16,$D$8:$D$16,"",0))</f>
        <v>Classic</v>
      </c>
      <c r="AA9" s="58" t="s">
        <v>83</v>
      </c>
      <c r="AB9" s="58" t="s">
        <v>84</v>
      </c>
      <c r="AC9" s="58">
        <v>1433</v>
      </c>
      <c r="AD9" s="59"/>
      <c r="AE9" s="58"/>
      <c r="AF9" s="58" t="s">
        <v>59</v>
      </c>
      <c r="AG9" s="58" t="s">
        <v>60</v>
      </c>
      <c r="AH9" s="63"/>
      <c r="AI9" s="63"/>
      <c r="AJ9" s="63"/>
      <c r="AK9" s="58">
        <v>2245</v>
      </c>
      <c r="AL9" s="58">
        <v>0</v>
      </c>
      <c r="AM9" s="58">
        <v>0</v>
      </c>
      <c r="AN9" s="58">
        <v>0</v>
      </c>
      <c r="AO9" s="58"/>
      <c r="AP9" s="58">
        <v>0</v>
      </c>
      <c r="AQ9" s="58"/>
      <c r="AR9" s="58"/>
      <c r="AS9" s="58"/>
      <c r="AT9" s="58"/>
      <c r="AU9" s="58"/>
      <c r="AV9" s="58"/>
      <c r="AW9" s="58"/>
      <c r="AX9" s="58"/>
      <c r="AY9" s="58"/>
      <c r="AZ9" s="58"/>
    </row>
    <row r="10" spans="2:52" x14ac:dyDescent="0.3">
      <c r="B10" s="29" t="str">
        <f ca="1"/>
        <v>HAN-A3</v>
      </c>
      <c r="C10" s="30" t="str">
        <f ca="1">IF(OR(LEN(B10)&gt;0,LEN(E10)&gt;0,LEN(F10)&gt;0),IF(AND(LEN(E10)&gt;0,LEN(F10)&gt;0),E10&amp;"/"&amp;F10&amp;" ",IF(LEN(E10)&gt;0,E10&amp;" ",IF(LEN(F10)&gt;0,F10&amp;" ","")))&amp;TEXT(G10,"#,##")&amp;"sf"&amp;IF(D10="Renovated"," - R",IF(D10="Partial"," - P","")),"")</f>
        <v>824sf</v>
      </c>
      <c r="D10" s="31"/>
      <c r="E10" s="23" t="str" cm="1">
        <f t="array" aca="1" ref="E10" ca="1">IF(_xlfn.XLOOKUP(B10,INDIRECT($AA$2),$AD$4:$AD$222,"",0)=0,"",_xlfn.XLOOKUP(B10,INDIRECT($AA$2),$AD$4:$AD$222,"",0))</f>
        <v/>
      </c>
      <c r="F10" s="23" t="str" cm="1">
        <f t="array" aca="1" ref="F10" ca="1">IF(_xlfn.XLOOKUP(B10,INDIRECT($AA$2),$AE$4:$AE$222,"",0)=0,"",_xlfn.XLOOKUP(B10,INDIRECT($AA$2),$AE$4:$AE$222,"",0))</f>
        <v/>
      </c>
      <c r="G10" s="36">
        <f ca="1">IFERROR(IF(LEN(B10)=0,"",AVERAGEIF(INDIRECT($AA$2),B10,$AC$4:$AC$222)),"")</f>
        <v>824</v>
      </c>
      <c r="H10" s="36">
        <f ca="1">IFERROR(IF(LEN(B10)&gt;0,COUNTIF(INDIRECT($AA$2),B10),""),"")</f>
        <v>14</v>
      </c>
      <c r="I10" s="39">
        <f ca="1">IFERROR(H10/$H$4,"")</f>
        <v>6.4220183486238536E-2</v>
      </c>
      <c r="J10" s="42">
        <f ca="1">IF(LEN(B10)&gt;0,IFERROR(AVERAGEIFS($AL$4:$AL$222,INDIRECT($AA$2),$B10,$AF$4:$AF$222,"&lt;&gt;VAC"),0),"")</f>
        <v>1418.3333333333333</v>
      </c>
      <c r="K10" s="46">
        <f ca="1">IF(LEN(B10)&gt;0,IFERROR(AVERAGEIFS($AK$4:$AK$222,INDIRECT($AA$2),$B10),0),"")</f>
        <v>1469.2857142857142</v>
      </c>
      <c r="L10" s="21" t="str">
        <f ca="1">IF(LEN(B10)&gt;0,IFERROR(TEXT(AVERAGEIFS($AL$4:$AL$222,INDIRECT($AA$2),$B10,$AI$4:$AI$222,"&gt;"&amp;L$6),"$0,0"),TEXT(0,"$0"))&amp;" / "&amp;IFERROR(TEXT(COUNTIFS(INDIRECT($AA$2),$B10,$AI$4:$AI$222,"&gt;"&amp;$L$6),"0"),0), "")</f>
        <v>$1,470 / 2</v>
      </c>
      <c r="M10" s="21" t="str">
        <f ca="1">IF(LEN(B10)&gt;0,IFERROR(TEXT(AVERAGEIFS($AL$4:$AL$222,INDIRECT($AA$2),$B10,$AI$4:$AI$222,"&gt;"&amp;M$6,$AI$4:$AI$222,"&lt;="&amp;L$6),"$0,0"),TEXT(0,"$0"))&amp;" / "&amp;IFERROR(TEXT(COUNTIFS(INDIRECT($AA$2),$B10,$AI$4:$AI$222,"&gt;"&amp;M$6,$AI$4:$AI$222,"&lt;="&amp;L$6),"0"),0), "")</f>
        <v>$0 / 0</v>
      </c>
      <c r="N10" s="21" t="str">
        <f ca="1">IF(LEN(B10)&gt;0,IFERROR(TEXT(AVERAGEIFS($AL$4:$AL$222,INDIRECT($AA$2),$B10,$AI$4:$AI$222,"&gt;"&amp;N$6,$AI$4:$AI$222,"&lt;="&amp;M$6),"$0,0"),TEXT(0,"$0"))&amp;" / "&amp;IFERROR(TEXT(COUNTIFS(INDIRECT($AA$2),$B10,$AI$4:$AI$222,"&gt;"&amp;N$6,$AI$4:$AI$222,"&lt;="&amp;M$6),"0"),0), "")</f>
        <v>$1,445 / 1</v>
      </c>
      <c r="O10" s="21" t="str">
        <f ca="1">IFERROR(IF(LEN(B10)&gt;0,TEXT(_xlfn.MINIFS($AL$4:$AL$222,INDIRECT($AA$2),$B10,$AF$4:$AF$222,"&lt;&gt;VAC"),"$0")&amp;" / "&amp;TEXT(_xlfn.MAXIFS($AL$4:$AL$222,INDIRECT($AA$2),$B10,$AF$4:$AF$222,"&lt;&gt;VAC"),"$0"),""),"")</f>
        <v>$1350 / $1470</v>
      </c>
      <c r="P10" s="21" t="str">
        <f ca="1">IFERROR(IF(LEN($B10)&gt;0,(TEXT(COUNTIFS($AF$4:$AF$222,"VAC",INDIRECT($AA$2),$B10)/H10,"0%")&amp;" / "&amp;COUNTIFS($AF$4:$AF$222,"VAC",INDIRECT($AA$2),$B10)),""),"")</f>
        <v>36% / 5</v>
      </c>
      <c r="Q10" s="21" t="str">
        <f ca="1">IFERROR(IF(LEN($B10)&gt;0,TEXT(COUNTIFS($AH$4:$AH$222,"&lt;"&amp;($K$6-365),INDIRECT($AA$2),$B10,$AF$4:$AF$222,"&lt;&gt;VAC")/COUNTIFS(INDIRECT($AA$2),$B10),"0%") &amp;" / "&amp; COUNTIFS($AH$4:$AH$222,"&lt;"&amp;($K$6-365),INDIRECT($AA$2),$B10,$AF$4:$AF$222,"&lt;&gt;VAC"),""),"")</f>
        <v>0% / 0</v>
      </c>
      <c r="S10" s="21" t="s">
        <v>32</v>
      </c>
      <c r="T10" s="21"/>
      <c r="U10" s="42">
        <f>SUM(AL4:AL222)</f>
        <v>246963</v>
      </c>
      <c r="W10" s="57" t="str">
        <f ca="1">_xlfn.XLOOKUP($AB10,$B$8:$B$16,$C$8:$C$16,"",0)</f>
        <v>1,202sf</v>
      </c>
      <c r="X10" s="57" t="str">
        <f ca="1">_xlfn.XLOOKUP($AB10,$B$8:$B$16,$E$8:$E$16,"",0)</f>
        <v/>
      </c>
      <c r="Y10" s="57" t="str">
        <f ca="1">_xlfn.XLOOKUP($AB10,$B$8:$B$16,$F$8:$F$16,"",0)</f>
        <v/>
      </c>
      <c r="Z10" s="57" t="str">
        <f ca="1">IF(_xlfn.XLOOKUP($AB10,$B$8:$B$16,$D$8:$D$16,"",0)=0,"Classic",_xlfn.XLOOKUP($AB10,$B$8:$B$16,$D$8:$D$16,"",0))</f>
        <v>Classic</v>
      </c>
      <c r="AA10" s="58" t="s">
        <v>85</v>
      </c>
      <c r="AB10" s="58" t="s">
        <v>77</v>
      </c>
      <c r="AC10" s="58">
        <v>1202</v>
      </c>
      <c r="AD10" s="59"/>
      <c r="AE10" s="58"/>
      <c r="AF10" s="58" t="s">
        <v>58</v>
      </c>
      <c r="AG10" s="58" t="s">
        <v>86</v>
      </c>
      <c r="AH10" s="63">
        <v>45124</v>
      </c>
      <c r="AI10" s="63">
        <v>45124</v>
      </c>
      <c r="AJ10" s="63">
        <v>45489</v>
      </c>
      <c r="AK10" s="58">
        <v>1775</v>
      </c>
      <c r="AL10" s="58">
        <v>1745</v>
      </c>
      <c r="AM10" s="58">
        <v>1745</v>
      </c>
      <c r="AN10" s="58">
        <v>0</v>
      </c>
      <c r="AO10" s="58"/>
      <c r="AP10" s="58">
        <v>0</v>
      </c>
      <c r="AQ10" s="58">
        <v>3</v>
      </c>
      <c r="AR10" s="58">
        <v>3</v>
      </c>
      <c r="AS10" s="58"/>
      <c r="AT10" s="58">
        <v>25</v>
      </c>
      <c r="AU10" s="58"/>
      <c r="AV10" s="58"/>
      <c r="AW10" s="58"/>
      <c r="AX10" s="58"/>
      <c r="AY10" s="58"/>
      <c r="AZ10" s="58"/>
    </row>
    <row r="11" spans="2:52" x14ac:dyDescent="0.3">
      <c r="B11" s="29" t="str">
        <f ca="1"/>
        <v>HAN-A4</v>
      </c>
      <c r="C11" s="30" t="str">
        <f ca="1">IF(OR(LEN(B11)&gt;0,LEN(E11)&gt;0,LEN(F11)&gt;0),IF(AND(LEN(E11)&gt;0,LEN(F11)&gt;0),E11&amp;"/"&amp;F11&amp;" ",IF(LEN(E11)&gt;0,E11&amp;" ",IF(LEN(F11)&gt;0,F11&amp;" ","")))&amp;TEXT(G11,"#,##")&amp;"sf"&amp;IF(D11="Renovated"," - R",IF(D11="Partial"," - P","")),"")</f>
        <v>697sf</v>
      </c>
      <c r="D11" s="31"/>
      <c r="E11" s="23" t="str" cm="1">
        <f t="array" aca="1" ref="E11" ca="1">IF(_xlfn.XLOOKUP(B11,INDIRECT($AA$2),$AD$4:$AD$222,"",0)=0,"",_xlfn.XLOOKUP(B11,INDIRECT($AA$2),$AD$4:$AD$222,"",0))</f>
        <v/>
      </c>
      <c r="F11" s="23" t="str" cm="1">
        <f t="array" aca="1" ref="F11" ca="1">IF(_xlfn.XLOOKUP(B11,INDIRECT($AA$2),$AE$4:$AE$222,"",0)=0,"",_xlfn.XLOOKUP(B11,INDIRECT($AA$2),$AE$4:$AE$222,"",0))</f>
        <v/>
      </c>
      <c r="G11" s="36">
        <f ca="1">IFERROR(IF(LEN(B11)=0,"",AVERAGEIF(INDIRECT($AA$2),B11,$AC$4:$AC$222)),"")</f>
        <v>697</v>
      </c>
      <c r="H11" s="36">
        <f ca="1">IFERROR(IF(LEN(B11)&gt;0,COUNTIF(INDIRECT($AA$2),B11),""),"")</f>
        <v>12</v>
      </c>
      <c r="I11" s="39">
        <f ca="1">IFERROR(H11/$H$4,"")</f>
        <v>5.5045871559633031E-2</v>
      </c>
      <c r="J11" s="42">
        <f ca="1">IF(LEN(B11)&gt;0,IFERROR(AVERAGEIFS($AL$4:$AL$222,INDIRECT($AA$2),$B11,$AF$4:$AF$222,"&lt;&gt;VAC"),0),"")</f>
        <v>1382.9166666666667</v>
      </c>
      <c r="K11" s="46">
        <f ca="1">IF(LEN(B11)&gt;0,IFERROR(AVERAGEIFS($AK$4:$AK$222,INDIRECT($AA$2),$B11),0),"")</f>
        <v>1432.0833333333333</v>
      </c>
      <c r="L11" s="21" t="str">
        <f ca="1">IF(LEN(B11)&gt;0,IFERROR(TEXT(AVERAGEIFS($AL$4:$AL$222,INDIRECT($AA$2),$B11,$AI$4:$AI$222,"&gt;"&amp;L$6),"$0,0"),TEXT(0,"$0"))&amp;" / "&amp;IFERROR(TEXT(COUNTIFS(INDIRECT($AA$2),$B11,$AI$4:$AI$222,"&gt;"&amp;$L$6),"0"),0), "")</f>
        <v>$0 / 0</v>
      </c>
      <c r="M11" s="21" t="str">
        <f ca="1">IF(LEN(B11)&gt;0,IFERROR(TEXT(AVERAGEIFS($AL$4:$AL$222,INDIRECT($AA$2),$B11,$AI$4:$AI$222,"&gt;"&amp;M$6,$AI$4:$AI$222,"&lt;="&amp;L$6),"$0,0"),TEXT(0,"$0"))&amp;" / "&amp;IFERROR(TEXT(COUNTIFS(INDIRECT($AA$2),$B11,$AI$4:$AI$222,"&gt;"&amp;M$6,$AI$4:$AI$222,"&lt;="&amp;L$6),"0"),0), "")</f>
        <v>$1,440 / 1</v>
      </c>
      <c r="N11" s="21" t="str">
        <f ca="1">IF(LEN(B11)&gt;0,IFERROR(TEXT(AVERAGEIFS($AL$4:$AL$222,INDIRECT($AA$2),$B11,$AI$4:$AI$222,"&gt;"&amp;N$6,$AI$4:$AI$222,"&lt;="&amp;M$6),"$0,0"),TEXT(0,"$0"))&amp;" / "&amp;IFERROR(TEXT(COUNTIFS(INDIRECT($AA$2),$B11,$AI$4:$AI$222,"&gt;"&amp;N$6,$AI$4:$AI$222,"&lt;="&amp;M$6),"0"),0), "")</f>
        <v>$1,440 / 1</v>
      </c>
      <c r="O11" s="21" t="str">
        <f ca="1">IFERROR(IF(LEN(B11)&gt;0,TEXT(_xlfn.MINIFS($AL$4:$AL$222,INDIRECT($AA$2),$B11,$AF$4:$AF$222,"&lt;&gt;VAC"),"$0")&amp;" / "&amp;TEXT(_xlfn.MAXIFS($AL$4:$AL$222,INDIRECT($AA$2),$B11,$AF$4:$AF$222,"&lt;&gt;VAC"),"$0"),""),"")</f>
        <v>$1285 / $1475</v>
      </c>
      <c r="P11" s="21" t="str">
        <f ca="1">IFERROR(IF(LEN($B11)&gt;0,(TEXT(COUNTIFS($AF$4:$AF$222,"VAC",INDIRECT($AA$2),$B11)/H11,"0%")&amp;" / "&amp;COUNTIFS($AF$4:$AF$222,"VAC",INDIRECT($AA$2),$B11)),""),"")</f>
        <v>0% / 0</v>
      </c>
      <c r="Q11" s="21" t="str">
        <f ca="1">IFERROR(IF(LEN($B11)&gt;0,TEXT(COUNTIFS($AH$4:$AH$222,"&lt;"&amp;($K$6-365),INDIRECT($AA$2),$B11,$AF$4:$AF$222,"&lt;&gt;VAC")/COUNTIFS(INDIRECT($AA$2),$B11),"0%") &amp;" / "&amp; COUNTIFS($AH$4:$AH$222,"&lt;"&amp;($K$6-365),INDIRECT($AA$2),$B11,$AF$4:$AF$222,"&lt;&gt;VAC"),""),"")</f>
        <v>0% / 0</v>
      </c>
      <c r="S11" s="21" t="s">
        <v>33</v>
      </c>
      <c r="T11" s="21"/>
      <c r="U11" s="42">
        <f>SUM(AK4:AK222)</f>
        <v>357519</v>
      </c>
      <c r="W11" s="57" t="str">
        <f ca="1">_xlfn.XLOOKUP($AB11,$B$8:$B$16,$C$8:$C$16,"",0)</f>
        <v>1,433sf</v>
      </c>
      <c r="X11" s="57" t="str">
        <f ca="1">_xlfn.XLOOKUP($AB11,$B$8:$B$16,$E$8:$E$16,"",0)</f>
        <v/>
      </c>
      <c r="Y11" s="57" t="str">
        <f ca="1">_xlfn.XLOOKUP($AB11,$B$8:$B$16,$F$8:$F$16,"",0)</f>
        <v/>
      </c>
      <c r="Z11" s="57" t="str">
        <f ca="1">IF(_xlfn.XLOOKUP($AB11,$B$8:$B$16,$D$8:$D$16,"",0)=0,"Classic",_xlfn.XLOOKUP($AB11,$B$8:$B$16,$D$8:$D$16,"",0))</f>
        <v>Classic</v>
      </c>
      <c r="AA11" s="58" t="s">
        <v>87</v>
      </c>
      <c r="AB11" s="58" t="s">
        <v>84</v>
      </c>
      <c r="AC11" s="58">
        <v>1433</v>
      </c>
      <c r="AD11" s="59"/>
      <c r="AE11" s="58"/>
      <c r="AF11" s="58" t="s">
        <v>59</v>
      </c>
      <c r="AG11" s="58" t="s">
        <v>60</v>
      </c>
      <c r="AH11" s="63"/>
      <c r="AI11" s="63"/>
      <c r="AJ11" s="63"/>
      <c r="AK11" s="58">
        <v>2245</v>
      </c>
      <c r="AL11" s="58">
        <v>0</v>
      </c>
      <c r="AM11" s="58">
        <v>0</v>
      </c>
      <c r="AN11" s="58">
        <v>0</v>
      </c>
      <c r="AO11" s="58"/>
      <c r="AP11" s="58">
        <v>0</v>
      </c>
      <c r="AQ11" s="58"/>
      <c r="AR11" s="58"/>
      <c r="AS11" s="58"/>
      <c r="AT11" s="58"/>
      <c r="AU11" s="58"/>
      <c r="AV11" s="58"/>
      <c r="AW11" s="58"/>
      <c r="AX11" s="58"/>
      <c r="AY11" s="58"/>
      <c r="AZ11" s="58"/>
    </row>
    <row r="12" spans="2:52" x14ac:dyDescent="0.3">
      <c r="B12" s="29" t="str">
        <f ca="1"/>
        <v>HAN-B1</v>
      </c>
      <c r="C12" s="30" t="str">
        <f ca="1">IF(OR(LEN(B12)&gt;0,LEN(E12)&gt;0,LEN(F12)&gt;0),IF(AND(LEN(E12)&gt;0,LEN(F12)&gt;0),E12&amp;"/"&amp;F12&amp;" ",IF(LEN(E12)&gt;0,E12&amp;" ",IF(LEN(F12)&gt;0,F12&amp;" ","")))&amp;TEXT(G12,"#,##")&amp;"sf"&amp;IF(D12="Renovated"," - R",IF(D12="Partial"," - P","")),"")</f>
        <v>1,093sf</v>
      </c>
      <c r="D12" s="31"/>
      <c r="E12" s="23" t="str" cm="1">
        <f t="array" aca="1" ref="E12" ca="1">IF(_xlfn.XLOOKUP(B12,INDIRECT($AA$2),$AD$4:$AD$222,"",0)=0,"",_xlfn.XLOOKUP(B12,INDIRECT($AA$2),$AD$4:$AD$222,"",0))</f>
        <v/>
      </c>
      <c r="F12" s="23" t="str" cm="1">
        <f t="array" aca="1" ref="F12" ca="1">IF(_xlfn.XLOOKUP(B12,INDIRECT($AA$2),$AE$4:$AE$222,"",0)=0,"",_xlfn.XLOOKUP(B12,INDIRECT($AA$2),$AE$4:$AE$222,"",0))</f>
        <v/>
      </c>
      <c r="G12" s="36">
        <f ca="1">IFERROR(IF(LEN(B12)=0,"",AVERAGEIF(INDIRECT($AA$2),B12,$AC$4:$AC$222)),"")</f>
        <v>1093</v>
      </c>
      <c r="H12" s="36">
        <f ca="1">IFERROR(IF(LEN(B12)&gt;0,COUNTIF(INDIRECT($AA$2),B12),""),"")</f>
        <v>44</v>
      </c>
      <c r="I12" s="39">
        <f ca="1">IFERROR(H12/$H$4,"")</f>
        <v>0.20183486238532111</v>
      </c>
      <c r="J12" s="42">
        <f ca="1">IF(LEN(B12)&gt;0,IFERROR(AVERAGEIFS($AL$4:$AL$222,INDIRECT($AA$2),$B12,$AF$4:$AF$222,"&lt;&gt;VAC"),0),"")</f>
        <v>1650.5882352941176</v>
      </c>
      <c r="K12" s="46">
        <f ca="1">IF(LEN(B12)&gt;0,IFERROR(AVERAGEIFS($AK$4:$AK$222,INDIRECT($AA$2),$B12),0),"")</f>
        <v>1698.1818181818182</v>
      </c>
      <c r="L12" s="21" t="str">
        <f ca="1">IF(LEN(B12)&gt;0,IFERROR(TEXT(AVERAGEIFS($AL$4:$AL$222,INDIRECT($AA$2),$B12,$AI$4:$AI$222,"&gt;"&amp;L$6),"$0,0"),TEXT(0,"$0"))&amp;" / "&amp;IFERROR(TEXT(COUNTIFS(INDIRECT($AA$2),$B12,$AI$4:$AI$222,"&gt;"&amp;$L$6),"0"),0), "")</f>
        <v>$1,688 / 6</v>
      </c>
      <c r="M12" s="21" t="str">
        <f ca="1">IF(LEN(B12)&gt;0,IFERROR(TEXT(AVERAGEIFS($AL$4:$AL$222,INDIRECT($AA$2),$B12,$AI$4:$AI$222,"&gt;"&amp;M$6,$AI$4:$AI$222,"&lt;="&amp;L$6),"$0,0"),TEXT(0,"$0"))&amp;" / "&amp;IFERROR(TEXT(COUNTIFS(INDIRECT($AA$2),$B12,$AI$4:$AI$222,"&gt;"&amp;M$6,$AI$4:$AI$222,"&lt;="&amp;L$6),"0"),0), "")</f>
        <v>$1,675 / 2</v>
      </c>
      <c r="N12" s="21" t="str">
        <f ca="1">IF(LEN(B12)&gt;0,IFERROR(TEXT(AVERAGEIFS($AL$4:$AL$222,INDIRECT($AA$2),$B12,$AI$4:$AI$222,"&gt;"&amp;N$6,$AI$4:$AI$222,"&lt;="&amp;M$6),"$0,0"),TEXT(0,"$0"))&amp;" / "&amp;IFERROR(TEXT(COUNTIFS(INDIRECT($AA$2),$B12,$AI$4:$AI$222,"&gt;"&amp;N$6,$AI$4:$AI$222,"&lt;="&amp;M$6),"0"),0), "")</f>
        <v>$1,630 / 4</v>
      </c>
      <c r="O12" s="21" t="str">
        <f ca="1">IFERROR(IF(LEN(B12)&gt;0,TEXT(_xlfn.MINIFS($AL$4:$AL$222,INDIRECT($AA$2),$B12,$AF$4:$AF$222,"&lt;&gt;VAC"),"$0")&amp;" / "&amp;TEXT(_xlfn.MAXIFS($AL$4:$AL$222,INDIRECT($AA$2),$B12,$AF$4:$AF$222,"&lt;&gt;VAC"),"$0"),""),"")</f>
        <v>$1515 / $1800</v>
      </c>
      <c r="P12" s="21" t="str">
        <f ca="1">IFERROR(IF(LEN($B12)&gt;0,(TEXT(COUNTIFS($AF$4:$AF$222,"VAC",INDIRECT($AA$2),$B12)/H12,"0%")&amp;" / "&amp;COUNTIFS($AF$4:$AF$222,"VAC",INDIRECT($AA$2),$B12)),""),"")</f>
        <v>23% / 10</v>
      </c>
      <c r="Q12" s="21" t="str">
        <f ca="1">IFERROR(IF(LEN($B12)&gt;0,TEXT(COUNTIFS($AH$4:$AH$222,"&lt;"&amp;($K$6-365),INDIRECT($AA$2),$B12,$AF$4:$AF$222,"&lt;&gt;VAC")/COUNTIFS(INDIRECT($AA$2),$B12),"0%") &amp;" / "&amp; COUNTIFS($AH$4:$AH$222,"&lt;"&amp;($K$6-365),INDIRECT($AA$2),$B12,$AF$4:$AF$222,"&lt;&gt;VAC"),""),"")</f>
        <v>0% / 0</v>
      </c>
      <c r="S12" s="20" t="s">
        <v>34</v>
      </c>
      <c r="T12" s="20"/>
      <c r="U12" s="43">
        <f>SUM(AM4:AM222)</f>
        <v>246963</v>
      </c>
      <c r="W12" s="57" t="str">
        <f ca="1">_xlfn.XLOOKUP($AB12,$B$8:$B$16,$C$8:$C$16,"",0)</f>
        <v>1,176sf</v>
      </c>
      <c r="X12" s="57" t="str">
        <f ca="1">_xlfn.XLOOKUP($AB12,$B$8:$B$16,$E$8:$E$16,"",0)</f>
        <v/>
      </c>
      <c r="Y12" s="57" t="str">
        <f ca="1">_xlfn.XLOOKUP($AB12,$B$8:$B$16,$F$8:$F$16,"",0)</f>
        <v/>
      </c>
      <c r="Z12" s="57" t="str">
        <f ca="1">IF(_xlfn.XLOOKUP($AB12,$B$8:$B$16,$D$8:$D$16,"",0)=0,"Classic",_xlfn.XLOOKUP($AB12,$B$8:$B$16,$D$8:$D$16,"",0))</f>
        <v>Classic</v>
      </c>
      <c r="AA12" s="58" t="s">
        <v>88</v>
      </c>
      <c r="AB12" s="58" t="s">
        <v>75</v>
      </c>
      <c r="AC12" s="58">
        <v>1176</v>
      </c>
      <c r="AD12" s="59"/>
      <c r="AE12" s="58"/>
      <c r="AF12" s="58" t="s">
        <v>58</v>
      </c>
      <c r="AG12" s="58" t="s">
        <v>89</v>
      </c>
      <c r="AH12" s="63">
        <v>45143</v>
      </c>
      <c r="AI12" s="63">
        <v>45143</v>
      </c>
      <c r="AJ12" s="63">
        <v>45508</v>
      </c>
      <c r="AK12" s="58">
        <v>1775</v>
      </c>
      <c r="AL12" s="58">
        <v>1730</v>
      </c>
      <c r="AM12" s="58">
        <v>1730</v>
      </c>
      <c r="AN12" s="58">
        <v>0</v>
      </c>
      <c r="AO12" s="58"/>
      <c r="AP12" s="58">
        <v>0</v>
      </c>
      <c r="AQ12" s="58">
        <v>3</v>
      </c>
      <c r="AR12" s="58">
        <v>3</v>
      </c>
      <c r="AS12" s="58"/>
      <c r="AT12" s="58">
        <v>25</v>
      </c>
      <c r="AU12" s="58"/>
      <c r="AV12" s="58"/>
      <c r="AW12" s="58"/>
      <c r="AX12" s="58"/>
      <c r="AY12" s="58"/>
      <c r="AZ12" s="58"/>
    </row>
    <row r="13" spans="2:52" x14ac:dyDescent="0.3">
      <c r="B13" s="29" t="str">
        <f ca="1"/>
        <v>HAN-B2</v>
      </c>
      <c r="C13" s="30" t="str">
        <f ca="1">IF(OR(LEN(B13)&gt;0,LEN(E13)&gt;0,LEN(F13)&gt;0),IF(AND(LEN(E13)&gt;0,LEN(F13)&gt;0),E13&amp;"/"&amp;F13&amp;" ",IF(LEN(E13)&gt;0,E13&amp;" ",IF(LEN(F13)&gt;0,F13&amp;" ","")))&amp;TEXT(G13,"#,##")&amp;"sf"&amp;IF(D13="Renovated"," - R",IF(D13="Partial"," - P","")),"")</f>
        <v>1,176sf</v>
      </c>
      <c r="D13" s="31"/>
      <c r="E13" s="23" t="str" cm="1">
        <f t="array" aca="1" ref="E13" ca="1">IF(_xlfn.XLOOKUP(B13,INDIRECT($AA$2),$AD$4:$AD$222,"",0)=0,"",_xlfn.XLOOKUP(B13,INDIRECT($AA$2),$AD$4:$AD$222,"",0))</f>
        <v/>
      </c>
      <c r="F13" s="23" t="str" cm="1">
        <f t="array" aca="1" ref="F13" ca="1">IF(_xlfn.XLOOKUP(B13,INDIRECT($AA$2),$AE$4:$AE$222,"",0)=0,"",_xlfn.XLOOKUP(B13,INDIRECT($AA$2),$AE$4:$AE$222,"",0))</f>
        <v/>
      </c>
      <c r="G13" s="36">
        <f ca="1">IFERROR(IF(LEN(B13)=0,"",AVERAGEIF(INDIRECT($AA$2),B13,$AC$4:$AC$222)),"")</f>
        <v>1176</v>
      </c>
      <c r="H13" s="36">
        <f ca="1">IFERROR(IF(LEN(B13)&gt;0,COUNTIF(INDIRECT($AA$2),B13),""),"")</f>
        <v>36</v>
      </c>
      <c r="I13" s="39">
        <f ca="1">IFERROR(H13/$H$4,"")</f>
        <v>0.16513761467889909</v>
      </c>
      <c r="J13" s="42">
        <f ca="1">IF(LEN(B13)&gt;0,IFERROR(AVERAGEIFS($AL$4:$AL$222,INDIRECT($AA$2),$B13,$AF$4:$AF$222,"&lt;&gt;VAC"),0),"")</f>
        <v>1725.344827586207</v>
      </c>
      <c r="K13" s="46">
        <f ca="1">IF(LEN(B13)&gt;0,IFERROR(AVERAGEIFS($AK$4:$AK$222,INDIRECT($AA$2),$B13),0),"")</f>
        <v>1765.2777777777778</v>
      </c>
      <c r="L13" s="21" t="str">
        <f ca="1">IF(LEN(B13)&gt;0,IFERROR(TEXT(AVERAGEIFS($AL$4:$AL$222,INDIRECT($AA$2),$B13,$AI$4:$AI$222,"&gt;"&amp;L$6),"$0,0"),TEXT(0,"$0"))&amp;" / "&amp;IFERROR(TEXT(COUNTIFS(INDIRECT($AA$2),$B13,$AI$4:$AI$222,"&gt;"&amp;$L$6),"0"),0), "")</f>
        <v>$1,783 / 3</v>
      </c>
      <c r="M13" s="21" t="str">
        <f ca="1">IF(LEN(B13)&gt;0,IFERROR(TEXT(AVERAGEIFS($AL$4:$AL$222,INDIRECT($AA$2),$B13,$AI$4:$AI$222,"&gt;"&amp;M$6,$AI$4:$AI$222,"&lt;="&amp;L$6),"$0,0"),TEXT(0,"$0"))&amp;" / "&amp;IFERROR(TEXT(COUNTIFS(INDIRECT($AA$2),$B13,$AI$4:$AI$222,"&gt;"&amp;M$6,$AI$4:$AI$222,"&lt;="&amp;L$6),"0"),0), "")</f>
        <v>$1,717 / 3</v>
      </c>
      <c r="N13" s="21" t="str">
        <f ca="1">IF(LEN(B13)&gt;0,IFERROR(TEXT(AVERAGEIFS($AL$4:$AL$222,INDIRECT($AA$2),$B13,$AI$4:$AI$222,"&gt;"&amp;N$6,$AI$4:$AI$222,"&lt;="&amp;M$6),"$0,0"),TEXT(0,"$0"))&amp;" / "&amp;IFERROR(TEXT(COUNTIFS(INDIRECT($AA$2),$B13,$AI$4:$AI$222,"&gt;"&amp;N$6,$AI$4:$AI$222,"&lt;="&amp;M$6),"0"),0), "")</f>
        <v>$0 / 0</v>
      </c>
      <c r="O13" s="21" t="str">
        <f ca="1">IFERROR(IF(LEN(B13)&gt;0,TEXT(_xlfn.MINIFS($AL$4:$AL$222,INDIRECT($AA$2),$B13,$AF$4:$AF$222,"&lt;&gt;VAC"),"$0")&amp;" / "&amp;TEXT(_xlfn.MAXIFS($AL$4:$AL$222,INDIRECT($AA$2),$B13,$AF$4:$AF$222,"&lt;&gt;VAC"),"$0"),""),"")</f>
        <v>$1600 / $1880</v>
      </c>
      <c r="P13" s="21" t="str">
        <f ca="1">IFERROR(IF(LEN($B13)&gt;0,(TEXT(COUNTIFS($AF$4:$AF$222,"VAC",INDIRECT($AA$2),$B13)/H13,"0%")&amp;" / "&amp;COUNTIFS($AF$4:$AF$222,"VAC",INDIRECT($AA$2),$B13)),""),"")</f>
        <v>19% / 7</v>
      </c>
      <c r="Q13" s="21" t="str">
        <f ca="1">IFERROR(IF(LEN($B13)&gt;0,TEXT(COUNTIFS($AH$4:$AH$222,"&lt;"&amp;($K$6-365),INDIRECT($AA$2),$B13,$AF$4:$AF$222,"&lt;&gt;VAC")/COUNTIFS(INDIRECT($AA$2),$B13),"0%") &amp;" / "&amp; COUNTIFS($AH$4:$AH$222,"&lt;"&amp;($K$6-365),INDIRECT($AA$2),$B13,$AF$4:$AF$222,"&lt;&gt;VAC"),""),"")</f>
        <v>0% / 0</v>
      </c>
      <c r="W13" s="57" t="str">
        <f ca="1">_xlfn.XLOOKUP($AB13,$B$8:$B$16,$C$8:$C$16,"",0)</f>
        <v>697sf</v>
      </c>
      <c r="X13" s="57" t="str">
        <f ca="1">_xlfn.XLOOKUP($AB13,$B$8:$B$16,$E$8:$E$16,"",0)</f>
        <v/>
      </c>
      <c r="Y13" s="57" t="str">
        <f ca="1">_xlfn.XLOOKUP($AB13,$B$8:$B$16,$F$8:$F$16,"",0)</f>
        <v/>
      </c>
      <c r="Z13" s="57" t="str">
        <f ca="1">IF(_xlfn.XLOOKUP($AB13,$B$8:$B$16,$D$8:$D$16,"",0)=0,"Classic",_xlfn.XLOOKUP($AB13,$B$8:$B$16,$D$8:$D$16,"",0))</f>
        <v>Classic</v>
      </c>
      <c r="AA13" s="58" t="s">
        <v>90</v>
      </c>
      <c r="AB13" s="58" t="s">
        <v>79</v>
      </c>
      <c r="AC13" s="58">
        <v>697</v>
      </c>
      <c r="AD13" s="59"/>
      <c r="AE13" s="58"/>
      <c r="AF13" s="58" t="s">
        <v>58</v>
      </c>
      <c r="AG13" s="58" t="s">
        <v>91</v>
      </c>
      <c r="AH13" s="63">
        <v>45351</v>
      </c>
      <c r="AI13" s="63">
        <v>45351</v>
      </c>
      <c r="AJ13" s="63">
        <v>45744</v>
      </c>
      <c r="AK13" s="58">
        <v>1455</v>
      </c>
      <c r="AL13" s="58">
        <v>1440</v>
      </c>
      <c r="AM13" s="58">
        <v>1440</v>
      </c>
      <c r="AN13" s="58">
        <v>0</v>
      </c>
      <c r="AO13" s="58"/>
      <c r="AP13" s="58">
        <v>0</v>
      </c>
      <c r="AQ13" s="58">
        <v>3</v>
      </c>
      <c r="AR13" s="58">
        <v>3</v>
      </c>
      <c r="AS13" s="58"/>
      <c r="AT13" s="58">
        <v>25</v>
      </c>
      <c r="AU13" s="58"/>
      <c r="AV13" s="58"/>
      <c r="AW13" s="58"/>
      <c r="AX13" s="58"/>
      <c r="AY13" s="58"/>
      <c r="AZ13" s="58"/>
    </row>
    <row r="14" spans="2:52" x14ac:dyDescent="0.3">
      <c r="B14" s="29" t="str">
        <f ca="1"/>
        <v>HAN-B3</v>
      </c>
      <c r="C14" s="30" t="str">
        <f ca="1">IF(OR(LEN(B14)&gt;0,LEN(E14)&gt;0,LEN(F14)&gt;0),IF(AND(LEN(E14)&gt;0,LEN(F14)&gt;0),E14&amp;"/"&amp;F14&amp;" ",IF(LEN(E14)&gt;0,E14&amp;" ",IF(LEN(F14)&gt;0,F14&amp;" ","")))&amp;TEXT(G14,"#,##")&amp;"sf"&amp;IF(D14="Renovated"," - R",IF(D14="Partial"," - P","")),"")</f>
        <v>1,265sf</v>
      </c>
      <c r="D14" s="31"/>
      <c r="E14" s="23" t="str" cm="1">
        <f t="array" aca="1" ref="E14" ca="1">IF(_xlfn.XLOOKUP(B14,INDIRECT($AA$2),$AD$4:$AD$222,"",0)=0,"",_xlfn.XLOOKUP(B14,INDIRECT($AA$2),$AD$4:$AD$222,"",0))</f>
        <v/>
      </c>
      <c r="F14" s="23" t="str" cm="1">
        <f t="array" aca="1" ref="F14" ca="1">IF(_xlfn.XLOOKUP(B14,INDIRECT($AA$2),$AE$4:$AE$222,"",0)=0,"",_xlfn.XLOOKUP(B14,INDIRECT($AA$2),$AE$4:$AE$222,"",0))</f>
        <v/>
      </c>
      <c r="G14" s="36">
        <f ca="1">IFERROR(IF(LEN(B14)=0,"",AVERAGEIF(INDIRECT($AA$2),B14,$AC$4:$AC$222)),"")</f>
        <v>1265</v>
      </c>
      <c r="H14" s="36">
        <f ca="1">IFERROR(IF(LEN(B14)&gt;0,COUNTIF(INDIRECT($AA$2),B14),""),"")</f>
        <v>15</v>
      </c>
      <c r="I14" s="39">
        <f ca="1">IFERROR(H14/$H$4,"")</f>
        <v>6.8807339449541288E-2</v>
      </c>
      <c r="J14" s="42">
        <f ca="1">IF(LEN(B14)&gt;0,IFERROR(AVERAGEIFS($AL$4:$AL$222,INDIRECT($AA$2),$B14,$AF$4:$AF$222,"&lt;&gt;VAC"),0),"")</f>
        <v>1783.4615384615386</v>
      </c>
      <c r="K14" s="46">
        <f ca="1">IF(LEN(B14)&gt;0,IFERROR(AVERAGEIFS($AK$4:$AK$222,INDIRECT($AA$2),$B14),0),"")</f>
        <v>1821.6666666666667</v>
      </c>
      <c r="L14" s="21" t="str">
        <f ca="1">IF(LEN(B14)&gt;0,IFERROR(TEXT(AVERAGEIFS($AL$4:$AL$222,INDIRECT($AA$2),$B14,$AI$4:$AI$222,"&gt;"&amp;L$6),"$0,0"),TEXT(0,"$0"))&amp;" / "&amp;IFERROR(TEXT(COUNTIFS(INDIRECT($AA$2),$B14,$AI$4:$AI$222,"&gt;"&amp;$L$6),"0"),0), "")</f>
        <v>$1,780 / 2</v>
      </c>
      <c r="M14" s="21" t="str">
        <f ca="1">IF(LEN(B14)&gt;0,IFERROR(TEXT(AVERAGEIFS($AL$4:$AL$222,INDIRECT($AA$2),$B14,$AI$4:$AI$222,"&gt;"&amp;M$6,$AI$4:$AI$222,"&lt;="&amp;L$6),"$0,0"),TEXT(0,"$0"))&amp;" / "&amp;IFERROR(TEXT(COUNTIFS(INDIRECT($AA$2),$B14,$AI$4:$AI$222,"&gt;"&amp;M$6,$AI$4:$AI$222,"&lt;="&amp;L$6),"0"),0), "")</f>
        <v>$0 / 0</v>
      </c>
      <c r="N14" s="21" t="str">
        <f ca="1">IF(LEN(B14)&gt;0,IFERROR(TEXT(AVERAGEIFS($AL$4:$AL$222,INDIRECT($AA$2),$B14,$AI$4:$AI$222,"&gt;"&amp;N$6,$AI$4:$AI$222,"&lt;="&amp;M$6),"$0,0"),TEXT(0,"$0"))&amp;" / "&amp;IFERROR(TEXT(COUNTIFS(INDIRECT($AA$2),$B14,$AI$4:$AI$222,"&gt;"&amp;N$6,$AI$4:$AI$222,"&lt;="&amp;M$6),"0"),0), "")</f>
        <v>$0 / 0</v>
      </c>
      <c r="O14" s="21" t="str">
        <f ca="1">IFERROR(IF(LEN(B14)&gt;0,TEXT(_xlfn.MINIFS($AL$4:$AL$222,INDIRECT($AA$2),$B14,$AF$4:$AF$222,"&lt;&gt;VAC"),"$0")&amp;" / "&amp;TEXT(_xlfn.MAXIFS($AL$4:$AL$222,INDIRECT($AA$2),$B14,$AF$4:$AF$222,"&lt;&gt;VAC"),"$0"),""),"")</f>
        <v>$1760 / $1810</v>
      </c>
      <c r="P14" s="21" t="str">
        <f ca="1">IFERROR(IF(LEN($B14)&gt;0,(TEXT(COUNTIFS($AF$4:$AF$222,"VAC",INDIRECT($AA$2),$B14)/H14,"0%")&amp;" / "&amp;COUNTIFS($AF$4:$AF$222,"VAC",INDIRECT($AA$2),$B14)),""),"")</f>
        <v>13% / 2</v>
      </c>
      <c r="Q14" s="21" t="str">
        <f ca="1">IFERROR(IF(LEN($B14)&gt;0,TEXT(COUNTIFS($AH$4:$AH$222,"&lt;"&amp;($K$6-365),INDIRECT($AA$2),$B14,$AF$4:$AF$222,"&lt;&gt;VAC")/COUNTIFS(INDIRECT($AA$2),$B14),"0%") &amp;" / "&amp; COUNTIFS($AH$4:$AH$222,"&lt;"&amp;($K$6-365),INDIRECT($AA$2),$B14,$AF$4:$AF$222,"&lt;&gt;VAC"),""),"")</f>
        <v>0% / 0</v>
      </c>
      <c r="W14" s="57" t="str">
        <f ca="1">_xlfn.XLOOKUP($AB14,$B$8:$B$16,$C$8:$C$16,"",0)</f>
        <v>759sf</v>
      </c>
      <c r="X14" s="57" t="str">
        <f ca="1">_xlfn.XLOOKUP($AB14,$B$8:$B$16,$E$8:$E$16,"",0)</f>
        <v/>
      </c>
      <c r="Y14" s="57" t="str">
        <f ca="1">_xlfn.XLOOKUP($AB14,$B$8:$B$16,$F$8:$F$16,"",0)</f>
        <v/>
      </c>
      <c r="Z14" s="57" t="str">
        <f ca="1">IF(_xlfn.XLOOKUP($AB14,$B$8:$B$16,$D$8:$D$16,"",0)=0,"Classic",_xlfn.XLOOKUP($AB14,$B$8:$B$16,$D$8:$D$16,"",0))</f>
        <v>Classic</v>
      </c>
      <c r="AA14" s="58" t="s">
        <v>92</v>
      </c>
      <c r="AB14" s="58" t="s">
        <v>72</v>
      </c>
      <c r="AC14" s="58">
        <v>759</v>
      </c>
      <c r="AD14" s="59"/>
      <c r="AE14" s="58"/>
      <c r="AF14" s="58" t="s">
        <v>58</v>
      </c>
      <c r="AG14" s="58" t="s">
        <v>93</v>
      </c>
      <c r="AH14" s="63">
        <v>45125</v>
      </c>
      <c r="AI14" s="63">
        <v>45125</v>
      </c>
      <c r="AJ14" s="63">
        <v>45490</v>
      </c>
      <c r="AK14" s="58">
        <v>1408</v>
      </c>
      <c r="AL14" s="58">
        <v>1335</v>
      </c>
      <c r="AM14" s="58">
        <v>1335</v>
      </c>
      <c r="AN14" s="58">
        <v>0</v>
      </c>
      <c r="AO14" s="58"/>
      <c r="AP14" s="58">
        <v>0</v>
      </c>
      <c r="AQ14" s="58">
        <v>3</v>
      </c>
      <c r="AR14" s="58">
        <v>3</v>
      </c>
      <c r="AS14" s="58"/>
      <c r="AT14" s="58">
        <v>25</v>
      </c>
      <c r="AU14" s="58"/>
      <c r="AV14" s="58"/>
      <c r="AW14" s="58"/>
      <c r="AX14" s="58"/>
      <c r="AY14" s="58"/>
      <c r="AZ14" s="58"/>
    </row>
    <row r="15" spans="2:52" x14ac:dyDescent="0.3">
      <c r="B15" s="29" t="str">
        <f ca="1"/>
        <v>HAN-B4</v>
      </c>
      <c r="C15" s="30" t="str">
        <f ca="1">IF(OR(LEN(B15)&gt;0,LEN(E15)&gt;0,LEN(F15)&gt;0),IF(AND(LEN(E15)&gt;0,LEN(F15)&gt;0),E15&amp;"/"&amp;F15&amp;" ",IF(LEN(E15)&gt;0,E15&amp;" ",IF(LEN(F15)&gt;0,F15&amp;" ","")))&amp;TEXT(G15,"#,##")&amp;"sf"&amp;IF(D15="Renovated"," - R",IF(D15="Partial"," - P","")),"")</f>
        <v>1,202sf</v>
      </c>
      <c r="D15" s="31"/>
      <c r="E15" s="23" t="str" cm="1">
        <f t="array" aca="1" ref="E15" ca="1">IF(_xlfn.XLOOKUP(B15,INDIRECT($AA$2),$AD$4:$AD$222,"",0)=0,"",_xlfn.XLOOKUP(B15,INDIRECT($AA$2),$AD$4:$AD$222,"",0))</f>
        <v/>
      </c>
      <c r="F15" s="23" t="str" cm="1">
        <f t="array" aca="1" ref="F15" ca="1">IF(_xlfn.XLOOKUP(B15,INDIRECT($AA$2),$AE$4:$AE$222,"",0)=0,"",_xlfn.XLOOKUP(B15,INDIRECT($AA$2),$AE$4:$AE$222,"",0))</f>
        <v/>
      </c>
      <c r="G15" s="36">
        <f ca="1">IFERROR(IF(LEN(B15)=0,"",AVERAGEIF(INDIRECT($AA$2),B15,$AC$4:$AC$222)),"")</f>
        <v>1202</v>
      </c>
      <c r="H15" s="36">
        <f ca="1">IFERROR(IF(LEN(B15)&gt;0,COUNTIF(INDIRECT($AA$2),B15),""),"")</f>
        <v>12</v>
      </c>
      <c r="I15" s="39">
        <f ca="1">IFERROR(H15/$H$4,"")</f>
        <v>5.5045871559633031E-2</v>
      </c>
      <c r="J15" s="42">
        <f ca="1">IF(LEN(B15)&gt;0,IFERROR(AVERAGEIFS($AL$4:$AL$222,INDIRECT($AA$2),$B15,$AF$4:$AF$222,"&lt;&gt;VAC"),0),"")</f>
        <v>1772</v>
      </c>
      <c r="K15" s="46">
        <f ca="1">IF(LEN(B15)&gt;0,IFERROR(AVERAGEIFS($AK$4:$AK$222,INDIRECT($AA$2),$B15),0),"")</f>
        <v>1793.75</v>
      </c>
      <c r="L15" s="21" t="str">
        <f ca="1">IF(LEN(B15)&gt;0,IFERROR(TEXT(AVERAGEIFS($AL$4:$AL$222,INDIRECT($AA$2),$B15,$AI$4:$AI$222,"&gt;"&amp;L$6),"$0,0"),TEXT(0,"$0"))&amp;" / "&amp;IFERROR(TEXT(COUNTIFS(INDIRECT($AA$2),$B15,$AI$4:$AI$222,"&gt;"&amp;$L$6),"0"),0), "")</f>
        <v>$0 / 0</v>
      </c>
      <c r="M15" s="21" t="str">
        <f ca="1">IF(LEN(B15)&gt;0,IFERROR(TEXT(AVERAGEIFS($AL$4:$AL$222,INDIRECT($AA$2),$B15,$AI$4:$AI$222,"&gt;"&amp;M$6,$AI$4:$AI$222,"&lt;="&amp;L$6),"$0,0"),TEXT(0,"$0"))&amp;" / "&amp;IFERROR(TEXT(COUNTIFS(INDIRECT($AA$2),$B15,$AI$4:$AI$222,"&gt;"&amp;M$6,$AI$4:$AI$222,"&lt;="&amp;L$6),"0"),0), "")</f>
        <v>$1,775 / 1</v>
      </c>
      <c r="N15" s="21" t="str">
        <f ca="1">IF(LEN(B15)&gt;0,IFERROR(TEXT(AVERAGEIFS($AL$4:$AL$222,INDIRECT($AA$2),$B15,$AI$4:$AI$222,"&gt;"&amp;N$6,$AI$4:$AI$222,"&lt;="&amp;M$6),"$0,0"),TEXT(0,"$0"))&amp;" / "&amp;IFERROR(TEXT(COUNTIFS(INDIRECT($AA$2),$B15,$AI$4:$AI$222,"&gt;"&amp;N$6,$AI$4:$AI$222,"&lt;="&amp;M$6),"0"),0), "")</f>
        <v>$0 / 0</v>
      </c>
      <c r="O15" s="21" t="str">
        <f ca="1">IFERROR(IF(LEN(B15)&gt;0,TEXT(_xlfn.MINIFS($AL$4:$AL$222,INDIRECT($AA$2),$B15,$AF$4:$AF$222,"&lt;&gt;VAC"),"$0")&amp;" / "&amp;TEXT(_xlfn.MAXIFS($AL$4:$AL$222,INDIRECT($AA$2),$B15,$AF$4:$AF$222,"&lt;&gt;VAC"),"$0"),""),"")</f>
        <v>$1745 / $1790</v>
      </c>
      <c r="P15" s="21" t="str">
        <f ca="1">IFERROR(IF(LEN($B15)&gt;0,(TEXT(COUNTIFS($AF$4:$AF$222,"VAC",INDIRECT($AA$2),$B15)/H15,"0%")&amp;" / "&amp;COUNTIFS($AF$4:$AF$222,"VAC",INDIRECT($AA$2),$B15)),""),"")</f>
        <v>58% / 7</v>
      </c>
      <c r="Q15" s="21" t="str">
        <f ca="1">IFERROR(IF(LEN($B15)&gt;0,TEXT(COUNTIFS($AH$4:$AH$222,"&lt;"&amp;($K$6-365),INDIRECT($AA$2),$B15,$AF$4:$AF$222,"&lt;&gt;VAC")/COUNTIFS(INDIRECT($AA$2),$B15),"0%") &amp;" / "&amp; COUNTIFS($AH$4:$AH$222,"&lt;"&amp;($K$6-365),INDIRECT($AA$2),$B15,$AF$4:$AF$222,"&lt;&gt;VAC"),""),"")</f>
        <v>0% / 0</v>
      </c>
      <c r="W15" s="57" t="str">
        <f ca="1">_xlfn.XLOOKUP($AB15,$B$8:$B$16,$C$8:$C$16,"",0)</f>
        <v>1,176sf</v>
      </c>
      <c r="X15" s="57" t="str">
        <f ca="1">_xlfn.XLOOKUP($AB15,$B$8:$B$16,$E$8:$E$16,"",0)</f>
        <v/>
      </c>
      <c r="Y15" s="57" t="str">
        <f ca="1">_xlfn.XLOOKUP($AB15,$B$8:$B$16,$F$8:$F$16,"",0)</f>
        <v/>
      </c>
      <c r="Z15" s="57" t="str">
        <f ca="1">IF(_xlfn.XLOOKUP($AB15,$B$8:$B$16,$D$8:$D$16,"",0)=0,"Classic",_xlfn.XLOOKUP($AB15,$B$8:$B$16,$D$8:$D$16,"",0))</f>
        <v>Classic</v>
      </c>
      <c r="AA15" s="58" t="s">
        <v>94</v>
      </c>
      <c r="AB15" s="58" t="s">
        <v>75</v>
      </c>
      <c r="AC15" s="58">
        <v>1176</v>
      </c>
      <c r="AD15" s="59"/>
      <c r="AE15" s="58"/>
      <c r="AF15" s="58" t="s">
        <v>58</v>
      </c>
      <c r="AG15" s="58" t="s">
        <v>95</v>
      </c>
      <c r="AH15" s="63">
        <v>45149</v>
      </c>
      <c r="AI15" s="63">
        <v>45149</v>
      </c>
      <c r="AJ15" s="63">
        <v>45514</v>
      </c>
      <c r="AK15" s="58">
        <v>1775</v>
      </c>
      <c r="AL15" s="58">
        <v>1690</v>
      </c>
      <c r="AM15" s="58">
        <v>1690</v>
      </c>
      <c r="AN15" s="58">
        <v>0</v>
      </c>
      <c r="AO15" s="58"/>
      <c r="AP15" s="58">
        <v>0</v>
      </c>
      <c r="AQ15" s="58">
        <v>3</v>
      </c>
      <c r="AR15" s="58">
        <v>3</v>
      </c>
      <c r="AS15" s="58"/>
      <c r="AT15" s="58">
        <v>25</v>
      </c>
      <c r="AU15" s="58"/>
      <c r="AV15" s="58">
        <v>35</v>
      </c>
      <c r="AW15" s="58"/>
      <c r="AX15" s="58"/>
      <c r="AY15" s="58"/>
      <c r="AZ15" s="58"/>
    </row>
    <row r="16" spans="2:52" x14ac:dyDescent="0.3">
      <c r="B16" s="32" t="str">
        <f ca="1"/>
        <v>HAN-C1</v>
      </c>
      <c r="C16" s="33" t="str">
        <f ca="1">IF(OR(LEN(B16)&gt;0,LEN(E16)&gt;0,LEN(F16)&gt;0),IF(AND(LEN(E16)&gt;0,LEN(F16)&gt;0),E16&amp;"/"&amp;F16&amp;" ",IF(LEN(E16)&gt;0,E16&amp;" ",IF(LEN(F16)&gt;0,F16&amp;" ","")))&amp;TEXT(G16,"#,##")&amp;"sf"&amp;IF(D16="Renovated"," - R",IF(D16="Partial"," - P","")),"")</f>
        <v>1,433sf</v>
      </c>
      <c r="D16" s="34"/>
      <c r="E16" s="24" t="str" cm="1">
        <f t="array" aca="1" ref="E16" ca="1">IF(_xlfn.XLOOKUP(B16,INDIRECT($AA$2),$AD$4:$AD$222,"",0)=0,"",_xlfn.XLOOKUP(B16,INDIRECT($AA$2),$AD$4:$AD$222,"",0))</f>
        <v/>
      </c>
      <c r="F16" s="24" t="str" cm="1">
        <f t="array" aca="1" ref="F16" ca="1">IF(_xlfn.XLOOKUP(B16,INDIRECT($AA$2),$AE$4:$AE$222,"",0)=0,"",_xlfn.XLOOKUP(B16,INDIRECT($AA$2),$AE$4:$AE$222,"",0))</f>
        <v/>
      </c>
      <c r="G16" s="37">
        <f ca="1">IFERROR(IF(LEN(B16)=0,"",AVERAGEIF(INDIRECT($AA$2),B16,$AC$4:$AC$222)),"")</f>
        <v>1433</v>
      </c>
      <c r="H16" s="37">
        <f ca="1">IFERROR(IF(LEN(B16)&gt;0,COUNTIF(INDIRECT($AA$2),B16),""),"")</f>
        <v>19</v>
      </c>
      <c r="I16" s="40">
        <f ca="1">IFERROR(H16/$H$4,"")</f>
        <v>8.7155963302752298E-2</v>
      </c>
      <c r="J16" s="43">
        <f ca="1">IF(LEN(B16)&gt;0,IFERROR(AVERAGEIFS($AL$4:$AL$222,INDIRECT($AA$2),$B16,$AF$4:$AF$222,"&lt;&gt;VAC"),0),"")</f>
        <v>2107</v>
      </c>
      <c r="K16" s="47">
        <f ca="1">IF(LEN(B16)&gt;0,IFERROR(AVERAGEIFS($AK$4:$AK$222,INDIRECT($AA$2),$B16),0),"")</f>
        <v>2169.4736842105262</v>
      </c>
      <c r="L16" s="20" t="str">
        <f ca="1">IF(LEN(B16)&gt;0,IFERROR(TEXT(AVERAGEIFS($AL$4:$AL$222,INDIRECT($AA$2),$B16,$AI$4:$AI$222,"&gt;"&amp;L$6),"$0,0"),TEXT(0,"$0"))&amp;" / "&amp;IFERROR(TEXT(COUNTIFS(INDIRECT($AA$2),$B16,$AI$4:$AI$222,"&gt;"&amp;$L$6),"0"),0), "")</f>
        <v>$0 / 0</v>
      </c>
      <c r="M16" s="20" t="str">
        <f ca="1">IF(LEN(B16)&gt;0,IFERROR(TEXT(AVERAGEIFS($AL$4:$AL$222,INDIRECT($AA$2),$B16,$AI$4:$AI$222,"&gt;"&amp;M$6,$AI$4:$AI$222,"&lt;="&amp;L$6),"$0,0"),TEXT(0,"$0"))&amp;" / "&amp;IFERROR(TEXT(COUNTIFS(INDIRECT($AA$2),$B16,$AI$4:$AI$222,"&gt;"&amp;M$6,$AI$4:$AI$222,"&lt;="&amp;L$6),"0"),0), "")</f>
        <v>$2,025 / 1</v>
      </c>
      <c r="N16" s="20" t="str">
        <f ca="1">IF(LEN(B16)&gt;0,IFERROR(TEXT(AVERAGEIFS($AL$4:$AL$222,INDIRECT($AA$2),$B16,$AI$4:$AI$222,"&gt;"&amp;N$6,$AI$4:$AI$222,"&lt;="&amp;M$6),"$0,0"),TEXT(0,"$0"))&amp;" / "&amp;IFERROR(TEXT(COUNTIFS(INDIRECT($AA$2),$B16,$AI$4:$AI$222,"&gt;"&amp;N$6,$AI$4:$AI$222,"&lt;="&amp;M$6),"0"),0), "")</f>
        <v>$1,973 / 2</v>
      </c>
      <c r="O16" s="20" t="str">
        <f ca="1">IFERROR(IF(LEN(B16)&gt;0,TEXT(_xlfn.MINIFS($AL$4:$AL$222,INDIRECT($AA$2),$B16,$AF$4:$AF$222,"&lt;&gt;VAC"),"$0")&amp;" / "&amp;TEXT(_xlfn.MAXIFS($AL$4:$AL$222,INDIRECT($AA$2),$B16,$AF$4:$AF$222,"&lt;&gt;VAC"),"$0"),""),"")</f>
        <v>$1945 / $2245</v>
      </c>
      <c r="P16" s="20" t="str">
        <f ca="1">IFERROR(IF(LEN($B16)&gt;0,(TEXT(COUNTIFS($AF$4:$AF$222,"VAC",INDIRECT($AA$2),$B16)/H16,"0%")&amp;" / "&amp;COUNTIFS($AF$4:$AF$222,"VAC",INDIRECT($AA$2),$B16)),""),"")</f>
        <v>47% / 9</v>
      </c>
      <c r="Q16" s="20" t="str">
        <f ca="1">IFERROR(IF(LEN($B16)&gt;0,TEXT(COUNTIFS($AH$4:$AH$222,"&lt;"&amp;($K$6-365),INDIRECT($AA$2),$B16,$AF$4:$AF$222,"&lt;&gt;VAC")/COUNTIFS(INDIRECT($AA$2),$B16),"0%") &amp;" / "&amp; COUNTIFS($AH$4:$AH$222,"&lt;"&amp;($K$6-365),INDIRECT($AA$2),$B16,$AF$4:$AF$222,"&lt;&gt;VAC"),""),"")</f>
        <v>0% / 0</v>
      </c>
      <c r="W16" s="57" t="str">
        <f ca="1">_xlfn.XLOOKUP($AB16,$B$8:$B$16,$C$8:$C$16,"",0)</f>
        <v>759sf</v>
      </c>
      <c r="X16" s="57" t="str">
        <f ca="1">_xlfn.XLOOKUP($AB16,$B$8:$B$16,$E$8:$E$16,"",0)</f>
        <v/>
      </c>
      <c r="Y16" s="57" t="str">
        <f ca="1">_xlfn.XLOOKUP($AB16,$B$8:$B$16,$F$8:$F$16,"",0)</f>
        <v/>
      </c>
      <c r="Z16" s="57" t="str">
        <f ca="1">IF(_xlfn.XLOOKUP($AB16,$B$8:$B$16,$D$8:$D$16,"",0)=0,"Classic",_xlfn.XLOOKUP($AB16,$B$8:$B$16,$D$8:$D$16,"",0))</f>
        <v>Classic</v>
      </c>
      <c r="AA16" s="58" t="s">
        <v>96</v>
      </c>
      <c r="AB16" s="58" t="s">
        <v>72</v>
      </c>
      <c r="AC16" s="58">
        <v>759</v>
      </c>
      <c r="AD16" s="59"/>
      <c r="AE16" s="58"/>
      <c r="AF16" s="58" t="s">
        <v>58</v>
      </c>
      <c r="AG16" s="58" t="s">
        <v>97</v>
      </c>
      <c r="AH16" s="63">
        <v>45163</v>
      </c>
      <c r="AI16" s="63">
        <v>45163</v>
      </c>
      <c r="AJ16" s="63">
        <v>45528</v>
      </c>
      <c r="AK16" s="58">
        <v>1408</v>
      </c>
      <c r="AL16" s="58">
        <v>1375</v>
      </c>
      <c r="AM16" s="58">
        <v>1375</v>
      </c>
      <c r="AN16" s="58">
        <v>0</v>
      </c>
      <c r="AO16" s="58"/>
      <c r="AP16" s="58">
        <v>0</v>
      </c>
      <c r="AQ16" s="58">
        <v>3</v>
      </c>
      <c r="AR16" s="58">
        <v>3</v>
      </c>
      <c r="AS16" s="58"/>
      <c r="AT16" s="58">
        <v>25</v>
      </c>
      <c r="AU16" s="58"/>
      <c r="AV16" s="58"/>
      <c r="AW16" s="58"/>
      <c r="AX16" s="58"/>
      <c r="AY16" s="58"/>
      <c r="AZ16" s="58"/>
    </row>
    <row r="17" spans="23:52" x14ac:dyDescent="0.3">
      <c r="W17" s="57" t="str">
        <f ca="1">_xlfn.XLOOKUP($AB17,$B$8:$B$16,$C$8:$C$16,"",0)</f>
        <v>1,265sf</v>
      </c>
      <c r="X17" s="57" t="str">
        <f ca="1">_xlfn.XLOOKUP($AB17,$B$8:$B$16,$E$8:$E$16,"",0)</f>
        <v/>
      </c>
      <c r="Y17" s="57" t="str">
        <f ca="1">_xlfn.XLOOKUP($AB17,$B$8:$B$16,$F$8:$F$16,"",0)</f>
        <v/>
      </c>
      <c r="Z17" s="57" t="str">
        <f ca="1">IF(_xlfn.XLOOKUP($AB17,$B$8:$B$16,$D$8:$D$16,"",0)=0,"Classic",_xlfn.XLOOKUP($AB17,$B$8:$B$16,$D$8:$D$16,"",0))</f>
        <v>Classic</v>
      </c>
      <c r="AA17" s="58" t="s">
        <v>98</v>
      </c>
      <c r="AB17" s="58" t="s">
        <v>99</v>
      </c>
      <c r="AC17" s="58">
        <v>1265</v>
      </c>
      <c r="AD17" s="59"/>
      <c r="AE17" s="58"/>
      <c r="AF17" s="58" t="s">
        <v>58</v>
      </c>
      <c r="AG17" s="58" t="s">
        <v>100</v>
      </c>
      <c r="AH17" s="63">
        <v>45125</v>
      </c>
      <c r="AI17" s="63">
        <v>45125</v>
      </c>
      <c r="AJ17" s="63">
        <v>45490</v>
      </c>
      <c r="AK17" s="58">
        <v>1830</v>
      </c>
      <c r="AL17" s="58">
        <v>1775</v>
      </c>
      <c r="AM17" s="58">
        <v>1775</v>
      </c>
      <c r="AN17" s="58">
        <v>0</v>
      </c>
      <c r="AO17" s="58"/>
      <c r="AP17" s="58">
        <v>0</v>
      </c>
      <c r="AQ17" s="58">
        <v>3</v>
      </c>
      <c r="AR17" s="58">
        <v>3</v>
      </c>
      <c r="AS17" s="58"/>
      <c r="AT17" s="58">
        <v>25</v>
      </c>
      <c r="AU17" s="58">
        <v>170</v>
      </c>
      <c r="AV17" s="58"/>
      <c r="AW17" s="58"/>
      <c r="AX17" s="58"/>
      <c r="AY17" s="58"/>
      <c r="AZ17" s="58"/>
    </row>
    <row r="18" spans="23:52" x14ac:dyDescent="0.3">
      <c r="W18" s="57" t="str">
        <f ca="1">_xlfn.XLOOKUP($AB18,$B$8:$B$16,$C$8:$C$16,"",0)</f>
        <v>1,093sf</v>
      </c>
      <c r="X18" s="57" t="str">
        <f ca="1">_xlfn.XLOOKUP($AB18,$B$8:$B$16,$E$8:$E$16,"",0)</f>
        <v/>
      </c>
      <c r="Y18" s="57" t="str">
        <f ca="1">_xlfn.XLOOKUP($AB18,$B$8:$B$16,$F$8:$F$16,"",0)</f>
        <v/>
      </c>
      <c r="Z18" s="57" t="str">
        <f ca="1">IF(_xlfn.XLOOKUP($AB18,$B$8:$B$16,$D$8:$D$16,"",0)=0,"Classic",_xlfn.XLOOKUP($AB18,$B$8:$B$16,$D$8:$D$16,"",0))</f>
        <v>Classic</v>
      </c>
      <c r="AA18" s="58" t="s">
        <v>101</v>
      </c>
      <c r="AB18" s="58" t="s">
        <v>102</v>
      </c>
      <c r="AC18" s="58">
        <v>1093</v>
      </c>
      <c r="AD18" s="59"/>
      <c r="AE18" s="58"/>
      <c r="AF18" s="58" t="s">
        <v>58</v>
      </c>
      <c r="AG18" s="58" t="s">
        <v>103</v>
      </c>
      <c r="AH18" s="63">
        <v>45124</v>
      </c>
      <c r="AI18" s="63">
        <v>45124</v>
      </c>
      <c r="AJ18" s="63">
        <v>45489</v>
      </c>
      <c r="AK18" s="58">
        <v>1710</v>
      </c>
      <c r="AL18" s="58">
        <v>1615</v>
      </c>
      <c r="AM18" s="58">
        <v>1615</v>
      </c>
      <c r="AN18" s="58">
        <v>0</v>
      </c>
      <c r="AO18" s="58"/>
      <c r="AP18" s="58">
        <v>0</v>
      </c>
      <c r="AQ18" s="58">
        <v>3</v>
      </c>
      <c r="AR18" s="58">
        <v>3</v>
      </c>
      <c r="AS18" s="58"/>
      <c r="AT18" s="58">
        <v>25</v>
      </c>
      <c r="AU18" s="58"/>
      <c r="AV18" s="58"/>
      <c r="AW18" s="58"/>
      <c r="AX18" s="58"/>
      <c r="AY18" s="58"/>
      <c r="AZ18" s="58"/>
    </row>
    <row r="19" spans="23:52" x14ac:dyDescent="0.3">
      <c r="W19" s="57" t="str">
        <f ca="1">_xlfn.XLOOKUP($AB19,$B$8:$B$16,$C$8:$C$16,"",0)</f>
        <v>1,093sf</v>
      </c>
      <c r="X19" s="57" t="str">
        <f ca="1">_xlfn.XLOOKUP($AB19,$B$8:$B$16,$E$8:$E$16,"",0)</f>
        <v/>
      </c>
      <c r="Y19" s="57" t="str">
        <f ca="1">_xlfn.XLOOKUP($AB19,$B$8:$B$16,$F$8:$F$16,"",0)</f>
        <v/>
      </c>
      <c r="Z19" s="57" t="str">
        <f ca="1">IF(_xlfn.XLOOKUP($AB19,$B$8:$B$16,$D$8:$D$16,"",0)=0,"Classic",_xlfn.XLOOKUP($AB19,$B$8:$B$16,$D$8:$D$16,"",0))</f>
        <v>Classic</v>
      </c>
      <c r="AA19" s="58" t="s">
        <v>104</v>
      </c>
      <c r="AB19" s="58" t="s">
        <v>102</v>
      </c>
      <c r="AC19" s="58">
        <v>1093</v>
      </c>
      <c r="AD19" s="59"/>
      <c r="AE19" s="58"/>
      <c r="AF19" s="58" t="s">
        <v>58</v>
      </c>
      <c r="AG19" s="58" t="s">
        <v>105</v>
      </c>
      <c r="AH19" s="63">
        <v>45268</v>
      </c>
      <c r="AI19" s="63">
        <v>45268</v>
      </c>
      <c r="AJ19" s="63">
        <v>45633</v>
      </c>
      <c r="AK19" s="58">
        <v>1710</v>
      </c>
      <c r="AL19" s="58">
        <v>1620</v>
      </c>
      <c r="AM19" s="58">
        <v>1620</v>
      </c>
      <c r="AN19" s="58">
        <v>0</v>
      </c>
      <c r="AO19" s="58"/>
      <c r="AP19" s="58">
        <v>0</v>
      </c>
      <c r="AQ19" s="58">
        <v>3</v>
      </c>
      <c r="AR19" s="58">
        <v>3</v>
      </c>
      <c r="AS19" s="58">
        <v>20</v>
      </c>
      <c r="AT19" s="58">
        <v>25</v>
      </c>
      <c r="AU19" s="58"/>
      <c r="AV19" s="58"/>
      <c r="AW19" s="58">
        <v>21</v>
      </c>
      <c r="AX19" s="58"/>
      <c r="AY19" s="58"/>
      <c r="AZ19" s="58"/>
    </row>
    <row r="20" spans="23:52" x14ac:dyDescent="0.3">
      <c r="W20" s="57" t="str">
        <f ca="1">_xlfn.XLOOKUP($AB20,$B$8:$B$16,$C$8:$C$16,"",0)</f>
        <v>759sf</v>
      </c>
      <c r="X20" s="57" t="str">
        <f ca="1">_xlfn.XLOOKUP($AB20,$B$8:$B$16,$E$8:$E$16,"",0)</f>
        <v/>
      </c>
      <c r="Y20" s="57" t="str">
        <f ca="1">_xlfn.XLOOKUP($AB20,$B$8:$B$16,$F$8:$F$16,"",0)</f>
        <v/>
      </c>
      <c r="Z20" s="57" t="str">
        <f ca="1">IF(_xlfn.XLOOKUP($AB20,$B$8:$B$16,$D$8:$D$16,"",0)=0,"Classic",_xlfn.XLOOKUP($AB20,$B$8:$B$16,$D$8:$D$16,"",0))</f>
        <v>Classic</v>
      </c>
      <c r="AA20" s="58" t="s">
        <v>106</v>
      </c>
      <c r="AB20" s="58" t="s">
        <v>72</v>
      </c>
      <c r="AC20" s="58">
        <v>759</v>
      </c>
      <c r="AD20" s="59"/>
      <c r="AE20" s="58"/>
      <c r="AF20" s="58" t="s">
        <v>58</v>
      </c>
      <c r="AG20" s="58" t="s">
        <v>107</v>
      </c>
      <c r="AH20" s="63">
        <v>45150</v>
      </c>
      <c r="AI20" s="63">
        <v>45150</v>
      </c>
      <c r="AJ20" s="63">
        <v>45515</v>
      </c>
      <c r="AK20" s="58">
        <v>1408</v>
      </c>
      <c r="AL20" s="58">
        <v>1375</v>
      </c>
      <c r="AM20" s="58">
        <v>1375</v>
      </c>
      <c r="AN20" s="58">
        <v>0</v>
      </c>
      <c r="AO20" s="58"/>
      <c r="AP20" s="58">
        <v>0</v>
      </c>
      <c r="AQ20" s="58">
        <v>3</v>
      </c>
      <c r="AR20" s="58">
        <v>3</v>
      </c>
      <c r="AS20" s="58"/>
      <c r="AT20" s="58">
        <v>25</v>
      </c>
      <c r="AU20" s="58"/>
      <c r="AV20" s="58"/>
      <c r="AW20" s="58"/>
      <c r="AX20" s="58"/>
      <c r="AY20" s="58"/>
      <c r="AZ20" s="58"/>
    </row>
    <row r="21" spans="23:52" x14ac:dyDescent="0.3">
      <c r="W21" s="57" t="str">
        <f ca="1">_xlfn.XLOOKUP($AB21,$B$8:$B$16,$C$8:$C$16,"",0)</f>
        <v>759sf</v>
      </c>
      <c r="X21" s="57" t="str">
        <f ca="1">_xlfn.XLOOKUP($AB21,$B$8:$B$16,$E$8:$E$16,"",0)</f>
        <v/>
      </c>
      <c r="Y21" s="57" t="str">
        <f ca="1">_xlfn.XLOOKUP($AB21,$B$8:$B$16,$F$8:$F$16,"",0)</f>
        <v/>
      </c>
      <c r="Z21" s="57" t="str">
        <f ca="1">IF(_xlfn.XLOOKUP($AB21,$B$8:$B$16,$D$8:$D$16,"",0)=0,"Classic",_xlfn.XLOOKUP($AB21,$B$8:$B$16,$D$8:$D$16,"",0))</f>
        <v>Classic</v>
      </c>
      <c r="AA21" s="58" t="s">
        <v>108</v>
      </c>
      <c r="AB21" s="58" t="s">
        <v>72</v>
      </c>
      <c r="AC21" s="58">
        <v>759</v>
      </c>
      <c r="AD21" s="59"/>
      <c r="AE21" s="58"/>
      <c r="AF21" s="58" t="s">
        <v>58</v>
      </c>
      <c r="AG21" s="58" t="s">
        <v>109</v>
      </c>
      <c r="AH21" s="63">
        <v>45246</v>
      </c>
      <c r="AI21" s="63">
        <v>45246</v>
      </c>
      <c r="AJ21" s="63">
        <v>45611</v>
      </c>
      <c r="AK21" s="58">
        <v>1383</v>
      </c>
      <c r="AL21" s="58">
        <v>1295</v>
      </c>
      <c r="AM21" s="58">
        <v>1295</v>
      </c>
      <c r="AN21" s="58">
        <v>0</v>
      </c>
      <c r="AO21" s="58"/>
      <c r="AP21" s="58">
        <v>0</v>
      </c>
      <c r="AQ21" s="58">
        <v>3</v>
      </c>
      <c r="AR21" s="58">
        <v>3</v>
      </c>
      <c r="AS21" s="58"/>
      <c r="AT21" s="58">
        <v>25</v>
      </c>
      <c r="AU21" s="58"/>
      <c r="AV21" s="58">
        <v>35</v>
      </c>
      <c r="AW21" s="58"/>
      <c r="AX21" s="58"/>
      <c r="AY21" s="58"/>
      <c r="AZ21" s="58"/>
    </row>
    <row r="22" spans="23:52" x14ac:dyDescent="0.3">
      <c r="W22" s="57" t="str">
        <f ca="1">_xlfn.XLOOKUP($AB22,$B$8:$B$16,$C$8:$C$16,"",0)</f>
        <v>1,176sf</v>
      </c>
      <c r="X22" s="57" t="str">
        <f ca="1">_xlfn.XLOOKUP($AB22,$B$8:$B$16,$E$8:$E$16,"",0)</f>
        <v/>
      </c>
      <c r="Y22" s="57" t="str">
        <f ca="1">_xlfn.XLOOKUP($AB22,$B$8:$B$16,$F$8:$F$16,"",0)</f>
        <v/>
      </c>
      <c r="Z22" s="57" t="str">
        <f ca="1">IF(_xlfn.XLOOKUP($AB22,$B$8:$B$16,$D$8:$D$16,"",0)=0,"Classic",_xlfn.XLOOKUP($AB22,$B$8:$B$16,$D$8:$D$16,"",0))</f>
        <v>Classic</v>
      </c>
      <c r="AA22" s="58" t="s">
        <v>110</v>
      </c>
      <c r="AB22" s="58" t="s">
        <v>75</v>
      </c>
      <c r="AC22" s="58">
        <v>1176</v>
      </c>
      <c r="AD22" s="59"/>
      <c r="AE22" s="58"/>
      <c r="AF22" s="58" t="s">
        <v>58</v>
      </c>
      <c r="AG22" s="58" t="s">
        <v>111</v>
      </c>
      <c r="AH22" s="63">
        <v>45124</v>
      </c>
      <c r="AI22" s="63">
        <v>45124</v>
      </c>
      <c r="AJ22" s="63">
        <v>45489</v>
      </c>
      <c r="AK22" s="58">
        <v>1725</v>
      </c>
      <c r="AL22" s="58">
        <v>1670</v>
      </c>
      <c r="AM22" s="58">
        <v>1670</v>
      </c>
      <c r="AN22" s="58">
        <v>0</v>
      </c>
      <c r="AO22" s="58"/>
      <c r="AP22" s="58">
        <v>0</v>
      </c>
      <c r="AQ22" s="58">
        <v>3</v>
      </c>
      <c r="AR22" s="58">
        <v>3</v>
      </c>
      <c r="AS22" s="58"/>
      <c r="AT22" s="58">
        <v>25</v>
      </c>
      <c r="AU22" s="58"/>
      <c r="AV22" s="58">
        <v>35</v>
      </c>
      <c r="AW22" s="58"/>
      <c r="AX22" s="58"/>
      <c r="AY22" s="58"/>
      <c r="AZ22" s="58"/>
    </row>
    <row r="23" spans="23:52" x14ac:dyDescent="0.3">
      <c r="W23" s="57" t="str">
        <f ca="1">_xlfn.XLOOKUP($AB23,$B$8:$B$16,$C$8:$C$16,"",0)</f>
        <v>1,202sf</v>
      </c>
      <c r="X23" s="57" t="str">
        <f ca="1">_xlfn.XLOOKUP($AB23,$B$8:$B$16,$E$8:$E$16,"",0)</f>
        <v/>
      </c>
      <c r="Y23" s="57" t="str">
        <f ca="1">_xlfn.XLOOKUP($AB23,$B$8:$B$16,$F$8:$F$16,"",0)</f>
        <v/>
      </c>
      <c r="Z23" s="57" t="str">
        <f ca="1">IF(_xlfn.XLOOKUP($AB23,$B$8:$B$16,$D$8:$D$16,"",0)=0,"Classic",_xlfn.XLOOKUP($AB23,$B$8:$B$16,$D$8:$D$16,"",0))</f>
        <v>Classic</v>
      </c>
      <c r="AA23" s="58" t="s">
        <v>112</v>
      </c>
      <c r="AB23" s="58" t="s">
        <v>77</v>
      </c>
      <c r="AC23" s="58">
        <v>1202</v>
      </c>
      <c r="AD23" s="59"/>
      <c r="AE23" s="58"/>
      <c r="AF23" s="58" t="s">
        <v>59</v>
      </c>
      <c r="AG23" s="58" t="s">
        <v>60</v>
      </c>
      <c r="AH23" s="63"/>
      <c r="AI23" s="63"/>
      <c r="AJ23" s="63"/>
      <c r="AK23" s="58">
        <v>1750</v>
      </c>
      <c r="AL23" s="58">
        <v>0</v>
      </c>
      <c r="AM23" s="58">
        <v>0</v>
      </c>
      <c r="AN23" s="58">
        <v>0</v>
      </c>
      <c r="AO23" s="58"/>
      <c r="AP23" s="58">
        <v>0</v>
      </c>
      <c r="AQ23" s="58"/>
      <c r="AR23" s="58"/>
      <c r="AS23" s="58"/>
      <c r="AT23" s="58"/>
      <c r="AU23" s="58"/>
      <c r="AV23" s="58"/>
      <c r="AW23" s="58"/>
      <c r="AX23" s="58"/>
      <c r="AY23" s="58"/>
      <c r="AZ23" s="58"/>
    </row>
    <row r="24" spans="23:52" x14ac:dyDescent="0.3">
      <c r="W24" s="57" t="str">
        <f ca="1">_xlfn.XLOOKUP($AB24,$B$8:$B$16,$C$8:$C$16,"",0)</f>
        <v>697sf</v>
      </c>
      <c r="X24" s="57" t="str">
        <f ca="1">_xlfn.XLOOKUP($AB24,$B$8:$B$16,$E$8:$E$16,"",0)</f>
        <v/>
      </c>
      <c r="Y24" s="57" t="str">
        <f ca="1">_xlfn.XLOOKUP($AB24,$B$8:$B$16,$F$8:$F$16,"",0)</f>
        <v/>
      </c>
      <c r="Z24" s="57" t="str">
        <f ca="1">IF(_xlfn.XLOOKUP($AB24,$B$8:$B$16,$D$8:$D$16,"",0)=0,"Classic",_xlfn.XLOOKUP($AB24,$B$8:$B$16,$D$8:$D$16,"",0))</f>
        <v>Classic</v>
      </c>
      <c r="AA24" s="58" t="s">
        <v>113</v>
      </c>
      <c r="AB24" s="58" t="s">
        <v>79</v>
      </c>
      <c r="AC24" s="58">
        <v>697</v>
      </c>
      <c r="AD24" s="59"/>
      <c r="AE24" s="58"/>
      <c r="AF24" s="58" t="s">
        <v>58</v>
      </c>
      <c r="AG24" s="58" t="s">
        <v>114</v>
      </c>
      <c r="AH24" s="63">
        <v>45142</v>
      </c>
      <c r="AI24" s="63">
        <v>45142</v>
      </c>
      <c r="AJ24" s="63">
        <v>45507</v>
      </c>
      <c r="AK24" s="58">
        <v>1405</v>
      </c>
      <c r="AL24" s="58">
        <v>1360</v>
      </c>
      <c r="AM24" s="58">
        <v>1360</v>
      </c>
      <c r="AN24" s="58">
        <v>0</v>
      </c>
      <c r="AO24" s="58"/>
      <c r="AP24" s="58">
        <v>0</v>
      </c>
      <c r="AQ24" s="58">
        <v>3</v>
      </c>
      <c r="AR24" s="58">
        <v>3</v>
      </c>
      <c r="AS24" s="58"/>
      <c r="AT24" s="58">
        <v>25</v>
      </c>
      <c r="AU24" s="58"/>
      <c r="AV24" s="58"/>
      <c r="AW24" s="58"/>
      <c r="AX24" s="58"/>
      <c r="AY24" s="58"/>
      <c r="AZ24" s="58"/>
    </row>
    <row r="25" spans="23:52" x14ac:dyDescent="0.3">
      <c r="W25" s="57" t="str">
        <f ca="1">_xlfn.XLOOKUP($AB25,$B$8:$B$16,$C$8:$C$16,"",0)</f>
        <v>663sf</v>
      </c>
      <c r="X25" s="57" t="str">
        <f ca="1">_xlfn.XLOOKUP($AB25,$B$8:$B$16,$E$8:$E$16,"",0)</f>
        <v/>
      </c>
      <c r="Y25" s="57" t="str">
        <f ca="1">_xlfn.XLOOKUP($AB25,$B$8:$B$16,$F$8:$F$16,"",0)</f>
        <v/>
      </c>
      <c r="Z25" s="57" t="str">
        <f ca="1">IF(_xlfn.XLOOKUP($AB25,$B$8:$B$16,$D$8:$D$16,"",0)=0,"Classic",_xlfn.XLOOKUP($AB25,$B$8:$B$16,$D$8:$D$16,"",0))</f>
        <v>Classic</v>
      </c>
      <c r="AA25" s="58" t="s">
        <v>115</v>
      </c>
      <c r="AB25" s="58" t="s">
        <v>116</v>
      </c>
      <c r="AC25" s="58">
        <v>663</v>
      </c>
      <c r="AD25" s="59"/>
      <c r="AE25" s="58"/>
      <c r="AF25" s="58" t="s">
        <v>58</v>
      </c>
      <c r="AG25" s="58" t="s">
        <v>117</v>
      </c>
      <c r="AH25" s="63">
        <v>45124</v>
      </c>
      <c r="AI25" s="63">
        <v>45124</v>
      </c>
      <c r="AJ25" s="63">
        <v>45489</v>
      </c>
      <c r="AK25" s="58">
        <v>1330</v>
      </c>
      <c r="AL25" s="58">
        <v>1295</v>
      </c>
      <c r="AM25" s="58">
        <v>1295</v>
      </c>
      <c r="AN25" s="58">
        <v>0</v>
      </c>
      <c r="AO25" s="58"/>
      <c r="AP25" s="58">
        <v>0</v>
      </c>
      <c r="AQ25" s="58">
        <v>3</v>
      </c>
      <c r="AR25" s="58">
        <v>3</v>
      </c>
      <c r="AS25" s="58"/>
      <c r="AT25" s="58">
        <v>25</v>
      </c>
      <c r="AU25" s="58"/>
      <c r="AV25" s="58"/>
      <c r="AW25" s="58"/>
      <c r="AX25" s="58"/>
      <c r="AY25" s="58"/>
      <c r="AZ25" s="58"/>
    </row>
    <row r="26" spans="23:52" x14ac:dyDescent="0.3">
      <c r="W26" s="57" t="str">
        <f ca="1">_xlfn.XLOOKUP($AB26,$B$8:$B$16,$C$8:$C$16,"",0)</f>
        <v>1,176sf</v>
      </c>
      <c r="X26" s="57" t="str">
        <f ca="1">_xlfn.XLOOKUP($AB26,$B$8:$B$16,$E$8:$E$16,"",0)</f>
        <v/>
      </c>
      <c r="Y26" s="57" t="str">
        <f ca="1">_xlfn.XLOOKUP($AB26,$B$8:$B$16,$F$8:$F$16,"",0)</f>
        <v/>
      </c>
      <c r="Z26" s="57" t="str">
        <f ca="1">IF(_xlfn.XLOOKUP($AB26,$B$8:$B$16,$D$8:$D$16,"",0)=0,"Classic",_xlfn.XLOOKUP($AB26,$B$8:$B$16,$D$8:$D$16,"",0))</f>
        <v>Classic</v>
      </c>
      <c r="AA26" s="58" t="s">
        <v>118</v>
      </c>
      <c r="AB26" s="58" t="s">
        <v>75</v>
      </c>
      <c r="AC26" s="58">
        <v>1176</v>
      </c>
      <c r="AD26" s="59"/>
      <c r="AE26" s="58"/>
      <c r="AF26" s="58" t="s">
        <v>58</v>
      </c>
      <c r="AG26" s="58" t="s">
        <v>119</v>
      </c>
      <c r="AH26" s="63">
        <v>45149</v>
      </c>
      <c r="AI26" s="63">
        <v>45149</v>
      </c>
      <c r="AJ26" s="63">
        <v>45514</v>
      </c>
      <c r="AK26" s="58">
        <v>1725</v>
      </c>
      <c r="AL26" s="58">
        <v>1680</v>
      </c>
      <c r="AM26" s="58">
        <v>1680</v>
      </c>
      <c r="AN26" s="58">
        <v>0</v>
      </c>
      <c r="AO26" s="58"/>
      <c r="AP26" s="58">
        <v>0</v>
      </c>
      <c r="AQ26" s="58">
        <v>3</v>
      </c>
      <c r="AR26" s="58">
        <v>3</v>
      </c>
      <c r="AS26" s="58"/>
      <c r="AT26" s="58">
        <v>25</v>
      </c>
      <c r="AU26" s="58"/>
      <c r="AV26" s="58"/>
      <c r="AW26" s="58"/>
      <c r="AX26" s="58"/>
      <c r="AY26" s="58"/>
      <c r="AZ26" s="58"/>
    </row>
    <row r="27" spans="23:52" x14ac:dyDescent="0.3">
      <c r="W27" s="57" t="str">
        <f ca="1">_xlfn.XLOOKUP($AB27,$B$8:$B$16,$C$8:$C$16,"",0)</f>
        <v>1,433sf</v>
      </c>
      <c r="X27" s="57" t="str">
        <f ca="1">_xlfn.XLOOKUP($AB27,$B$8:$B$16,$E$8:$E$16,"",0)</f>
        <v/>
      </c>
      <c r="Y27" s="57" t="str">
        <f ca="1">_xlfn.XLOOKUP($AB27,$B$8:$B$16,$F$8:$F$16,"",0)</f>
        <v/>
      </c>
      <c r="Z27" s="57" t="str">
        <f ca="1">IF(_xlfn.XLOOKUP($AB27,$B$8:$B$16,$D$8:$D$16,"",0)=0,"Classic",_xlfn.XLOOKUP($AB27,$B$8:$B$16,$D$8:$D$16,"",0))</f>
        <v>Classic</v>
      </c>
      <c r="AA27" s="58" t="s">
        <v>120</v>
      </c>
      <c r="AB27" s="58" t="s">
        <v>84</v>
      </c>
      <c r="AC27" s="58">
        <v>1433</v>
      </c>
      <c r="AD27" s="59"/>
      <c r="AE27" s="58"/>
      <c r="AF27" s="58" t="s">
        <v>58</v>
      </c>
      <c r="AG27" s="58" t="s">
        <v>121</v>
      </c>
      <c r="AH27" s="63">
        <v>45156</v>
      </c>
      <c r="AI27" s="63">
        <v>45156</v>
      </c>
      <c r="AJ27" s="63">
        <v>45528</v>
      </c>
      <c r="AK27" s="58">
        <v>2220</v>
      </c>
      <c r="AL27" s="58">
        <v>2195</v>
      </c>
      <c r="AM27" s="58">
        <v>2195</v>
      </c>
      <c r="AN27" s="58">
        <v>0</v>
      </c>
      <c r="AO27" s="58"/>
      <c r="AP27" s="58">
        <v>0</v>
      </c>
      <c r="AQ27" s="58">
        <v>3</v>
      </c>
      <c r="AR27" s="58">
        <v>3</v>
      </c>
      <c r="AS27" s="58"/>
      <c r="AT27" s="58">
        <v>25</v>
      </c>
      <c r="AU27" s="58">
        <v>160</v>
      </c>
      <c r="AV27" s="58"/>
      <c r="AW27" s="58"/>
      <c r="AX27" s="58">
        <v>-2195</v>
      </c>
      <c r="AY27" s="58"/>
      <c r="AZ27" s="58"/>
    </row>
    <row r="28" spans="23:52" x14ac:dyDescent="0.3">
      <c r="W28" s="57" t="str">
        <f ca="1">_xlfn.XLOOKUP($AB28,$B$8:$B$16,$C$8:$C$16,"",0)</f>
        <v>1,093sf</v>
      </c>
      <c r="X28" s="57" t="str">
        <f ca="1">_xlfn.XLOOKUP($AB28,$B$8:$B$16,$E$8:$E$16,"",0)</f>
        <v/>
      </c>
      <c r="Y28" s="57" t="str">
        <f ca="1">_xlfn.XLOOKUP($AB28,$B$8:$B$16,$F$8:$F$16,"",0)</f>
        <v/>
      </c>
      <c r="Z28" s="57" t="str">
        <f ca="1">IF(_xlfn.XLOOKUP($AB28,$B$8:$B$16,$D$8:$D$16,"",0)=0,"Classic",_xlfn.XLOOKUP($AB28,$B$8:$B$16,$D$8:$D$16,"",0))</f>
        <v>Classic</v>
      </c>
      <c r="AA28" s="58" t="s">
        <v>122</v>
      </c>
      <c r="AB28" s="58" t="s">
        <v>102</v>
      </c>
      <c r="AC28" s="58">
        <v>1093</v>
      </c>
      <c r="AD28" s="59"/>
      <c r="AE28" s="58"/>
      <c r="AF28" s="58" t="s">
        <v>58</v>
      </c>
      <c r="AG28" s="58" t="s">
        <v>123</v>
      </c>
      <c r="AH28" s="63">
        <v>45135</v>
      </c>
      <c r="AI28" s="63">
        <v>45135</v>
      </c>
      <c r="AJ28" s="63">
        <v>45500</v>
      </c>
      <c r="AK28" s="58">
        <v>1685</v>
      </c>
      <c r="AL28" s="58">
        <v>1595</v>
      </c>
      <c r="AM28" s="58">
        <v>1595</v>
      </c>
      <c r="AN28" s="58">
        <v>0</v>
      </c>
      <c r="AO28" s="58"/>
      <c r="AP28" s="58">
        <v>0</v>
      </c>
      <c r="AQ28" s="58">
        <v>3</v>
      </c>
      <c r="AR28" s="58">
        <v>3</v>
      </c>
      <c r="AS28" s="58"/>
      <c r="AT28" s="58">
        <v>25</v>
      </c>
      <c r="AU28" s="58"/>
      <c r="AV28" s="58"/>
      <c r="AW28" s="58"/>
      <c r="AX28" s="58"/>
      <c r="AY28" s="58"/>
      <c r="AZ28" s="58"/>
    </row>
    <row r="29" spans="23:52" x14ac:dyDescent="0.3">
      <c r="W29" s="57" t="str">
        <f ca="1">_xlfn.XLOOKUP($AB29,$B$8:$B$16,$C$8:$C$16,"",0)</f>
        <v>663sf</v>
      </c>
      <c r="X29" s="57" t="str">
        <f ca="1">_xlfn.XLOOKUP($AB29,$B$8:$B$16,$E$8:$E$16,"",0)</f>
        <v/>
      </c>
      <c r="Y29" s="57" t="str">
        <f ca="1">_xlfn.XLOOKUP($AB29,$B$8:$B$16,$F$8:$F$16,"",0)</f>
        <v/>
      </c>
      <c r="Z29" s="57" t="str">
        <f ca="1">IF(_xlfn.XLOOKUP($AB29,$B$8:$B$16,$D$8:$D$16,"",0)=0,"Classic",_xlfn.XLOOKUP($AB29,$B$8:$B$16,$D$8:$D$16,"",0))</f>
        <v>Classic</v>
      </c>
      <c r="AA29" s="58" t="s">
        <v>124</v>
      </c>
      <c r="AB29" s="58" t="s">
        <v>116</v>
      </c>
      <c r="AC29" s="58">
        <v>663</v>
      </c>
      <c r="AD29" s="59"/>
      <c r="AE29" s="58"/>
      <c r="AF29" s="58" t="s">
        <v>59</v>
      </c>
      <c r="AG29" s="58" t="s">
        <v>60</v>
      </c>
      <c r="AH29" s="63"/>
      <c r="AI29" s="63"/>
      <c r="AJ29" s="63"/>
      <c r="AK29" s="58">
        <v>1330</v>
      </c>
      <c r="AL29" s="58">
        <v>0</v>
      </c>
      <c r="AM29" s="58">
        <v>0</v>
      </c>
      <c r="AN29" s="58">
        <v>0</v>
      </c>
      <c r="AO29" s="58"/>
      <c r="AP29" s="58">
        <v>0</v>
      </c>
      <c r="AQ29" s="58"/>
      <c r="AR29" s="58"/>
      <c r="AS29" s="58"/>
      <c r="AT29" s="58"/>
      <c r="AU29" s="58"/>
      <c r="AV29" s="58"/>
      <c r="AW29" s="58"/>
      <c r="AX29" s="58"/>
      <c r="AY29" s="58"/>
      <c r="AZ29" s="58"/>
    </row>
    <row r="30" spans="23:52" x14ac:dyDescent="0.3">
      <c r="W30" s="57" t="str">
        <f ca="1">_xlfn.XLOOKUP($AB30,$B$8:$B$16,$C$8:$C$16,"",0)</f>
        <v>1,093sf</v>
      </c>
      <c r="X30" s="57" t="str">
        <f ca="1">_xlfn.XLOOKUP($AB30,$B$8:$B$16,$E$8:$E$16,"",0)</f>
        <v/>
      </c>
      <c r="Y30" s="57" t="str">
        <f ca="1">_xlfn.XLOOKUP($AB30,$B$8:$B$16,$F$8:$F$16,"",0)</f>
        <v/>
      </c>
      <c r="Z30" s="57" t="str">
        <f ca="1">IF(_xlfn.XLOOKUP($AB30,$B$8:$B$16,$D$8:$D$16,"",0)=0,"Classic",_xlfn.XLOOKUP($AB30,$B$8:$B$16,$D$8:$D$16,"",0))</f>
        <v>Classic</v>
      </c>
      <c r="AA30" s="58" t="s">
        <v>125</v>
      </c>
      <c r="AB30" s="58" t="s">
        <v>102</v>
      </c>
      <c r="AC30" s="58">
        <v>1093</v>
      </c>
      <c r="AD30" s="59"/>
      <c r="AE30" s="58"/>
      <c r="AF30" s="58" t="s">
        <v>58</v>
      </c>
      <c r="AG30" s="58" t="s">
        <v>126</v>
      </c>
      <c r="AH30" s="63">
        <v>45170</v>
      </c>
      <c r="AI30" s="63">
        <v>45170</v>
      </c>
      <c r="AJ30" s="63">
        <v>45535</v>
      </c>
      <c r="AK30" s="58">
        <v>1685</v>
      </c>
      <c r="AL30" s="58">
        <v>1595</v>
      </c>
      <c r="AM30" s="58">
        <v>1595</v>
      </c>
      <c r="AN30" s="58">
        <v>0</v>
      </c>
      <c r="AO30" s="58"/>
      <c r="AP30" s="58">
        <v>0</v>
      </c>
      <c r="AQ30" s="58">
        <v>3</v>
      </c>
      <c r="AR30" s="58">
        <v>3</v>
      </c>
      <c r="AS30" s="58"/>
      <c r="AT30" s="58">
        <v>25</v>
      </c>
      <c r="AU30" s="58">
        <v>200</v>
      </c>
      <c r="AV30" s="58"/>
      <c r="AW30" s="58"/>
      <c r="AX30" s="58"/>
      <c r="AY30" s="58"/>
      <c r="AZ30" s="58"/>
    </row>
    <row r="31" spans="23:52" x14ac:dyDescent="0.3">
      <c r="W31" s="57" t="str">
        <f ca="1">_xlfn.XLOOKUP($AB31,$B$8:$B$16,$C$8:$C$16,"",0)</f>
        <v>1,202sf</v>
      </c>
      <c r="X31" s="57" t="str">
        <f ca="1">_xlfn.XLOOKUP($AB31,$B$8:$B$16,$E$8:$E$16,"",0)</f>
        <v/>
      </c>
      <c r="Y31" s="57" t="str">
        <f ca="1">_xlfn.XLOOKUP($AB31,$B$8:$B$16,$F$8:$F$16,"",0)</f>
        <v/>
      </c>
      <c r="Z31" s="57" t="str">
        <f ca="1">IF(_xlfn.XLOOKUP($AB31,$B$8:$B$16,$D$8:$D$16,"",0)=0,"Classic",_xlfn.XLOOKUP($AB31,$B$8:$B$16,$D$8:$D$16,"",0))</f>
        <v>Classic</v>
      </c>
      <c r="AA31" s="58" t="s">
        <v>127</v>
      </c>
      <c r="AB31" s="58" t="s">
        <v>77</v>
      </c>
      <c r="AC31" s="58">
        <v>1202</v>
      </c>
      <c r="AD31" s="59"/>
      <c r="AE31" s="58"/>
      <c r="AF31" s="58" t="s">
        <v>59</v>
      </c>
      <c r="AG31" s="58" t="s">
        <v>60</v>
      </c>
      <c r="AH31" s="63"/>
      <c r="AI31" s="63"/>
      <c r="AJ31" s="63"/>
      <c r="AK31" s="58">
        <v>1750</v>
      </c>
      <c r="AL31" s="58">
        <v>0</v>
      </c>
      <c r="AM31" s="58">
        <v>0</v>
      </c>
      <c r="AN31" s="58">
        <v>0</v>
      </c>
      <c r="AO31" s="58"/>
      <c r="AP31" s="58">
        <v>0</v>
      </c>
      <c r="AQ31" s="58"/>
      <c r="AR31" s="58"/>
      <c r="AS31" s="58"/>
      <c r="AT31" s="58"/>
      <c r="AU31" s="58"/>
      <c r="AV31" s="58"/>
      <c r="AW31" s="58"/>
      <c r="AX31" s="58"/>
      <c r="AY31" s="58"/>
      <c r="AZ31" s="58"/>
    </row>
    <row r="32" spans="23:52" x14ac:dyDescent="0.3">
      <c r="W32" s="57" t="str">
        <f ca="1">_xlfn.XLOOKUP($AB32,$B$8:$B$16,$C$8:$C$16,"",0)</f>
        <v>1,433sf</v>
      </c>
      <c r="X32" s="57" t="str">
        <f ca="1">_xlfn.XLOOKUP($AB32,$B$8:$B$16,$E$8:$E$16,"",0)</f>
        <v/>
      </c>
      <c r="Y32" s="57" t="str">
        <f ca="1">_xlfn.XLOOKUP($AB32,$B$8:$B$16,$F$8:$F$16,"",0)</f>
        <v/>
      </c>
      <c r="Z32" s="57" t="str">
        <f ca="1">IF(_xlfn.XLOOKUP($AB32,$B$8:$B$16,$D$8:$D$16,"",0)=0,"Classic",_xlfn.XLOOKUP($AB32,$B$8:$B$16,$D$8:$D$16,"",0))</f>
        <v>Classic</v>
      </c>
      <c r="AA32" s="58" t="s">
        <v>128</v>
      </c>
      <c r="AB32" s="58" t="s">
        <v>84</v>
      </c>
      <c r="AC32" s="58">
        <v>1433</v>
      </c>
      <c r="AD32" s="59"/>
      <c r="AE32" s="58"/>
      <c r="AF32" s="58" t="s">
        <v>58</v>
      </c>
      <c r="AG32" s="58" t="s">
        <v>129</v>
      </c>
      <c r="AH32" s="63">
        <v>45125</v>
      </c>
      <c r="AI32" s="63">
        <v>45125</v>
      </c>
      <c r="AJ32" s="63">
        <v>45490</v>
      </c>
      <c r="AK32" s="58">
        <v>2220</v>
      </c>
      <c r="AL32" s="58">
        <v>2195</v>
      </c>
      <c r="AM32" s="58">
        <v>2195</v>
      </c>
      <c r="AN32" s="58">
        <v>0</v>
      </c>
      <c r="AO32" s="58"/>
      <c r="AP32" s="58">
        <v>0</v>
      </c>
      <c r="AQ32" s="58">
        <v>3</v>
      </c>
      <c r="AR32" s="58">
        <v>3</v>
      </c>
      <c r="AS32" s="58">
        <v>25</v>
      </c>
      <c r="AT32" s="58">
        <v>25</v>
      </c>
      <c r="AU32" s="58">
        <v>125</v>
      </c>
      <c r="AV32" s="58"/>
      <c r="AW32" s="58"/>
      <c r="AX32" s="58"/>
      <c r="AY32" s="58"/>
      <c r="AZ32" s="58"/>
    </row>
    <row r="33" spans="23:52" x14ac:dyDescent="0.3">
      <c r="W33" s="57" t="str">
        <f ca="1">_xlfn.XLOOKUP($AB33,$B$8:$B$16,$C$8:$C$16,"",0)</f>
        <v>1,176sf</v>
      </c>
      <c r="X33" s="57" t="str">
        <f ca="1">_xlfn.XLOOKUP($AB33,$B$8:$B$16,$E$8:$E$16,"",0)</f>
        <v/>
      </c>
      <c r="Y33" s="57" t="str">
        <f ca="1">_xlfn.XLOOKUP($AB33,$B$8:$B$16,$F$8:$F$16,"",0)</f>
        <v/>
      </c>
      <c r="Z33" s="57" t="str">
        <f ca="1">IF(_xlfn.XLOOKUP($AB33,$B$8:$B$16,$D$8:$D$16,"",0)=0,"Classic",_xlfn.XLOOKUP($AB33,$B$8:$B$16,$D$8:$D$16,"",0))</f>
        <v>Classic</v>
      </c>
      <c r="AA33" s="58" t="s">
        <v>130</v>
      </c>
      <c r="AB33" s="58" t="s">
        <v>75</v>
      </c>
      <c r="AC33" s="58">
        <v>1176</v>
      </c>
      <c r="AD33" s="59"/>
      <c r="AE33" s="58"/>
      <c r="AF33" s="58" t="s">
        <v>58</v>
      </c>
      <c r="AG33" s="58" t="s">
        <v>131</v>
      </c>
      <c r="AH33" s="63">
        <v>45141</v>
      </c>
      <c r="AI33" s="63">
        <v>45141</v>
      </c>
      <c r="AJ33" s="63">
        <v>45506</v>
      </c>
      <c r="AK33" s="58">
        <v>1750</v>
      </c>
      <c r="AL33" s="58">
        <v>1705</v>
      </c>
      <c r="AM33" s="58">
        <v>1705</v>
      </c>
      <c r="AN33" s="58">
        <v>0</v>
      </c>
      <c r="AO33" s="58"/>
      <c r="AP33" s="58">
        <v>0</v>
      </c>
      <c r="AQ33" s="58">
        <v>3</v>
      </c>
      <c r="AR33" s="58">
        <v>3</v>
      </c>
      <c r="AS33" s="58"/>
      <c r="AT33" s="58">
        <v>25</v>
      </c>
      <c r="AU33" s="58"/>
      <c r="AV33" s="58">
        <v>35</v>
      </c>
      <c r="AW33" s="58"/>
      <c r="AX33" s="58"/>
      <c r="AY33" s="58"/>
      <c r="AZ33" s="58"/>
    </row>
    <row r="34" spans="23:52" x14ac:dyDescent="0.3">
      <c r="W34" s="57" t="str">
        <f ca="1">_xlfn.XLOOKUP($AB34,$B$8:$B$16,$C$8:$C$16,"",0)</f>
        <v>697sf</v>
      </c>
      <c r="X34" s="57" t="str">
        <f ca="1">_xlfn.XLOOKUP($AB34,$B$8:$B$16,$E$8:$E$16,"",0)</f>
        <v/>
      </c>
      <c r="Y34" s="57" t="str">
        <f ca="1">_xlfn.XLOOKUP($AB34,$B$8:$B$16,$F$8:$F$16,"",0)</f>
        <v/>
      </c>
      <c r="Z34" s="57" t="str">
        <f ca="1">IF(_xlfn.XLOOKUP($AB34,$B$8:$B$16,$D$8:$D$16,"",0)=0,"Classic",_xlfn.XLOOKUP($AB34,$B$8:$B$16,$D$8:$D$16,"",0))</f>
        <v>Classic</v>
      </c>
      <c r="AA34" s="58" t="s">
        <v>132</v>
      </c>
      <c r="AB34" s="58" t="s">
        <v>79</v>
      </c>
      <c r="AC34" s="58">
        <v>697</v>
      </c>
      <c r="AD34" s="59"/>
      <c r="AE34" s="58"/>
      <c r="AF34" s="58" t="s">
        <v>58</v>
      </c>
      <c r="AG34" s="58" t="s">
        <v>133</v>
      </c>
      <c r="AH34" s="63">
        <v>45135</v>
      </c>
      <c r="AI34" s="63">
        <v>45135</v>
      </c>
      <c r="AJ34" s="63">
        <v>45470</v>
      </c>
      <c r="AK34" s="58">
        <v>1430</v>
      </c>
      <c r="AL34" s="58">
        <v>1310</v>
      </c>
      <c r="AM34" s="58">
        <v>1310</v>
      </c>
      <c r="AN34" s="58">
        <v>0</v>
      </c>
      <c r="AO34" s="58"/>
      <c r="AP34" s="58">
        <v>0</v>
      </c>
      <c r="AQ34" s="58">
        <v>3</v>
      </c>
      <c r="AR34" s="58">
        <v>3</v>
      </c>
      <c r="AS34" s="58"/>
      <c r="AT34" s="58">
        <v>25</v>
      </c>
      <c r="AU34" s="58"/>
      <c r="AV34" s="58"/>
      <c r="AW34" s="58"/>
      <c r="AX34" s="58"/>
      <c r="AY34" s="58"/>
      <c r="AZ34" s="58"/>
    </row>
    <row r="35" spans="23:52" x14ac:dyDescent="0.3">
      <c r="W35" s="57" t="str">
        <f ca="1">_xlfn.XLOOKUP($AB35,$B$8:$B$16,$C$8:$C$16,"",0)</f>
        <v>759sf</v>
      </c>
      <c r="X35" s="57" t="str">
        <f ca="1">_xlfn.XLOOKUP($AB35,$B$8:$B$16,$E$8:$E$16,"",0)</f>
        <v/>
      </c>
      <c r="Y35" s="57" t="str">
        <f ca="1">_xlfn.XLOOKUP($AB35,$B$8:$B$16,$F$8:$F$16,"",0)</f>
        <v/>
      </c>
      <c r="Z35" s="57" t="str">
        <f ca="1">IF(_xlfn.XLOOKUP($AB35,$B$8:$B$16,$D$8:$D$16,"",0)=0,"Classic",_xlfn.XLOOKUP($AB35,$B$8:$B$16,$D$8:$D$16,"",0))</f>
        <v>Classic</v>
      </c>
      <c r="AA35" s="58" t="s">
        <v>134</v>
      </c>
      <c r="AB35" s="58" t="s">
        <v>72</v>
      </c>
      <c r="AC35" s="58">
        <v>759</v>
      </c>
      <c r="AD35" s="59"/>
      <c r="AE35" s="58"/>
      <c r="AF35" s="58" t="s">
        <v>58</v>
      </c>
      <c r="AG35" s="58" t="s">
        <v>135</v>
      </c>
      <c r="AH35" s="63">
        <v>45135</v>
      </c>
      <c r="AI35" s="63">
        <v>45135</v>
      </c>
      <c r="AJ35" s="63">
        <v>45500</v>
      </c>
      <c r="AK35" s="58">
        <v>1383</v>
      </c>
      <c r="AL35" s="58">
        <v>1300</v>
      </c>
      <c r="AM35" s="58">
        <v>1300</v>
      </c>
      <c r="AN35" s="58">
        <v>0</v>
      </c>
      <c r="AO35" s="58"/>
      <c r="AP35" s="58">
        <v>0</v>
      </c>
      <c r="AQ35" s="58">
        <v>3</v>
      </c>
      <c r="AR35" s="58">
        <v>3</v>
      </c>
      <c r="AS35" s="58"/>
      <c r="AT35" s="58">
        <v>25</v>
      </c>
      <c r="AU35" s="58"/>
      <c r="AV35" s="58">
        <v>35</v>
      </c>
      <c r="AW35" s="58"/>
      <c r="AX35" s="58"/>
      <c r="AY35" s="58"/>
      <c r="AZ35" s="58"/>
    </row>
    <row r="36" spans="23:52" x14ac:dyDescent="0.3">
      <c r="W36" s="57" t="str">
        <f ca="1">_xlfn.XLOOKUP($AB36,$B$8:$B$16,$C$8:$C$16,"",0)</f>
        <v>1,176sf</v>
      </c>
      <c r="X36" s="57" t="str">
        <f ca="1">_xlfn.XLOOKUP($AB36,$B$8:$B$16,$E$8:$E$16,"",0)</f>
        <v/>
      </c>
      <c r="Y36" s="57" t="str">
        <f ca="1">_xlfn.XLOOKUP($AB36,$B$8:$B$16,$F$8:$F$16,"",0)</f>
        <v/>
      </c>
      <c r="Z36" s="57" t="str">
        <f ca="1">IF(_xlfn.XLOOKUP($AB36,$B$8:$B$16,$D$8:$D$16,"",0)=0,"Classic",_xlfn.XLOOKUP($AB36,$B$8:$B$16,$D$8:$D$16,"",0))</f>
        <v>Classic</v>
      </c>
      <c r="AA36" s="58" t="s">
        <v>136</v>
      </c>
      <c r="AB36" s="58" t="s">
        <v>75</v>
      </c>
      <c r="AC36" s="58">
        <v>1176</v>
      </c>
      <c r="AD36" s="59"/>
      <c r="AE36" s="58"/>
      <c r="AF36" s="58" t="s">
        <v>58</v>
      </c>
      <c r="AG36" s="58" t="s">
        <v>137</v>
      </c>
      <c r="AH36" s="63">
        <v>45138</v>
      </c>
      <c r="AI36" s="63">
        <v>45138</v>
      </c>
      <c r="AJ36" s="63">
        <v>45503</v>
      </c>
      <c r="AK36" s="58">
        <v>1750</v>
      </c>
      <c r="AL36" s="58">
        <v>1705</v>
      </c>
      <c r="AM36" s="58">
        <v>1705</v>
      </c>
      <c r="AN36" s="58">
        <v>0</v>
      </c>
      <c r="AO36" s="58"/>
      <c r="AP36" s="58">
        <v>0</v>
      </c>
      <c r="AQ36" s="58">
        <v>3</v>
      </c>
      <c r="AR36" s="58">
        <v>3</v>
      </c>
      <c r="AS36" s="58"/>
      <c r="AT36" s="58">
        <v>25</v>
      </c>
      <c r="AU36" s="58">
        <v>125</v>
      </c>
      <c r="AV36" s="58"/>
      <c r="AW36" s="58"/>
      <c r="AX36" s="58"/>
      <c r="AY36" s="58"/>
      <c r="AZ36" s="58"/>
    </row>
    <row r="37" spans="23:52" x14ac:dyDescent="0.3">
      <c r="W37" s="57" t="str">
        <f ca="1">_xlfn.XLOOKUP($AB37,$B$8:$B$16,$C$8:$C$16,"",0)</f>
        <v>759sf</v>
      </c>
      <c r="X37" s="57" t="str">
        <f ca="1">_xlfn.XLOOKUP($AB37,$B$8:$B$16,$E$8:$E$16,"",0)</f>
        <v/>
      </c>
      <c r="Y37" s="57" t="str">
        <f ca="1">_xlfn.XLOOKUP($AB37,$B$8:$B$16,$F$8:$F$16,"",0)</f>
        <v/>
      </c>
      <c r="Z37" s="57" t="str">
        <f ca="1">IF(_xlfn.XLOOKUP($AB37,$B$8:$B$16,$D$8:$D$16,"",0)=0,"Classic",_xlfn.XLOOKUP($AB37,$B$8:$B$16,$D$8:$D$16,"",0))</f>
        <v>Classic</v>
      </c>
      <c r="AA37" s="58" t="s">
        <v>138</v>
      </c>
      <c r="AB37" s="58" t="s">
        <v>72</v>
      </c>
      <c r="AC37" s="58">
        <v>759</v>
      </c>
      <c r="AD37" s="59"/>
      <c r="AE37" s="58"/>
      <c r="AF37" s="58" t="s">
        <v>58</v>
      </c>
      <c r="AG37" s="58" t="s">
        <v>139</v>
      </c>
      <c r="AH37" s="63">
        <v>45135</v>
      </c>
      <c r="AI37" s="63">
        <v>45135</v>
      </c>
      <c r="AJ37" s="63">
        <v>45500</v>
      </c>
      <c r="AK37" s="58">
        <v>1383</v>
      </c>
      <c r="AL37" s="58">
        <v>1300</v>
      </c>
      <c r="AM37" s="58">
        <v>1300</v>
      </c>
      <c r="AN37" s="58">
        <v>0</v>
      </c>
      <c r="AO37" s="58"/>
      <c r="AP37" s="58">
        <v>0</v>
      </c>
      <c r="AQ37" s="58">
        <v>3</v>
      </c>
      <c r="AR37" s="58">
        <v>3</v>
      </c>
      <c r="AS37" s="58"/>
      <c r="AT37" s="58">
        <v>25</v>
      </c>
      <c r="AU37" s="58"/>
      <c r="AV37" s="58"/>
      <c r="AW37" s="58"/>
      <c r="AX37" s="58"/>
      <c r="AY37" s="58"/>
      <c r="AZ37" s="58"/>
    </row>
    <row r="38" spans="23:52" x14ac:dyDescent="0.3">
      <c r="W38" s="57" t="str">
        <f ca="1">_xlfn.XLOOKUP($AB38,$B$8:$B$16,$C$8:$C$16,"",0)</f>
        <v>1,265sf</v>
      </c>
      <c r="X38" s="57" t="str">
        <f ca="1">_xlfn.XLOOKUP($AB38,$B$8:$B$16,$E$8:$E$16,"",0)</f>
        <v/>
      </c>
      <c r="Y38" s="57" t="str">
        <f ca="1">_xlfn.XLOOKUP($AB38,$B$8:$B$16,$F$8:$F$16,"",0)</f>
        <v/>
      </c>
      <c r="Z38" s="57" t="str">
        <f ca="1">IF(_xlfn.XLOOKUP($AB38,$B$8:$B$16,$D$8:$D$16,"",0)=0,"Classic",_xlfn.XLOOKUP($AB38,$B$8:$B$16,$D$8:$D$16,"",0))</f>
        <v>Classic</v>
      </c>
      <c r="AA38" s="58" t="s">
        <v>140</v>
      </c>
      <c r="AB38" s="58" t="s">
        <v>99</v>
      </c>
      <c r="AC38" s="58">
        <v>1265</v>
      </c>
      <c r="AD38" s="59"/>
      <c r="AE38" s="58"/>
      <c r="AF38" s="58" t="s">
        <v>58</v>
      </c>
      <c r="AG38" s="58" t="s">
        <v>141</v>
      </c>
      <c r="AH38" s="63">
        <v>45167</v>
      </c>
      <c r="AI38" s="63">
        <v>45167</v>
      </c>
      <c r="AJ38" s="63">
        <v>45563</v>
      </c>
      <c r="AK38" s="58">
        <v>1805</v>
      </c>
      <c r="AL38" s="58">
        <v>1770</v>
      </c>
      <c r="AM38" s="58">
        <v>1770</v>
      </c>
      <c r="AN38" s="58">
        <v>0</v>
      </c>
      <c r="AO38" s="58"/>
      <c r="AP38" s="58">
        <v>0</v>
      </c>
      <c r="AQ38" s="58">
        <v>3</v>
      </c>
      <c r="AR38" s="58">
        <v>3</v>
      </c>
      <c r="AS38" s="58"/>
      <c r="AT38" s="58">
        <v>25</v>
      </c>
      <c r="AU38" s="58">
        <v>125</v>
      </c>
      <c r="AV38" s="58"/>
      <c r="AW38" s="58"/>
      <c r="AX38" s="58"/>
      <c r="AY38" s="58"/>
      <c r="AZ38" s="58"/>
    </row>
    <row r="39" spans="23:52" x14ac:dyDescent="0.3">
      <c r="W39" s="57" t="str">
        <f ca="1">_xlfn.XLOOKUP($AB39,$B$8:$B$16,$C$8:$C$16,"",0)</f>
        <v>1,093sf</v>
      </c>
      <c r="X39" s="57" t="str">
        <f ca="1">_xlfn.XLOOKUP($AB39,$B$8:$B$16,$E$8:$E$16,"",0)</f>
        <v/>
      </c>
      <c r="Y39" s="57" t="str">
        <f ca="1">_xlfn.XLOOKUP($AB39,$B$8:$B$16,$F$8:$F$16,"",0)</f>
        <v/>
      </c>
      <c r="Z39" s="57" t="str">
        <f ca="1">IF(_xlfn.XLOOKUP($AB39,$B$8:$B$16,$D$8:$D$16,"",0)=0,"Classic",_xlfn.XLOOKUP($AB39,$B$8:$B$16,$D$8:$D$16,"",0))</f>
        <v>Classic</v>
      </c>
      <c r="AA39" s="58" t="s">
        <v>142</v>
      </c>
      <c r="AB39" s="58" t="s">
        <v>102</v>
      </c>
      <c r="AC39" s="58">
        <v>1093</v>
      </c>
      <c r="AD39" s="59"/>
      <c r="AE39" s="58"/>
      <c r="AF39" s="58" t="s">
        <v>58</v>
      </c>
      <c r="AG39" s="58" t="s">
        <v>143</v>
      </c>
      <c r="AH39" s="63">
        <v>45141</v>
      </c>
      <c r="AI39" s="63">
        <v>45141</v>
      </c>
      <c r="AJ39" s="63">
        <v>45506</v>
      </c>
      <c r="AK39" s="58">
        <v>1685</v>
      </c>
      <c r="AL39" s="58">
        <v>1615</v>
      </c>
      <c r="AM39" s="58">
        <v>1615</v>
      </c>
      <c r="AN39" s="58">
        <v>0</v>
      </c>
      <c r="AO39" s="58"/>
      <c r="AP39" s="58">
        <v>0</v>
      </c>
      <c r="AQ39" s="58">
        <v>3</v>
      </c>
      <c r="AR39" s="58">
        <v>3</v>
      </c>
      <c r="AS39" s="58">
        <v>25</v>
      </c>
      <c r="AT39" s="58">
        <v>25</v>
      </c>
      <c r="AU39" s="58">
        <v>125</v>
      </c>
      <c r="AV39" s="58"/>
      <c r="AW39" s="58"/>
      <c r="AX39" s="58"/>
      <c r="AY39" s="58"/>
      <c r="AZ39" s="58"/>
    </row>
    <row r="40" spans="23:52" x14ac:dyDescent="0.3">
      <c r="W40" s="57" t="str">
        <f ca="1">_xlfn.XLOOKUP($AB40,$B$8:$B$16,$C$8:$C$16,"",0)</f>
        <v>1,093sf</v>
      </c>
      <c r="X40" s="57" t="str">
        <f ca="1">_xlfn.XLOOKUP($AB40,$B$8:$B$16,$E$8:$E$16,"",0)</f>
        <v/>
      </c>
      <c r="Y40" s="57" t="str">
        <f ca="1">_xlfn.XLOOKUP($AB40,$B$8:$B$16,$F$8:$F$16,"",0)</f>
        <v/>
      </c>
      <c r="Z40" s="57" t="str">
        <f ca="1">IF(_xlfn.XLOOKUP($AB40,$B$8:$B$16,$D$8:$D$16,"",0)=0,"Classic",_xlfn.XLOOKUP($AB40,$B$8:$B$16,$D$8:$D$16,"",0))</f>
        <v>Classic</v>
      </c>
      <c r="AA40" s="58" t="s">
        <v>144</v>
      </c>
      <c r="AB40" s="58" t="s">
        <v>102</v>
      </c>
      <c r="AC40" s="58">
        <v>1093</v>
      </c>
      <c r="AD40" s="59"/>
      <c r="AE40" s="58"/>
      <c r="AF40" s="58" t="s">
        <v>58</v>
      </c>
      <c r="AG40" s="58" t="s">
        <v>145</v>
      </c>
      <c r="AH40" s="63">
        <v>45136</v>
      </c>
      <c r="AI40" s="63">
        <v>45136</v>
      </c>
      <c r="AJ40" s="63">
        <v>45501</v>
      </c>
      <c r="AK40" s="58">
        <v>1685</v>
      </c>
      <c r="AL40" s="58">
        <v>1650</v>
      </c>
      <c r="AM40" s="58">
        <v>1650</v>
      </c>
      <c r="AN40" s="58">
        <v>0</v>
      </c>
      <c r="AO40" s="58"/>
      <c r="AP40" s="58">
        <v>0</v>
      </c>
      <c r="AQ40" s="58">
        <v>3</v>
      </c>
      <c r="AR40" s="58">
        <v>3</v>
      </c>
      <c r="AS40" s="58"/>
      <c r="AT40" s="58">
        <v>25</v>
      </c>
      <c r="AU40" s="58"/>
      <c r="AV40" s="58"/>
      <c r="AW40" s="58"/>
      <c r="AX40" s="58"/>
      <c r="AY40" s="58"/>
      <c r="AZ40" s="58"/>
    </row>
    <row r="41" spans="23:52" x14ac:dyDescent="0.3">
      <c r="W41" s="57" t="str">
        <f ca="1">_xlfn.XLOOKUP($AB41,$B$8:$B$16,$C$8:$C$16,"",0)</f>
        <v>759sf</v>
      </c>
      <c r="X41" s="57" t="str">
        <f ca="1">_xlfn.XLOOKUP($AB41,$B$8:$B$16,$E$8:$E$16,"",0)</f>
        <v/>
      </c>
      <c r="Y41" s="57" t="str">
        <f ca="1">_xlfn.XLOOKUP($AB41,$B$8:$B$16,$F$8:$F$16,"",0)</f>
        <v/>
      </c>
      <c r="Z41" s="57" t="str">
        <f ca="1">IF(_xlfn.XLOOKUP($AB41,$B$8:$B$16,$D$8:$D$16,"",0)=0,"Classic",_xlfn.XLOOKUP($AB41,$B$8:$B$16,$D$8:$D$16,"",0))</f>
        <v>Classic</v>
      </c>
      <c r="AA41" s="58" t="s">
        <v>146</v>
      </c>
      <c r="AB41" s="58" t="s">
        <v>72</v>
      </c>
      <c r="AC41" s="58">
        <v>759</v>
      </c>
      <c r="AD41" s="59"/>
      <c r="AE41" s="58"/>
      <c r="AF41" s="58" t="s">
        <v>58</v>
      </c>
      <c r="AG41" s="58" t="s">
        <v>147</v>
      </c>
      <c r="AH41" s="63">
        <v>45136</v>
      </c>
      <c r="AI41" s="63">
        <v>45136</v>
      </c>
      <c r="AJ41" s="63">
        <v>45501</v>
      </c>
      <c r="AK41" s="58">
        <v>1383</v>
      </c>
      <c r="AL41" s="58">
        <v>1320</v>
      </c>
      <c r="AM41" s="58">
        <v>1320</v>
      </c>
      <c r="AN41" s="58">
        <v>0</v>
      </c>
      <c r="AO41" s="58"/>
      <c r="AP41" s="58">
        <v>0</v>
      </c>
      <c r="AQ41" s="58">
        <v>3</v>
      </c>
      <c r="AR41" s="58">
        <v>3</v>
      </c>
      <c r="AS41" s="58">
        <v>50</v>
      </c>
      <c r="AT41" s="58">
        <v>25</v>
      </c>
      <c r="AU41" s="58"/>
      <c r="AV41" s="58">
        <v>35</v>
      </c>
      <c r="AW41" s="58"/>
      <c r="AX41" s="58"/>
      <c r="AY41" s="58"/>
      <c r="AZ41" s="58"/>
    </row>
    <row r="42" spans="23:52" x14ac:dyDescent="0.3">
      <c r="W42" s="57" t="str">
        <f ca="1">_xlfn.XLOOKUP($AB42,$B$8:$B$16,$C$8:$C$16,"",0)</f>
        <v>759sf</v>
      </c>
      <c r="X42" s="57" t="str">
        <f ca="1">_xlfn.XLOOKUP($AB42,$B$8:$B$16,$E$8:$E$16,"",0)</f>
        <v/>
      </c>
      <c r="Y42" s="57" t="str">
        <f ca="1">_xlfn.XLOOKUP($AB42,$B$8:$B$16,$F$8:$F$16,"",0)</f>
        <v/>
      </c>
      <c r="Z42" s="57" t="str">
        <f ca="1">IF(_xlfn.XLOOKUP($AB42,$B$8:$B$16,$D$8:$D$16,"",0)=0,"Classic",_xlfn.XLOOKUP($AB42,$B$8:$B$16,$D$8:$D$16,"",0))</f>
        <v>Classic</v>
      </c>
      <c r="AA42" s="58" t="s">
        <v>148</v>
      </c>
      <c r="AB42" s="58" t="s">
        <v>72</v>
      </c>
      <c r="AC42" s="58">
        <v>759</v>
      </c>
      <c r="AD42" s="59"/>
      <c r="AE42" s="58"/>
      <c r="AF42" s="58" t="s">
        <v>58</v>
      </c>
      <c r="AG42" s="58" t="s">
        <v>149</v>
      </c>
      <c r="AH42" s="63">
        <v>45124</v>
      </c>
      <c r="AI42" s="63">
        <v>45124</v>
      </c>
      <c r="AJ42" s="63">
        <v>45520</v>
      </c>
      <c r="AK42" s="58">
        <v>1408</v>
      </c>
      <c r="AL42" s="58">
        <v>1365</v>
      </c>
      <c r="AM42" s="58">
        <v>1365</v>
      </c>
      <c r="AN42" s="58">
        <v>0</v>
      </c>
      <c r="AO42" s="58"/>
      <c r="AP42" s="58">
        <v>0</v>
      </c>
      <c r="AQ42" s="58">
        <v>3</v>
      </c>
      <c r="AR42" s="58">
        <v>3</v>
      </c>
      <c r="AS42" s="58"/>
      <c r="AT42" s="58">
        <v>25</v>
      </c>
      <c r="AU42" s="58"/>
      <c r="AV42" s="58"/>
      <c r="AW42" s="58"/>
      <c r="AX42" s="58"/>
      <c r="AY42" s="58"/>
      <c r="AZ42" s="58"/>
    </row>
    <row r="43" spans="23:52" x14ac:dyDescent="0.3">
      <c r="W43" s="57" t="str">
        <f ca="1">_xlfn.XLOOKUP($AB43,$B$8:$B$16,$C$8:$C$16,"",0)</f>
        <v>1,176sf</v>
      </c>
      <c r="X43" s="57" t="str">
        <f ca="1">_xlfn.XLOOKUP($AB43,$B$8:$B$16,$E$8:$E$16,"",0)</f>
        <v/>
      </c>
      <c r="Y43" s="57" t="str">
        <f ca="1">_xlfn.XLOOKUP($AB43,$B$8:$B$16,$F$8:$F$16,"",0)</f>
        <v/>
      </c>
      <c r="Z43" s="57" t="str">
        <f ca="1">IF(_xlfn.XLOOKUP($AB43,$B$8:$B$16,$D$8:$D$16,"",0)=0,"Classic",_xlfn.XLOOKUP($AB43,$B$8:$B$16,$D$8:$D$16,"",0))</f>
        <v>Classic</v>
      </c>
      <c r="AA43" s="58" t="s">
        <v>150</v>
      </c>
      <c r="AB43" s="58" t="s">
        <v>75</v>
      </c>
      <c r="AC43" s="58">
        <v>1176</v>
      </c>
      <c r="AD43" s="59"/>
      <c r="AE43" s="58"/>
      <c r="AF43" s="58" t="s">
        <v>58</v>
      </c>
      <c r="AG43" s="58" t="s">
        <v>151</v>
      </c>
      <c r="AH43" s="63">
        <v>45125</v>
      </c>
      <c r="AI43" s="63">
        <v>45125</v>
      </c>
      <c r="AJ43" s="63">
        <v>45429</v>
      </c>
      <c r="AK43" s="58">
        <v>1750</v>
      </c>
      <c r="AL43" s="58">
        <v>1670</v>
      </c>
      <c r="AM43" s="58">
        <v>1670</v>
      </c>
      <c r="AN43" s="58">
        <v>0</v>
      </c>
      <c r="AO43" s="58"/>
      <c r="AP43" s="58">
        <v>0</v>
      </c>
      <c r="AQ43" s="58">
        <v>3</v>
      </c>
      <c r="AR43" s="58">
        <v>3</v>
      </c>
      <c r="AS43" s="58"/>
      <c r="AT43" s="58">
        <v>25</v>
      </c>
      <c r="AU43" s="58">
        <v>170</v>
      </c>
      <c r="AV43" s="58"/>
      <c r="AW43" s="58"/>
      <c r="AX43" s="58"/>
      <c r="AY43" s="58"/>
      <c r="AZ43" s="58"/>
    </row>
    <row r="44" spans="23:52" x14ac:dyDescent="0.3">
      <c r="W44" s="57" t="str">
        <f ca="1">_xlfn.XLOOKUP($AB44,$B$8:$B$16,$C$8:$C$16,"",0)</f>
        <v>1,202sf</v>
      </c>
      <c r="X44" s="57" t="str">
        <f ca="1">_xlfn.XLOOKUP($AB44,$B$8:$B$16,$E$8:$E$16,"",0)</f>
        <v/>
      </c>
      <c r="Y44" s="57" t="str">
        <f ca="1">_xlfn.XLOOKUP($AB44,$B$8:$B$16,$F$8:$F$16,"",0)</f>
        <v/>
      </c>
      <c r="Z44" s="57" t="str">
        <f ca="1">IF(_xlfn.XLOOKUP($AB44,$B$8:$B$16,$D$8:$D$16,"",0)=0,"Classic",_xlfn.XLOOKUP($AB44,$B$8:$B$16,$D$8:$D$16,"",0))</f>
        <v>Classic</v>
      </c>
      <c r="AA44" s="58" t="s">
        <v>152</v>
      </c>
      <c r="AB44" s="58" t="s">
        <v>77</v>
      </c>
      <c r="AC44" s="58">
        <v>1202</v>
      </c>
      <c r="AD44" s="59"/>
      <c r="AE44" s="58"/>
      <c r="AF44" s="58" t="s">
        <v>59</v>
      </c>
      <c r="AG44" s="58" t="s">
        <v>60</v>
      </c>
      <c r="AH44" s="63"/>
      <c r="AI44" s="63"/>
      <c r="AJ44" s="63"/>
      <c r="AK44" s="58">
        <v>1775</v>
      </c>
      <c r="AL44" s="58">
        <v>0</v>
      </c>
      <c r="AM44" s="58">
        <v>0</v>
      </c>
      <c r="AN44" s="58">
        <v>0</v>
      </c>
      <c r="AO44" s="58"/>
      <c r="AP44" s="58">
        <v>0</v>
      </c>
      <c r="AQ44" s="58"/>
      <c r="AR44" s="58"/>
      <c r="AS44" s="58"/>
      <c r="AT44" s="58"/>
      <c r="AU44" s="58"/>
      <c r="AV44" s="58"/>
      <c r="AW44" s="58"/>
      <c r="AX44" s="58"/>
      <c r="AY44" s="58"/>
      <c r="AZ44" s="58"/>
    </row>
    <row r="45" spans="23:52" x14ac:dyDescent="0.3">
      <c r="W45" s="57" t="str">
        <f ca="1">_xlfn.XLOOKUP($AB45,$B$8:$B$16,$C$8:$C$16,"",0)</f>
        <v>697sf</v>
      </c>
      <c r="X45" s="57" t="str">
        <f ca="1">_xlfn.XLOOKUP($AB45,$B$8:$B$16,$E$8:$E$16,"",0)</f>
        <v/>
      </c>
      <c r="Y45" s="57" t="str">
        <f ca="1">_xlfn.XLOOKUP($AB45,$B$8:$B$16,$F$8:$F$16,"",0)</f>
        <v/>
      </c>
      <c r="Z45" s="57" t="str">
        <f ca="1">IF(_xlfn.XLOOKUP($AB45,$B$8:$B$16,$D$8:$D$16,"",0)=0,"Classic",_xlfn.XLOOKUP($AB45,$B$8:$B$16,$D$8:$D$16,"",0))</f>
        <v>Classic</v>
      </c>
      <c r="AA45" s="58" t="s">
        <v>153</v>
      </c>
      <c r="AB45" s="58" t="s">
        <v>79</v>
      </c>
      <c r="AC45" s="58">
        <v>697</v>
      </c>
      <c r="AD45" s="59"/>
      <c r="AE45" s="58"/>
      <c r="AF45" s="58" t="s">
        <v>58</v>
      </c>
      <c r="AG45" s="58" t="s">
        <v>154</v>
      </c>
      <c r="AH45" s="63">
        <v>45136</v>
      </c>
      <c r="AI45" s="63">
        <v>45136</v>
      </c>
      <c r="AJ45" s="63">
        <v>45500</v>
      </c>
      <c r="AK45" s="58">
        <v>1430</v>
      </c>
      <c r="AL45" s="58">
        <v>1310</v>
      </c>
      <c r="AM45" s="58">
        <v>1310</v>
      </c>
      <c r="AN45" s="58">
        <v>0</v>
      </c>
      <c r="AO45" s="58"/>
      <c r="AP45" s="58">
        <v>0</v>
      </c>
      <c r="AQ45" s="58">
        <v>3</v>
      </c>
      <c r="AR45" s="58">
        <v>3</v>
      </c>
      <c r="AS45" s="58">
        <v>25</v>
      </c>
      <c r="AT45" s="58">
        <v>25</v>
      </c>
      <c r="AU45" s="58"/>
      <c r="AV45" s="58"/>
      <c r="AW45" s="58"/>
      <c r="AX45" s="58"/>
      <c r="AY45" s="58"/>
      <c r="AZ45" s="58"/>
    </row>
    <row r="46" spans="23:52" x14ac:dyDescent="0.3">
      <c r="W46" s="57" t="str">
        <f ca="1">_xlfn.XLOOKUP($AB46,$B$8:$B$16,$C$8:$C$16,"",0)</f>
        <v>663sf</v>
      </c>
      <c r="X46" s="57" t="str">
        <f ca="1">_xlfn.XLOOKUP($AB46,$B$8:$B$16,$E$8:$E$16,"",0)</f>
        <v/>
      </c>
      <c r="Y46" s="57" t="str">
        <f ca="1">_xlfn.XLOOKUP($AB46,$B$8:$B$16,$F$8:$F$16,"",0)</f>
        <v/>
      </c>
      <c r="Z46" s="57" t="str">
        <f ca="1">IF(_xlfn.XLOOKUP($AB46,$B$8:$B$16,$D$8:$D$16,"",0)=0,"Classic",_xlfn.XLOOKUP($AB46,$B$8:$B$16,$D$8:$D$16,"",0))</f>
        <v>Classic</v>
      </c>
      <c r="AA46" s="58" t="s">
        <v>155</v>
      </c>
      <c r="AB46" s="58" t="s">
        <v>116</v>
      </c>
      <c r="AC46" s="58">
        <v>663</v>
      </c>
      <c r="AD46" s="59"/>
      <c r="AE46" s="58"/>
      <c r="AF46" s="58" t="s">
        <v>58</v>
      </c>
      <c r="AG46" s="58" t="s">
        <v>156</v>
      </c>
      <c r="AH46" s="63">
        <v>45124</v>
      </c>
      <c r="AI46" s="63">
        <v>45124</v>
      </c>
      <c r="AJ46" s="63">
        <v>45489</v>
      </c>
      <c r="AK46" s="58">
        <v>1355</v>
      </c>
      <c r="AL46" s="58">
        <v>1260</v>
      </c>
      <c r="AM46" s="58">
        <v>1260</v>
      </c>
      <c r="AN46" s="58">
        <v>0</v>
      </c>
      <c r="AO46" s="58"/>
      <c r="AP46" s="58">
        <v>0</v>
      </c>
      <c r="AQ46" s="58">
        <v>3</v>
      </c>
      <c r="AR46" s="58">
        <v>3</v>
      </c>
      <c r="AS46" s="58"/>
      <c r="AT46" s="58">
        <v>25</v>
      </c>
      <c r="AU46" s="58"/>
      <c r="AV46" s="58"/>
      <c r="AW46" s="58"/>
      <c r="AX46" s="58"/>
      <c r="AY46" s="58"/>
      <c r="AZ46" s="58"/>
    </row>
    <row r="47" spans="23:52" x14ac:dyDescent="0.3">
      <c r="W47" s="57" t="str">
        <f ca="1">_xlfn.XLOOKUP($AB47,$B$8:$B$16,$C$8:$C$16,"",0)</f>
        <v>1,176sf</v>
      </c>
      <c r="X47" s="57" t="str">
        <f ca="1">_xlfn.XLOOKUP($AB47,$B$8:$B$16,$E$8:$E$16,"",0)</f>
        <v/>
      </c>
      <c r="Y47" s="57" t="str">
        <f ca="1">_xlfn.XLOOKUP($AB47,$B$8:$B$16,$F$8:$F$16,"",0)</f>
        <v/>
      </c>
      <c r="Z47" s="57" t="str">
        <f ca="1">IF(_xlfn.XLOOKUP($AB47,$B$8:$B$16,$D$8:$D$16,"",0)=0,"Classic",_xlfn.XLOOKUP($AB47,$B$8:$B$16,$D$8:$D$16,"",0))</f>
        <v>Classic</v>
      </c>
      <c r="AA47" s="58" t="s">
        <v>157</v>
      </c>
      <c r="AB47" s="58" t="s">
        <v>75</v>
      </c>
      <c r="AC47" s="58">
        <v>1176</v>
      </c>
      <c r="AD47" s="59"/>
      <c r="AE47" s="58"/>
      <c r="AF47" s="58" t="s">
        <v>58</v>
      </c>
      <c r="AG47" s="58" t="s">
        <v>158</v>
      </c>
      <c r="AH47" s="63">
        <v>45139</v>
      </c>
      <c r="AI47" s="63">
        <v>45139</v>
      </c>
      <c r="AJ47" s="63">
        <v>45504</v>
      </c>
      <c r="AK47" s="58">
        <v>1750</v>
      </c>
      <c r="AL47" s="58">
        <v>1695</v>
      </c>
      <c r="AM47" s="58">
        <v>1695</v>
      </c>
      <c r="AN47" s="58">
        <v>0</v>
      </c>
      <c r="AO47" s="58"/>
      <c r="AP47" s="58">
        <v>0</v>
      </c>
      <c r="AQ47" s="58">
        <v>3</v>
      </c>
      <c r="AR47" s="58">
        <v>3</v>
      </c>
      <c r="AS47" s="58"/>
      <c r="AT47" s="58">
        <v>25</v>
      </c>
      <c r="AU47" s="58">
        <v>170</v>
      </c>
      <c r="AV47" s="58"/>
      <c r="AW47" s="58"/>
      <c r="AX47" s="58"/>
      <c r="AY47" s="58"/>
      <c r="AZ47" s="58"/>
    </row>
    <row r="48" spans="23:52" x14ac:dyDescent="0.3">
      <c r="W48" s="57" t="str">
        <f ca="1">_xlfn.XLOOKUP($AB48,$B$8:$B$16,$C$8:$C$16,"",0)</f>
        <v>1,433sf</v>
      </c>
      <c r="X48" s="57" t="str">
        <f ca="1">_xlfn.XLOOKUP($AB48,$B$8:$B$16,$E$8:$E$16,"",0)</f>
        <v/>
      </c>
      <c r="Y48" s="57" t="str">
        <f ca="1">_xlfn.XLOOKUP($AB48,$B$8:$B$16,$F$8:$F$16,"",0)</f>
        <v/>
      </c>
      <c r="Z48" s="57" t="str">
        <f ca="1">IF(_xlfn.XLOOKUP($AB48,$B$8:$B$16,$D$8:$D$16,"",0)=0,"Classic",_xlfn.XLOOKUP($AB48,$B$8:$B$16,$D$8:$D$16,"",0))</f>
        <v>Classic</v>
      </c>
      <c r="AA48" s="58" t="s">
        <v>159</v>
      </c>
      <c r="AB48" s="58" t="s">
        <v>84</v>
      </c>
      <c r="AC48" s="58">
        <v>1433</v>
      </c>
      <c r="AD48" s="59"/>
      <c r="AE48" s="58"/>
      <c r="AF48" s="58" t="s">
        <v>58</v>
      </c>
      <c r="AG48" s="58" t="s">
        <v>160</v>
      </c>
      <c r="AH48" s="63">
        <v>45138</v>
      </c>
      <c r="AI48" s="63">
        <v>45138</v>
      </c>
      <c r="AJ48" s="63">
        <v>45503</v>
      </c>
      <c r="AK48" s="58">
        <v>2245</v>
      </c>
      <c r="AL48" s="58">
        <v>2025</v>
      </c>
      <c r="AM48" s="58">
        <v>2025</v>
      </c>
      <c r="AN48" s="58">
        <v>0</v>
      </c>
      <c r="AO48" s="58"/>
      <c r="AP48" s="58">
        <v>0</v>
      </c>
      <c r="AQ48" s="58">
        <v>3</v>
      </c>
      <c r="AR48" s="58">
        <v>3</v>
      </c>
      <c r="AS48" s="58">
        <v>25</v>
      </c>
      <c r="AT48" s="58">
        <v>25</v>
      </c>
      <c r="AU48" s="58"/>
      <c r="AV48" s="58"/>
      <c r="AW48" s="58"/>
      <c r="AX48" s="58"/>
      <c r="AY48" s="58"/>
      <c r="AZ48" s="58"/>
    </row>
    <row r="49" spans="23:52" x14ac:dyDescent="0.3">
      <c r="W49" s="57" t="str">
        <f ca="1">_xlfn.XLOOKUP($AB49,$B$8:$B$16,$C$8:$C$16,"",0)</f>
        <v>1,093sf</v>
      </c>
      <c r="X49" s="57" t="str">
        <f ca="1">_xlfn.XLOOKUP($AB49,$B$8:$B$16,$E$8:$E$16,"",0)</f>
        <v/>
      </c>
      <c r="Y49" s="57" t="str">
        <f ca="1">_xlfn.XLOOKUP($AB49,$B$8:$B$16,$F$8:$F$16,"",0)</f>
        <v/>
      </c>
      <c r="Z49" s="57" t="str">
        <f ca="1">IF(_xlfn.XLOOKUP($AB49,$B$8:$B$16,$D$8:$D$16,"",0)=0,"Classic",_xlfn.XLOOKUP($AB49,$B$8:$B$16,$D$8:$D$16,"",0))</f>
        <v>Classic</v>
      </c>
      <c r="AA49" s="58" t="s">
        <v>161</v>
      </c>
      <c r="AB49" s="58" t="s">
        <v>102</v>
      </c>
      <c r="AC49" s="58">
        <v>1093</v>
      </c>
      <c r="AD49" s="59"/>
      <c r="AE49" s="58"/>
      <c r="AF49" s="58" t="s">
        <v>58</v>
      </c>
      <c r="AG49" s="58" t="s">
        <v>162</v>
      </c>
      <c r="AH49" s="63">
        <v>45149</v>
      </c>
      <c r="AI49" s="63">
        <v>45149</v>
      </c>
      <c r="AJ49" s="63">
        <v>45514</v>
      </c>
      <c r="AK49" s="58">
        <v>1710</v>
      </c>
      <c r="AL49" s="58">
        <v>1690</v>
      </c>
      <c r="AM49" s="58">
        <v>1690</v>
      </c>
      <c r="AN49" s="58">
        <v>0</v>
      </c>
      <c r="AO49" s="58"/>
      <c r="AP49" s="58">
        <v>0</v>
      </c>
      <c r="AQ49" s="58">
        <v>3</v>
      </c>
      <c r="AR49" s="58">
        <v>3</v>
      </c>
      <c r="AS49" s="58"/>
      <c r="AT49" s="58">
        <v>25</v>
      </c>
      <c r="AU49" s="58"/>
      <c r="AV49" s="58"/>
      <c r="AW49" s="58"/>
      <c r="AX49" s="58"/>
      <c r="AY49" s="58"/>
      <c r="AZ49" s="58"/>
    </row>
    <row r="50" spans="23:52" x14ac:dyDescent="0.3">
      <c r="W50" s="57" t="str">
        <f ca="1">_xlfn.XLOOKUP($AB50,$B$8:$B$16,$C$8:$C$16,"",0)</f>
        <v>663sf</v>
      </c>
      <c r="X50" s="57" t="str">
        <f ca="1">_xlfn.XLOOKUP($AB50,$B$8:$B$16,$E$8:$E$16,"",0)</f>
        <v/>
      </c>
      <c r="Y50" s="57" t="str">
        <f ca="1">_xlfn.XLOOKUP($AB50,$B$8:$B$16,$F$8:$F$16,"",0)</f>
        <v/>
      </c>
      <c r="Z50" s="57" t="str">
        <f ca="1">IF(_xlfn.XLOOKUP($AB50,$B$8:$B$16,$D$8:$D$16,"",0)=0,"Classic",_xlfn.XLOOKUP($AB50,$B$8:$B$16,$D$8:$D$16,"",0))</f>
        <v>Classic</v>
      </c>
      <c r="AA50" s="58" t="s">
        <v>163</v>
      </c>
      <c r="AB50" s="58" t="s">
        <v>116</v>
      </c>
      <c r="AC50" s="58">
        <v>663</v>
      </c>
      <c r="AD50" s="59"/>
      <c r="AE50" s="58"/>
      <c r="AF50" s="58" t="s">
        <v>58</v>
      </c>
      <c r="AG50" s="58" t="s">
        <v>164</v>
      </c>
      <c r="AH50" s="63">
        <v>45126</v>
      </c>
      <c r="AI50" s="63">
        <v>45126</v>
      </c>
      <c r="AJ50" s="63">
        <v>45522</v>
      </c>
      <c r="AK50" s="58">
        <v>1355</v>
      </c>
      <c r="AL50" s="58">
        <v>1260</v>
      </c>
      <c r="AM50" s="58">
        <v>1260</v>
      </c>
      <c r="AN50" s="58">
        <v>0</v>
      </c>
      <c r="AO50" s="58"/>
      <c r="AP50" s="58">
        <v>0</v>
      </c>
      <c r="AQ50" s="58">
        <v>3</v>
      </c>
      <c r="AR50" s="58">
        <v>3</v>
      </c>
      <c r="AS50" s="58"/>
      <c r="AT50" s="58">
        <v>25</v>
      </c>
      <c r="AU50" s="58"/>
      <c r="AV50" s="58"/>
      <c r="AW50" s="58"/>
      <c r="AX50" s="58"/>
      <c r="AY50" s="58"/>
      <c r="AZ50" s="58"/>
    </row>
    <row r="51" spans="23:52" x14ac:dyDescent="0.3">
      <c r="W51" s="57" t="str">
        <f ca="1">_xlfn.XLOOKUP($AB51,$B$8:$B$16,$C$8:$C$16,"",0)</f>
        <v>1,093sf</v>
      </c>
      <c r="X51" s="57" t="str">
        <f ca="1">_xlfn.XLOOKUP($AB51,$B$8:$B$16,$E$8:$E$16,"",0)</f>
        <v/>
      </c>
      <c r="Y51" s="57" t="str">
        <f ca="1">_xlfn.XLOOKUP($AB51,$B$8:$B$16,$F$8:$F$16,"",0)</f>
        <v/>
      </c>
      <c r="Z51" s="57" t="str">
        <f ca="1">IF(_xlfn.XLOOKUP($AB51,$B$8:$B$16,$D$8:$D$16,"",0)=0,"Classic",_xlfn.XLOOKUP($AB51,$B$8:$B$16,$D$8:$D$16,"",0))</f>
        <v>Classic</v>
      </c>
      <c r="AA51" s="58" t="s">
        <v>165</v>
      </c>
      <c r="AB51" s="58" t="s">
        <v>102</v>
      </c>
      <c r="AC51" s="58">
        <v>1093</v>
      </c>
      <c r="AD51" s="59"/>
      <c r="AE51" s="58"/>
      <c r="AF51" s="58" t="s">
        <v>58</v>
      </c>
      <c r="AG51" s="58" t="s">
        <v>166</v>
      </c>
      <c r="AH51" s="63">
        <v>45135</v>
      </c>
      <c r="AI51" s="63">
        <v>45135</v>
      </c>
      <c r="AJ51" s="63">
        <v>45500</v>
      </c>
      <c r="AK51" s="58">
        <v>1710</v>
      </c>
      <c r="AL51" s="58">
        <v>1620</v>
      </c>
      <c r="AM51" s="58">
        <v>1620</v>
      </c>
      <c r="AN51" s="58">
        <v>0</v>
      </c>
      <c r="AO51" s="58"/>
      <c r="AP51" s="58">
        <v>0</v>
      </c>
      <c r="AQ51" s="58">
        <v>3</v>
      </c>
      <c r="AR51" s="58">
        <v>3</v>
      </c>
      <c r="AS51" s="58"/>
      <c r="AT51" s="58">
        <v>25</v>
      </c>
      <c r="AU51" s="58"/>
      <c r="AV51" s="58"/>
      <c r="AW51" s="58"/>
      <c r="AX51" s="58"/>
      <c r="AY51" s="58"/>
      <c r="AZ51" s="58"/>
    </row>
    <row r="52" spans="23:52" x14ac:dyDescent="0.3">
      <c r="W52" s="57" t="str">
        <f ca="1">_xlfn.XLOOKUP($AB52,$B$8:$B$16,$C$8:$C$16,"",0)</f>
        <v>1,202sf</v>
      </c>
      <c r="X52" s="57" t="str">
        <f ca="1">_xlfn.XLOOKUP($AB52,$B$8:$B$16,$E$8:$E$16,"",0)</f>
        <v/>
      </c>
      <c r="Y52" s="57" t="str">
        <f ca="1">_xlfn.XLOOKUP($AB52,$B$8:$B$16,$F$8:$F$16,"",0)</f>
        <v/>
      </c>
      <c r="Z52" s="57" t="str">
        <f ca="1">IF(_xlfn.XLOOKUP($AB52,$B$8:$B$16,$D$8:$D$16,"",0)=0,"Classic",_xlfn.XLOOKUP($AB52,$B$8:$B$16,$D$8:$D$16,"",0))</f>
        <v>Classic</v>
      </c>
      <c r="AA52" s="58" t="s">
        <v>167</v>
      </c>
      <c r="AB52" s="58" t="s">
        <v>77</v>
      </c>
      <c r="AC52" s="58">
        <v>1202</v>
      </c>
      <c r="AD52" s="59"/>
      <c r="AE52" s="58"/>
      <c r="AF52" s="58" t="s">
        <v>59</v>
      </c>
      <c r="AG52" s="58" t="s">
        <v>60</v>
      </c>
      <c r="AH52" s="63"/>
      <c r="AI52" s="63"/>
      <c r="AJ52" s="63"/>
      <c r="AK52" s="58">
        <v>1775</v>
      </c>
      <c r="AL52" s="58">
        <v>0</v>
      </c>
      <c r="AM52" s="58">
        <v>0</v>
      </c>
      <c r="AN52" s="58">
        <v>0</v>
      </c>
      <c r="AO52" s="58"/>
      <c r="AP52" s="58">
        <v>0</v>
      </c>
      <c r="AQ52" s="58"/>
      <c r="AR52" s="58"/>
      <c r="AS52" s="58"/>
      <c r="AT52" s="58"/>
      <c r="AU52" s="58"/>
      <c r="AV52" s="58"/>
      <c r="AW52" s="58"/>
      <c r="AX52" s="58"/>
      <c r="AY52" s="58"/>
      <c r="AZ52" s="58"/>
    </row>
    <row r="53" spans="23:52" x14ac:dyDescent="0.3">
      <c r="W53" s="57" t="str">
        <f ca="1">_xlfn.XLOOKUP($AB53,$B$8:$B$16,$C$8:$C$16,"",0)</f>
        <v>1,433sf</v>
      </c>
      <c r="X53" s="57" t="str">
        <f ca="1">_xlfn.XLOOKUP($AB53,$B$8:$B$16,$E$8:$E$16,"",0)</f>
        <v/>
      </c>
      <c r="Y53" s="57" t="str">
        <f ca="1">_xlfn.XLOOKUP($AB53,$B$8:$B$16,$F$8:$F$16,"",0)</f>
        <v/>
      </c>
      <c r="Z53" s="57" t="str">
        <f ca="1">IF(_xlfn.XLOOKUP($AB53,$B$8:$B$16,$D$8:$D$16,"",0)=0,"Classic",_xlfn.XLOOKUP($AB53,$B$8:$B$16,$D$8:$D$16,"",0))</f>
        <v>Classic</v>
      </c>
      <c r="AA53" s="58" t="s">
        <v>168</v>
      </c>
      <c r="AB53" s="58" t="s">
        <v>84</v>
      </c>
      <c r="AC53" s="58">
        <v>1433</v>
      </c>
      <c r="AD53" s="59"/>
      <c r="AE53" s="58"/>
      <c r="AF53" s="58" t="s">
        <v>58</v>
      </c>
      <c r="AG53" s="58" t="s">
        <v>169</v>
      </c>
      <c r="AH53" s="63">
        <v>45135</v>
      </c>
      <c r="AI53" s="63">
        <v>45135</v>
      </c>
      <c r="AJ53" s="63">
        <v>45470</v>
      </c>
      <c r="AK53" s="58">
        <v>2245</v>
      </c>
      <c r="AL53" s="58">
        <v>2220</v>
      </c>
      <c r="AM53" s="58">
        <v>2220</v>
      </c>
      <c r="AN53" s="58">
        <v>0</v>
      </c>
      <c r="AO53" s="58"/>
      <c r="AP53" s="58">
        <v>0</v>
      </c>
      <c r="AQ53" s="58">
        <v>3</v>
      </c>
      <c r="AR53" s="58">
        <v>3</v>
      </c>
      <c r="AS53" s="58"/>
      <c r="AT53" s="58">
        <v>25</v>
      </c>
      <c r="AU53" s="58"/>
      <c r="AV53" s="58"/>
      <c r="AW53" s="58"/>
      <c r="AX53" s="58"/>
      <c r="AY53" s="58"/>
      <c r="AZ53" s="58"/>
    </row>
    <row r="54" spans="23:52" x14ac:dyDescent="0.3">
      <c r="W54" s="57" t="str">
        <f ca="1">_xlfn.XLOOKUP($AB54,$B$8:$B$16,$C$8:$C$16,"",0)</f>
        <v>1,176sf</v>
      </c>
      <c r="X54" s="57" t="str">
        <f ca="1">_xlfn.XLOOKUP($AB54,$B$8:$B$16,$E$8:$E$16,"",0)</f>
        <v/>
      </c>
      <c r="Y54" s="57" t="str">
        <f ca="1">_xlfn.XLOOKUP($AB54,$B$8:$B$16,$F$8:$F$16,"",0)</f>
        <v/>
      </c>
      <c r="Z54" s="57" t="str">
        <f ca="1">IF(_xlfn.XLOOKUP($AB54,$B$8:$B$16,$D$8:$D$16,"",0)=0,"Classic",_xlfn.XLOOKUP($AB54,$B$8:$B$16,$D$8:$D$16,"",0))</f>
        <v>Classic</v>
      </c>
      <c r="AA54" s="58" t="s">
        <v>170</v>
      </c>
      <c r="AB54" s="58" t="s">
        <v>75</v>
      </c>
      <c r="AC54" s="58">
        <v>1176</v>
      </c>
      <c r="AD54" s="59"/>
      <c r="AE54" s="58"/>
      <c r="AF54" s="58" t="s">
        <v>58</v>
      </c>
      <c r="AG54" s="58" t="s">
        <v>171</v>
      </c>
      <c r="AH54" s="63">
        <v>45135</v>
      </c>
      <c r="AI54" s="63">
        <v>45135</v>
      </c>
      <c r="AJ54" s="63">
        <v>45531</v>
      </c>
      <c r="AK54" s="58">
        <v>1775</v>
      </c>
      <c r="AL54" s="58">
        <v>1730</v>
      </c>
      <c r="AM54" s="58">
        <v>1730</v>
      </c>
      <c r="AN54" s="58">
        <v>0</v>
      </c>
      <c r="AO54" s="58"/>
      <c r="AP54" s="58">
        <v>0</v>
      </c>
      <c r="AQ54" s="58">
        <v>3</v>
      </c>
      <c r="AR54" s="58">
        <v>3</v>
      </c>
      <c r="AS54" s="58"/>
      <c r="AT54" s="58">
        <v>25</v>
      </c>
      <c r="AU54" s="58"/>
      <c r="AV54" s="58"/>
      <c r="AW54" s="58"/>
      <c r="AX54" s="58"/>
      <c r="AY54" s="58"/>
      <c r="AZ54" s="58"/>
    </row>
    <row r="55" spans="23:52" x14ac:dyDescent="0.3">
      <c r="W55" s="57" t="str">
        <f ca="1">_xlfn.XLOOKUP($AB55,$B$8:$B$16,$C$8:$C$16,"",0)</f>
        <v>697sf</v>
      </c>
      <c r="X55" s="57" t="str">
        <f ca="1">_xlfn.XLOOKUP($AB55,$B$8:$B$16,$E$8:$E$16,"",0)</f>
        <v/>
      </c>
      <c r="Y55" s="57" t="str">
        <f ca="1">_xlfn.XLOOKUP($AB55,$B$8:$B$16,$F$8:$F$16,"",0)</f>
        <v/>
      </c>
      <c r="Z55" s="57" t="str">
        <f ca="1">IF(_xlfn.XLOOKUP($AB55,$B$8:$B$16,$D$8:$D$16,"",0)=0,"Classic",_xlfn.XLOOKUP($AB55,$B$8:$B$16,$D$8:$D$16,"",0))</f>
        <v>Classic</v>
      </c>
      <c r="AA55" s="58" t="s">
        <v>172</v>
      </c>
      <c r="AB55" s="58" t="s">
        <v>79</v>
      </c>
      <c r="AC55" s="58">
        <v>697</v>
      </c>
      <c r="AD55" s="59"/>
      <c r="AE55" s="58"/>
      <c r="AF55" s="58" t="s">
        <v>58</v>
      </c>
      <c r="AG55" s="58" t="s">
        <v>173</v>
      </c>
      <c r="AH55" s="63">
        <v>45124</v>
      </c>
      <c r="AI55" s="63">
        <v>45124</v>
      </c>
      <c r="AJ55" s="63">
        <v>45489</v>
      </c>
      <c r="AK55" s="58">
        <v>1455</v>
      </c>
      <c r="AL55" s="58">
        <v>1390</v>
      </c>
      <c r="AM55" s="58">
        <v>1390</v>
      </c>
      <c r="AN55" s="58">
        <v>0</v>
      </c>
      <c r="AO55" s="58"/>
      <c r="AP55" s="58">
        <v>0</v>
      </c>
      <c r="AQ55" s="58">
        <v>3</v>
      </c>
      <c r="AR55" s="58">
        <v>3</v>
      </c>
      <c r="AS55" s="58"/>
      <c r="AT55" s="58">
        <v>25</v>
      </c>
      <c r="AU55" s="58"/>
      <c r="AV55" s="58"/>
      <c r="AW55" s="58"/>
      <c r="AX55" s="58"/>
      <c r="AY55" s="58"/>
      <c r="AZ55" s="58"/>
    </row>
    <row r="56" spans="23:52" x14ac:dyDescent="0.3">
      <c r="W56" s="57" t="str">
        <f ca="1">_xlfn.XLOOKUP($AB56,$B$8:$B$16,$C$8:$C$16,"",0)</f>
        <v>759sf</v>
      </c>
      <c r="X56" s="57" t="str">
        <f ca="1">_xlfn.XLOOKUP($AB56,$B$8:$B$16,$E$8:$E$16,"",0)</f>
        <v/>
      </c>
      <c r="Y56" s="57" t="str">
        <f ca="1">_xlfn.XLOOKUP($AB56,$B$8:$B$16,$F$8:$F$16,"",0)</f>
        <v/>
      </c>
      <c r="Z56" s="57" t="str">
        <f ca="1">IF(_xlfn.XLOOKUP($AB56,$B$8:$B$16,$D$8:$D$16,"",0)=0,"Classic",_xlfn.XLOOKUP($AB56,$B$8:$B$16,$D$8:$D$16,"",0))</f>
        <v>Classic</v>
      </c>
      <c r="AA56" s="58" t="s">
        <v>174</v>
      </c>
      <c r="AB56" s="58" t="s">
        <v>72</v>
      </c>
      <c r="AC56" s="58">
        <v>759</v>
      </c>
      <c r="AD56" s="59"/>
      <c r="AE56" s="58"/>
      <c r="AF56" s="58" t="s">
        <v>58</v>
      </c>
      <c r="AG56" s="58" t="s">
        <v>175</v>
      </c>
      <c r="AH56" s="63">
        <v>45138</v>
      </c>
      <c r="AI56" s="63">
        <v>45138</v>
      </c>
      <c r="AJ56" s="63">
        <v>45503</v>
      </c>
      <c r="AK56" s="58">
        <v>1408</v>
      </c>
      <c r="AL56" s="58">
        <v>1345</v>
      </c>
      <c r="AM56" s="58">
        <v>1345</v>
      </c>
      <c r="AN56" s="58">
        <v>0</v>
      </c>
      <c r="AO56" s="58"/>
      <c r="AP56" s="58">
        <v>0</v>
      </c>
      <c r="AQ56" s="58">
        <v>3</v>
      </c>
      <c r="AR56" s="58">
        <v>3</v>
      </c>
      <c r="AS56" s="58"/>
      <c r="AT56" s="58">
        <v>25</v>
      </c>
      <c r="AU56" s="58"/>
      <c r="AV56" s="58"/>
      <c r="AW56" s="58"/>
      <c r="AX56" s="58"/>
      <c r="AY56" s="58"/>
      <c r="AZ56" s="58"/>
    </row>
    <row r="57" spans="23:52" x14ac:dyDescent="0.3">
      <c r="W57" s="57" t="str">
        <f ca="1">_xlfn.XLOOKUP($AB57,$B$8:$B$16,$C$8:$C$16,"",0)</f>
        <v>1,176sf</v>
      </c>
      <c r="X57" s="57" t="str">
        <f ca="1">_xlfn.XLOOKUP($AB57,$B$8:$B$16,$E$8:$E$16,"",0)</f>
        <v/>
      </c>
      <c r="Y57" s="57" t="str">
        <f ca="1">_xlfn.XLOOKUP($AB57,$B$8:$B$16,$F$8:$F$16,"",0)</f>
        <v/>
      </c>
      <c r="Z57" s="57" t="str">
        <f ca="1">IF(_xlfn.XLOOKUP($AB57,$B$8:$B$16,$D$8:$D$16,"",0)=0,"Classic",_xlfn.XLOOKUP($AB57,$B$8:$B$16,$D$8:$D$16,"",0))</f>
        <v>Classic</v>
      </c>
      <c r="AA57" s="58" t="s">
        <v>176</v>
      </c>
      <c r="AB57" s="58" t="s">
        <v>75</v>
      </c>
      <c r="AC57" s="58">
        <v>1176</v>
      </c>
      <c r="AD57" s="59"/>
      <c r="AE57" s="58"/>
      <c r="AF57" s="58" t="s">
        <v>58</v>
      </c>
      <c r="AG57" s="58" t="s">
        <v>177</v>
      </c>
      <c r="AH57" s="63">
        <v>45136</v>
      </c>
      <c r="AI57" s="63">
        <v>45136</v>
      </c>
      <c r="AJ57" s="63">
        <v>45501</v>
      </c>
      <c r="AK57" s="58">
        <v>1775</v>
      </c>
      <c r="AL57" s="58">
        <v>1730</v>
      </c>
      <c r="AM57" s="58">
        <v>1730</v>
      </c>
      <c r="AN57" s="58">
        <v>0</v>
      </c>
      <c r="AO57" s="58"/>
      <c r="AP57" s="58">
        <v>0</v>
      </c>
      <c r="AQ57" s="58">
        <v>3</v>
      </c>
      <c r="AR57" s="58">
        <v>3</v>
      </c>
      <c r="AS57" s="58">
        <v>25</v>
      </c>
      <c r="AT57" s="58">
        <v>25</v>
      </c>
      <c r="AU57" s="58"/>
      <c r="AV57" s="58"/>
      <c r="AW57" s="58"/>
      <c r="AX57" s="58"/>
      <c r="AY57" s="58"/>
      <c r="AZ57" s="58"/>
    </row>
    <row r="58" spans="23:52" x14ac:dyDescent="0.3">
      <c r="W58" s="57" t="str">
        <f ca="1">_xlfn.XLOOKUP($AB58,$B$8:$B$16,$C$8:$C$16,"",0)</f>
        <v>759sf</v>
      </c>
      <c r="X58" s="57" t="str">
        <f ca="1">_xlfn.XLOOKUP($AB58,$B$8:$B$16,$E$8:$E$16,"",0)</f>
        <v/>
      </c>
      <c r="Y58" s="57" t="str">
        <f ca="1">_xlfn.XLOOKUP($AB58,$B$8:$B$16,$F$8:$F$16,"",0)</f>
        <v/>
      </c>
      <c r="Z58" s="57" t="str">
        <f ca="1">IF(_xlfn.XLOOKUP($AB58,$B$8:$B$16,$D$8:$D$16,"",0)=0,"Classic",_xlfn.XLOOKUP($AB58,$B$8:$B$16,$D$8:$D$16,"",0))</f>
        <v>Classic</v>
      </c>
      <c r="AA58" s="58" t="s">
        <v>178</v>
      </c>
      <c r="AB58" s="58" t="s">
        <v>72</v>
      </c>
      <c r="AC58" s="58">
        <v>759</v>
      </c>
      <c r="AD58" s="59"/>
      <c r="AE58" s="58"/>
      <c r="AF58" s="58" t="s">
        <v>58</v>
      </c>
      <c r="AG58" s="58" t="s">
        <v>292</v>
      </c>
      <c r="AH58" s="63">
        <v>45177</v>
      </c>
      <c r="AI58" s="63">
        <v>45177</v>
      </c>
      <c r="AJ58" s="63">
        <v>45543</v>
      </c>
      <c r="AK58" s="58">
        <v>1408</v>
      </c>
      <c r="AL58" s="58">
        <v>1400</v>
      </c>
      <c r="AM58" s="58">
        <v>1400</v>
      </c>
      <c r="AN58" s="58">
        <v>0</v>
      </c>
      <c r="AO58" s="58"/>
      <c r="AP58" s="58">
        <v>0</v>
      </c>
      <c r="AQ58" s="58">
        <v>3</v>
      </c>
      <c r="AR58" s="58">
        <v>3</v>
      </c>
      <c r="AS58" s="58">
        <v>40</v>
      </c>
      <c r="AT58" s="58">
        <v>25</v>
      </c>
      <c r="AU58" s="58">
        <v>125</v>
      </c>
      <c r="AV58" s="58"/>
      <c r="AW58" s="58"/>
      <c r="AX58" s="58"/>
      <c r="AY58" s="58"/>
      <c r="AZ58" s="58"/>
    </row>
    <row r="59" spans="23:52" x14ac:dyDescent="0.3">
      <c r="W59" s="57" t="str">
        <f ca="1">_xlfn.XLOOKUP($AB59,$B$8:$B$16,$C$8:$C$16,"",0)</f>
        <v>1,265sf</v>
      </c>
      <c r="X59" s="57" t="str">
        <f ca="1">_xlfn.XLOOKUP($AB59,$B$8:$B$16,$E$8:$E$16,"",0)</f>
        <v/>
      </c>
      <c r="Y59" s="57" t="str">
        <f ca="1">_xlfn.XLOOKUP($AB59,$B$8:$B$16,$F$8:$F$16,"",0)</f>
        <v/>
      </c>
      <c r="Z59" s="57" t="str">
        <f ca="1">IF(_xlfn.XLOOKUP($AB59,$B$8:$B$16,$D$8:$D$16,"",0)=0,"Classic",_xlfn.XLOOKUP($AB59,$B$8:$B$16,$D$8:$D$16,"",0))</f>
        <v>Classic</v>
      </c>
      <c r="AA59" s="58" t="s">
        <v>179</v>
      </c>
      <c r="AB59" s="58" t="s">
        <v>99</v>
      </c>
      <c r="AC59" s="58">
        <v>1265</v>
      </c>
      <c r="AD59" s="59"/>
      <c r="AE59" s="58"/>
      <c r="AF59" s="58" t="s">
        <v>58</v>
      </c>
      <c r="AG59" s="58" t="s">
        <v>180</v>
      </c>
      <c r="AH59" s="63">
        <v>45124</v>
      </c>
      <c r="AI59" s="63">
        <v>45124</v>
      </c>
      <c r="AJ59" s="63">
        <v>45489</v>
      </c>
      <c r="AK59" s="58">
        <v>1830</v>
      </c>
      <c r="AL59" s="58">
        <v>1785</v>
      </c>
      <c r="AM59" s="58">
        <v>1785</v>
      </c>
      <c r="AN59" s="58">
        <v>0</v>
      </c>
      <c r="AO59" s="58"/>
      <c r="AP59" s="58">
        <v>0</v>
      </c>
      <c r="AQ59" s="58">
        <v>3</v>
      </c>
      <c r="AR59" s="58">
        <v>3</v>
      </c>
      <c r="AS59" s="58">
        <v>25</v>
      </c>
      <c r="AT59" s="58">
        <v>25</v>
      </c>
      <c r="AU59" s="58"/>
      <c r="AV59" s="58"/>
      <c r="AW59" s="58"/>
      <c r="AX59" s="58"/>
      <c r="AY59" s="58"/>
      <c r="AZ59" s="58"/>
    </row>
    <row r="60" spans="23:52" x14ac:dyDescent="0.3">
      <c r="W60" s="57" t="str">
        <f ca="1">_xlfn.XLOOKUP($AB60,$B$8:$B$16,$C$8:$C$16,"",0)</f>
        <v>1,093sf</v>
      </c>
      <c r="X60" s="57" t="str">
        <f ca="1">_xlfn.XLOOKUP($AB60,$B$8:$B$16,$E$8:$E$16,"",0)</f>
        <v/>
      </c>
      <c r="Y60" s="57" t="str">
        <f ca="1">_xlfn.XLOOKUP($AB60,$B$8:$B$16,$F$8:$F$16,"",0)</f>
        <v/>
      </c>
      <c r="Z60" s="57" t="str">
        <f ca="1">IF(_xlfn.XLOOKUP($AB60,$B$8:$B$16,$D$8:$D$16,"",0)=0,"Classic",_xlfn.XLOOKUP($AB60,$B$8:$B$16,$D$8:$D$16,"",0))</f>
        <v>Classic</v>
      </c>
      <c r="AA60" s="58" t="s">
        <v>181</v>
      </c>
      <c r="AB60" s="58" t="s">
        <v>102</v>
      </c>
      <c r="AC60" s="58">
        <v>1093</v>
      </c>
      <c r="AD60" s="59"/>
      <c r="AE60" s="58"/>
      <c r="AF60" s="58" t="s">
        <v>58</v>
      </c>
      <c r="AG60" s="58" t="s">
        <v>182</v>
      </c>
      <c r="AH60" s="63">
        <v>45135</v>
      </c>
      <c r="AI60" s="63">
        <v>45135</v>
      </c>
      <c r="AJ60" s="63">
        <v>45500</v>
      </c>
      <c r="AK60" s="58">
        <v>1710</v>
      </c>
      <c r="AL60" s="58">
        <v>1630</v>
      </c>
      <c r="AM60" s="58">
        <v>1630</v>
      </c>
      <c r="AN60" s="58">
        <v>0</v>
      </c>
      <c r="AO60" s="58"/>
      <c r="AP60" s="58">
        <v>0</v>
      </c>
      <c r="AQ60" s="58">
        <v>3</v>
      </c>
      <c r="AR60" s="58">
        <v>3</v>
      </c>
      <c r="AS60" s="58">
        <v>50</v>
      </c>
      <c r="AT60" s="58">
        <v>25</v>
      </c>
      <c r="AU60" s="58"/>
      <c r="AV60" s="58"/>
      <c r="AW60" s="58"/>
      <c r="AX60" s="58"/>
      <c r="AY60" s="58"/>
      <c r="AZ60" s="58"/>
    </row>
    <row r="61" spans="23:52" x14ac:dyDescent="0.3">
      <c r="W61" s="57" t="str">
        <f ca="1">_xlfn.XLOOKUP($AB61,$B$8:$B$16,$C$8:$C$16,"",0)</f>
        <v>1,093sf</v>
      </c>
      <c r="X61" s="57" t="str">
        <f ca="1">_xlfn.XLOOKUP($AB61,$B$8:$B$16,$E$8:$E$16,"",0)</f>
        <v/>
      </c>
      <c r="Y61" s="57" t="str">
        <f ca="1">_xlfn.XLOOKUP($AB61,$B$8:$B$16,$F$8:$F$16,"",0)</f>
        <v/>
      </c>
      <c r="Z61" s="57" t="str">
        <f ca="1">IF(_xlfn.XLOOKUP($AB61,$B$8:$B$16,$D$8:$D$16,"",0)=0,"Classic",_xlfn.XLOOKUP($AB61,$B$8:$B$16,$D$8:$D$16,"",0))</f>
        <v>Classic</v>
      </c>
      <c r="AA61" s="58" t="s">
        <v>183</v>
      </c>
      <c r="AB61" s="58" t="s">
        <v>102</v>
      </c>
      <c r="AC61" s="58">
        <v>1093</v>
      </c>
      <c r="AD61" s="59"/>
      <c r="AE61" s="58"/>
      <c r="AF61" s="58" t="s">
        <v>58</v>
      </c>
      <c r="AG61" s="58" t="s">
        <v>184</v>
      </c>
      <c r="AH61" s="63">
        <v>45139</v>
      </c>
      <c r="AI61" s="63">
        <v>45139</v>
      </c>
      <c r="AJ61" s="63">
        <v>45535</v>
      </c>
      <c r="AK61" s="58">
        <v>1710</v>
      </c>
      <c r="AL61" s="58">
        <v>1675</v>
      </c>
      <c r="AM61" s="58">
        <v>1675</v>
      </c>
      <c r="AN61" s="58">
        <v>0</v>
      </c>
      <c r="AO61" s="58"/>
      <c r="AP61" s="58">
        <v>0</v>
      </c>
      <c r="AQ61" s="58">
        <v>3</v>
      </c>
      <c r="AR61" s="58">
        <v>3</v>
      </c>
      <c r="AS61" s="58">
        <v>25</v>
      </c>
      <c r="AT61" s="58">
        <v>25</v>
      </c>
      <c r="AU61" s="58"/>
      <c r="AV61" s="58"/>
      <c r="AW61" s="58"/>
      <c r="AX61" s="58"/>
      <c r="AY61" s="58"/>
      <c r="AZ61" s="58"/>
    </row>
    <row r="62" spans="23:52" x14ac:dyDescent="0.3">
      <c r="W62" s="57" t="str">
        <f ca="1">_xlfn.XLOOKUP($AB62,$B$8:$B$16,$C$8:$C$16,"",0)</f>
        <v>759sf</v>
      </c>
      <c r="X62" s="57" t="str">
        <f ca="1">_xlfn.XLOOKUP($AB62,$B$8:$B$16,$E$8:$E$16,"",0)</f>
        <v/>
      </c>
      <c r="Y62" s="57" t="str">
        <f ca="1">_xlfn.XLOOKUP($AB62,$B$8:$B$16,$F$8:$F$16,"",0)</f>
        <v/>
      </c>
      <c r="Z62" s="57" t="str">
        <f ca="1">IF(_xlfn.XLOOKUP($AB62,$B$8:$B$16,$D$8:$D$16,"",0)=0,"Classic",_xlfn.XLOOKUP($AB62,$B$8:$B$16,$D$8:$D$16,"",0))</f>
        <v>Classic</v>
      </c>
      <c r="AA62" s="58" t="s">
        <v>185</v>
      </c>
      <c r="AB62" s="58" t="s">
        <v>72</v>
      </c>
      <c r="AC62" s="58">
        <v>759</v>
      </c>
      <c r="AD62" s="59"/>
      <c r="AE62" s="58"/>
      <c r="AF62" s="58" t="s">
        <v>58</v>
      </c>
      <c r="AG62" s="58" t="s">
        <v>293</v>
      </c>
      <c r="AH62" s="63">
        <v>45166</v>
      </c>
      <c r="AI62" s="63">
        <v>45166</v>
      </c>
      <c r="AJ62" s="63">
        <v>45563</v>
      </c>
      <c r="AK62" s="58">
        <v>1408</v>
      </c>
      <c r="AL62" s="58">
        <v>1370</v>
      </c>
      <c r="AM62" s="58">
        <v>1370</v>
      </c>
      <c r="AN62" s="58">
        <v>0</v>
      </c>
      <c r="AO62" s="58"/>
      <c r="AP62" s="58">
        <v>0</v>
      </c>
      <c r="AQ62" s="58">
        <v>3</v>
      </c>
      <c r="AR62" s="58">
        <v>3</v>
      </c>
      <c r="AS62" s="58"/>
      <c r="AT62" s="58">
        <v>25</v>
      </c>
      <c r="AU62" s="58"/>
      <c r="AV62" s="58"/>
      <c r="AW62" s="58"/>
      <c r="AX62" s="58"/>
      <c r="AY62" s="58"/>
      <c r="AZ62" s="58"/>
    </row>
    <row r="63" spans="23:52" x14ac:dyDescent="0.3">
      <c r="W63" s="57" t="str">
        <f ca="1">_xlfn.XLOOKUP($AB63,$B$8:$B$16,$C$8:$C$16,"",0)</f>
        <v>1,265sf</v>
      </c>
      <c r="X63" s="57" t="str">
        <f ca="1">_xlfn.XLOOKUP($AB63,$B$8:$B$16,$E$8:$E$16,"",0)</f>
        <v/>
      </c>
      <c r="Y63" s="57" t="str">
        <f ca="1">_xlfn.XLOOKUP($AB63,$B$8:$B$16,$F$8:$F$16,"",0)</f>
        <v/>
      </c>
      <c r="Z63" s="57" t="str">
        <f ca="1">IF(_xlfn.XLOOKUP($AB63,$B$8:$B$16,$D$8:$D$16,"",0)=0,"Classic",_xlfn.XLOOKUP($AB63,$B$8:$B$16,$D$8:$D$16,"",0))</f>
        <v>Classic</v>
      </c>
      <c r="AA63" s="58" t="s">
        <v>186</v>
      </c>
      <c r="AB63" s="58" t="s">
        <v>99</v>
      </c>
      <c r="AC63" s="58">
        <v>1265</v>
      </c>
      <c r="AD63" s="59"/>
      <c r="AE63" s="58"/>
      <c r="AF63" s="58" t="s">
        <v>58</v>
      </c>
      <c r="AG63" s="58" t="s">
        <v>187</v>
      </c>
      <c r="AH63" s="63">
        <v>45124</v>
      </c>
      <c r="AI63" s="63">
        <v>45124</v>
      </c>
      <c r="AJ63" s="63">
        <v>45489</v>
      </c>
      <c r="AK63" s="58">
        <v>1830</v>
      </c>
      <c r="AL63" s="58">
        <v>1760</v>
      </c>
      <c r="AM63" s="58">
        <v>1760</v>
      </c>
      <c r="AN63" s="58">
        <v>0</v>
      </c>
      <c r="AO63" s="58"/>
      <c r="AP63" s="58">
        <v>0</v>
      </c>
      <c r="AQ63" s="58">
        <v>3</v>
      </c>
      <c r="AR63" s="58">
        <v>3</v>
      </c>
      <c r="AS63" s="58">
        <v>25</v>
      </c>
      <c r="AT63" s="58">
        <v>25</v>
      </c>
      <c r="AU63" s="58">
        <v>170</v>
      </c>
      <c r="AV63" s="58"/>
      <c r="AW63" s="58"/>
      <c r="AX63" s="58"/>
      <c r="AY63" s="58"/>
      <c r="AZ63" s="58"/>
    </row>
    <row r="64" spans="23:52" x14ac:dyDescent="0.3">
      <c r="W64" s="57" t="str">
        <f ca="1">_xlfn.XLOOKUP($AB64,$B$8:$B$16,$C$8:$C$16,"",0)</f>
        <v>1,202sf</v>
      </c>
      <c r="X64" s="57" t="str">
        <f ca="1">_xlfn.XLOOKUP($AB64,$B$8:$B$16,$E$8:$E$16,"",0)</f>
        <v/>
      </c>
      <c r="Y64" s="57" t="str">
        <f ca="1">_xlfn.XLOOKUP($AB64,$B$8:$B$16,$F$8:$F$16,"",0)</f>
        <v/>
      </c>
      <c r="Z64" s="57" t="str">
        <f ca="1">IF(_xlfn.XLOOKUP($AB64,$B$8:$B$16,$D$8:$D$16,"",0)=0,"Classic",_xlfn.XLOOKUP($AB64,$B$8:$B$16,$D$8:$D$16,"",0))</f>
        <v>Classic</v>
      </c>
      <c r="AA64" s="64">
        <v>73447</v>
      </c>
      <c r="AB64" s="58" t="s">
        <v>77</v>
      </c>
      <c r="AC64" s="58">
        <v>1202</v>
      </c>
      <c r="AD64" s="59"/>
      <c r="AE64" s="58"/>
      <c r="AF64" s="58" t="s">
        <v>58</v>
      </c>
      <c r="AG64" s="58" t="s">
        <v>188</v>
      </c>
      <c r="AH64" s="63">
        <v>45308</v>
      </c>
      <c r="AI64" s="63">
        <v>45308</v>
      </c>
      <c r="AJ64" s="63">
        <v>45535</v>
      </c>
      <c r="AK64" s="58">
        <v>1900</v>
      </c>
      <c r="AL64" s="58">
        <v>1790</v>
      </c>
      <c r="AM64" s="58">
        <v>1790</v>
      </c>
      <c r="AN64" s="58">
        <v>0</v>
      </c>
      <c r="AO64" s="58"/>
      <c r="AP64" s="58">
        <v>0</v>
      </c>
      <c r="AQ64" s="58">
        <v>3</v>
      </c>
      <c r="AR64" s="58">
        <v>3</v>
      </c>
      <c r="AS64" s="58"/>
      <c r="AT64" s="58">
        <v>25</v>
      </c>
      <c r="AU64" s="58"/>
      <c r="AV64" s="58">
        <v>35</v>
      </c>
      <c r="AW64" s="58"/>
      <c r="AX64" s="58"/>
      <c r="AY64" s="58"/>
      <c r="AZ64" s="58"/>
    </row>
    <row r="65" spans="23:52" x14ac:dyDescent="0.3">
      <c r="W65" s="57" t="str">
        <f ca="1">_xlfn.XLOOKUP($AB65,$B$8:$B$16,$C$8:$C$16,"",0)</f>
        <v>697sf</v>
      </c>
      <c r="X65" s="57" t="str">
        <f ca="1">_xlfn.XLOOKUP($AB65,$B$8:$B$16,$E$8:$E$16,"",0)</f>
        <v/>
      </c>
      <c r="Y65" s="57" t="str">
        <f ca="1">_xlfn.XLOOKUP($AB65,$B$8:$B$16,$F$8:$F$16,"",0)</f>
        <v/>
      </c>
      <c r="Z65" s="57" t="str">
        <f ca="1">IF(_xlfn.XLOOKUP($AB65,$B$8:$B$16,$D$8:$D$16,"",0)=0,"Classic",_xlfn.XLOOKUP($AB65,$B$8:$B$16,$D$8:$D$16,"",0))</f>
        <v>Classic</v>
      </c>
      <c r="AA65" s="64">
        <v>73812</v>
      </c>
      <c r="AB65" s="58" t="s">
        <v>79</v>
      </c>
      <c r="AC65" s="58">
        <v>697</v>
      </c>
      <c r="AD65" s="59"/>
      <c r="AE65" s="58"/>
      <c r="AF65" s="58" t="s">
        <v>58</v>
      </c>
      <c r="AG65" s="58" t="s">
        <v>189</v>
      </c>
      <c r="AH65" s="63">
        <v>45324</v>
      </c>
      <c r="AI65" s="63">
        <v>45324</v>
      </c>
      <c r="AJ65" s="63">
        <v>45717</v>
      </c>
      <c r="AK65" s="58">
        <v>1455</v>
      </c>
      <c r="AL65" s="58">
        <v>1440</v>
      </c>
      <c r="AM65" s="58">
        <v>1440</v>
      </c>
      <c r="AN65" s="58">
        <v>0</v>
      </c>
      <c r="AO65" s="58"/>
      <c r="AP65" s="58">
        <v>0</v>
      </c>
      <c r="AQ65" s="58">
        <v>3</v>
      </c>
      <c r="AR65" s="58">
        <v>3</v>
      </c>
      <c r="AS65" s="58"/>
      <c r="AT65" s="58">
        <v>25</v>
      </c>
      <c r="AU65" s="58">
        <v>150</v>
      </c>
      <c r="AV65" s="58">
        <v>35</v>
      </c>
      <c r="AW65" s="58"/>
      <c r="AX65" s="58"/>
      <c r="AY65" s="58"/>
      <c r="AZ65" s="58"/>
    </row>
    <row r="66" spans="23:52" x14ac:dyDescent="0.3">
      <c r="W66" s="57" t="str">
        <f ca="1">_xlfn.XLOOKUP($AB66,$B$8:$B$16,$C$8:$C$16,"",0)</f>
        <v>1,433sf</v>
      </c>
      <c r="X66" s="57" t="str">
        <f ca="1">_xlfn.XLOOKUP($AB66,$B$8:$B$16,$E$8:$E$16,"",0)</f>
        <v/>
      </c>
      <c r="Y66" s="57" t="str">
        <f ca="1">_xlfn.XLOOKUP($AB66,$B$8:$B$16,$F$8:$F$16,"",0)</f>
        <v/>
      </c>
      <c r="Z66" s="57" t="str">
        <f ca="1">IF(_xlfn.XLOOKUP($AB66,$B$8:$B$16,$D$8:$D$16,"",0)=0,"Classic",_xlfn.XLOOKUP($AB66,$B$8:$B$16,$D$8:$D$16,"",0))</f>
        <v>Classic</v>
      </c>
      <c r="AA66" s="64">
        <v>74542</v>
      </c>
      <c r="AB66" s="58" t="s">
        <v>84</v>
      </c>
      <c r="AC66" s="58">
        <v>1433</v>
      </c>
      <c r="AD66" s="59"/>
      <c r="AE66" s="58"/>
      <c r="AF66" s="58" t="s">
        <v>58</v>
      </c>
      <c r="AG66" s="58" t="s">
        <v>190</v>
      </c>
      <c r="AH66" s="63">
        <v>45341</v>
      </c>
      <c r="AI66" s="63">
        <v>45341</v>
      </c>
      <c r="AJ66" s="63">
        <v>45734</v>
      </c>
      <c r="AK66" s="58">
        <v>1945</v>
      </c>
      <c r="AL66" s="58">
        <v>1945</v>
      </c>
      <c r="AM66" s="58">
        <v>1945</v>
      </c>
      <c r="AN66" s="58">
        <v>0</v>
      </c>
      <c r="AO66" s="58"/>
      <c r="AP66" s="58">
        <v>0</v>
      </c>
      <c r="AQ66" s="58">
        <v>3</v>
      </c>
      <c r="AR66" s="58">
        <v>3</v>
      </c>
      <c r="AS66" s="58"/>
      <c r="AT66" s="58">
        <v>25</v>
      </c>
      <c r="AU66" s="58"/>
      <c r="AV66" s="58"/>
      <c r="AW66" s="58"/>
      <c r="AX66" s="58"/>
      <c r="AY66" s="58"/>
      <c r="AZ66" s="58"/>
    </row>
    <row r="67" spans="23:52" x14ac:dyDescent="0.3">
      <c r="W67" s="57" t="str">
        <f ca="1">_xlfn.XLOOKUP($AB67,$B$8:$B$16,$C$8:$C$16,"",0)</f>
        <v>1,433sf</v>
      </c>
      <c r="X67" s="57" t="str">
        <f ca="1">_xlfn.XLOOKUP($AB67,$B$8:$B$16,$E$8:$E$16,"",0)</f>
        <v/>
      </c>
      <c r="Y67" s="57" t="str">
        <f ca="1">_xlfn.XLOOKUP($AB67,$B$8:$B$16,$F$8:$F$16,"",0)</f>
        <v/>
      </c>
      <c r="Z67" s="57" t="str">
        <f ca="1">IF(_xlfn.XLOOKUP($AB67,$B$8:$B$16,$D$8:$D$16,"",0)=0,"Classic",_xlfn.XLOOKUP($AB67,$B$8:$B$16,$D$8:$D$16,"",0))</f>
        <v>Classic</v>
      </c>
      <c r="AA67" s="64">
        <v>76003</v>
      </c>
      <c r="AB67" s="58" t="s">
        <v>84</v>
      </c>
      <c r="AC67" s="58">
        <v>1433</v>
      </c>
      <c r="AD67" s="59"/>
      <c r="AE67" s="58"/>
      <c r="AF67" s="58" t="s">
        <v>59</v>
      </c>
      <c r="AG67" s="58" t="s">
        <v>60</v>
      </c>
      <c r="AH67" s="63"/>
      <c r="AI67" s="63"/>
      <c r="AJ67" s="63"/>
      <c r="AK67" s="58">
        <v>2245</v>
      </c>
      <c r="AL67" s="58">
        <v>0</v>
      </c>
      <c r="AM67" s="58">
        <v>0</v>
      </c>
      <c r="AN67" s="58">
        <v>0</v>
      </c>
      <c r="AO67" s="58"/>
      <c r="AP67" s="58">
        <v>0</v>
      </c>
      <c r="AQ67" s="58"/>
      <c r="AR67" s="58"/>
      <c r="AS67" s="58"/>
      <c r="AT67" s="58"/>
      <c r="AU67" s="58"/>
      <c r="AV67" s="58"/>
      <c r="AW67" s="58"/>
      <c r="AX67" s="58"/>
      <c r="AY67" s="58"/>
      <c r="AZ67" s="58"/>
    </row>
    <row r="68" spans="23:52" x14ac:dyDescent="0.3">
      <c r="W68" s="57" t="str">
        <f ca="1">_xlfn.XLOOKUP($AB68,$B$8:$B$16,$C$8:$C$16,"",0)</f>
        <v>1,202sf</v>
      </c>
      <c r="X68" s="57" t="str">
        <f ca="1">_xlfn.XLOOKUP($AB68,$B$8:$B$16,$E$8:$E$16,"",0)</f>
        <v/>
      </c>
      <c r="Y68" s="57" t="str">
        <f ca="1">_xlfn.XLOOKUP($AB68,$B$8:$B$16,$F$8:$F$16,"",0)</f>
        <v/>
      </c>
      <c r="Z68" s="57" t="str">
        <f ca="1">IF(_xlfn.XLOOKUP($AB68,$B$8:$B$16,$D$8:$D$16,"",0)=0,"Classic",_xlfn.XLOOKUP($AB68,$B$8:$B$16,$D$8:$D$16,"",0))</f>
        <v>Classic</v>
      </c>
      <c r="AA68" s="64">
        <v>76369</v>
      </c>
      <c r="AB68" s="58" t="s">
        <v>77</v>
      </c>
      <c r="AC68" s="58">
        <v>1202</v>
      </c>
      <c r="AD68" s="59"/>
      <c r="AE68" s="58"/>
      <c r="AF68" s="58" t="s">
        <v>58</v>
      </c>
      <c r="AG68" s="58" t="s">
        <v>191</v>
      </c>
      <c r="AH68" s="63">
        <v>45307</v>
      </c>
      <c r="AI68" s="63">
        <v>45307</v>
      </c>
      <c r="AJ68" s="63">
        <v>45573</v>
      </c>
      <c r="AK68" s="58">
        <v>1900</v>
      </c>
      <c r="AL68" s="58">
        <v>1775</v>
      </c>
      <c r="AM68" s="58">
        <v>1775</v>
      </c>
      <c r="AN68" s="58">
        <v>0</v>
      </c>
      <c r="AO68" s="58"/>
      <c r="AP68" s="58">
        <v>0</v>
      </c>
      <c r="AQ68" s="58">
        <v>3</v>
      </c>
      <c r="AR68" s="58">
        <v>3</v>
      </c>
      <c r="AS68" s="58"/>
      <c r="AT68" s="58">
        <v>25</v>
      </c>
      <c r="AU68" s="58">
        <v>150</v>
      </c>
      <c r="AV68" s="58">
        <v>35</v>
      </c>
      <c r="AW68" s="58"/>
      <c r="AX68" s="58"/>
      <c r="AY68" s="58"/>
      <c r="AZ68" s="58"/>
    </row>
    <row r="69" spans="23:52" x14ac:dyDescent="0.3">
      <c r="W69" s="57" t="str">
        <f ca="1">_xlfn.XLOOKUP($AB69,$B$8:$B$16,$C$8:$C$16,"",0)</f>
        <v>1,176sf</v>
      </c>
      <c r="X69" s="57" t="str">
        <f ca="1">_xlfn.XLOOKUP($AB69,$B$8:$B$16,$E$8:$E$16,"",0)</f>
        <v/>
      </c>
      <c r="Y69" s="57" t="str">
        <f ca="1">_xlfn.XLOOKUP($AB69,$B$8:$B$16,$F$8:$F$16,"",0)</f>
        <v/>
      </c>
      <c r="Z69" s="57" t="str">
        <f ca="1">IF(_xlfn.XLOOKUP($AB69,$B$8:$B$16,$D$8:$D$16,"",0)=0,"Classic",_xlfn.XLOOKUP($AB69,$B$8:$B$16,$D$8:$D$16,"",0))</f>
        <v>Classic</v>
      </c>
      <c r="AA69" s="64">
        <v>76734</v>
      </c>
      <c r="AB69" s="58" t="s">
        <v>75</v>
      </c>
      <c r="AC69" s="58">
        <v>1176</v>
      </c>
      <c r="AD69" s="59"/>
      <c r="AE69" s="58"/>
      <c r="AF69" s="58" t="s">
        <v>59</v>
      </c>
      <c r="AG69" s="58" t="s">
        <v>60</v>
      </c>
      <c r="AH69" s="63"/>
      <c r="AI69" s="63"/>
      <c r="AJ69" s="63"/>
      <c r="AK69" s="58">
        <v>1875</v>
      </c>
      <c r="AL69" s="58">
        <v>0</v>
      </c>
      <c r="AM69" s="58">
        <v>0</v>
      </c>
      <c r="AN69" s="58">
        <v>0</v>
      </c>
      <c r="AO69" s="58"/>
      <c r="AP69" s="58">
        <v>0</v>
      </c>
      <c r="AQ69" s="58"/>
      <c r="AR69" s="58"/>
      <c r="AS69" s="58"/>
      <c r="AT69" s="58"/>
      <c r="AU69" s="58"/>
      <c r="AV69" s="58"/>
      <c r="AW69" s="58"/>
      <c r="AX69" s="58"/>
      <c r="AY69" s="58"/>
      <c r="AZ69" s="58"/>
    </row>
    <row r="70" spans="23:52" x14ac:dyDescent="0.3">
      <c r="W70" s="57" t="str">
        <f ca="1">_xlfn.XLOOKUP($AB70,$B$8:$B$16,$C$8:$C$16,"",0)</f>
        <v>697sf</v>
      </c>
      <c r="X70" s="57" t="str">
        <f ca="1">_xlfn.XLOOKUP($AB70,$B$8:$B$16,$E$8:$E$16,"",0)</f>
        <v/>
      </c>
      <c r="Y70" s="57" t="str">
        <f ca="1">_xlfn.XLOOKUP($AB70,$B$8:$B$16,$F$8:$F$16,"",0)</f>
        <v/>
      </c>
      <c r="Z70" s="57" t="str">
        <f ca="1">IF(_xlfn.XLOOKUP($AB70,$B$8:$B$16,$D$8:$D$16,"",0)=0,"Classic",_xlfn.XLOOKUP($AB70,$B$8:$B$16,$D$8:$D$16,"",0))</f>
        <v>Classic</v>
      </c>
      <c r="AA70" s="64">
        <v>77099</v>
      </c>
      <c r="AB70" s="58" t="s">
        <v>79</v>
      </c>
      <c r="AC70" s="58">
        <v>697</v>
      </c>
      <c r="AD70" s="59"/>
      <c r="AE70" s="58"/>
      <c r="AF70" s="58" t="s">
        <v>58</v>
      </c>
      <c r="AG70" s="58" t="s">
        <v>192</v>
      </c>
      <c r="AH70" s="63">
        <v>45225</v>
      </c>
      <c r="AI70" s="63">
        <v>45225</v>
      </c>
      <c r="AJ70" s="63">
        <v>45407</v>
      </c>
      <c r="AK70" s="58">
        <v>1430</v>
      </c>
      <c r="AL70" s="58">
        <v>1400</v>
      </c>
      <c r="AM70" s="58">
        <v>1400</v>
      </c>
      <c r="AN70" s="58">
        <v>0</v>
      </c>
      <c r="AO70" s="58"/>
      <c r="AP70" s="58">
        <v>0</v>
      </c>
      <c r="AQ70" s="58">
        <v>3</v>
      </c>
      <c r="AR70" s="58">
        <v>3</v>
      </c>
      <c r="AS70" s="58"/>
      <c r="AT70" s="58">
        <v>25</v>
      </c>
      <c r="AU70" s="58"/>
      <c r="AV70" s="58"/>
      <c r="AW70" s="58"/>
      <c r="AX70" s="58"/>
      <c r="AY70" s="58"/>
      <c r="AZ70" s="58"/>
    </row>
    <row r="71" spans="23:52" x14ac:dyDescent="0.3">
      <c r="W71" s="57" t="str">
        <f ca="1">_xlfn.XLOOKUP($AB71,$B$8:$B$16,$C$8:$C$16,"",0)</f>
        <v>1,176sf</v>
      </c>
      <c r="X71" s="57" t="str">
        <f ca="1">_xlfn.XLOOKUP($AB71,$B$8:$B$16,$E$8:$E$16,"",0)</f>
        <v/>
      </c>
      <c r="Y71" s="57" t="str">
        <f ca="1">_xlfn.XLOOKUP($AB71,$B$8:$B$16,$F$8:$F$16,"",0)</f>
        <v/>
      </c>
      <c r="Z71" s="57" t="str">
        <f ca="1">IF(_xlfn.XLOOKUP($AB71,$B$8:$B$16,$D$8:$D$16,"",0)=0,"Classic",_xlfn.XLOOKUP($AB71,$B$8:$B$16,$D$8:$D$16,"",0))</f>
        <v>Classic</v>
      </c>
      <c r="AA71" s="64">
        <v>77464</v>
      </c>
      <c r="AB71" s="58" t="s">
        <v>75</v>
      </c>
      <c r="AC71" s="58">
        <v>1176</v>
      </c>
      <c r="AD71" s="59"/>
      <c r="AE71" s="58"/>
      <c r="AF71" s="58" t="s">
        <v>58</v>
      </c>
      <c r="AG71" s="58" t="s">
        <v>193</v>
      </c>
      <c r="AH71" s="63">
        <v>45289</v>
      </c>
      <c r="AI71" s="63">
        <v>45289</v>
      </c>
      <c r="AJ71" s="63">
        <v>45593</v>
      </c>
      <c r="AK71" s="58">
        <v>1875</v>
      </c>
      <c r="AL71" s="58">
        <v>1875</v>
      </c>
      <c r="AM71" s="58">
        <v>1875</v>
      </c>
      <c r="AN71" s="58">
        <v>0</v>
      </c>
      <c r="AO71" s="58"/>
      <c r="AP71" s="58">
        <v>0</v>
      </c>
      <c r="AQ71" s="58">
        <v>3</v>
      </c>
      <c r="AR71" s="58">
        <v>3</v>
      </c>
      <c r="AS71" s="58">
        <v>40</v>
      </c>
      <c r="AT71" s="58">
        <v>25</v>
      </c>
      <c r="AU71" s="58"/>
      <c r="AV71" s="58"/>
      <c r="AW71" s="58"/>
      <c r="AX71" s="58"/>
      <c r="AY71" s="58">
        <v>13</v>
      </c>
      <c r="AZ71" s="58"/>
    </row>
    <row r="72" spans="23:52" x14ac:dyDescent="0.3">
      <c r="W72" s="57" t="str">
        <f ca="1">_xlfn.XLOOKUP($AB72,$B$8:$B$16,$C$8:$C$16,"",0)</f>
        <v>759sf</v>
      </c>
      <c r="X72" s="57" t="str">
        <f ca="1">_xlfn.XLOOKUP($AB72,$B$8:$B$16,$E$8:$E$16,"",0)</f>
        <v/>
      </c>
      <c r="Y72" s="57" t="str">
        <f ca="1">_xlfn.XLOOKUP($AB72,$B$8:$B$16,$F$8:$F$16,"",0)</f>
        <v/>
      </c>
      <c r="Z72" s="57" t="str">
        <f ca="1">IF(_xlfn.XLOOKUP($AB72,$B$8:$B$16,$D$8:$D$16,"",0)=0,"Classic",_xlfn.XLOOKUP($AB72,$B$8:$B$16,$D$8:$D$16,"",0))</f>
        <v>Classic</v>
      </c>
      <c r="AA72" s="64">
        <v>77830</v>
      </c>
      <c r="AB72" s="58" t="s">
        <v>72</v>
      </c>
      <c r="AC72" s="58">
        <v>759</v>
      </c>
      <c r="AD72" s="59"/>
      <c r="AE72" s="58"/>
      <c r="AF72" s="58" t="s">
        <v>58</v>
      </c>
      <c r="AG72" s="58" t="s">
        <v>194</v>
      </c>
      <c r="AH72" s="63">
        <v>45252</v>
      </c>
      <c r="AI72" s="63">
        <v>45252</v>
      </c>
      <c r="AJ72" s="63">
        <v>45617</v>
      </c>
      <c r="AK72" s="58">
        <v>1433</v>
      </c>
      <c r="AL72" s="58">
        <v>1425</v>
      </c>
      <c r="AM72" s="58">
        <v>1425</v>
      </c>
      <c r="AN72" s="58">
        <v>0</v>
      </c>
      <c r="AO72" s="58"/>
      <c r="AP72" s="58">
        <v>0</v>
      </c>
      <c r="AQ72" s="58">
        <v>3</v>
      </c>
      <c r="AR72" s="58">
        <v>3</v>
      </c>
      <c r="AS72" s="58">
        <v>20</v>
      </c>
      <c r="AT72" s="58">
        <v>25</v>
      </c>
      <c r="AU72" s="58"/>
      <c r="AV72" s="58"/>
      <c r="AW72" s="58"/>
      <c r="AX72" s="58"/>
      <c r="AY72" s="58"/>
      <c r="AZ72" s="58"/>
    </row>
    <row r="73" spans="23:52" x14ac:dyDescent="0.3">
      <c r="W73" s="57" t="str">
        <f ca="1">_xlfn.XLOOKUP($AB73,$B$8:$B$16,$C$8:$C$16,"",0)</f>
        <v>1,265sf</v>
      </c>
      <c r="X73" s="57" t="str">
        <f ca="1">_xlfn.XLOOKUP($AB73,$B$8:$B$16,$E$8:$E$16,"",0)</f>
        <v/>
      </c>
      <c r="Y73" s="57" t="str">
        <f ca="1">_xlfn.XLOOKUP($AB73,$B$8:$B$16,$F$8:$F$16,"",0)</f>
        <v/>
      </c>
      <c r="Z73" s="57" t="str">
        <f ca="1">IF(_xlfn.XLOOKUP($AB73,$B$8:$B$16,$D$8:$D$16,"",0)=0,"Classic",_xlfn.XLOOKUP($AB73,$B$8:$B$16,$D$8:$D$16,"",0))</f>
        <v>Classic</v>
      </c>
      <c r="AA73" s="64">
        <v>78195</v>
      </c>
      <c r="AB73" s="58" t="s">
        <v>99</v>
      </c>
      <c r="AC73" s="58">
        <v>1265</v>
      </c>
      <c r="AD73" s="59"/>
      <c r="AE73" s="58"/>
      <c r="AF73" s="58" t="s">
        <v>58</v>
      </c>
      <c r="AG73" s="58" t="s">
        <v>195</v>
      </c>
      <c r="AH73" s="63">
        <v>45201</v>
      </c>
      <c r="AI73" s="63">
        <v>45201</v>
      </c>
      <c r="AJ73" s="63">
        <v>45566</v>
      </c>
      <c r="AK73" s="58">
        <v>1830</v>
      </c>
      <c r="AL73" s="58">
        <v>1785</v>
      </c>
      <c r="AM73" s="58">
        <v>1785</v>
      </c>
      <c r="AN73" s="58">
        <v>0</v>
      </c>
      <c r="AO73" s="58"/>
      <c r="AP73" s="58">
        <v>0</v>
      </c>
      <c r="AQ73" s="58">
        <v>3</v>
      </c>
      <c r="AR73" s="58">
        <v>3</v>
      </c>
      <c r="AS73" s="58"/>
      <c r="AT73" s="58">
        <v>25</v>
      </c>
      <c r="AU73" s="58">
        <v>170</v>
      </c>
      <c r="AV73" s="58"/>
      <c r="AW73" s="58"/>
      <c r="AX73" s="58"/>
      <c r="AY73" s="58"/>
      <c r="AZ73" s="58"/>
    </row>
    <row r="74" spans="23:52" x14ac:dyDescent="0.3">
      <c r="W74" s="57" t="str">
        <f ca="1">_xlfn.XLOOKUP($AB74,$B$8:$B$16,$C$8:$C$16,"",0)</f>
        <v>759sf</v>
      </c>
      <c r="X74" s="57" t="str">
        <f ca="1">_xlfn.XLOOKUP($AB74,$B$8:$B$16,$E$8:$E$16,"",0)</f>
        <v/>
      </c>
      <c r="Y74" s="57" t="str">
        <f ca="1">_xlfn.XLOOKUP($AB74,$B$8:$B$16,$F$8:$F$16,"",0)</f>
        <v/>
      </c>
      <c r="Z74" s="57" t="str">
        <f ca="1">IF(_xlfn.XLOOKUP($AB74,$B$8:$B$16,$D$8:$D$16,"",0)=0,"Classic",_xlfn.XLOOKUP($AB74,$B$8:$B$16,$D$8:$D$16,"",0))</f>
        <v>Classic</v>
      </c>
      <c r="AA74" s="64">
        <v>78560</v>
      </c>
      <c r="AB74" s="58" t="s">
        <v>72</v>
      </c>
      <c r="AC74" s="58">
        <v>759</v>
      </c>
      <c r="AD74" s="59"/>
      <c r="AE74" s="58"/>
      <c r="AF74" s="58" t="s">
        <v>58</v>
      </c>
      <c r="AG74" s="58" t="s">
        <v>196</v>
      </c>
      <c r="AH74" s="63">
        <v>45222</v>
      </c>
      <c r="AI74" s="63">
        <v>45222</v>
      </c>
      <c r="AJ74" s="63">
        <v>45587</v>
      </c>
      <c r="AK74" s="58">
        <v>1433</v>
      </c>
      <c r="AL74" s="58">
        <v>1365</v>
      </c>
      <c r="AM74" s="58">
        <v>1365</v>
      </c>
      <c r="AN74" s="58">
        <v>0</v>
      </c>
      <c r="AO74" s="58"/>
      <c r="AP74" s="58">
        <v>0</v>
      </c>
      <c r="AQ74" s="58">
        <v>3</v>
      </c>
      <c r="AR74" s="58">
        <v>3</v>
      </c>
      <c r="AS74" s="58">
        <v>20</v>
      </c>
      <c r="AT74" s="58">
        <v>25</v>
      </c>
      <c r="AU74" s="58"/>
      <c r="AV74" s="58"/>
      <c r="AW74" s="58"/>
      <c r="AX74" s="58"/>
      <c r="AY74" s="58"/>
      <c r="AZ74" s="58"/>
    </row>
    <row r="75" spans="23:52" x14ac:dyDescent="0.3">
      <c r="W75" s="57" t="str">
        <f ca="1">_xlfn.XLOOKUP($AB75,$B$8:$B$16,$C$8:$C$16,"",0)</f>
        <v>1,093sf</v>
      </c>
      <c r="X75" s="57" t="str">
        <f ca="1">_xlfn.XLOOKUP($AB75,$B$8:$B$16,$E$8:$E$16,"",0)</f>
        <v/>
      </c>
      <c r="Y75" s="57" t="str">
        <f ca="1">_xlfn.XLOOKUP($AB75,$B$8:$B$16,$F$8:$F$16,"",0)</f>
        <v/>
      </c>
      <c r="Z75" s="57" t="str">
        <f ca="1">IF(_xlfn.XLOOKUP($AB75,$B$8:$B$16,$D$8:$D$16,"",0)=0,"Classic",_xlfn.XLOOKUP($AB75,$B$8:$B$16,$D$8:$D$16,"",0))</f>
        <v>Classic</v>
      </c>
      <c r="AA75" s="64">
        <v>78925</v>
      </c>
      <c r="AB75" s="58" t="s">
        <v>102</v>
      </c>
      <c r="AC75" s="58">
        <v>1093</v>
      </c>
      <c r="AD75" s="59"/>
      <c r="AE75" s="58"/>
      <c r="AF75" s="58" t="s">
        <v>58</v>
      </c>
      <c r="AG75" s="58" t="s">
        <v>197</v>
      </c>
      <c r="AH75" s="63">
        <v>45229</v>
      </c>
      <c r="AI75" s="63">
        <v>45229</v>
      </c>
      <c r="AJ75" s="63">
        <v>45594</v>
      </c>
      <c r="AK75" s="58">
        <v>1710</v>
      </c>
      <c r="AL75" s="58">
        <v>1700</v>
      </c>
      <c r="AM75" s="58">
        <v>1700</v>
      </c>
      <c r="AN75" s="58">
        <v>0</v>
      </c>
      <c r="AO75" s="58"/>
      <c r="AP75" s="58">
        <v>0</v>
      </c>
      <c r="AQ75" s="58">
        <v>3</v>
      </c>
      <c r="AR75" s="58">
        <v>3</v>
      </c>
      <c r="AS75" s="58"/>
      <c r="AT75" s="58">
        <v>25</v>
      </c>
      <c r="AU75" s="58"/>
      <c r="AV75" s="58"/>
      <c r="AW75" s="58"/>
      <c r="AX75" s="58"/>
      <c r="AY75" s="58"/>
      <c r="AZ75" s="58"/>
    </row>
    <row r="76" spans="23:52" x14ac:dyDescent="0.3">
      <c r="W76" s="57" t="str">
        <f ca="1">_xlfn.XLOOKUP($AB76,$B$8:$B$16,$C$8:$C$16,"",0)</f>
        <v>1,093sf</v>
      </c>
      <c r="X76" s="57" t="str">
        <f ca="1">_xlfn.XLOOKUP($AB76,$B$8:$B$16,$E$8:$E$16,"",0)</f>
        <v/>
      </c>
      <c r="Y76" s="57" t="str">
        <f ca="1">_xlfn.XLOOKUP($AB76,$B$8:$B$16,$F$8:$F$16,"",0)</f>
        <v/>
      </c>
      <c r="Z76" s="57" t="str">
        <f ca="1">IF(_xlfn.XLOOKUP($AB76,$B$8:$B$16,$D$8:$D$16,"",0)=0,"Classic",_xlfn.XLOOKUP($AB76,$B$8:$B$16,$D$8:$D$16,"",0))</f>
        <v>Classic</v>
      </c>
      <c r="AA76" s="64">
        <v>79656</v>
      </c>
      <c r="AB76" s="58" t="s">
        <v>102</v>
      </c>
      <c r="AC76" s="58">
        <v>1093</v>
      </c>
      <c r="AD76" s="59"/>
      <c r="AE76" s="58"/>
      <c r="AF76" s="58" t="s">
        <v>59</v>
      </c>
      <c r="AG76" s="58" t="s">
        <v>61</v>
      </c>
      <c r="AH76" s="63"/>
      <c r="AI76" s="63"/>
      <c r="AJ76" s="63"/>
      <c r="AK76" s="58">
        <v>1710</v>
      </c>
      <c r="AL76" s="58">
        <v>0</v>
      </c>
      <c r="AM76" s="58">
        <v>0</v>
      </c>
      <c r="AN76" s="58">
        <v>0</v>
      </c>
      <c r="AO76" s="58"/>
      <c r="AP76" s="58">
        <v>0</v>
      </c>
      <c r="AQ76" s="58"/>
      <c r="AR76" s="58"/>
      <c r="AS76" s="58"/>
      <c r="AT76" s="58"/>
      <c r="AU76" s="58"/>
      <c r="AV76" s="58"/>
      <c r="AW76" s="58"/>
      <c r="AX76" s="58"/>
      <c r="AY76" s="58"/>
      <c r="AZ76" s="58"/>
    </row>
    <row r="77" spans="23:52" x14ac:dyDescent="0.3">
      <c r="W77" s="57" t="str">
        <f ca="1">_xlfn.XLOOKUP($AB77,$B$8:$B$16,$C$8:$C$16,"",0)</f>
        <v>1,202sf</v>
      </c>
      <c r="X77" s="57" t="str">
        <f ca="1">_xlfn.XLOOKUP($AB77,$B$8:$B$16,$E$8:$E$16,"",0)</f>
        <v/>
      </c>
      <c r="Y77" s="57" t="str">
        <f ca="1">_xlfn.XLOOKUP($AB77,$B$8:$B$16,$F$8:$F$16,"",0)</f>
        <v/>
      </c>
      <c r="Z77" s="57" t="str">
        <f ca="1">IF(_xlfn.XLOOKUP($AB77,$B$8:$B$16,$D$8:$D$16,"",0)=0,"Classic",_xlfn.XLOOKUP($AB77,$B$8:$B$16,$D$8:$D$16,"",0))</f>
        <v>Classic</v>
      </c>
      <c r="AA77" s="64">
        <v>109971</v>
      </c>
      <c r="AB77" s="58" t="s">
        <v>77</v>
      </c>
      <c r="AC77" s="58">
        <v>1202</v>
      </c>
      <c r="AD77" s="59"/>
      <c r="AE77" s="58"/>
      <c r="AF77" s="58" t="s">
        <v>58</v>
      </c>
      <c r="AG77" s="58" t="s">
        <v>198</v>
      </c>
      <c r="AH77" s="63">
        <v>45345</v>
      </c>
      <c r="AI77" s="63">
        <v>45345</v>
      </c>
      <c r="AJ77" s="63">
        <v>45710</v>
      </c>
      <c r="AK77" s="58">
        <v>1775</v>
      </c>
      <c r="AL77" s="58">
        <v>1775</v>
      </c>
      <c r="AM77" s="58">
        <v>1775</v>
      </c>
      <c r="AN77" s="58">
        <v>0</v>
      </c>
      <c r="AO77" s="58"/>
      <c r="AP77" s="58">
        <v>0</v>
      </c>
      <c r="AQ77" s="58">
        <v>3</v>
      </c>
      <c r="AR77" s="58">
        <v>3</v>
      </c>
      <c r="AS77" s="58"/>
      <c r="AT77" s="58">
        <v>25</v>
      </c>
      <c r="AU77" s="58">
        <v>125</v>
      </c>
      <c r="AV77" s="58"/>
      <c r="AW77" s="58"/>
      <c r="AX77" s="58"/>
      <c r="AY77" s="58"/>
      <c r="AZ77" s="58"/>
    </row>
    <row r="78" spans="23:52" x14ac:dyDescent="0.3">
      <c r="W78" s="57" t="str">
        <f ca="1">_xlfn.XLOOKUP($AB78,$B$8:$B$16,$C$8:$C$16,"",0)</f>
        <v>697sf</v>
      </c>
      <c r="X78" s="57" t="str">
        <f ca="1">_xlfn.XLOOKUP($AB78,$B$8:$B$16,$E$8:$E$16,"",0)</f>
        <v/>
      </c>
      <c r="Y78" s="57" t="str">
        <f ca="1">_xlfn.XLOOKUP($AB78,$B$8:$B$16,$F$8:$F$16,"",0)</f>
        <v/>
      </c>
      <c r="Z78" s="57" t="str">
        <f ca="1">IF(_xlfn.XLOOKUP($AB78,$B$8:$B$16,$D$8:$D$16,"",0)=0,"Classic",_xlfn.XLOOKUP($AB78,$B$8:$B$16,$D$8:$D$16,"",0))</f>
        <v>Classic</v>
      </c>
      <c r="AA78" s="64">
        <v>110336</v>
      </c>
      <c r="AB78" s="58" t="s">
        <v>79</v>
      </c>
      <c r="AC78" s="58">
        <v>697</v>
      </c>
      <c r="AD78" s="59"/>
      <c r="AE78" s="58"/>
      <c r="AF78" s="58" t="s">
        <v>58</v>
      </c>
      <c r="AG78" s="58" t="s">
        <v>199</v>
      </c>
      <c r="AH78" s="63">
        <v>45246</v>
      </c>
      <c r="AI78" s="63">
        <v>45246</v>
      </c>
      <c r="AJ78" s="63">
        <v>45611</v>
      </c>
      <c r="AK78" s="58">
        <v>1430</v>
      </c>
      <c r="AL78" s="58">
        <v>1400</v>
      </c>
      <c r="AM78" s="58">
        <v>1400</v>
      </c>
      <c r="AN78" s="58">
        <v>0</v>
      </c>
      <c r="AO78" s="58"/>
      <c r="AP78" s="58">
        <v>0</v>
      </c>
      <c r="AQ78" s="58">
        <v>3</v>
      </c>
      <c r="AR78" s="58">
        <v>3</v>
      </c>
      <c r="AS78" s="58">
        <v>20</v>
      </c>
      <c r="AT78" s="58">
        <v>25</v>
      </c>
      <c r="AU78" s="58"/>
      <c r="AV78" s="58"/>
      <c r="AW78" s="58"/>
      <c r="AX78" s="58"/>
      <c r="AY78" s="58"/>
      <c r="AZ78" s="58"/>
    </row>
    <row r="79" spans="23:52" x14ac:dyDescent="0.3">
      <c r="W79" s="57" t="str">
        <f ca="1">_xlfn.XLOOKUP($AB79,$B$8:$B$16,$C$8:$C$16,"",0)</f>
        <v>663sf</v>
      </c>
      <c r="X79" s="57" t="str">
        <f ca="1">_xlfn.XLOOKUP($AB79,$B$8:$B$16,$E$8:$E$16,"",0)</f>
        <v/>
      </c>
      <c r="Y79" s="57" t="str">
        <f ca="1">_xlfn.XLOOKUP($AB79,$B$8:$B$16,$F$8:$F$16,"",0)</f>
        <v/>
      </c>
      <c r="Z79" s="57" t="str">
        <f ca="1">IF(_xlfn.XLOOKUP($AB79,$B$8:$B$16,$D$8:$D$16,"",0)=0,"Classic",_xlfn.XLOOKUP($AB79,$B$8:$B$16,$D$8:$D$16,"",0))</f>
        <v>Classic</v>
      </c>
      <c r="AA79" s="64">
        <v>110701</v>
      </c>
      <c r="AB79" s="58" t="s">
        <v>116</v>
      </c>
      <c r="AC79" s="58">
        <v>663</v>
      </c>
      <c r="AD79" s="59"/>
      <c r="AE79" s="58"/>
      <c r="AF79" s="58" t="s">
        <v>59</v>
      </c>
      <c r="AG79" s="58" t="s">
        <v>60</v>
      </c>
      <c r="AH79" s="63"/>
      <c r="AI79" s="63"/>
      <c r="AJ79" s="63"/>
      <c r="AK79" s="58">
        <v>1355</v>
      </c>
      <c r="AL79" s="58">
        <v>0</v>
      </c>
      <c r="AM79" s="58">
        <v>0</v>
      </c>
      <c r="AN79" s="58">
        <v>0</v>
      </c>
      <c r="AO79" s="58"/>
      <c r="AP79" s="58">
        <v>0</v>
      </c>
      <c r="AQ79" s="58"/>
      <c r="AR79" s="58"/>
      <c r="AS79" s="58"/>
      <c r="AT79" s="58"/>
      <c r="AU79" s="58"/>
      <c r="AV79" s="58"/>
      <c r="AW79" s="58"/>
      <c r="AX79" s="58"/>
      <c r="AY79" s="58"/>
      <c r="AZ79" s="58"/>
    </row>
    <row r="80" spans="23:52" x14ac:dyDescent="0.3">
      <c r="W80" s="57" t="str">
        <f ca="1">_xlfn.XLOOKUP($AB80,$B$8:$B$16,$C$8:$C$16,"",0)</f>
        <v>1,433sf</v>
      </c>
      <c r="X80" s="57" t="str">
        <f ca="1">_xlfn.XLOOKUP($AB80,$B$8:$B$16,$E$8:$E$16,"",0)</f>
        <v/>
      </c>
      <c r="Y80" s="57" t="str">
        <f ca="1">_xlfn.XLOOKUP($AB80,$B$8:$B$16,$F$8:$F$16,"",0)</f>
        <v/>
      </c>
      <c r="Z80" s="57" t="str">
        <f ca="1">IF(_xlfn.XLOOKUP($AB80,$B$8:$B$16,$D$8:$D$16,"",0)=0,"Classic",_xlfn.XLOOKUP($AB80,$B$8:$B$16,$D$8:$D$16,"",0))</f>
        <v>Classic</v>
      </c>
      <c r="AA80" s="64">
        <v>111066</v>
      </c>
      <c r="AB80" s="58" t="s">
        <v>84</v>
      </c>
      <c r="AC80" s="58">
        <v>1433</v>
      </c>
      <c r="AD80" s="59"/>
      <c r="AE80" s="58"/>
      <c r="AF80" s="58" t="s">
        <v>59</v>
      </c>
      <c r="AG80" s="58" t="s">
        <v>60</v>
      </c>
      <c r="AH80" s="63"/>
      <c r="AI80" s="63"/>
      <c r="AJ80" s="63"/>
      <c r="AK80" s="58">
        <v>1920</v>
      </c>
      <c r="AL80" s="58">
        <v>0</v>
      </c>
      <c r="AM80" s="58">
        <v>0</v>
      </c>
      <c r="AN80" s="58">
        <v>0</v>
      </c>
      <c r="AO80" s="58"/>
      <c r="AP80" s="58">
        <v>0</v>
      </c>
      <c r="AQ80" s="58"/>
      <c r="AR80" s="58"/>
      <c r="AS80" s="58"/>
      <c r="AT80" s="58"/>
      <c r="AU80" s="58"/>
      <c r="AV80" s="58"/>
      <c r="AW80" s="58"/>
      <c r="AX80" s="58"/>
      <c r="AY80" s="58"/>
      <c r="AZ80" s="58"/>
    </row>
    <row r="81" spans="23:52" x14ac:dyDescent="0.3">
      <c r="W81" s="57" t="str">
        <f ca="1">_xlfn.XLOOKUP($AB81,$B$8:$B$16,$C$8:$C$16,"",0)</f>
        <v>1,093sf</v>
      </c>
      <c r="X81" s="57" t="str">
        <f ca="1">_xlfn.XLOOKUP($AB81,$B$8:$B$16,$E$8:$E$16,"",0)</f>
        <v/>
      </c>
      <c r="Y81" s="57" t="str">
        <f ca="1">_xlfn.XLOOKUP($AB81,$B$8:$B$16,$F$8:$F$16,"",0)</f>
        <v/>
      </c>
      <c r="Z81" s="57" t="str">
        <f ca="1">IF(_xlfn.XLOOKUP($AB81,$B$8:$B$16,$D$8:$D$16,"",0)=0,"Classic",_xlfn.XLOOKUP($AB81,$B$8:$B$16,$D$8:$D$16,"",0))</f>
        <v>Classic</v>
      </c>
      <c r="AA81" s="64">
        <v>111432</v>
      </c>
      <c r="AB81" s="58" t="s">
        <v>102</v>
      </c>
      <c r="AC81" s="58">
        <v>1093</v>
      </c>
      <c r="AD81" s="59"/>
      <c r="AE81" s="58"/>
      <c r="AF81" s="58" t="s">
        <v>58</v>
      </c>
      <c r="AG81" s="58" t="s">
        <v>200</v>
      </c>
      <c r="AH81" s="63">
        <v>45198</v>
      </c>
      <c r="AI81" s="63">
        <v>45198</v>
      </c>
      <c r="AJ81" s="63">
        <v>45563</v>
      </c>
      <c r="AK81" s="58">
        <v>1685</v>
      </c>
      <c r="AL81" s="58">
        <v>1665</v>
      </c>
      <c r="AM81" s="58">
        <v>1665</v>
      </c>
      <c r="AN81" s="58">
        <v>0</v>
      </c>
      <c r="AO81" s="58"/>
      <c r="AP81" s="58">
        <v>0</v>
      </c>
      <c r="AQ81" s="58">
        <v>3</v>
      </c>
      <c r="AR81" s="58">
        <v>3</v>
      </c>
      <c r="AS81" s="58">
        <v>20</v>
      </c>
      <c r="AT81" s="58">
        <v>25</v>
      </c>
      <c r="AU81" s="58"/>
      <c r="AV81" s="58"/>
      <c r="AW81" s="58"/>
      <c r="AX81" s="58"/>
      <c r="AY81" s="58"/>
      <c r="AZ81" s="58"/>
    </row>
    <row r="82" spans="23:52" x14ac:dyDescent="0.3">
      <c r="W82" s="57" t="str">
        <f ca="1">_xlfn.XLOOKUP($AB82,$B$8:$B$16,$C$8:$C$16,"",0)</f>
        <v>1,093sf</v>
      </c>
      <c r="X82" s="57" t="str">
        <f ca="1">_xlfn.XLOOKUP($AB82,$B$8:$B$16,$E$8:$E$16,"",0)</f>
        <v/>
      </c>
      <c r="Y82" s="57" t="str">
        <f ca="1">_xlfn.XLOOKUP($AB82,$B$8:$B$16,$F$8:$F$16,"",0)</f>
        <v/>
      </c>
      <c r="Z82" s="57" t="str">
        <f ca="1">IF(_xlfn.XLOOKUP($AB82,$B$8:$B$16,$D$8:$D$16,"",0)=0,"Classic",_xlfn.XLOOKUP($AB82,$B$8:$B$16,$D$8:$D$16,"",0))</f>
        <v>Classic</v>
      </c>
      <c r="AA82" s="64">
        <v>111797</v>
      </c>
      <c r="AB82" s="58" t="s">
        <v>102</v>
      </c>
      <c r="AC82" s="58">
        <v>1093</v>
      </c>
      <c r="AD82" s="59"/>
      <c r="AE82" s="58"/>
      <c r="AF82" s="58" t="s">
        <v>58</v>
      </c>
      <c r="AG82" s="58" t="s">
        <v>201</v>
      </c>
      <c r="AH82" s="63">
        <v>45208</v>
      </c>
      <c r="AI82" s="63">
        <v>45208</v>
      </c>
      <c r="AJ82" s="63">
        <v>45543</v>
      </c>
      <c r="AK82" s="58">
        <v>1685</v>
      </c>
      <c r="AL82" s="58">
        <v>1615</v>
      </c>
      <c r="AM82" s="58">
        <v>1615</v>
      </c>
      <c r="AN82" s="58">
        <v>0</v>
      </c>
      <c r="AO82" s="58"/>
      <c r="AP82" s="58">
        <v>0</v>
      </c>
      <c r="AQ82" s="58">
        <v>3</v>
      </c>
      <c r="AR82" s="58">
        <v>3</v>
      </c>
      <c r="AS82" s="58"/>
      <c r="AT82" s="58">
        <v>25</v>
      </c>
      <c r="AU82" s="58"/>
      <c r="AV82" s="58"/>
      <c r="AW82" s="58"/>
      <c r="AX82" s="58"/>
      <c r="AY82" s="58"/>
      <c r="AZ82" s="58"/>
    </row>
    <row r="83" spans="23:52" x14ac:dyDescent="0.3">
      <c r="W83" s="57" t="str">
        <f ca="1">_xlfn.XLOOKUP($AB83,$B$8:$B$16,$C$8:$C$16,"",0)</f>
        <v>663sf</v>
      </c>
      <c r="X83" s="57" t="str">
        <f ca="1">_xlfn.XLOOKUP($AB83,$B$8:$B$16,$E$8:$E$16,"",0)</f>
        <v/>
      </c>
      <c r="Y83" s="57" t="str">
        <f ca="1">_xlfn.XLOOKUP($AB83,$B$8:$B$16,$F$8:$F$16,"",0)</f>
        <v/>
      </c>
      <c r="Z83" s="57" t="str">
        <f ca="1">IF(_xlfn.XLOOKUP($AB83,$B$8:$B$16,$D$8:$D$16,"",0)=0,"Classic",_xlfn.XLOOKUP($AB83,$B$8:$B$16,$D$8:$D$16,"",0))</f>
        <v>Classic</v>
      </c>
      <c r="AA83" s="64">
        <v>112162</v>
      </c>
      <c r="AB83" s="58" t="s">
        <v>116</v>
      </c>
      <c r="AC83" s="58">
        <v>663</v>
      </c>
      <c r="AD83" s="59"/>
      <c r="AE83" s="58"/>
      <c r="AF83" s="58" t="s">
        <v>58</v>
      </c>
      <c r="AG83" s="58" t="s">
        <v>202</v>
      </c>
      <c r="AH83" s="63">
        <v>45201</v>
      </c>
      <c r="AI83" s="63">
        <v>45201</v>
      </c>
      <c r="AJ83" s="63">
        <v>45566</v>
      </c>
      <c r="AK83" s="58">
        <v>1355</v>
      </c>
      <c r="AL83" s="58">
        <v>1330</v>
      </c>
      <c r="AM83" s="58">
        <v>1330</v>
      </c>
      <c r="AN83" s="58">
        <v>0</v>
      </c>
      <c r="AO83" s="58"/>
      <c r="AP83" s="58">
        <v>0</v>
      </c>
      <c r="AQ83" s="58">
        <v>3</v>
      </c>
      <c r="AR83" s="58">
        <v>3</v>
      </c>
      <c r="AS83" s="58"/>
      <c r="AT83" s="58">
        <v>25</v>
      </c>
      <c r="AU83" s="58"/>
      <c r="AV83" s="58"/>
      <c r="AW83" s="58"/>
      <c r="AX83" s="58"/>
      <c r="AY83" s="58"/>
      <c r="AZ83" s="58"/>
    </row>
    <row r="84" spans="23:52" x14ac:dyDescent="0.3">
      <c r="W84" s="57" t="str">
        <f ca="1">_xlfn.XLOOKUP($AB84,$B$8:$B$16,$C$8:$C$16,"",0)</f>
        <v>1,433sf</v>
      </c>
      <c r="X84" s="57" t="str">
        <f ca="1">_xlfn.XLOOKUP($AB84,$B$8:$B$16,$E$8:$E$16,"",0)</f>
        <v/>
      </c>
      <c r="Y84" s="57" t="str">
        <f ca="1">_xlfn.XLOOKUP($AB84,$B$8:$B$16,$F$8:$F$16,"",0)</f>
        <v/>
      </c>
      <c r="Z84" s="57" t="str">
        <f ca="1">IF(_xlfn.XLOOKUP($AB84,$B$8:$B$16,$D$8:$D$16,"",0)=0,"Classic",_xlfn.XLOOKUP($AB84,$B$8:$B$16,$D$8:$D$16,"",0))</f>
        <v>Classic</v>
      </c>
      <c r="AA84" s="64">
        <v>112527</v>
      </c>
      <c r="AB84" s="58" t="s">
        <v>84</v>
      </c>
      <c r="AC84" s="58">
        <v>1433</v>
      </c>
      <c r="AD84" s="59"/>
      <c r="AE84" s="58"/>
      <c r="AF84" s="58" t="s">
        <v>59</v>
      </c>
      <c r="AG84" s="58" t="s">
        <v>60</v>
      </c>
      <c r="AH84" s="63"/>
      <c r="AI84" s="63"/>
      <c r="AJ84" s="63"/>
      <c r="AK84" s="58">
        <v>2220</v>
      </c>
      <c r="AL84" s="58">
        <v>0</v>
      </c>
      <c r="AM84" s="58">
        <v>0</v>
      </c>
      <c r="AN84" s="58">
        <v>0</v>
      </c>
      <c r="AO84" s="58"/>
      <c r="AP84" s="58">
        <v>0</v>
      </c>
      <c r="AQ84" s="58"/>
      <c r="AR84" s="58"/>
      <c r="AS84" s="58"/>
      <c r="AT84" s="58"/>
      <c r="AU84" s="58"/>
      <c r="AV84" s="58"/>
      <c r="AW84" s="58"/>
      <c r="AX84" s="58"/>
      <c r="AY84" s="58"/>
      <c r="AZ84" s="58"/>
    </row>
    <row r="85" spans="23:52" x14ac:dyDescent="0.3">
      <c r="W85" s="57" t="str">
        <f ca="1">_xlfn.XLOOKUP($AB85,$B$8:$B$16,$C$8:$C$16,"",0)</f>
        <v>1,202sf</v>
      </c>
      <c r="X85" s="57" t="str">
        <f ca="1">_xlfn.XLOOKUP($AB85,$B$8:$B$16,$E$8:$E$16,"",0)</f>
        <v/>
      </c>
      <c r="Y85" s="57" t="str">
        <f ca="1">_xlfn.XLOOKUP($AB85,$B$8:$B$16,$F$8:$F$16,"",0)</f>
        <v/>
      </c>
      <c r="Z85" s="57" t="str">
        <f ca="1">IF(_xlfn.XLOOKUP($AB85,$B$8:$B$16,$D$8:$D$16,"",0)=0,"Classic",_xlfn.XLOOKUP($AB85,$B$8:$B$16,$D$8:$D$16,"",0))</f>
        <v>Classic</v>
      </c>
      <c r="AA85" s="64">
        <v>112893</v>
      </c>
      <c r="AB85" s="58" t="s">
        <v>77</v>
      </c>
      <c r="AC85" s="58">
        <v>1202</v>
      </c>
      <c r="AD85" s="59"/>
      <c r="AE85" s="58"/>
      <c r="AF85" s="58" t="s">
        <v>59</v>
      </c>
      <c r="AG85" s="58" t="s">
        <v>60</v>
      </c>
      <c r="AH85" s="63"/>
      <c r="AI85" s="63"/>
      <c r="AJ85" s="63"/>
      <c r="AK85" s="58">
        <v>1775</v>
      </c>
      <c r="AL85" s="58">
        <v>0</v>
      </c>
      <c r="AM85" s="58">
        <v>0</v>
      </c>
      <c r="AN85" s="58">
        <v>0</v>
      </c>
      <c r="AO85" s="58"/>
      <c r="AP85" s="58">
        <v>0</v>
      </c>
      <c r="AQ85" s="58"/>
      <c r="AR85" s="58"/>
      <c r="AS85" s="58"/>
      <c r="AT85" s="58"/>
      <c r="AU85" s="58"/>
      <c r="AV85" s="58"/>
      <c r="AW85" s="58"/>
      <c r="AX85" s="58"/>
      <c r="AY85" s="58"/>
      <c r="AZ85" s="58"/>
    </row>
    <row r="86" spans="23:52" x14ac:dyDescent="0.3">
      <c r="W86" s="57" t="str">
        <f ca="1">_xlfn.XLOOKUP($AB86,$B$8:$B$16,$C$8:$C$16,"",0)</f>
        <v>1,176sf</v>
      </c>
      <c r="X86" s="57" t="str">
        <f ca="1">_xlfn.XLOOKUP($AB86,$B$8:$B$16,$E$8:$E$16,"",0)</f>
        <v/>
      </c>
      <c r="Y86" s="57" t="str">
        <f ca="1">_xlfn.XLOOKUP($AB86,$B$8:$B$16,$F$8:$F$16,"",0)</f>
        <v/>
      </c>
      <c r="Z86" s="57" t="str">
        <f ca="1">IF(_xlfn.XLOOKUP($AB86,$B$8:$B$16,$D$8:$D$16,"",0)=0,"Classic",_xlfn.XLOOKUP($AB86,$B$8:$B$16,$D$8:$D$16,"",0))</f>
        <v>Classic</v>
      </c>
      <c r="AA86" s="64">
        <v>113258</v>
      </c>
      <c r="AB86" s="58" t="s">
        <v>75</v>
      </c>
      <c r="AC86" s="58">
        <v>1176</v>
      </c>
      <c r="AD86" s="59"/>
      <c r="AE86" s="58"/>
      <c r="AF86" s="58" t="s">
        <v>58</v>
      </c>
      <c r="AG86" s="58" t="s">
        <v>203</v>
      </c>
      <c r="AH86" s="63">
        <v>45303</v>
      </c>
      <c r="AI86" s="63">
        <v>45303</v>
      </c>
      <c r="AJ86" s="63">
        <v>45699</v>
      </c>
      <c r="AK86" s="58">
        <v>1675</v>
      </c>
      <c r="AL86" s="58">
        <v>1675</v>
      </c>
      <c r="AM86" s="58">
        <v>1675</v>
      </c>
      <c r="AN86" s="58">
        <v>0</v>
      </c>
      <c r="AO86" s="58"/>
      <c r="AP86" s="58">
        <v>0</v>
      </c>
      <c r="AQ86" s="58">
        <v>3</v>
      </c>
      <c r="AR86" s="58">
        <v>3</v>
      </c>
      <c r="AS86" s="58"/>
      <c r="AT86" s="58">
        <v>25</v>
      </c>
      <c r="AU86" s="58"/>
      <c r="AV86" s="58"/>
      <c r="AW86" s="58"/>
      <c r="AX86" s="58"/>
      <c r="AY86" s="58"/>
      <c r="AZ86" s="58"/>
    </row>
    <row r="87" spans="23:52" x14ac:dyDescent="0.3">
      <c r="W87" s="57" t="str">
        <f ca="1">_xlfn.XLOOKUP($AB87,$B$8:$B$16,$C$8:$C$16,"",0)</f>
        <v>697sf</v>
      </c>
      <c r="X87" s="57" t="str">
        <f ca="1">_xlfn.XLOOKUP($AB87,$B$8:$B$16,$E$8:$E$16,"",0)</f>
        <v/>
      </c>
      <c r="Y87" s="57" t="str">
        <f ca="1">_xlfn.XLOOKUP($AB87,$B$8:$B$16,$F$8:$F$16,"",0)</f>
        <v/>
      </c>
      <c r="Z87" s="57" t="str">
        <f ca="1">IF(_xlfn.XLOOKUP($AB87,$B$8:$B$16,$D$8:$D$16,"",0)=0,"Classic",_xlfn.XLOOKUP($AB87,$B$8:$B$16,$D$8:$D$16,"",0))</f>
        <v>Classic</v>
      </c>
      <c r="AA87" s="64">
        <v>113623</v>
      </c>
      <c r="AB87" s="58" t="s">
        <v>79</v>
      </c>
      <c r="AC87" s="58">
        <v>697</v>
      </c>
      <c r="AD87" s="59"/>
      <c r="AE87" s="58"/>
      <c r="AF87" s="58" t="s">
        <v>58</v>
      </c>
      <c r="AG87" s="58" t="s">
        <v>204</v>
      </c>
      <c r="AH87" s="63">
        <v>45216</v>
      </c>
      <c r="AI87" s="63">
        <v>45216</v>
      </c>
      <c r="AJ87" s="63">
        <v>45581</v>
      </c>
      <c r="AK87" s="58">
        <v>1405</v>
      </c>
      <c r="AL87" s="58">
        <v>1475</v>
      </c>
      <c r="AM87" s="58">
        <v>1475</v>
      </c>
      <c r="AN87" s="58">
        <v>0</v>
      </c>
      <c r="AO87" s="58"/>
      <c r="AP87" s="58">
        <v>0</v>
      </c>
      <c r="AQ87" s="58">
        <v>3</v>
      </c>
      <c r="AR87" s="58">
        <v>3</v>
      </c>
      <c r="AS87" s="58"/>
      <c r="AT87" s="58">
        <v>25</v>
      </c>
      <c r="AU87" s="58"/>
      <c r="AV87" s="58"/>
      <c r="AW87" s="58"/>
      <c r="AX87" s="58"/>
      <c r="AY87" s="58"/>
      <c r="AZ87" s="58"/>
    </row>
    <row r="88" spans="23:52" x14ac:dyDescent="0.3">
      <c r="W88" s="57" t="str">
        <f ca="1">_xlfn.XLOOKUP($AB88,$B$8:$B$16,$C$8:$C$16,"",0)</f>
        <v>1,176sf</v>
      </c>
      <c r="X88" s="57" t="str">
        <f ca="1">_xlfn.XLOOKUP($AB88,$B$8:$B$16,$E$8:$E$16,"",0)</f>
        <v/>
      </c>
      <c r="Y88" s="57" t="str">
        <f ca="1">_xlfn.XLOOKUP($AB88,$B$8:$B$16,$F$8:$F$16,"",0)</f>
        <v/>
      </c>
      <c r="Z88" s="57" t="str">
        <f ca="1">IF(_xlfn.XLOOKUP($AB88,$B$8:$B$16,$D$8:$D$16,"",0)=0,"Classic",_xlfn.XLOOKUP($AB88,$B$8:$B$16,$D$8:$D$16,"",0))</f>
        <v>Classic</v>
      </c>
      <c r="AA88" s="64">
        <v>113988</v>
      </c>
      <c r="AB88" s="58" t="s">
        <v>75</v>
      </c>
      <c r="AC88" s="58">
        <v>1176</v>
      </c>
      <c r="AD88" s="59"/>
      <c r="AE88" s="58"/>
      <c r="AF88" s="58" t="s">
        <v>58</v>
      </c>
      <c r="AG88" s="58" t="s">
        <v>205</v>
      </c>
      <c r="AH88" s="63">
        <v>45194</v>
      </c>
      <c r="AI88" s="63">
        <v>45194</v>
      </c>
      <c r="AJ88" s="63">
        <v>45559</v>
      </c>
      <c r="AK88" s="58">
        <v>1725</v>
      </c>
      <c r="AL88" s="58">
        <v>1680</v>
      </c>
      <c r="AM88" s="58">
        <v>1680</v>
      </c>
      <c r="AN88" s="58">
        <v>0</v>
      </c>
      <c r="AO88" s="58"/>
      <c r="AP88" s="58">
        <v>0</v>
      </c>
      <c r="AQ88" s="58">
        <v>3</v>
      </c>
      <c r="AR88" s="58">
        <v>3</v>
      </c>
      <c r="AS88" s="58">
        <v>20</v>
      </c>
      <c r="AT88" s="58">
        <v>25</v>
      </c>
      <c r="AU88" s="58"/>
      <c r="AV88" s="58"/>
      <c r="AW88" s="58"/>
      <c r="AX88" s="58"/>
      <c r="AY88" s="58"/>
      <c r="AZ88" s="58"/>
    </row>
    <row r="89" spans="23:52" x14ac:dyDescent="0.3">
      <c r="W89" s="57" t="str">
        <f ca="1">_xlfn.XLOOKUP($AB89,$B$8:$B$16,$C$8:$C$16,"",0)</f>
        <v>759sf</v>
      </c>
      <c r="X89" s="57" t="str">
        <f ca="1">_xlfn.XLOOKUP($AB89,$B$8:$B$16,$E$8:$E$16,"",0)</f>
        <v/>
      </c>
      <c r="Y89" s="57" t="str">
        <f ca="1">_xlfn.XLOOKUP($AB89,$B$8:$B$16,$F$8:$F$16,"",0)</f>
        <v/>
      </c>
      <c r="Z89" s="57" t="str">
        <f ca="1">IF(_xlfn.XLOOKUP($AB89,$B$8:$B$16,$D$8:$D$16,"",0)=0,"Classic",_xlfn.XLOOKUP($AB89,$B$8:$B$16,$D$8:$D$16,"",0))</f>
        <v>Classic</v>
      </c>
      <c r="AA89" s="64">
        <v>114354</v>
      </c>
      <c r="AB89" s="58" t="s">
        <v>72</v>
      </c>
      <c r="AC89" s="58">
        <v>759</v>
      </c>
      <c r="AD89" s="59"/>
      <c r="AE89" s="58"/>
      <c r="AF89" s="58" t="s">
        <v>58</v>
      </c>
      <c r="AG89" s="58" t="s">
        <v>206</v>
      </c>
      <c r="AH89" s="63">
        <v>45194</v>
      </c>
      <c r="AI89" s="63">
        <v>45194</v>
      </c>
      <c r="AJ89" s="63">
        <v>45559</v>
      </c>
      <c r="AK89" s="58">
        <v>1408</v>
      </c>
      <c r="AL89" s="58">
        <v>1325</v>
      </c>
      <c r="AM89" s="58">
        <v>1325</v>
      </c>
      <c r="AN89" s="58">
        <v>0</v>
      </c>
      <c r="AO89" s="58"/>
      <c r="AP89" s="58">
        <v>0</v>
      </c>
      <c r="AQ89" s="58">
        <v>3</v>
      </c>
      <c r="AR89" s="58">
        <v>3</v>
      </c>
      <c r="AS89" s="58"/>
      <c r="AT89" s="58">
        <v>25</v>
      </c>
      <c r="AU89" s="58"/>
      <c r="AV89" s="58"/>
      <c r="AW89" s="58"/>
      <c r="AX89" s="58"/>
      <c r="AY89" s="58"/>
      <c r="AZ89" s="58"/>
    </row>
    <row r="90" spans="23:52" x14ac:dyDescent="0.3">
      <c r="W90" s="57" t="str">
        <f ca="1">_xlfn.XLOOKUP($AB90,$B$8:$B$16,$C$8:$C$16,"",0)</f>
        <v>1,265sf</v>
      </c>
      <c r="X90" s="57" t="str">
        <f ca="1">_xlfn.XLOOKUP($AB90,$B$8:$B$16,$E$8:$E$16,"",0)</f>
        <v/>
      </c>
      <c r="Y90" s="57" t="str">
        <f ca="1">_xlfn.XLOOKUP($AB90,$B$8:$B$16,$F$8:$F$16,"",0)</f>
        <v/>
      </c>
      <c r="Z90" s="57" t="str">
        <f ca="1">IF(_xlfn.XLOOKUP($AB90,$B$8:$B$16,$D$8:$D$16,"",0)=0,"Classic",_xlfn.XLOOKUP($AB90,$B$8:$B$16,$D$8:$D$16,"",0))</f>
        <v>Classic</v>
      </c>
      <c r="AA90" s="64">
        <v>114719</v>
      </c>
      <c r="AB90" s="58" t="s">
        <v>99</v>
      </c>
      <c r="AC90" s="58">
        <v>1265</v>
      </c>
      <c r="AD90" s="59"/>
      <c r="AE90" s="58"/>
      <c r="AF90" s="58" t="s">
        <v>58</v>
      </c>
      <c r="AG90" s="58" t="s">
        <v>207</v>
      </c>
      <c r="AH90" s="63">
        <v>45380</v>
      </c>
      <c r="AI90" s="63">
        <v>45380</v>
      </c>
      <c r="AJ90" s="63">
        <v>45775</v>
      </c>
      <c r="AK90" s="58">
        <v>1805</v>
      </c>
      <c r="AL90" s="58">
        <v>1780</v>
      </c>
      <c r="AM90" s="58">
        <v>1780</v>
      </c>
      <c r="AN90" s="58">
        <v>0</v>
      </c>
      <c r="AO90" s="58"/>
      <c r="AP90" s="58">
        <v>0</v>
      </c>
      <c r="AQ90" s="58">
        <v>3</v>
      </c>
      <c r="AR90" s="58">
        <v>3</v>
      </c>
      <c r="AS90" s="58"/>
      <c r="AT90" s="58">
        <v>25</v>
      </c>
      <c r="AU90" s="58">
        <v>150</v>
      </c>
      <c r="AV90" s="58"/>
      <c r="AW90" s="58"/>
      <c r="AX90" s="58"/>
      <c r="AY90" s="58"/>
      <c r="AZ90" s="58"/>
    </row>
    <row r="91" spans="23:52" x14ac:dyDescent="0.3">
      <c r="W91" s="57" t="str">
        <f ca="1">_xlfn.XLOOKUP($AB91,$B$8:$B$16,$C$8:$C$16,"",0)</f>
        <v>759sf</v>
      </c>
      <c r="X91" s="57" t="str">
        <f ca="1">_xlfn.XLOOKUP($AB91,$B$8:$B$16,$E$8:$E$16,"",0)</f>
        <v/>
      </c>
      <c r="Y91" s="57" t="str">
        <f ca="1">_xlfn.XLOOKUP($AB91,$B$8:$B$16,$F$8:$F$16,"",0)</f>
        <v/>
      </c>
      <c r="Z91" s="57" t="str">
        <f ca="1">IF(_xlfn.XLOOKUP($AB91,$B$8:$B$16,$D$8:$D$16,"",0)=0,"Classic",_xlfn.XLOOKUP($AB91,$B$8:$B$16,$D$8:$D$16,"",0))</f>
        <v>Classic</v>
      </c>
      <c r="AA91" s="64">
        <v>115084</v>
      </c>
      <c r="AB91" s="58" t="s">
        <v>72</v>
      </c>
      <c r="AC91" s="58">
        <v>759</v>
      </c>
      <c r="AD91" s="59"/>
      <c r="AE91" s="58"/>
      <c r="AF91" s="58" t="s">
        <v>58</v>
      </c>
      <c r="AG91" s="58" t="s">
        <v>208</v>
      </c>
      <c r="AH91" s="63">
        <v>45194</v>
      </c>
      <c r="AI91" s="63">
        <v>45194</v>
      </c>
      <c r="AJ91" s="63">
        <v>45559</v>
      </c>
      <c r="AK91" s="58">
        <v>1408</v>
      </c>
      <c r="AL91" s="58">
        <v>1365</v>
      </c>
      <c r="AM91" s="58">
        <v>1365</v>
      </c>
      <c r="AN91" s="58">
        <v>0</v>
      </c>
      <c r="AO91" s="58"/>
      <c r="AP91" s="58">
        <v>0</v>
      </c>
      <c r="AQ91" s="58">
        <v>3</v>
      </c>
      <c r="AR91" s="58">
        <v>3</v>
      </c>
      <c r="AS91" s="58"/>
      <c r="AT91" s="58">
        <v>25</v>
      </c>
      <c r="AU91" s="58"/>
      <c r="AV91" s="58"/>
      <c r="AW91" s="58"/>
      <c r="AX91" s="58"/>
      <c r="AY91" s="58"/>
      <c r="AZ91" s="58"/>
    </row>
    <row r="92" spans="23:52" x14ac:dyDescent="0.3">
      <c r="W92" s="57" t="str">
        <f ca="1">_xlfn.XLOOKUP($AB92,$B$8:$B$16,$C$8:$C$16,"",0)</f>
        <v>1,093sf</v>
      </c>
      <c r="X92" s="57" t="str">
        <f ca="1">_xlfn.XLOOKUP($AB92,$B$8:$B$16,$E$8:$E$16,"",0)</f>
        <v/>
      </c>
      <c r="Y92" s="57" t="str">
        <f ca="1">_xlfn.XLOOKUP($AB92,$B$8:$B$16,$F$8:$F$16,"",0)</f>
        <v/>
      </c>
      <c r="Z92" s="57" t="str">
        <f ca="1">IF(_xlfn.XLOOKUP($AB92,$B$8:$B$16,$D$8:$D$16,"",0)=0,"Classic",_xlfn.XLOOKUP($AB92,$B$8:$B$16,$D$8:$D$16,"",0))</f>
        <v>Classic</v>
      </c>
      <c r="AA92" s="64">
        <v>115449</v>
      </c>
      <c r="AB92" s="58" t="s">
        <v>102</v>
      </c>
      <c r="AC92" s="58">
        <v>1093</v>
      </c>
      <c r="AD92" s="59"/>
      <c r="AE92" s="58"/>
      <c r="AF92" s="58" t="s">
        <v>58</v>
      </c>
      <c r="AG92" s="58" t="s">
        <v>209</v>
      </c>
      <c r="AH92" s="63">
        <v>45267</v>
      </c>
      <c r="AI92" s="63">
        <v>45267</v>
      </c>
      <c r="AJ92" s="63">
        <v>45632</v>
      </c>
      <c r="AK92" s="58">
        <v>1685</v>
      </c>
      <c r="AL92" s="58">
        <v>1515</v>
      </c>
      <c r="AM92" s="58">
        <v>1515</v>
      </c>
      <c r="AN92" s="58">
        <v>0</v>
      </c>
      <c r="AO92" s="58"/>
      <c r="AP92" s="58">
        <v>0</v>
      </c>
      <c r="AQ92" s="58">
        <v>3</v>
      </c>
      <c r="AR92" s="58">
        <v>3</v>
      </c>
      <c r="AS92" s="58">
        <v>40</v>
      </c>
      <c r="AT92" s="58">
        <v>25</v>
      </c>
      <c r="AU92" s="58"/>
      <c r="AV92" s="58"/>
      <c r="AW92" s="58"/>
      <c r="AX92" s="58"/>
      <c r="AY92" s="58"/>
      <c r="AZ92" s="58"/>
    </row>
    <row r="93" spans="23:52" x14ac:dyDescent="0.3">
      <c r="W93" s="57" t="str">
        <f ca="1">_xlfn.XLOOKUP($AB93,$B$8:$B$16,$C$8:$C$16,"",0)</f>
        <v>1,093sf</v>
      </c>
      <c r="X93" s="57" t="str">
        <f ca="1">_xlfn.XLOOKUP($AB93,$B$8:$B$16,$E$8:$E$16,"",0)</f>
        <v/>
      </c>
      <c r="Y93" s="57" t="str">
        <f ca="1">_xlfn.XLOOKUP($AB93,$B$8:$B$16,$F$8:$F$16,"",0)</f>
        <v/>
      </c>
      <c r="Z93" s="57" t="str">
        <f ca="1">IF(_xlfn.XLOOKUP($AB93,$B$8:$B$16,$D$8:$D$16,"",0)=0,"Classic",_xlfn.XLOOKUP($AB93,$B$8:$B$16,$D$8:$D$16,"",0))</f>
        <v>Classic</v>
      </c>
      <c r="AA93" s="64">
        <v>116180</v>
      </c>
      <c r="AB93" s="58" t="s">
        <v>102</v>
      </c>
      <c r="AC93" s="58">
        <v>1093</v>
      </c>
      <c r="AD93" s="59"/>
      <c r="AE93" s="58"/>
      <c r="AF93" s="58" t="s">
        <v>58</v>
      </c>
      <c r="AG93" s="58" t="s">
        <v>210</v>
      </c>
      <c r="AH93" s="63">
        <v>45201</v>
      </c>
      <c r="AI93" s="63">
        <v>45201</v>
      </c>
      <c r="AJ93" s="63">
        <v>45597</v>
      </c>
      <c r="AK93" s="58">
        <v>1685</v>
      </c>
      <c r="AL93" s="58">
        <v>1675</v>
      </c>
      <c r="AM93" s="58">
        <v>1675</v>
      </c>
      <c r="AN93" s="58">
        <v>0</v>
      </c>
      <c r="AO93" s="58"/>
      <c r="AP93" s="58">
        <v>0</v>
      </c>
      <c r="AQ93" s="58">
        <v>3</v>
      </c>
      <c r="AR93" s="58">
        <v>3</v>
      </c>
      <c r="AS93" s="58"/>
      <c r="AT93" s="58">
        <v>25</v>
      </c>
      <c r="AU93" s="58"/>
      <c r="AV93" s="58"/>
      <c r="AW93" s="58"/>
      <c r="AX93" s="58"/>
      <c r="AY93" s="58"/>
      <c r="AZ93" s="58"/>
    </row>
    <row r="94" spans="23:52" x14ac:dyDescent="0.3">
      <c r="W94" s="57" t="str">
        <f ca="1">_xlfn.XLOOKUP($AB94,$B$8:$B$16,$C$8:$C$16,"",0)</f>
        <v>1,176sf</v>
      </c>
      <c r="X94" s="57" t="str">
        <f ca="1">_xlfn.XLOOKUP($AB94,$B$8:$B$16,$E$8:$E$16,"",0)</f>
        <v/>
      </c>
      <c r="Y94" s="57" t="str">
        <f ca="1">_xlfn.XLOOKUP($AB94,$B$8:$B$16,$F$8:$F$16,"",0)</f>
        <v/>
      </c>
      <c r="Z94" s="57" t="str">
        <f ca="1">IF(_xlfn.XLOOKUP($AB94,$B$8:$B$16,$D$8:$D$16,"",0)=0,"Classic",_xlfn.XLOOKUP($AB94,$B$8:$B$16,$D$8:$D$16,"",0))</f>
        <v>Classic</v>
      </c>
      <c r="AA94" s="64">
        <v>117276</v>
      </c>
      <c r="AB94" s="58" t="s">
        <v>75</v>
      </c>
      <c r="AC94" s="58">
        <v>1176</v>
      </c>
      <c r="AD94" s="59"/>
      <c r="AE94" s="58"/>
      <c r="AF94" s="58" t="s">
        <v>58</v>
      </c>
      <c r="AG94" s="58" t="s">
        <v>211</v>
      </c>
      <c r="AH94" s="63">
        <v>45359</v>
      </c>
      <c r="AI94" s="63">
        <v>45359</v>
      </c>
      <c r="AJ94" s="63">
        <v>45754</v>
      </c>
      <c r="AK94" s="58">
        <v>1700</v>
      </c>
      <c r="AL94" s="58">
        <v>1700</v>
      </c>
      <c r="AM94" s="58">
        <v>1700</v>
      </c>
      <c r="AN94" s="58">
        <v>0</v>
      </c>
      <c r="AO94" s="58"/>
      <c r="AP94" s="58">
        <v>0</v>
      </c>
      <c r="AQ94" s="58">
        <v>3</v>
      </c>
      <c r="AR94" s="58">
        <v>3</v>
      </c>
      <c r="AS94" s="58">
        <v>20</v>
      </c>
      <c r="AT94" s="58">
        <v>25</v>
      </c>
      <c r="AU94" s="58"/>
      <c r="AV94" s="58"/>
      <c r="AW94" s="58"/>
      <c r="AX94" s="58"/>
      <c r="AY94" s="58"/>
      <c r="AZ94" s="58"/>
    </row>
    <row r="95" spans="23:52" x14ac:dyDescent="0.3">
      <c r="W95" s="57" t="str">
        <f ca="1">_xlfn.XLOOKUP($AB95,$B$8:$B$16,$C$8:$C$16,"",0)</f>
        <v>1,176sf</v>
      </c>
      <c r="X95" s="57" t="str">
        <f ca="1">_xlfn.XLOOKUP($AB95,$B$8:$B$16,$E$8:$E$16,"",0)</f>
        <v/>
      </c>
      <c r="Y95" s="57" t="str">
        <f ca="1">_xlfn.XLOOKUP($AB95,$B$8:$B$16,$F$8:$F$16,"",0)</f>
        <v/>
      </c>
      <c r="Z95" s="57" t="str">
        <f ca="1">IF(_xlfn.XLOOKUP($AB95,$B$8:$B$16,$D$8:$D$16,"",0)=0,"Classic",_xlfn.XLOOKUP($AB95,$B$8:$B$16,$D$8:$D$16,"",0))</f>
        <v>Classic</v>
      </c>
      <c r="AA95" s="64">
        <v>117641</v>
      </c>
      <c r="AB95" s="58" t="s">
        <v>75</v>
      </c>
      <c r="AC95" s="58">
        <v>1176</v>
      </c>
      <c r="AD95" s="59"/>
      <c r="AE95" s="58"/>
      <c r="AF95" s="58" t="s">
        <v>58</v>
      </c>
      <c r="AG95" s="58" t="s">
        <v>212</v>
      </c>
      <c r="AH95" s="63">
        <v>45387</v>
      </c>
      <c r="AI95" s="63">
        <v>45387</v>
      </c>
      <c r="AJ95" s="63">
        <v>45781</v>
      </c>
      <c r="AK95" s="58">
        <v>1750</v>
      </c>
      <c r="AL95" s="58">
        <v>1750</v>
      </c>
      <c r="AM95" s="58">
        <v>1750</v>
      </c>
      <c r="AN95" s="58">
        <v>0</v>
      </c>
      <c r="AO95" s="58"/>
      <c r="AP95" s="58">
        <v>0</v>
      </c>
      <c r="AQ95" s="58">
        <v>3</v>
      </c>
      <c r="AR95" s="58">
        <v>3</v>
      </c>
      <c r="AS95" s="58">
        <v>40</v>
      </c>
      <c r="AT95" s="58">
        <v>25</v>
      </c>
      <c r="AU95" s="58"/>
      <c r="AV95" s="58"/>
      <c r="AW95" s="58"/>
      <c r="AX95" s="58"/>
      <c r="AY95" s="58"/>
      <c r="AZ95" s="58"/>
    </row>
    <row r="96" spans="23:52" x14ac:dyDescent="0.3">
      <c r="W96" s="57" t="str">
        <f ca="1">_xlfn.XLOOKUP($AB96,$B$8:$B$16,$C$8:$C$16,"",0)</f>
        <v>1,202sf</v>
      </c>
      <c r="X96" s="57" t="str">
        <f ca="1">_xlfn.XLOOKUP($AB96,$B$8:$B$16,$E$8:$E$16,"",0)</f>
        <v/>
      </c>
      <c r="Y96" s="57" t="str">
        <f ca="1">_xlfn.XLOOKUP($AB96,$B$8:$B$16,$F$8:$F$16,"",0)</f>
        <v/>
      </c>
      <c r="Z96" s="57" t="str">
        <f ca="1">IF(_xlfn.XLOOKUP($AB96,$B$8:$B$16,$D$8:$D$16,"",0)=0,"Classic",_xlfn.XLOOKUP($AB96,$B$8:$B$16,$D$8:$D$16,"",0))</f>
        <v>Classic</v>
      </c>
      <c r="AA96" s="64">
        <v>146495</v>
      </c>
      <c r="AB96" s="58" t="s">
        <v>77</v>
      </c>
      <c r="AC96" s="58">
        <v>1202</v>
      </c>
      <c r="AD96" s="59"/>
      <c r="AE96" s="58"/>
      <c r="AF96" s="58" t="s">
        <v>58</v>
      </c>
      <c r="AG96" s="58" t="s">
        <v>213</v>
      </c>
      <c r="AH96" s="63">
        <v>45197</v>
      </c>
      <c r="AI96" s="63">
        <v>45197</v>
      </c>
      <c r="AJ96" s="63">
        <v>45562</v>
      </c>
      <c r="AK96" s="58">
        <v>1775</v>
      </c>
      <c r="AL96" s="58">
        <v>1775</v>
      </c>
      <c r="AM96" s="58">
        <v>1775</v>
      </c>
      <c r="AN96" s="58">
        <v>0</v>
      </c>
      <c r="AO96" s="58"/>
      <c r="AP96" s="58">
        <v>0</v>
      </c>
      <c r="AQ96" s="58">
        <v>3</v>
      </c>
      <c r="AR96" s="58">
        <v>3</v>
      </c>
      <c r="AS96" s="58"/>
      <c r="AT96" s="58">
        <v>25</v>
      </c>
      <c r="AU96" s="58">
        <v>170</v>
      </c>
      <c r="AV96" s="58">
        <v>35</v>
      </c>
      <c r="AW96" s="58"/>
      <c r="AX96" s="58"/>
      <c r="AY96" s="58"/>
      <c r="AZ96" s="58"/>
    </row>
    <row r="97" spans="23:52" x14ac:dyDescent="0.3">
      <c r="W97" s="57" t="str">
        <f ca="1">_xlfn.XLOOKUP($AB97,$B$8:$B$16,$C$8:$C$16,"",0)</f>
        <v>697sf</v>
      </c>
      <c r="X97" s="57" t="str">
        <f ca="1">_xlfn.XLOOKUP($AB97,$B$8:$B$16,$E$8:$E$16,"",0)</f>
        <v/>
      </c>
      <c r="Y97" s="57" t="str">
        <f ca="1">_xlfn.XLOOKUP($AB97,$B$8:$B$16,$F$8:$F$16,"",0)</f>
        <v/>
      </c>
      <c r="Z97" s="57" t="str">
        <f ca="1">IF(_xlfn.XLOOKUP($AB97,$B$8:$B$16,$D$8:$D$16,"",0)=0,"Classic",_xlfn.XLOOKUP($AB97,$B$8:$B$16,$D$8:$D$16,"",0))</f>
        <v>Classic</v>
      </c>
      <c r="AA97" s="64">
        <v>146860</v>
      </c>
      <c r="AB97" s="58" t="s">
        <v>79</v>
      </c>
      <c r="AC97" s="58">
        <v>697</v>
      </c>
      <c r="AD97" s="59"/>
      <c r="AE97" s="58"/>
      <c r="AF97" s="58" t="s">
        <v>58</v>
      </c>
      <c r="AG97" s="58" t="s">
        <v>214</v>
      </c>
      <c r="AH97" s="63">
        <v>45268</v>
      </c>
      <c r="AI97" s="63">
        <v>45268</v>
      </c>
      <c r="AJ97" s="63">
        <v>45633</v>
      </c>
      <c r="AK97" s="58">
        <v>1430</v>
      </c>
      <c r="AL97" s="58">
        <v>1400</v>
      </c>
      <c r="AM97" s="58">
        <v>1400</v>
      </c>
      <c r="AN97" s="58">
        <v>0</v>
      </c>
      <c r="AO97" s="58"/>
      <c r="AP97" s="58">
        <v>0</v>
      </c>
      <c r="AQ97" s="58">
        <v>3</v>
      </c>
      <c r="AR97" s="58">
        <v>3</v>
      </c>
      <c r="AS97" s="58"/>
      <c r="AT97" s="58">
        <v>25</v>
      </c>
      <c r="AU97" s="58"/>
      <c r="AV97" s="58"/>
      <c r="AW97" s="58"/>
      <c r="AX97" s="58"/>
      <c r="AY97" s="58"/>
      <c r="AZ97" s="58"/>
    </row>
    <row r="98" spans="23:52" x14ac:dyDescent="0.3">
      <c r="W98" s="57" t="str">
        <f ca="1">_xlfn.XLOOKUP($AB98,$B$8:$B$16,$C$8:$C$16,"",0)</f>
        <v>663sf</v>
      </c>
      <c r="X98" s="57" t="str">
        <f ca="1">_xlfn.XLOOKUP($AB98,$B$8:$B$16,$E$8:$E$16,"",0)</f>
        <v/>
      </c>
      <c r="Y98" s="57" t="str">
        <f ca="1">_xlfn.XLOOKUP($AB98,$B$8:$B$16,$F$8:$F$16,"",0)</f>
        <v/>
      </c>
      <c r="Z98" s="57" t="str">
        <f ca="1">IF(_xlfn.XLOOKUP($AB98,$B$8:$B$16,$D$8:$D$16,"",0)=0,"Classic",_xlfn.XLOOKUP($AB98,$B$8:$B$16,$D$8:$D$16,"",0))</f>
        <v>Classic</v>
      </c>
      <c r="AA98" s="64">
        <v>147225</v>
      </c>
      <c r="AB98" s="58" t="s">
        <v>116</v>
      </c>
      <c r="AC98" s="58">
        <v>663</v>
      </c>
      <c r="AD98" s="59"/>
      <c r="AE98" s="58"/>
      <c r="AF98" s="58" t="s">
        <v>58</v>
      </c>
      <c r="AG98" s="58" t="s">
        <v>215</v>
      </c>
      <c r="AH98" s="63">
        <v>45203</v>
      </c>
      <c r="AI98" s="63">
        <v>45203</v>
      </c>
      <c r="AJ98" s="63">
        <v>45568</v>
      </c>
      <c r="AK98" s="58">
        <v>1380</v>
      </c>
      <c r="AL98" s="58">
        <v>1355</v>
      </c>
      <c r="AM98" s="58">
        <v>1355</v>
      </c>
      <c r="AN98" s="58">
        <v>0</v>
      </c>
      <c r="AO98" s="58"/>
      <c r="AP98" s="58">
        <v>0</v>
      </c>
      <c r="AQ98" s="58">
        <v>3</v>
      </c>
      <c r="AR98" s="58">
        <v>3</v>
      </c>
      <c r="AS98" s="58">
        <v>20</v>
      </c>
      <c r="AT98" s="58">
        <v>25</v>
      </c>
      <c r="AU98" s="58"/>
      <c r="AV98" s="58"/>
      <c r="AW98" s="58"/>
      <c r="AX98" s="58"/>
      <c r="AY98" s="58"/>
      <c r="AZ98" s="58"/>
    </row>
    <row r="99" spans="23:52" x14ac:dyDescent="0.3">
      <c r="W99" s="57" t="str">
        <f ca="1">_xlfn.XLOOKUP($AB99,$B$8:$B$16,$C$8:$C$16,"",0)</f>
        <v>1,433sf</v>
      </c>
      <c r="X99" s="57" t="str">
        <f ca="1">_xlfn.XLOOKUP($AB99,$B$8:$B$16,$E$8:$E$16,"",0)</f>
        <v/>
      </c>
      <c r="Y99" s="57" t="str">
        <f ca="1">_xlfn.XLOOKUP($AB99,$B$8:$B$16,$F$8:$F$16,"",0)</f>
        <v/>
      </c>
      <c r="Z99" s="57" t="str">
        <f ca="1">IF(_xlfn.XLOOKUP($AB99,$B$8:$B$16,$D$8:$D$16,"",0)=0,"Classic",_xlfn.XLOOKUP($AB99,$B$8:$B$16,$D$8:$D$16,"",0))</f>
        <v>Classic</v>
      </c>
      <c r="AA99" s="64">
        <v>147590</v>
      </c>
      <c r="AB99" s="58" t="s">
        <v>84</v>
      </c>
      <c r="AC99" s="58">
        <v>1433</v>
      </c>
      <c r="AD99" s="59"/>
      <c r="AE99" s="58"/>
      <c r="AF99" s="58" t="s">
        <v>58</v>
      </c>
      <c r="AG99" s="58" t="s">
        <v>216</v>
      </c>
      <c r="AH99" s="63">
        <v>45194</v>
      </c>
      <c r="AI99" s="63">
        <v>45194</v>
      </c>
      <c r="AJ99" s="63">
        <v>45559</v>
      </c>
      <c r="AK99" s="58">
        <v>2245</v>
      </c>
      <c r="AL99" s="58">
        <v>2025</v>
      </c>
      <c r="AM99" s="58">
        <v>2025</v>
      </c>
      <c r="AN99" s="58">
        <v>0</v>
      </c>
      <c r="AO99" s="58"/>
      <c r="AP99" s="58">
        <v>0</v>
      </c>
      <c r="AQ99" s="58">
        <v>3</v>
      </c>
      <c r="AR99" s="58">
        <v>3</v>
      </c>
      <c r="AS99" s="58"/>
      <c r="AT99" s="58">
        <v>25</v>
      </c>
      <c r="AU99" s="58">
        <v>170</v>
      </c>
      <c r="AV99" s="58"/>
      <c r="AW99" s="58"/>
      <c r="AX99" s="58"/>
      <c r="AY99" s="58"/>
      <c r="AZ99" s="58"/>
    </row>
    <row r="100" spans="23:52" x14ac:dyDescent="0.3">
      <c r="W100" s="57" t="str">
        <f ca="1">_xlfn.XLOOKUP($AB100,$B$8:$B$16,$C$8:$C$16,"",0)</f>
        <v>1,093sf</v>
      </c>
      <c r="X100" s="57" t="str">
        <f ca="1">_xlfn.XLOOKUP($AB100,$B$8:$B$16,$E$8:$E$16,"",0)</f>
        <v/>
      </c>
      <c r="Y100" s="57" t="str">
        <f ca="1">_xlfn.XLOOKUP($AB100,$B$8:$B$16,$F$8:$F$16,"",0)</f>
        <v/>
      </c>
      <c r="Z100" s="57" t="str">
        <f ca="1">IF(_xlfn.XLOOKUP($AB100,$B$8:$B$16,$D$8:$D$16,"",0)=0,"Classic",_xlfn.XLOOKUP($AB100,$B$8:$B$16,$D$8:$D$16,"",0))</f>
        <v>Classic</v>
      </c>
      <c r="AA100" s="64">
        <v>147956</v>
      </c>
      <c r="AB100" s="58" t="s">
        <v>102</v>
      </c>
      <c r="AC100" s="58">
        <v>1093</v>
      </c>
      <c r="AD100" s="59"/>
      <c r="AE100" s="58"/>
      <c r="AF100" s="58" t="s">
        <v>58</v>
      </c>
      <c r="AG100" s="58" t="s">
        <v>217</v>
      </c>
      <c r="AH100" s="63">
        <v>45199</v>
      </c>
      <c r="AI100" s="63">
        <v>45199</v>
      </c>
      <c r="AJ100" s="63">
        <v>45564</v>
      </c>
      <c r="AK100" s="58">
        <v>1710</v>
      </c>
      <c r="AL100" s="58">
        <v>1595</v>
      </c>
      <c r="AM100" s="58">
        <v>1595</v>
      </c>
      <c r="AN100" s="58">
        <v>0</v>
      </c>
      <c r="AO100" s="58"/>
      <c r="AP100" s="58">
        <v>0</v>
      </c>
      <c r="AQ100" s="58">
        <v>3</v>
      </c>
      <c r="AR100" s="58">
        <v>3</v>
      </c>
      <c r="AS100" s="58"/>
      <c r="AT100" s="58">
        <v>25</v>
      </c>
      <c r="AU100" s="58"/>
      <c r="AV100" s="58"/>
      <c r="AW100" s="58"/>
      <c r="AX100" s="58"/>
      <c r="AY100" s="58"/>
      <c r="AZ100" s="58"/>
    </row>
    <row r="101" spans="23:52" x14ac:dyDescent="0.3">
      <c r="W101" s="57" t="str">
        <f ca="1">_xlfn.XLOOKUP($AB101,$B$8:$B$16,$C$8:$C$16,"",0)</f>
        <v>1,093sf</v>
      </c>
      <c r="X101" s="57" t="str">
        <f ca="1">_xlfn.XLOOKUP($AB101,$B$8:$B$16,$E$8:$E$16,"",0)</f>
        <v/>
      </c>
      <c r="Y101" s="57" t="str">
        <f ca="1">_xlfn.XLOOKUP($AB101,$B$8:$B$16,$F$8:$F$16,"",0)</f>
        <v/>
      </c>
      <c r="Z101" s="57" t="str">
        <f ca="1">IF(_xlfn.XLOOKUP($AB101,$B$8:$B$16,$D$8:$D$16,"",0)=0,"Classic",_xlfn.XLOOKUP($AB101,$B$8:$B$16,$D$8:$D$16,"",0))</f>
        <v>Classic</v>
      </c>
      <c r="AA101" s="64">
        <v>148321</v>
      </c>
      <c r="AB101" s="58" t="s">
        <v>102</v>
      </c>
      <c r="AC101" s="58">
        <v>1093</v>
      </c>
      <c r="AD101" s="59"/>
      <c r="AE101" s="58"/>
      <c r="AF101" s="58" t="s">
        <v>58</v>
      </c>
      <c r="AG101" s="58" t="s">
        <v>218</v>
      </c>
      <c r="AH101" s="63">
        <v>45199</v>
      </c>
      <c r="AI101" s="63">
        <v>45199</v>
      </c>
      <c r="AJ101" s="63">
        <v>45564</v>
      </c>
      <c r="AK101" s="58">
        <v>1710</v>
      </c>
      <c r="AL101" s="58">
        <v>1675</v>
      </c>
      <c r="AM101" s="58">
        <v>1675</v>
      </c>
      <c r="AN101" s="58">
        <v>0</v>
      </c>
      <c r="AO101" s="58"/>
      <c r="AP101" s="58">
        <v>0</v>
      </c>
      <c r="AQ101" s="58">
        <v>3</v>
      </c>
      <c r="AR101" s="58">
        <v>3</v>
      </c>
      <c r="AS101" s="58"/>
      <c r="AT101" s="58">
        <v>25</v>
      </c>
      <c r="AU101" s="58"/>
      <c r="AV101" s="58"/>
      <c r="AW101" s="58"/>
      <c r="AX101" s="58"/>
      <c r="AY101" s="58"/>
      <c r="AZ101" s="58"/>
    </row>
    <row r="102" spans="23:52" x14ac:dyDescent="0.3">
      <c r="W102" s="57" t="str">
        <f ca="1">_xlfn.XLOOKUP($AB102,$B$8:$B$16,$C$8:$C$16,"",0)</f>
        <v>663sf</v>
      </c>
      <c r="X102" s="57" t="str">
        <f ca="1">_xlfn.XLOOKUP($AB102,$B$8:$B$16,$E$8:$E$16,"",0)</f>
        <v/>
      </c>
      <c r="Y102" s="57" t="str">
        <f ca="1">_xlfn.XLOOKUP($AB102,$B$8:$B$16,$F$8:$F$16,"",0)</f>
        <v/>
      </c>
      <c r="Z102" s="57" t="str">
        <f ca="1">IF(_xlfn.XLOOKUP($AB102,$B$8:$B$16,$D$8:$D$16,"",0)=0,"Classic",_xlfn.XLOOKUP($AB102,$B$8:$B$16,$D$8:$D$16,"",0))</f>
        <v>Classic</v>
      </c>
      <c r="AA102" s="64">
        <v>148686</v>
      </c>
      <c r="AB102" s="58" t="s">
        <v>116</v>
      </c>
      <c r="AC102" s="58">
        <v>663</v>
      </c>
      <c r="AD102" s="59"/>
      <c r="AE102" s="58"/>
      <c r="AF102" s="58" t="s">
        <v>59</v>
      </c>
      <c r="AG102" s="58" t="s">
        <v>60</v>
      </c>
      <c r="AH102" s="63"/>
      <c r="AI102" s="63"/>
      <c r="AJ102" s="63"/>
      <c r="AK102" s="58">
        <v>1380</v>
      </c>
      <c r="AL102" s="58">
        <v>0</v>
      </c>
      <c r="AM102" s="58">
        <v>0</v>
      </c>
      <c r="AN102" s="58">
        <v>0</v>
      </c>
      <c r="AO102" s="58"/>
      <c r="AP102" s="58">
        <v>0</v>
      </c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</row>
    <row r="103" spans="23:52" x14ac:dyDescent="0.3">
      <c r="W103" s="57" t="str">
        <f ca="1">_xlfn.XLOOKUP($AB103,$B$8:$B$16,$C$8:$C$16,"",0)</f>
        <v>1,433sf</v>
      </c>
      <c r="X103" s="57" t="str">
        <f ca="1">_xlfn.XLOOKUP($AB103,$B$8:$B$16,$E$8:$E$16,"",0)</f>
        <v/>
      </c>
      <c r="Y103" s="57" t="str">
        <f ca="1">_xlfn.XLOOKUP($AB103,$B$8:$B$16,$F$8:$F$16,"",0)</f>
        <v/>
      </c>
      <c r="Z103" s="57" t="str">
        <f ca="1">IF(_xlfn.XLOOKUP($AB103,$B$8:$B$16,$D$8:$D$16,"",0)=0,"Classic",_xlfn.XLOOKUP($AB103,$B$8:$B$16,$D$8:$D$16,"",0))</f>
        <v>Classic</v>
      </c>
      <c r="AA103" s="64">
        <v>149051</v>
      </c>
      <c r="AB103" s="58" t="s">
        <v>84</v>
      </c>
      <c r="AC103" s="58">
        <v>1433</v>
      </c>
      <c r="AD103" s="59"/>
      <c r="AE103" s="58"/>
      <c r="AF103" s="58" t="s">
        <v>58</v>
      </c>
      <c r="AG103" s="58" t="s">
        <v>219</v>
      </c>
      <c r="AH103" s="63">
        <v>45194</v>
      </c>
      <c r="AI103" s="63">
        <v>45194</v>
      </c>
      <c r="AJ103" s="63">
        <v>45559</v>
      </c>
      <c r="AK103" s="58">
        <v>2245</v>
      </c>
      <c r="AL103" s="58">
        <v>2195</v>
      </c>
      <c r="AM103" s="58">
        <v>2195</v>
      </c>
      <c r="AN103" s="58">
        <v>0</v>
      </c>
      <c r="AO103" s="58"/>
      <c r="AP103" s="58">
        <v>0</v>
      </c>
      <c r="AQ103" s="58">
        <v>3</v>
      </c>
      <c r="AR103" s="58">
        <v>3</v>
      </c>
      <c r="AS103" s="58"/>
      <c r="AT103" s="58">
        <v>25</v>
      </c>
      <c r="AU103" s="58">
        <v>340</v>
      </c>
      <c r="AV103" s="58">
        <v>35</v>
      </c>
      <c r="AW103" s="58"/>
      <c r="AX103" s="58"/>
      <c r="AY103" s="58"/>
      <c r="AZ103" s="58"/>
    </row>
    <row r="104" spans="23:52" x14ac:dyDescent="0.3">
      <c r="W104" s="57" t="str">
        <f ca="1">_xlfn.XLOOKUP($AB104,$B$8:$B$16,$C$8:$C$16,"",0)</f>
        <v>1,202sf</v>
      </c>
      <c r="X104" s="57" t="str">
        <f ca="1">_xlfn.XLOOKUP($AB104,$B$8:$B$16,$E$8:$E$16,"",0)</f>
        <v/>
      </c>
      <c r="Y104" s="57" t="str">
        <f ca="1">_xlfn.XLOOKUP($AB104,$B$8:$B$16,$F$8:$F$16,"",0)</f>
        <v/>
      </c>
      <c r="Z104" s="57" t="str">
        <f ca="1">IF(_xlfn.XLOOKUP($AB104,$B$8:$B$16,$D$8:$D$16,"",0)=0,"Classic",_xlfn.XLOOKUP($AB104,$B$8:$B$16,$D$8:$D$16,"",0))</f>
        <v>Classic</v>
      </c>
      <c r="AA104" s="64">
        <v>149417</v>
      </c>
      <c r="AB104" s="58" t="s">
        <v>77</v>
      </c>
      <c r="AC104" s="58">
        <v>1202</v>
      </c>
      <c r="AD104" s="59"/>
      <c r="AE104" s="58"/>
      <c r="AF104" s="58" t="s">
        <v>59</v>
      </c>
      <c r="AG104" s="58" t="s">
        <v>60</v>
      </c>
      <c r="AH104" s="63"/>
      <c r="AI104" s="63"/>
      <c r="AJ104" s="63"/>
      <c r="AK104" s="58">
        <v>1800</v>
      </c>
      <c r="AL104" s="58">
        <v>0</v>
      </c>
      <c r="AM104" s="58">
        <v>0</v>
      </c>
      <c r="AN104" s="58">
        <v>0</v>
      </c>
      <c r="AO104" s="58"/>
      <c r="AP104" s="58">
        <v>0</v>
      </c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</row>
    <row r="105" spans="23:52" x14ac:dyDescent="0.3">
      <c r="W105" s="57" t="str">
        <f ca="1">_xlfn.XLOOKUP($AB105,$B$8:$B$16,$C$8:$C$16,"",0)</f>
        <v>1,176sf</v>
      </c>
      <c r="X105" s="57" t="str">
        <f ca="1">_xlfn.XLOOKUP($AB105,$B$8:$B$16,$E$8:$E$16,"",0)</f>
        <v/>
      </c>
      <c r="Y105" s="57" t="str">
        <f ca="1">_xlfn.XLOOKUP($AB105,$B$8:$B$16,$F$8:$F$16,"",0)</f>
        <v/>
      </c>
      <c r="Z105" s="57" t="str">
        <f ca="1">IF(_xlfn.XLOOKUP($AB105,$B$8:$B$16,$D$8:$D$16,"",0)=0,"Classic",_xlfn.XLOOKUP($AB105,$B$8:$B$16,$D$8:$D$16,"",0))</f>
        <v>Classic</v>
      </c>
      <c r="AA105" s="64">
        <v>149782</v>
      </c>
      <c r="AB105" s="58" t="s">
        <v>75</v>
      </c>
      <c r="AC105" s="58">
        <v>1176</v>
      </c>
      <c r="AD105" s="59"/>
      <c r="AE105" s="58"/>
      <c r="AF105" s="58" t="s">
        <v>58</v>
      </c>
      <c r="AG105" s="58" t="s">
        <v>220</v>
      </c>
      <c r="AH105" s="63">
        <v>45194</v>
      </c>
      <c r="AI105" s="63">
        <v>45194</v>
      </c>
      <c r="AJ105" s="63">
        <v>45559</v>
      </c>
      <c r="AK105" s="58">
        <v>1750</v>
      </c>
      <c r="AL105" s="58">
        <v>1740</v>
      </c>
      <c r="AM105" s="58">
        <v>1740</v>
      </c>
      <c r="AN105" s="58">
        <v>0</v>
      </c>
      <c r="AO105" s="58"/>
      <c r="AP105" s="58">
        <v>0</v>
      </c>
      <c r="AQ105" s="58">
        <v>3</v>
      </c>
      <c r="AR105" s="58">
        <v>3</v>
      </c>
      <c r="AS105" s="58"/>
      <c r="AT105" s="58">
        <v>25</v>
      </c>
      <c r="AU105" s="58"/>
      <c r="AV105" s="58"/>
      <c r="AW105" s="58"/>
      <c r="AX105" s="58"/>
      <c r="AY105" s="58">
        <v>13</v>
      </c>
      <c r="AZ105" s="58"/>
    </row>
    <row r="106" spans="23:52" x14ac:dyDescent="0.3">
      <c r="W106" s="57" t="str">
        <f ca="1">_xlfn.XLOOKUP($AB106,$B$8:$B$16,$C$8:$C$16,"",0)</f>
        <v>697sf</v>
      </c>
      <c r="X106" s="57" t="str">
        <f ca="1">_xlfn.XLOOKUP($AB106,$B$8:$B$16,$E$8:$E$16,"",0)</f>
        <v/>
      </c>
      <c r="Y106" s="57" t="str">
        <f ca="1">_xlfn.XLOOKUP($AB106,$B$8:$B$16,$F$8:$F$16,"",0)</f>
        <v/>
      </c>
      <c r="Z106" s="57" t="str">
        <f ca="1">IF(_xlfn.XLOOKUP($AB106,$B$8:$B$16,$D$8:$D$16,"",0)=0,"Classic",_xlfn.XLOOKUP($AB106,$B$8:$B$16,$D$8:$D$16,"",0))</f>
        <v>Classic</v>
      </c>
      <c r="AA106" s="64">
        <v>150147</v>
      </c>
      <c r="AB106" s="58" t="s">
        <v>79</v>
      </c>
      <c r="AC106" s="58">
        <v>697</v>
      </c>
      <c r="AD106" s="59"/>
      <c r="AE106" s="58"/>
      <c r="AF106" s="58" t="s">
        <v>58</v>
      </c>
      <c r="AG106" s="58" t="s">
        <v>221</v>
      </c>
      <c r="AH106" s="63">
        <v>45205</v>
      </c>
      <c r="AI106" s="63">
        <v>45205</v>
      </c>
      <c r="AJ106" s="63">
        <v>45570</v>
      </c>
      <c r="AK106" s="58">
        <v>1430</v>
      </c>
      <c r="AL106" s="58">
        <v>1385</v>
      </c>
      <c r="AM106" s="58">
        <v>1385</v>
      </c>
      <c r="AN106" s="58">
        <v>0</v>
      </c>
      <c r="AO106" s="58"/>
      <c r="AP106" s="58">
        <v>0</v>
      </c>
      <c r="AQ106" s="58">
        <v>3</v>
      </c>
      <c r="AR106" s="58">
        <v>3</v>
      </c>
      <c r="AS106" s="58"/>
      <c r="AT106" s="58">
        <v>25</v>
      </c>
      <c r="AU106" s="58">
        <v>125</v>
      </c>
      <c r="AV106" s="58"/>
      <c r="AW106" s="58"/>
      <c r="AX106" s="58"/>
      <c r="AY106" s="58"/>
      <c r="AZ106" s="58"/>
    </row>
    <row r="107" spans="23:52" x14ac:dyDescent="0.3">
      <c r="W107" s="57" t="str">
        <f ca="1">_xlfn.XLOOKUP($AB107,$B$8:$B$16,$C$8:$C$16,"",0)</f>
        <v>1,176sf</v>
      </c>
      <c r="X107" s="57" t="str">
        <f ca="1">_xlfn.XLOOKUP($AB107,$B$8:$B$16,$E$8:$E$16,"",0)</f>
        <v/>
      </c>
      <c r="Y107" s="57" t="str">
        <f ca="1">_xlfn.XLOOKUP($AB107,$B$8:$B$16,$F$8:$F$16,"",0)</f>
        <v/>
      </c>
      <c r="Z107" s="57" t="str">
        <f ca="1">IF(_xlfn.XLOOKUP($AB107,$B$8:$B$16,$D$8:$D$16,"",0)=0,"Classic",_xlfn.XLOOKUP($AB107,$B$8:$B$16,$D$8:$D$16,"",0))</f>
        <v>Classic</v>
      </c>
      <c r="AA107" s="64">
        <v>150512</v>
      </c>
      <c r="AB107" s="58" t="s">
        <v>75</v>
      </c>
      <c r="AC107" s="58">
        <v>1176</v>
      </c>
      <c r="AD107" s="59"/>
      <c r="AE107" s="58"/>
      <c r="AF107" s="58" t="s">
        <v>58</v>
      </c>
      <c r="AG107" s="58" t="s">
        <v>222</v>
      </c>
      <c r="AH107" s="63">
        <v>45194</v>
      </c>
      <c r="AI107" s="63">
        <v>45194</v>
      </c>
      <c r="AJ107" s="63">
        <v>45559</v>
      </c>
      <c r="AK107" s="58">
        <v>1750</v>
      </c>
      <c r="AL107" s="58">
        <v>1695</v>
      </c>
      <c r="AM107" s="58">
        <v>1695</v>
      </c>
      <c r="AN107" s="58">
        <v>0</v>
      </c>
      <c r="AO107" s="58"/>
      <c r="AP107" s="58">
        <v>0</v>
      </c>
      <c r="AQ107" s="58">
        <v>3</v>
      </c>
      <c r="AR107" s="58">
        <v>3</v>
      </c>
      <c r="AS107" s="58">
        <v>20</v>
      </c>
      <c r="AT107" s="58">
        <v>25</v>
      </c>
      <c r="AU107" s="58"/>
      <c r="AV107" s="58"/>
      <c r="AW107" s="58"/>
      <c r="AX107" s="58"/>
      <c r="AY107" s="58"/>
      <c r="AZ107" s="58"/>
    </row>
    <row r="108" spans="23:52" x14ac:dyDescent="0.3">
      <c r="W108" s="57" t="str">
        <f ca="1">_xlfn.XLOOKUP($AB108,$B$8:$B$16,$C$8:$C$16,"",0)</f>
        <v>759sf</v>
      </c>
      <c r="X108" s="57" t="str">
        <f ca="1">_xlfn.XLOOKUP($AB108,$B$8:$B$16,$E$8:$E$16,"",0)</f>
        <v/>
      </c>
      <c r="Y108" s="57" t="str">
        <f ca="1">_xlfn.XLOOKUP($AB108,$B$8:$B$16,$F$8:$F$16,"",0)</f>
        <v/>
      </c>
      <c r="Z108" s="57" t="str">
        <f ca="1">IF(_xlfn.XLOOKUP($AB108,$B$8:$B$16,$D$8:$D$16,"",0)=0,"Classic",_xlfn.XLOOKUP($AB108,$B$8:$B$16,$D$8:$D$16,"",0))</f>
        <v>Classic</v>
      </c>
      <c r="AA108" s="64">
        <v>150878</v>
      </c>
      <c r="AB108" s="58" t="s">
        <v>72</v>
      </c>
      <c r="AC108" s="58">
        <v>759</v>
      </c>
      <c r="AD108" s="59"/>
      <c r="AE108" s="58"/>
      <c r="AF108" s="58" t="s">
        <v>59</v>
      </c>
      <c r="AG108" s="58" t="s">
        <v>60</v>
      </c>
      <c r="AH108" s="63"/>
      <c r="AI108" s="63"/>
      <c r="AJ108" s="63"/>
      <c r="AK108" s="58">
        <v>1433</v>
      </c>
      <c r="AL108" s="58">
        <v>0</v>
      </c>
      <c r="AM108" s="58">
        <v>0</v>
      </c>
      <c r="AN108" s="58">
        <v>0</v>
      </c>
      <c r="AO108" s="58"/>
      <c r="AP108" s="58">
        <v>0</v>
      </c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</row>
    <row r="109" spans="23:52" x14ac:dyDescent="0.3">
      <c r="W109" s="57" t="str">
        <f ca="1">_xlfn.XLOOKUP($AB109,$B$8:$B$16,$C$8:$C$16,"",0)</f>
        <v>1,265sf</v>
      </c>
      <c r="X109" s="57" t="str">
        <f ca="1">_xlfn.XLOOKUP($AB109,$B$8:$B$16,$E$8:$E$16,"",0)</f>
        <v/>
      </c>
      <c r="Y109" s="57" t="str">
        <f ca="1">_xlfn.XLOOKUP($AB109,$B$8:$B$16,$F$8:$F$16,"",0)</f>
        <v/>
      </c>
      <c r="Z109" s="57" t="str">
        <f ca="1">IF(_xlfn.XLOOKUP($AB109,$B$8:$B$16,$D$8:$D$16,"",0)=0,"Classic",_xlfn.XLOOKUP($AB109,$B$8:$B$16,$D$8:$D$16,"",0))</f>
        <v>Classic</v>
      </c>
      <c r="AA109" s="64">
        <v>151243</v>
      </c>
      <c r="AB109" s="58" t="s">
        <v>99</v>
      </c>
      <c r="AC109" s="58">
        <v>1265</v>
      </c>
      <c r="AD109" s="59"/>
      <c r="AE109" s="58"/>
      <c r="AF109" s="58" t="s">
        <v>58</v>
      </c>
      <c r="AG109" s="58" t="s">
        <v>223</v>
      </c>
      <c r="AH109" s="63">
        <v>45194</v>
      </c>
      <c r="AI109" s="63">
        <v>45194</v>
      </c>
      <c r="AJ109" s="63">
        <v>45559</v>
      </c>
      <c r="AK109" s="58">
        <v>1830</v>
      </c>
      <c r="AL109" s="58">
        <v>1810</v>
      </c>
      <c r="AM109" s="58">
        <v>1810</v>
      </c>
      <c r="AN109" s="58">
        <v>0</v>
      </c>
      <c r="AO109" s="58"/>
      <c r="AP109" s="58">
        <v>0</v>
      </c>
      <c r="AQ109" s="58">
        <v>3</v>
      </c>
      <c r="AR109" s="58">
        <v>3</v>
      </c>
      <c r="AS109" s="58">
        <v>20</v>
      </c>
      <c r="AT109" s="58">
        <v>25</v>
      </c>
      <c r="AU109" s="58">
        <v>125</v>
      </c>
      <c r="AV109" s="58">
        <v>35</v>
      </c>
      <c r="AW109" s="58"/>
      <c r="AX109" s="58"/>
      <c r="AY109" s="58"/>
      <c r="AZ109" s="58"/>
    </row>
    <row r="110" spans="23:52" x14ac:dyDescent="0.3">
      <c r="W110" s="57" t="str">
        <f ca="1">_xlfn.XLOOKUP($AB110,$B$8:$B$16,$C$8:$C$16,"",0)</f>
        <v>759sf</v>
      </c>
      <c r="X110" s="57" t="str">
        <f ca="1">_xlfn.XLOOKUP($AB110,$B$8:$B$16,$E$8:$E$16,"",0)</f>
        <v/>
      </c>
      <c r="Y110" s="57" t="str">
        <f ca="1">_xlfn.XLOOKUP($AB110,$B$8:$B$16,$F$8:$F$16,"",0)</f>
        <v/>
      </c>
      <c r="Z110" s="57" t="str">
        <f ca="1">IF(_xlfn.XLOOKUP($AB110,$B$8:$B$16,$D$8:$D$16,"",0)=0,"Classic",_xlfn.XLOOKUP($AB110,$B$8:$B$16,$D$8:$D$16,"",0))</f>
        <v>Classic</v>
      </c>
      <c r="AA110" s="64">
        <v>151608</v>
      </c>
      <c r="AB110" s="58" t="s">
        <v>72</v>
      </c>
      <c r="AC110" s="58">
        <v>759</v>
      </c>
      <c r="AD110" s="59"/>
      <c r="AE110" s="58"/>
      <c r="AF110" s="58" t="s">
        <v>58</v>
      </c>
      <c r="AG110" s="58" t="s">
        <v>224</v>
      </c>
      <c r="AH110" s="63">
        <v>45275</v>
      </c>
      <c r="AI110" s="63">
        <v>45275</v>
      </c>
      <c r="AJ110" s="63">
        <v>45640</v>
      </c>
      <c r="AK110" s="58">
        <v>1433</v>
      </c>
      <c r="AL110" s="58">
        <v>1345</v>
      </c>
      <c r="AM110" s="58">
        <v>1345</v>
      </c>
      <c r="AN110" s="58">
        <v>0</v>
      </c>
      <c r="AO110" s="58"/>
      <c r="AP110" s="58">
        <v>0</v>
      </c>
      <c r="AQ110" s="58">
        <v>3</v>
      </c>
      <c r="AR110" s="58">
        <v>3</v>
      </c>
      <c r="AS110" s="58">
        <v>20</v>
      </c>
      <c r="AT110" s="58">
        <v>25</v>
      </c>
      <c r="AU110" s="58"/>
      <c r="AV110" s="58"/>
      <c r="AW110" s="58"/>
      <c r="AX110" s="58"/>
      <c r="AY110" s="58"/>
      <c r="AZ110" s="58"/>
    </row>
    <row r="111" spans="23:52" x14ac:dyDescent="0.3">
      <c r="W111" s="57" t="str">
        <f ca="1">_xlfn.XLOOKUP($AB111,$B$8:$B$16,$C$8:$C$16,"",0)</f>
        <v>1,093sf</v>
      </c>
      <c r="X111" s="57" t="str">
        <f ca="1">_xlfn.XLOOKUP($AB111,$B$8:$B$16,$E$8:$E$16,"",0)</f>
        <v/>
      </c>
      <c r="Y111" s="57" t="str">
        <f ca="1">_xlfn.XLOOKUP($AB111,$B$8:$B$16,$F$8:$F$16,"",0)</f>
        <v/>
      </c>
      <c r="Z111" s="57" t="str">
        <f ca="1">IF(_xlfn.XLOOKUP($AB111,$B$8:$B$16,$D$8:$D$16,"",0)=0,"Classic",_xlfn.XLOOKUP($AB111,$B$8:$B$16,$D$8:$D$16,"",0))</f>
        <v>Classic</v>
      </c>
      <c r="AA111" s="64">
        <v>151973</v>
      </c>
      <c r="AB111" s="58" t="s">
        <v>102</v>
      </c>
      <c r="AC111" s="58">
        <v>1093</v>
      </c>
      <c r="AD111" s="59"/>
      <c r="AE111" s="58"/>
      <c r="AF111" s="58" t="s">
        <v>58</v>
      </c>
      <c r="AG111" s="58" t="s">
        <v>225</v>
      </c>
      <c r="AH111" s="63">
        <v>45222</v>
      </c>
      <c r="AI111" s="63">
        <v>45222</v>
      </c>
      <c r="AJ111" s="63">
        <v>45404</v>
      </c>
      <c r="AK111" s="58">
        <v>1710</v>
      </c>
      <c r="AL111" s="58">
        <v>1800</v>
      </c>
      <c r="AM111" s="58">
        <v>1800</v>
      </c>
      <c r="AN111" s="58">
        <v>0</v>
      </c>
      <c r="AO111" s="58"/>
      <c r="AP111" s="58">
        <v>0</v>
      </c>
      <c r="AQ111" s="58">
        <v>3</v>
      </c>
      <c r="AR111" s="58">
        <v>3</v>
      </c>
      <c r="AS111" s="58"/>
      <c r="AT111" s="58">
        <v>25</v>
      </c>
      <c r="AU111" s="58"/>
      <c r="AV111" s="58"/>
      <c r="AW111" s="58"/>
      <c r="AX111" s="58"/>
      <c r="AY111" s="58"/>
      <c r="AZ111" s="58"/>
    </row>
    <row r="112" spans="23:52" x14ac:dyDescent="0.3">
      <c r="W112" s="57" t="str">
        <f ca="1">_xlfn.XLOOKUP($AB112,$B$8:$B$16,$C$8:$C$16,"",0)</f>
        <v>759sf</v>
      </c>
      <c r="X112" s="57" t="str">
        <f ca="1">_xlfn.XLOOKUP($AB112,$B$8:$B$16,$E$8:$E$16,"",0)</f>
        <v/>
      </c>
      <c r="Y112" s="57" t="str">
        <f ca="1">_xlfn.XLOOKUP($AB112,$B$8:$B$16,$F$8:$F$16,"",0)</f>
        <v/>
      </c>
      <c r="Z112" s="57" t="str">
        <f ca="1">IF(_xlfn.XLOOKUP($AB112,$B$8:$B$16,$D$8:$D$16,"",0)=0,"Classic",_xlfn.XLOOKUP($AB112,$B$8:$B$16,$D$8:$D$16,"",0))</f>
        <v>Classic</v>
      </c>
      <c r="AA112" s="64">
        <v>152339</v>
      </c>
      <c r="AB112" s="58" t="s">
        <v>72</v>
      </c>
      <c r="AC112" s="58">
        <v>759</v>
      </c>
      <c r="AD112" s="59"/>
      <c r="AE112" s="58"/>
      <c r="AF112" s="58" t="s">
        <v>58</v>
      </c>
      <c r="AG112" s="58" t="s">
        <v>226</v>
      </c>
      <c r="AH112" s="63">
        <v>45211</v>
      </c>
      <c r="AI112" s="63">
        <v>45211</v>
      </c>
      <c r="AJ112" s="63">
        <v>45576</v>
      </c>
      <c r="AK112" s="58">
        <v>1433</v>
      </c>
      <c r="AL112" s="58">
        <v>1375</v>
      </c>
      <c r="AM112" s="58">
        <v>1375</v>
      </c>
      <c r="AN112" s="58">
        <v>0</v>
      </c>
      <c r="AO112" s="58"/>
      <c r="AP112" s="58">
        <v>0</v>
      </c>
      <c r="AQ112" s="58">
        <v>3</v>
      </c>
      <c r="AR112" s="58">
        <v>3</v>
      </c>
      <c r="AS112" s="58"/>
      <c r="AT112" s="58">
        <v>25</v>
      </c>
      <c r="AU112" s="58"/>
      <c r="AV112" s="58"/>
      <c r="AW112" s="58"/>
      <c r="AX112" s="58"/>
      <c r="AY112" s="58"/>
      <c r="AZ112" s="58"/>
    </row>
    <row r="113" spans="23:52" x14ac:dyDescent="0.3">
      <c r="W113" s="57" t="str">
        <f ca="1">_xlfn.XLOOKUP($AB113,$B$8:$B$16,$C$8:$C$16,"",0)</f>
        <v>1,093sf</v>
      </c>
      <c r="X113" s="57" t="str">
        <f ca="1">_xlfn.XLOOKUP($AB113,$B$8:$B$16,$E$8:$E$16,"",0)</f>
        <v/>
      </c>
      <c r="Y113" s="57" t="str">
        <f ca="1">_xlfn.XLOOKUP($AB113,$B$8:$B$16,$F$8:$F$16,"",0)</f>
        <v/>
      </c>
      <c r="Z113" s="57" t="str">
        <f ca="1">IF(_xlfn.XLOOKUP($AB113,$B$8:$B$16,$D$8:$D$16,"",0)=0,"Classic",_xlfn.XLOOKUP($AB113,$B$8:$B$16,$D$8:$D$16,"",0))</f>
        <v>Classic</v>
      </c>
      <c r="AA113" s="64">
        <v>152704</v>
      </c>
      <c r="AB113" s="58" t="s">
        <v>102</v>
      </c>
      <c r="AC113" s="58">
        <v>1093</v>
      </c>
      <c r="AD113" s="59"/>
      <c r="AE113" s="58"/>
      <c r="AF113" s="58" t="s">
        <v>58</v>
      </c>
      <c r="AG113" s="58" t="s">
        <v>227</v>
      </c>
      <c r="AH113" s="63">
        <v>45194</v>
      </c>
      <c r="AI113" s="63">
        <v>45194</v>
      </c>
      <c r="AJ113" s="63">
        <v>45559</v>
      </c>
      <c r="AK113" s="58">
        <v>1710</v>
      </c>
      <c r="AL113" s="58">
        <v>1690</v>
      </c>
      <c r="AM113" s="58">
        <v>1690</v>
      </c>
      <c r="AN113" s="58">
        <v>0</v>
      </c>
      <c r="AO113" s="58"/>
      <c r="AP113" s="58">
        <v>0</v>
      </c>
      <c r="AQ113" s="58">
        <v>3</v>
      </c>
      <c r="AR113" s="58">
        <v>3</v>
      </c>
      <c r="AS113" s="58"/>
      <c r="AT113" s="58">
        <v>25</v>
      </c>
      <c r="AU113" s="58">
        <v>170</v>
      </c>
      <c r="AV113" s="58"/>
      <c r="AW113" s="58"/>
      <c r="AX113" s="58"/>
      <c r="AY113" s="58"/>
      <c r="AZ113" s="58"/>
    </row>
    <row r="114" spans="23:52" x14ac:dyDescent="0.3">
      <c r="W114" s="57" t="str">
        <f ca="1">_xlfn.XLOOKUP($AB114,$B$8:$B$16,$C$8:$C$16,"",0)</f>
        <v>759sf</v>
      </c>
      <c r="X114" s="57" t="str">
        <f ca="1">_xlfn.XLOOKUP($AB114,$B$8:$B$16,$E$8:$E$16,"",0)</f>
        <v/>
      </c>
      <c r="Y114" s="57" t="str">
        <f ca="1">_xlfn.XLOOKUP($AB114,$B$8:$B$16,$F$8:$F$16,"",0)</f>
        <v/>
      </c>
      <c r="Z114" s="57" t="str">
        <f ca="1">IF(_xlfn.XLOOKUP($AB114,$B$8:$B$16,$D$8:$D$16,"",0)=0,"Classic",_xlfn.XLOOKUP($AB114,$B$8:$B$16,$D$8:$D$16,"",0))</f>
        <v>Classic</v>
      </c>
      <c r="AA114" s="64">
        <v>153069</v>
      </c>
      <c r="AB114" s="58" t="s">
        <v>72</v>
      </c>
      <c r="AC114" s="58">
        <v>759</v>
      </c>
      <c r="AD114" s="59"/>
      <c r="AE114" s="58"/>
      <c r="AF114" s="58" t="s">
        <v>59</v>
      </c>
      <c r="AG114" s="58" t="s">
        <v>60</v>
      </c>
      <c r="AH114" s="63"/>
      <c r="AI114" s="63"/>
      <c r="AJ114" s="63"/>
      <c r="AK114" s="58">
        <v>1433</v>
      </c>
      <c r="AL114" s="58">
        <v>0</v>
      </c>
      <c r="AM114" s="58">
        <v>0</v>
      </c>
      <c r="AN114" s="58">
        <v>0</v>
      </c>
      <c r="AO114" s="58"/>
      <c r="AP114" s="58">
        <v>0</v>
      </c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</row>
    <row r="115" spans="23:52" x14ac:dyDescent="0.3">
      <c r="W115" s="57" t="str">
        <f ca="1">_xlfn.XLOOKUP($AB115,$B$8:$B$16,$C$8:$C$16,"",0)</f>
        <v>1,265sf</v>
      </c>
      <c r="X115" s="57" t="str">
        <f ca="1">_xlfn.XLOOKUP($AB115,$B$8:$B$16,$E$8:$E$16,"",0)</f>
        <v/>
      </c>
      <c r="Y115" s="57" t="str">
        <f ca="1">_xlfn.XLOOKUP($AB115,$B$8:$B$16,$F$8:$F$16,"",0)</f>
        <v/>
      </c>
      <c r="Z115" s="57" t="str">
        <f ca="1">IF(_xlfn.XLOOKUP($AB115,$B$8:$B$16,$D$8:$D$16,"",0)=0,"Classic",_xlfn.XLOOKUP($AB115,$B$8:$B$16,$D$8:$D$16,"",0))</f>
        <v>Classic</v>
      </c>
      <c r="AA115" s="64">
        <v>153434</v>
      </c>
      <c r="AB115" s="58" t="s">
        <v>99</v>
      </c>
      <c r="AC115" s="58">
        <v>1265</v>
      </c>
      <c r="AD115" s="59"/>
      <c r="AE115" s="58"/>
      <c r="AF115" s="58" t="s">
        <v>58</v>
      </c>
      <c r="AG115" s="58" t="s">
        <v>228</v>
      </c>
      <c r="AH115" s="63">
        <v>45194</v>
      </c>
      <c r="AI115" s="63">
        <v>45194</v>
      </c>
      <c r="AJ115" s="63">
        <v>45559</v>
      </c>
      <c r="AK115" s="58">
        <v>1830</v>
      </c>
      <c r="AL115" s="58">
        <v>1760</v>
      </c>
      <c r="AM115" s="58">
        <v>1760</v>
      </c>
      <c r="AN115" s="58">
        <v>0</v>
      </c>
      <c r="AO115" s="58"/>
      <c r="AP115" s="58">
        <v>0</v>
      </c>
      <c r="AQ115" s="58">
        <v>3</v>
      </c>
      <c r="AR115" s="58">
        <v>3</v>
      </c>
      <c r="AS115" s="58"/>
      <c r="AT115" s="58">
        <v>25</v>
      </c>
      <c r="AU115" s="58"/>
      <c r="AV115" s="58"/>
      <c r="AW115" s="58"/>
      <c r="AX115" s="58"/>
      <c r="AY115" s="58"/>
      <c r="AZ115" s="58"/>
    </row>
    <row r="116" spans="23:52" x14ac:dyDescent="0.3">
      <c r="W116" s="57" t="str">
        <f ca="1">_xlfn.XLOOKUP($AB116,$B$8:$B$16,$C$8:$C$16,"",0)</f>
        <v>1,176sf</v>
      </c>
      <c r="X116" s="57" t="str">
        <f ca="1">_xlfn.XLOOKUP($AB116,$B$8:$B$16,$E$8:$E$16,"",0)</f>
        <v/>
      </c>
      <c r="Y116" s="57" t="str">
        <f ca="1">_xlfn.XLOOKUP($AB116,$B$8:$B$16,$F$8:$F$16,"",0)</f>
        <v/>
      </c>
      <c r="Z116" s="57" t="str">
        <f ca="1">IF(_xlfn.XLOOKUP($AB116,$B$8:$B$16,$D$8:$D$16,"",0)=0,"Classic",_xlfn.XLOOKUP($AB116,$B$8:$B$16,$D$8:$D$16,"",0))</f>
        <v>Classic</v>
      </c>
      <c r="AA116" s="64">
        <v>153800</v>
      </c>
      <c r="AB116" s="58" t="s">
        <v>75</v>
      </c>
      <c r="AC116" s="58">
        <v>1176</v>
      </c>
      <c r="AD116" s="59"/>
      <c r="AE116" s="58"/>
      <c r="AF116" s="58" t="s">
        <v>59</v>
      </c>
      <c r="AG116" s="58" t="s">
        <v>60</v>
      </c>
      <c r="AH116" s="63"/>
      <c r="AI116" s="63"/>
      <c r="AJ116" s="63"/>
      <c r="AK116" s="58">
        <v>1775</v>
      </c>
      <c r="AL116" s="58">
        <v>0</v>
      </c>
      <c r="AM116" s="58">
        <v>0</v>
      </c>
      <c r="AN116" s="58">
        <v>0</v>
      </c>
      <c r="AO116" s="58"/>
      <c r="AP116" s="58">
        <v>0</v>
      </c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</row>
    <row r="117" spans="23:52" x14ac:dyDescent="0.3">
      <c r="W117" s="57" t="str">
        <f ca="1">_xlfn.XLOOKUP($AB117,$B$8:$B$16,$C$8:$C$16,"",0)</f>
        <v>1,176sf</v>
      </c>
      <c r="X117" s="57" t="str">
        <f ca="1">_xlfn.XLOOKUP($AB117,$B$8:$B$16,$E$8:$E$16,"",0)</f>
        <v/>
      </c>
      <c r="Y117" s="57" t="str">
        <f ca="1">_xlfn.XLOOKUP($AB117,$B$8:$B$16,$F$8:$F$16,"",0)</f>
        <v/>
      </c>
      <c r="Z117" s="57" t="str">
        <f ca="1">IF(_xlfn.XLOOKUP($AB117,$B$8:$B$16,$D$8:$D$16,"",0)=0,"Classic",_xlfn.XLOOKUP($AB117,$B$8:$B$16,$D$8:$D$16,"",0))</f>
        <v>Classic</v>
      </c>
      <c r="AA117" s="64">
        <v>154165</v>
      </c>
      <c r="AB117" s="58" t="s">
        <v>75</v>
      </c>
      <c r="AC117" s="58">
        <v>1176</v>
      </c>
      <c r="AD117" s="59"/>
      <c r="AE117" s="58"/>
      <c r="AF117" s="58" t="s">
        <v>58</v>
      </c>
      <c r="AG117" s="58" t="s">
        <v>229</v>
      </c>
      <c r="AH117" s="63">
        <v>45194</v>
      </c>
      <c r="AI117" s="63">
        <v>45194</v>
      </c>
      <c r="AJ117" s="63">
        <v>45559</v>
      </c>
      <c r="AK117" s="58">
        <v>1775</v>
      </c>
      <c r="AL117" s="58">
        <v>1765</v>
      </c>
      <c r="AM117" s="58">
        <v>1765</v>
      </c>
      <c r="AN117" s="58">
        <v>0</v>
      </c>
      <c r="AO117" s="58"/>
      <c r="AP117" s="58">
        <v>0</v>
      </c>
      <c r="AQ117" s="58">
        <v>3</v>
      </c>
      <c r="AR117" s="58">
        <v>3</v>
      </c>
      <c r="AS117" s="58"/>
      <c r="AT117" s="58">
        <v>25</v>
      </c>
      <c r="AU117" s="58">
        <v>125</v>
      </c>
      <c r="AV117" s="58">
        <v>35</v>
      </c>
      <c r="AW117" s="58"/>
      <c r="AX117" s="58"/>
      <c r="AY117" s="58"/>
      <c r="AZ117" s="58"/>
    </row>
    <row r="118" spans="23:52" x14ac:dyDescent="0.3">
      <c r="W118" s="57" t="str">
        <f ca="1">_xlfn.XLOOKUP($AB118,$B$8:$B$16,$C$8:$C$16,"",0)</f>
        <v>759sf</v>
      </c>
      <c r="X118" s="57" t="str">
        <f ca="1">_xlfn.XLOOKUP($AB118,$B$8:$B$16,$E$8:$E$16,"",0)</f>
        <v/>
      </c>
      <c r="Y118" s="57" t="str">
        <f ca="1">_xlfn.XLOOKUP($AB118,$B$8:$B$16,$F$8:$F$16,"",0)</f>
        <v/>
      </c>
      <c r="Z118" s="57" t="str">
        <f ca="1">IF(_xlfn.XLOOKUP($AB118,$B$8:$B$16,$D$8:$D$16,"",0)=0,"Classic",_xlfn.XLOOKUP($AB118,$B$8:$B$16,$D$8:$D$16,"",0))</f>
        <v>Classic</v>
      </c>
      <c r="AA118" s="64">
        <v>438717</v>
      </c>
      <c r="AB118" s="58" t="s">
        <v>72</v>
      </c>
      <c r="AC118" s="58">
        <v>759</v>
      </c>
      <c r="AD118" s="59"/>
      <c r="AE118" s="58"/>
      <c r="AF118" s="58" t="s">
        <v>58</v>
      </c>
      <c r="AG118" s="58" t="s">
        <v>230</v>
      </c>
      <c r="AH118" s="63">
        <v>45331</v>
      </c>
      <c r="AI118" s="63">
        <v>45331</v>
      </c>
      <c r="AJ118" s="63">
        <v>45696</v>
      </c>
      <c r="AK118" s="58">
        <v>1383</v>
      </c>
      <c r="AL118" s="58">
        <v>1375</v>
      </c>
      <c r="AM118" s="58">
        <v>1375</v>
      </c>
      <c r="AN118" s="58">
        <v>0</v>
      </c>
      <c r="AO118" s="58"/>
      <c r="AP118" s="58">
        <v>0</v>
      </c>
      <c r="AQ118" s="58">
        <v>3</v>
      </c>
      <c r="AR118" s="58">
        <v>3</v>
      </c>
      <c r="AS118" s="58"/>
      <c r="AT118" s="58">
        <v>25</v>
      </c>
      <c r="AU118" s="58">
        <v>200</v>
      </c>
      <c r="AV118" s="58"/>
      <c r="AW118" s="58"/>
      <c r="AX118" s="58"/>
      <c r="AY118" s="58"/>
      <c r="AZ118" s="58"/>
    </row>
    <row r="119" spans="23:52" x14ac:dyDescent="0.3">
      <c r="W119" s="57" t="str">
        <f ca="1">_xlfn.XLOOKUP($AB119,$B$8:$B$16,$C$8:$C$16,"",0)</f>
        <v>1,093sf</v>
      </c>
      <c r="X119" s="57" t="str">
        <f ca="1">_xlfn.XLOOKUP($AB119,$B$8:$B$16,$E$8:$E$16,"",0)</f>
        <v/>
      </c>
      <c r="Y119" s="57" t="str">
        <f ca="1">_xlfn.XLOOKUP($AB119,$B$8:$B$16,$F$8:$F$16,"",0)</f>
        <v/>
      </c>
      <c r="Z119" s="57" t="str">
        <f ca="1">IF(_xlfn.XLOOKUP($AB119,$B$8:$B$16,$D$8:$D$16,"",0)=0,"Classic",_xlfn.XLOOKUP($AB119,$B$8:$B$16,$D$8:$D$16,"",0))</f>
        <v>Classic</v>
      </c>
      <c r="AA119" s="64">
        <v>439082</v>
      </c>
      <c r="AB119" s="58" t="s">
        <v>102</v>
      </c>
      <c r="AC119" s="58">
        <v>1093</v>
      </c>
      <c r="AD119" s="59"/>
      <c r="AE119" s="58"/>
      <c r="AF119" s="58" t="s">
        <v>59</v>
      </c>
      <c r="AG119" s="58" t="s">
        <v>60</v>
      </c>
      <c r="AH119" s="63"/>
      <c r="AI119" s="63"/>
      <c r="AJ119" s="63"/>
      <c r="AK119" s="58">
        <v>1835</v>
      </c>
      <c r="AL119" s="58">
        <v>0</v>
      </c>
      <c r="AM119" s="58">
        <v>0</v>
      </c>
      <c r="AN119" s="58">
        <v>0</v>
      </c>
      <c r="AO119" s="58"/>
      <c r="AP119" s="58">
        <v>0</v>
      </c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</row>
    <row r="120" spans="23:52" x14ac:dyDescent="0.3">
      <c r="W120" s="57" t="str">
        <f ca="1">_xlfn.XLOOKUP($AB120,$B$8:$B$16,$C$8:$C$16,"",0)</f>
        <v>759sf</v>
      </c>
      <c r="X120" s="57" t="str">
        <f ca="1">_xlfn.XLOOKUP($AB120,$B$8:$B$16,$E$8:$E$16,"",0)</f>
        <v/>
      </c>
      <c r="Y120" s="57" t="str">
        <f ca="1">_xlfn.XLOOKUP($AB120,$B$8:$B$16,$F$8:$F$16,"",0)</f>
        <v/>
      </c>
      <c r="Z120" s="57" t="str">
        <f ca="1">IF(_xlfn.XLOOKUP($AB120,$B$8:$B$16,$D$8:$D$16,"",0)=0,"Classic",_xlfn.XLOOKUP($AB120,$B$8:$B$16,$D$8:$D$16,"",0))</f>
        <v>Classic</v>
      </c>
      <c r="AA120" s="64">
        <v>439447</v>
      </c>
      <c r="AB120" s="58" t="s">
        <v>72</v>
      </c>
      <c r="AC120" s="58">
        <v>759</v>
      </c>
      <c r="AD120" s="59"/>
      <c r="AE120" s="58"/>
      <c r="AF120" s="58" t="s">
        <v>59</v>
      </c>
      <c r="AG120" s="58" t="s">
        <v>60</v>
      </c>
      <c r="AH120" s="63"/>
      <c r="AI120" s="63"/>
      <c r="AJ120" s="63"/>
      <c r="AK120" s="58">
        <v>1408</v>
      </c>
      <c r="AL120" s="58">
        <v>0</v>
      </c>
      <c r="AM120" s="58">
        <v>0</v>
      </c>
      <c r="AN120" s="58">
        <v>0</v>
      </c>
      <c r="AO120" s="58"/>
      <c r="AP120" s="58">
        <v>0</v>
      </c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</row>
    <row r="121" spans="23:52" x14ac:dyDescent="0.3">
      <c r="W121" s="57" t="str">
        <f ca="1">_xlfn.XLOOKUP($AB121,$B$8:$B$16,$C$8:$C$16,"",0)</f>
        <v>1,093sf</v>
      </c>
      <c r="X121" s="57" t="str">
        <f ca="1">_xlfn.XLOOKUP($AB121,$B$8:$B$16,$E$8:$E$16,"",0)</f>
        <v/>
      </c>
      <c r="Y121" s="57" t="str">
        <f ca="1">_xlfn.XLOOKUP($AB121,$B$8:$B$16,$F$8:$F$16,"",0)</f>
        <v/>
      </c>
      <c r="Z121" s="57" t="str">
        <f ca="1">IF(_xlfn.XLOOKUP($AB121,$B$8:$B$16,$D$8:$D$16,"",0)=0,"Classic",_xlfn.XLOOKUP($AB121,$B$8:$B$16,$D$8:$D$16,"",0))</f>
        <v>Classic</v>
      </c>
      <c r="AA121" s="64">
        <v>439813</v>
      </c>
      <c r="AB121" s="58" t="s">
        <v>102</v>
      </c>
      <c r="AC121" s="58">
        <v>1093</v>
      </c>
      <c r="AD121" s="59"/>
      <c r="AE121" s="58"/>
      <c r="AF121" s="58" t="s">
        <v>58</v>
      </c>
      <c r="AG121" s="58" t="s">
        <v>231</v>
      </c>
      <c r="AH121" s="63">
        <v>45352</v>
      </c>
      <c r="AI121" s="63">
        <v>45352</v>
      </c>
      <c r="AJ121" s="63">
        <v>45747</v>
      </c>
      <c r="AK121" s="58">
        <v>1710</v>
      </c>
      <c r="AL121" s="58">
        <v>1700</v>
      </c>
      <c r="AM121" s="58">
        <v>1700</v>
      </c>
      <c r="AN121" s="58">
        <v>0</v>
      </c>
      <c r="AO121" s="58"/>
      <c r="AP121" s="58">
        <v>0</v>
      </c>
      <c r="AQ121" s="58">
        <v>3</v>
      </c>
      <c r="AR121" s="58">
        <v>3</v>
      </c>
      <c r="AS121" s="58"/>
      <c r="AT121" s="58">
        <v>25</v>
      </c>
      <c r="AU121" s="58"/>
      <c r="AV121" s="58"/>
      <c r="AW121" s="58"/>
      <c r="AX121" s="58"/>
      <c r="AY121" s="58"/>
      <c r="AZ121" s="58"/>
    </row>
    <row r="122" spans="23:52" x14ac:dyDescent="0.3">
      <c r="W122" s="57" t="str">
        <f ca="1">_xlfn.XLOOKUP($AB122,$B$8:$B$16,$C$8:$C$16,"",0)</f>
        <v>759sf</v>
      </c>
      <c r="X122" s="57" t="str">
        <f ca="1">_xlfn.XLOOKUP($AB122,$B$8:$B$16,$E$8:$E$16,"",0)</f>
        <v/>
      </c>
      <c r="Y122" s="57" t="str">
        <f ca="1">_xlfn.XLOOKUP($AB122,$B$8:$B$16,$F$8:$F$16,"",0)</f>
        <v/>
      </c>
      <c r="Z122" s="57" t="str">
        <f ca="1">IF(_xlfn.XLOOKUP($AB122,$B$8:$B$16,$D$8:$D$16,"",0)=0,"Classic",_xlfn.XLOOKUP($AB122,$B$8:$B$16,$D$8:$D$16,"",0))</f>
        <v>Classic</v>
      </c>
      <c r="AA122" s="64">
        <v>440178</v>
      </c>
      <c r="AB122" s="58" t="s">
        <v>72</v>
      </c>
      <c r="AC122" s="58">
        <v>759</v>
      </c>
      <c r="AD122" s="59"/>
      <c r="AE122" s="58"/>
      <c r="AF122" s="58" t="s">
        <v>59</v>
      </c>
      <c r="AG122" s="58" t="s">
        <v>60</v>
      </c>
      <c r="AH122" s="63"/>
      <c r="AI122" s="63"/>
      <c r="AJ122" s="63"/>
      <c r="AK122" s="58">
        <v>1408</v>
      </c>
      <c r="AL122" s="58">
        <v>0</v>
      </c>
      <c r="AM122" s="58">
        <v>0</v>
      </c>
      <c r="AN122" s="58">
        <v>0</v>
      </c>
      <c r="AO122" s="58"/>
      <c r="AP122" s="58">
        <v>0</v>
      </c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</row>
    <row r="123" spans="23:52" x14ac:dyDescent="0.3">
      <c r="W123" s="57" t="str">
        <f ca="1">_xlfn.XLOOKUP($AB123,$B$8:$B$16,$C$8:$C$16,"",0)</f>
        <v>1,093sf</v>
      </c>
      <c r="X123" s="57" t="str">
        <f ca="1">_xlfn.XLOOKUP($AB123,$B$8:$B$16,$E$8:$E$16,"",0)</f>
        <v/>
      </c>
      <c r="Y123" s="57" t="str">
        <f ca="1">_xlfn.XLOOKUP($AB123,$B$8:$B$16,$F$8:$F$16,"",0)</f>
        <v/>
      </c>
      <c r="Z123" s="57" t="str">
        <f ca="1">IF(_xlfn.XLOOKUP($AB123,$B$8:$B$16,$D$8:$D$16,"",0)=0,"Classic",_xlfn.XLOOKUP($AB123,$B$8:$B$16,$D$8:$D$16,"",0))</f>
        <v>Classic</v>
      </c>
      <c r="AA123" s="64">
        <v>440543</v>
      </c>
      <c r="AB123" s="58" t="s">
        <v>102</v>
      </c>
      <c r="AC123" s="58">
        <v>1093</v>
      </c>
      <c r="AD123" s="59"/>
      <c r="AE123" s="58"/>
      <c r="AF123" s="58" t="s">
        <v>59</v>
      </c>
      <c r="AG123" s="58" t="s">
        <v>60</v>
      </c>
      <c r="AH123" s="63"/>
      <c r="AI123" s="63"/>
      <c r="AJ123" s="63"/>
      <c r="AK123" s="58">
        <v>1710</v>
      </c>
      <c r="AL123" s="58">
        <v>0</v>
      </c>
      <c r="AM123" s="58">
        <v>0</v>
      </c>
      <c r="AN123" s="58">
        <v>0</v>
      </c>
      <c r="AO123" s="58"/>
      <c r="AP123" s="58">
        <v>0</v>
      </c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</row>
    <row r="124" spans="23:52" x14ac:dyDescent="0.3">
      <c r="W124" s="57" t="str">
        <f ca="1">_xlfn.XLOOKUP($AB124,$B$8:$B$16,$C$8:$C$16,"",0)</f>
        <v>759sf</v>
      </c>
      <c r="X124" s="57" t="str">
        <f ca="1">_xlfn.XLOOKUP($AB124,$B$8:$B$16,$E$8:$E$16,"",0)</f>
        <v/>
      </c>
      <c r="Y124" s="57" t="str">
        <f ca="1">_xlfn.XLOOKUP($AB124,$B$8:$B$16,$F$8:$F$16,"",0)</f>
        <v/>
      </c>
      <c r="Z124" s="57" t="str">
        <f ca="1">IF(_xlfn.XLOOKUP($AB124,$B$8:$B$16,$D$8:$D$16,"",0)=0,"Classic",_xlfn.XLOOKUP($AB124,$B$8:$B$16,$D$8:$D$16,"",0))</f>
        <v>Classic</v>
      </c>
      <c r="AA124" s="64">
        <v>440908</v>
      </c>
      <c r="AB124" s="58" t="s">
        <v>72</v>
      </c>
      <c r="AC124" s="58">
        <v>759</v>
      </c>
      <c r="AD124" s="59"/>
      <c r="AE124" s="58"/>
      <c r="AF124" s="58" t="s">
        <v>59</v>
      </c>
      <c r="AG124" s="58" t="s">
        <v>60</v>
      </c>
      <c r="AH124" s="63"/>
      <c r="AI124" s="63"/>
      <c r="AJ124" s="63"/>
      <c r="AK124" s="58">
        <v>1408</v>
      </c>
      <c r="AL124" s="58">
        <v>0</v>
      </c>
      <c r="AM124" s="58">
        <v>0</v>
      </c>
      <c r="AN124" s="58">
        <v>0</v>
      </c>
      <c r="AO124" s="58"/>
      <c r="AP124" s="58">
        <v>0</v>
      </c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</row>
    <row r="125" spans="23:52" x14ac:dyDescent="0.3">
      <c r="W125" s="57" t="str">
        <f ca="1">_xlfn.XLOOKUP($AB125,$B$8:$B$16,$C$8:$C$16,"",0)</f>
        <v>1,093sf</v>
      </c>
      <c r="X125" s="57" t="str">
        <f ca="1">_xlfn.XLOOKUP($AB125,$B$8:$B$16,$E$8:$E$16,"",0)</f>
        <v/>
      </c>
      <c r="Y125" s="57" t="str">
        <f ca="1">_xlfn.XLOOKUP($AB125,$B$8:$B$16,$F$8:$F$16,"",0)</f>
        <v/>
      </c>
      <c r="Z125" s="57" t="str">
        <f ca="1">IF(_xlfn.XLOOKUP($AB125,$B$8:$B$16,$D$8:$D$16,"",0)=0,"Classic",_xlfn.XLOOKUP($AB125,$B$8:$B$16,$D$8:$D$16,"",0))</f>
        <v>Classic</v>
      </c>
      <c r="AA125" s="64">
        <v>441274</v>
      </c>
      <c r="AB125" s="58" t="s">
        <v>102</v>
      </c>
      <c r="AC125" s="58">
        <v>1093</v>
      </c>
      <c r="AD125" s="59"/>
      <c r="AE125" s="58"/>
      <c r="AF125" s="58" t="s">
        <v>59</v>
      </c>
      <c r="AG125" s="58" t="s">
        <v>60</v>
      </c>
      <c r="AH125" s="63"/>
      <c r="AI125" s="63"/>
      <c r="AJ125" s="63"/>
      <c r="AK125" s="58">
        <v>1835</v>
      </c>
      <c r="AL125" s="58">
        <v>0</v>
      </c>
      <c r="AM125" s="58">
        <v>0</v>
      </c>
      <c r="AN125" s="58">
        <v>0</v>
      </c>
      <c r="AO125" s="58"/>
      <c r="AP125" s="58">
        <v>0</v>
      </c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</row>
    <row r="126" spans="23:52" x14ac:dyDescent="0.3">
      <c r="W126" s="57" t="str">
        <f ca="1">_xlfn.XLOOKUP($AB126,$B$8:$B$16,$C$8:$C$16,"",0)</f>
        <v>759sf</v>
      </c>
      <c r="X126" s="57" t="str">
        <f ca="1">_xlfn.XLOOKUP($AB126,$B$8:$B$16,$E$8:$E$16,"",0)</f>
        <v/>
      </c>
      <c r="Y126" s="57" t="str">
        <f ca="1">_xlfn.XLOOKUP($AB126,$B$8:$B$16,$F$8:$F$16,"",0)</f>
        <v/>
      </c>
      <c r="Z126" s="57" t="str">
        <f ca="1">IF(_xlfn.XLOOKUP($AB126,$B$8:$B$16,$D$8:$D$16,"",0)=0,"Classic",_xlfn.XLOOKUP($AB126,$B$8:$B$16,$D$8:$D$16,"",0))</f>
        <v>Classic</v>
      </c>
      <c r="AA126" s="64">
        <v>441639</v>
      </c>
      <c r="AB126" s="58" t="s">
        <v>72</v>
      </c>
      <c r="AC126" s="58">
        <v>759</v>
      </c>
      <c r="AD126" s="59"/>
      <c r="AE126" s="58"/>
      <c r="AF126" s="58" t="s">
        <v>58</v>
      </c>
      <c r="AG126" s="58" t="s">
        <v>232</v>
      </c>
      <c r="AH126" s="63">
        <v>45401</v>
      </c>
      <c r="AI126" s="63">
        <v>45401</v>
      </c>
      <c r="AJ126" s="63">
        <v>45795</v>
      </c>
      <c r="AK126" s="58">
        <v>1408</v>
      </c>
      <c r="AL126" s="58">
        <v>1400</v>
      </c>
      <c r="AM126" s="58">
        <v>1400</v>
      </c>
      <c r="AN126" s="58">
        <v>0</v>
      </c>
      <c r="AO126" s="58"/>
      <c r="AP126" s="58">
        <v>0</v>
      </c>
      <c r="AQ126" s="58">
        <v>3</v>
      </c>
      <c r="AR126" s="58">
        <v>3</v>
      </c>
      <c r="AS126" s="58"/>
      <c r="AT126" s="58">
        <v>25</v>
      </c>
      <c r="AU126" s="58"/>
      <c r="AV126" s="58"/>
      <c r="AW126" s="58"/>
      <c r="AX126" s="58"/>
      <c r="AY126" s="58"/>
      <c r="AZ126" s="58"/>
    </row>
    <row r="127" spans="23:52" x14ac:dyDescent="0.3">
      <c r="W127" s="57" t="str">
        <f ca="1">_xlfn.XLOOKUP($AB127,$B$8:$B$16,$C$8:$C$16,"",0)</f>
        <v>1,433sf</v>
      </c>
      <c r="X127" s="57" t="str">
        <f ca="1">_xlfn.XLOOKUP($AB127,$B$8:$B$16,$E$8:$E$16,"",0)</f>
        <v/>
      </c>
      <c r="Y127" s="57" t="str">
        <f ca="1">_xlfn.XLOOKUP($AB127,$B$8:$B$16,$F$8:$F$16,"",0)</f>
        <v/>
      </c>
      <c r="Z127" s="57" t="str">
        <f ca="1">IF(_xlfn.XLOOKUP($AB127,$B$8:$B$16,$D$8:$D$16,"",0)=0,"Classic",_xlfn.XLOOKUP($AB127,$B$8:$B$16,$D$8:$D$16,"",0))</f>
        <v>Classic</v>
      </c>
      <c r="AA127" s="64">
        <v>442004</v>
      </c>
      <c r="AB127" s="58" t="s">
        <v>84</v>
      </c>
      <c r="AC127" s="58">
        <v>1433</v>
      </c>
      <c r="AD127" s="59"/>
      <c r="AE127" s="58"/>
      <c r="AF127" s="58" t="s">
        <v>59</v>
      </c>
      <c r="AG127" s="58" t="s">
        <v>60</v>
      </c>
      <c r="AH127" s="63"/>
      <c r="AI127" s="63"/>
      <c r="AJ127" s="63"/>
      <c r="AK127" s="58">
        <v>2025</v>
      </c>
      <c r="AL127" s="58">
        <v>0</v>
      </c>
      <c r="AM127" s="58">
        <v>0</v>
      </c>
      <c r="AN127" s="58">
        <v>0</v>
      </c>
      <c r="AO127" s="58"/>
      <c r="AP127" s="58">
        <v>0</v>
      </c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</row>
    <row r="128" spans="23:52" x14ac:dyDescent="0.3">
      <c r="W128" s="57" t="str">
        <f ca="1">_xlfn.XLOOKUP($AB128,$B$8:$B$16,$C$8:$C$16,"",0)</f>
        <v>759sf</v>
      </c>
      <c r="X128" s="57" t="str">
        <f ca="1">_xlfn.XLOOKUP($AB128,$B$8:$B$16,$E$8:$E$16,"",0)</f>
        <v/>
      </c>
      <c r="Y128" s="57" t="str">
        <f ca="1">_xlfn.XLOOKUP($AB128,$B$8:$B$16,$F$8:$F$16,"",0)</f>
        <v/>
      </c>
      <c r="Z128" s="57" t="str">
        <f ca="1">IF(_xlfn.XLOOKUP($AB128,$B$8:$B$16,$D$8:$D$16,"",0)=0,"Classic",_xlfn.XLOOKUP($AB128,$B$8:$B$16,$D$8:$D$16,"",0))</f>
        <v>Classic</v>
      </c>
      <c r="AA128" s="64">
        <v>442369</v>
      </c>
      <c r="AB128" s="58" t="s">
        <v>72</v>
      </c>
      <c r="AC128" s="58">
        <v>759</v>
      </c>
      <c r="AD128" s="59"/>
      <c r="AE128" s="58"/>
      <c r="AF128" s="58" t="s">
        <v>58</v>
      </c>
      <c r="AG128" s="58" t="s">
        <v>233</v>
      </c>
      <c r="AH128" s="63">
        <v>45359</v>
      </c>
      <c r="AI128" s="63">
        <v>45359</v>
      </c>
      <c r="AJ128" s="63">
        <v>45754</v>
      </c>
      <c r="AK128" s="58">
        <v>1408</v>
      </c>
      <c r="AL128" s="58">
        <v>1400</v>
      </c>
      <c r="AM128" s="58">
        <v>1400</v>
      </c>
      <c r="AN128" s="58">
        <v>0</v>
      </c>
      <c r="AO128" s="58"/>
      <c r="AP128" s="58">
        <v>0</v>
      </c>
      <c r="AQ128" s="58">
        <v>3</v>
      </c>
      <c r="AR128" s="58">
        <v>3</v>
      </c>
      <c r="AS128" s="58">
        <v>20</v>
      </c>
      <c r="AT128" s="58">
        <v>25</v>
      </c>
      <c r="AU128" s="58"/>
      <c r="AV128" s="58"/>
      <c r="AW128" s="58"/>
      <c r="AX128" s="58"/>
      <c r="AY128" s="58"/>
      <c r="AZ128" s="58"/>
    </row>
    <row r="129" spans="23:52" x14ac:dyDescent="0.3">
      <c r="W129" s="57" t="str">
        <f ca="1">_xlfn.XLOOKUP($AB129,$B$8:$B$16,$C$8:$C$16,"",0)</f>
        <v>1,176sf</v>
      </c>
      <c r="X129" s="57" t="str">
        <f ca="1">_xlfn.XLOOKUP($AB129,$B$8:$B$16,$E$8:$E$16,"",0)</f>
        <v/>
      </c>
      <c r="Y129" s="57" t="str">
        <f ca="1">_xlfn.XLOOKUP($AB129,$B$8:$B$16,$F$8:$F$16,"",0)</f>
        <v/>
      </c>
      <c r="Z129" s="57" t="str">
        <f ca="1">IF(_xlfn.XLOOKUP($AB129,$B$8:$B$16,$D$8:$D$16,"",0)=0,"Classic",_xlfn.XLOOKUP($AB129,$B$8:$B$16,$D$8:$D$16,"",0))</f>
        <v>Classic</v>
      </c>
      <c r="AA129" s="64">
        <v>442735</v>
      </c>
      <c r="AB129" s="58" t="s">
        <v>75</v>
      </c>
      <c r="AC129" s="58">
        <v>1176</v>
      </c>
      <c r="AD129" s="59"/>
      <c r="AE129" s="58"/>
      <c r="AF129" s="58" t="s">
        <v>58</v>
      </c>
      <c r="AG129" s="58" t="s">
        <v>234</v>
      </c>
      <c r="AH129" s="63">
        <v>45266</v>
      </c>
      <c r="AI129" s="63">
        <v>45266</v>
      </c>
      <c r="AJ129" s="63">
        <v>45631</v>
      </c>
      <c r="AK129" s="58">
        <v>1875</v>
      </c>
      <c r="AL129" s="58">
        <v>1880</v>
      </c>
      <c r="AM129" s="58">
        <v>1880</v>
      </c>
      <c r="AN129" s="58">
        <v>0</v>
      </c>
      <c r="AO129" s="58"/>
      <c r="AP129" s="58">
        <v>0</v>
      </c>
      <c r="AQ129" s="58">
        <v>3</v>
      </c>
      <c r="AR129" s="58">
        <v>3</v>
      </c>
      <c r="AS129" s="58"/>
      <c r="AT129" s="58">
        <v>25</v>
      </c>
      <c r="AU129" s="58">
        <v>200</v>
      </c>
      <c r="AV129" s="58">
        <v>35</v>
      </c>
      <c r="AW129" s="58"/>
      <c r="AX129" s="58"/>
      <c r="AY129" s="58"/>
      <c r="AZ129" s="58"/>
    </row>
    <row r="130" spans="23:52" x14ac:dyDescent="0.3">
      <c r="W130" s="57" t="str">
        <f ca="1">_xlfn.XLOOKUP($AB130,$B$8:$B$16,$C$8:$C$16,"",0)</f>
        <v>759sf</v>
      </c>
      <c r="X130" s="57" t="str">
        <f ca="1">_xlfn.XLOOKUP($AB130,$B$8:$B$16,$E$8:$E$16,"",0)</f>
        <v/>
      </c>
      <c r="Y130" s="57" t="str">
        <f ca="1">_xlfn.XLOOKUP($AB130,$B$8:$B$16,$F$8:$F$16,"",0)</f>
        <v/>
      </c>
      <c r="Z130" s="57" t="str">
        <f ca="1">IF(_xlfn.XLOOKUP($AB130,$B$8:$B$16,$D$8:$D$16,"",0)=0,"Classic",_xlfn.XLOOKUP($AB130,$B$8:$B$16,$D$8:$D$16,"",0))</f>
        <v>Classic</v>
      </c>
      <c r="AA130" s="64">
        <v>443100</v>
      </c>
      <c r="AB130" s="58" t="s">
        <v>72</v>
      </c>
      <c r="AC130" s="58">
        <v>759</v>
      </c>
      <c r="AD130" s="59"/>
      <c r="AE130" s="58"/>
      <c r="AF130" s="58" t="s">
        <v>59</v>
      </c>
      <c r="AG130" s="58" t="s">
        <v>60</v>
      </c>
      <c r="AH130" s="63"/>
      <c r="AI130" s="63"/>
      <c r="AJ130" s="63"/>
      <c r="AK130" s="58">
        <v>1408</v>
      </c>
      <c r="AL130" s="58">
        <v>0</v>
      </c>
      <c r="AM130" s="58">
        <v>0</v>
      </c>
      <c r="AN130" s="58">
        <v>0</v>
      </c>
      <c r="AO130" s="58"/>
      <c r="AP130" s="58">
        <v>0</v>
      </c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</row>
    <row r="131" spans="23:52" x14ac:dyDescent="0.3">
      <c r="W131" s="57" t="str">
        <f ca="1">_xlfn.XLOOKUP($AB131,$B$8:$B$16,$C$8:$C$16,"",0)</f>
        <v>1,176sf</v>
      </c>
      <c r="X131" s="57" t="str">
        <f ca="1">_xlfn.XLOOKUP($AB131,$B$8:$B$16,$E$8:$E$16,"",0)</f>
        <v/>
      </c>
      <c r="Y131" s="57" t="str">
        <f ca="1">_xlfn.XLOOKUP($AB131,$B$8:$B$16,$F$8:$F$16,"",0)</f>
        <v/>
      </c>
      <c r="Z131" s="57" t="str">
        <f ca="1">IF(_xlfn.XLOOKUP($AB131,$B$8:$B$16,$D$8:$D$16,"",0)=0,"Classic",_xlfn.XLOOKUP($AB131,$B$8:$B$16,$D$8:$D$16,"",0))</f>
        <v>Classic</v>
      </c>
      <c r="AA131" s="64">
        <v>443465</v>
      </c>
      <c r="AB131" s="58" t="s">
        <v>75</v>
      </c>
      <c r="AC131" s="58">
        <v>1176</v>
      </c>
      <c r="AD131" s="59"/>
      <c r="AE131" s="58"/>
      <c r="AF131" s="58" t="s">
        <v>59</v>
      </c>
      <c r="AG131" s="58" t="s">
        <v>60</v>
      </c>
      <c r="AH131" s="63"/>
      <c r="AI131" s="63"/>
      <c r="AJ131" s="63"/>
      <c r="AK131" s="58">
        <v>1875</v>
      </c>
      <c r="AL131" s="58">
        <v>0</v>
      </c>
      <c r="AM131" s="58">
        <v>0</v>
      </c>
      <c r="AN131" s="58">
        <v>0</v>
      </c>
      <c r="AO131" s="58"/>
      <c r="AP131" s="58">
        <v>0</v>
      </c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</row>
    <row r="132" spans="23:52" x14ac:dyDescent="0.3">
      <c r="W132" s="57" t="str">
        <f ca="1">_xlfn.XLOOKUP($AB132,$B$8:$B$16,$C$8:$C$16,"",0)</f>
        <v>824sf</v>
      </c>
      <c r="X132" s="57" t="str">
        <f ca="1">_xlfn.XLOOKUP($AB132,$B$8:$B$16,$E$8:$E$16,"",0)</f>
        <v/>
      </c>
      <c r="Y132" s="57" t="str">
        <f ca="1">_xlfn.XLOOKUP($AB132,$B$8:$B$16,$F$8:$F$16,"",0)</f>
        <v/>
      </c>
      <c r="Z132" s="57" t="str">
        <f ca="1">IF(_xlfn.XLOOKUP($AB132,$B$8:$B$16,$D$8:$D$16,"",0)=0,"Classic",_xlfn.XLOOKUP($AB132,$B$8:$B$16,$D$8:$D$16,"",0))</f>
        <v>Classic</v>
      </c>
      <c r="AA132" s="64">
        <v>443830</v>
      </c>
      <c r="AB132" s="58" t="s">
        <v>235</v>
      </c>
      <c r="AC132" s="58">
        <v>824</v>
      </c>
      <c r="AD132" s="59"/>
      <c r="AE132" s="58"/>
      <c r="AF132" s="58" t="s">
        <v>58</v>
      </c>
      <c r="AG132" s="58" t="s">
        <v>236</v>
      </c>
      <c r="AH132" s="63">
        <v>45380</v>
      </c>
      <c r="AI132" s="63">
        <v>45380</v>
      </c>
      <c r="AJ132" s="63">
        <v>45836</v>
      </c>
      <c r="AK132" s="58">
        <v>1480</v>
      </c>
      <c r="AL132" s="58">
        <v>1470</v>
      </c>
      <c r="AM132" s="58">
        <v>1470</v>
      </c>
      <c r="AN132" s="58">
        <v>0</v>
      </c>
      <c r="AO132" s="58"/>
      <c r="AP132" s="58">
        <v>0</v>
      </c>
      <c r="AQ132" s="58">
        <v>3</v>
      </c>
      <c r="AR132" s="58">
        <v>3</v>
      </c>
      <c r="AS132" s="58"/>
      <c r="AT132" s="58">
        <v>25</v>
      </c>
      <c r="AU132" s="58">
        <v>150</v>
      </c>
      <c r="AV132" s="58">
        <v>35</v>
      </c>
      <c r="AW132" s="58"/>
      <c r="AX132" s="58"/>
      <c r="AY132" s="58"/>
      <c r="AZ132" s="58"/>
    </row>
    <row r="133" spans="23:52" x14ac:dyDescent="0.3">
      <c r="W133" s="57" t="str">
        <f ca="1">_xlfn.XLOOKUP($AB133,$B$8:$B$16,$C$8:$C$16,"",0)</f>
        <v>1,265sf</v>
      </c>
      <c r="X133" s="57" t="str">
        <f ca="1">_xlfn.XLOOKUP($AB133,$B$8:$B$16,$E$8:$E$16,"",0)</f>
        <v/>
      </c>
      <c r="Y133" s="57" t="str">
        <f ca="1">_xlfn.XLOOKUP($AB133,$B$8:$B$16,$F$8:$F$16,"",0)</f>
        <v/>
      </c>
      <c r="Z133" s="57" t="str">
        <f ca="1">IF(_xlfn.XLOOKUP($AB133,$B$8:$B$16,$D$8:$D$16,"",0)=0,"Classic",_xlfn.XLOOKUP($AB133,$B$8:$B$16,$D$8:$D$16,"",0))</f>
        <v>Classic</v>
      </c>
      <c r="AA133" s="64">
        <v>444196</v>
      </c>
      <c r="AB133" s="58" t="s">
        <v>99</v>
      </c>
      <c r="AC133" s="58">
        <v>1265</v>
      </c>
      <c r="AD133" s="59"/>
      <c r="AE133" s="58"/>
      <c r="AF133" s="58" t="s">
        <v>58</v>
      </c>
      <c r="AG133" s="58" t="s">
        <v>237</v>
      </c>
      <c r="AH133" s="63">
        <v>45289</v>
      </c>
      <c r="AI133" s="63">
        <v>45289</v>
      </c>
      <c r="AJ133" s="63">
        <v>45654</v>
      </c>
      <c r="AK133" s="58">
        <v>1830</v>
      </c>
      <c r="AL133" s="58">
        <v>1795</v>
      </c>
      <c r="AM133" s="58">
        <v>1795</v>
      </c>
      <c r="AN133" s="58">
        <v>0</v>
      </c>
      <c r="AO133" s="58"/>
      <c r="AP133" s="58">
        <v>0</v>
      </c>
      <c r="AQ133" s="58">
        <v>3</v>
      </c>
      <c r="AR133" s="58">
        <v>3</v>
      </c>
      <c r="AS133" s="58"/>
      <c r="AT133" s="58">
        <v>25</v>
      </c>
      <c r="AU133" s="58">
        <v>200</v>
      </c>
      <c r="AV133" s="58">
        <v>35</v>
      </c>
      <c r="AW133" s="58"/>
      <c r="AX133" s="58"/>
      <c r="AY133" s="58"/>
      <c r="AZ133" s="58"/>
    </row>
    <row r="134" spans="23:52" x14ac:dyDescent="0.3">
      <c r="W134" s="57" t="str">
        <f ca="1">_xlfn.XLOOKUP($AB134,$B$8:$B$16,$C$8:$C$16,"",0)</f>
        <v>824sf</v>
      </c>
      <c r="X134" s="57" t="str">
        <f ca="1">_xlfn.XLOOKUP($AB134,$B$8:$B$16,$E$8:$E$16,"",0)</f>
        <v/>
      </c>
      <c r="Y134" s="57" t="str">
        <f ca="1">_xlfn.XLOOKUP($AB134,$B$8:$B$16,$F$8:$F$16,"",0)</f>
        <v/>
      </c>
      <c r="Z134" s="57" t="str">
        <f ca="1">IF(_xlfn.XLOOKUP($AB134,$B$8:$B$16,$D$8:$D$16,"",0)=0,"Classic",_xlfn.XLOOKUP($AB134,$B$8:$B$16,$D$8:$D$16,"",0))</f>
        <v>Classic</v>
      </c>
      <c r="AA134" s="64">
        <v>446022</v>
      </c>
      <c r="AB134" s="58" t="s">
        <v>235</v>
      </c>
      <c r="AC134" s="58">
        <v>824</v>
      </c>
      <c r="AD134" s="59"/>
      <c r="AE134" s="58"/>
      <c r="AF134" s="58" t="s">
        <v>59</v>
      </c>
      <c r="AG134" s="58" t="s">
        <v>60</v>
      </c>
      <c r="AH134" s="63"/>
      <c r="AI134" s="63"/>
      <c r="AJ134" s="63"/>
      <c r="AK134" s="58">
        <v>1480</v>
      </c>
      <c r="AL134" s="58">
        <v>0</v>
      </c>
      <c r="AM134" s="58">
        <v>0</v>
      </c>
      <c r="AN134" s="58">
        <v>0</v>
      </c>
      <c r="AO134" s="58"/>
      <c r="AP134" s="58">
        <v>0</v>
      </c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</row>
    <row r="135" spans="23:52" x14ac:dyDescent="0.3">
      <c r="W135" s="57" t="str">
        <f ca="1">_xlfn.XLOOKUP($AB135,$B$8:$B$16,$C$8:$C$16,"",0)</f>
        <v>824sf</v>
      </c>
      <c r="X135" s="57" t="str">
        <f ca="1">_xlfn.XLOOKUP($AB135,$B$8:$B$16,$E$8:$E$16,"",0)</f>
        <v/>
      </c>
      <c r="Y135" s="57" t="str">
        <f ca="1">_xlfn.XLOOKUP($AB135,$B$8:$B$16,$F$8:$F$16,"",0)</f>
        <v/>
      </c>
      <c r="Z135" s="57" t="str">
        <f ca="1">IF(_xlfn.XLOOKUP($AB135,$B$8:$B$16,$D$8:$D$16,"",0)=0,"Classic",_xlfn.XLOOKUP($AB135,$B$8:$B$16,$D$8:$D$16,"",0))</f>
        <v>Classic</v>
      </c>
      <c r="AA135" s="64">
        <v>446387</v>
      </c>
      <c r="AB135" s="58" t="s">
        <v>235</v>
      </c>
      <c r="AC135" s="58">
        <v>824</v>
      </c>
      <c r="AD135" s="59"/>
      <c r="AE135" s="58"/>
      <c r="AF135" s="58" t="s">
        <v>58</v>
      </c>
      <c r="AG135" s="58" t="s">
        <v>238</v>
      </c>
      <c r="AH135" s="63">
        <v>45383</v>
      </c>
      <c r="AI135" s="63">
        <v>45383</v>
      </c>
      <c r="AJ135" s="63">
        <v>45777</v>
      </c>
      <c r="AK135" s="58">
        <v>1480</v>
      </c>
      <c r="AL135" s="58">
        <v>1470</v>
      </c>
      <c r="AM135" s="58">
        <v>1470</v>
      </c>
      <c r="AN135" s="58">
        <v>0</v>
      </c>
      <c r="AO135" s="58"/>
      <c r="AP135" s="58">
        <v>0</v>
      </c>
      <c r="AQ135" s="58">
        <v>3</v>
      </c>
      <c r="AR135" s="58">
        <v>3</v>
      </c>
      <c r="AS135" s="58">
        <v>40</v>
      </c>
      <c r="AT135" s="58">
        <v>25</v>
      </c>
      <c r="AU135" s="58"/>
      <c r="AV135" s="58">
        <v>35</v>
      </c>
      <c r="AW135" s="58"/>
      <c r="AX135" s="58"/>
      <c r="AY135" s="58"/>
      <c r="AZ135" s="58"/>
    </row>
    <row r="136" spans="23:52" x14ac:dyDescent="0.3">
      <c r="W136" s="57" t="str">
        <f ca="1">_xlfn.XLOOKUP($AB136,$B$8:$B$16,$C$8:$C$16,"",0)</f>
        <v>824sf</v>
      </c>
      <c r="X136" s="57" t="str">
        <f ca="1">_xlfn.XLOOKUP($AB136,$B$8:$B$16,$E$8:$E$16,"",0)</f>
        <v/>
      </c>
      <c r="Y136" s="57" t="str">
        <f ca="1">_xlfn.XLOOKUP($AB136,$B$8:$B$16,$F$8:$F$16,"",0)</f>
        <v/>
      </c>
      <c r="Z136" s="57" t="str">
        <f ca="1">IF(_xlfn.XLOOKUP($AB136,$B$8:$B$16,$D$8:$D$16,"",0)=0,"Classic",_xlfn.XLOOKUP($AB136,$B$8:$B$16,$D$8:$D$16,"",0))</f>
        <v>Classic</v>
      </c>
      <c r="AA136" s="64">
        <v>448213</v>
      </c>
      <c r="AB136" s="58" t="s">
        <v>235</v>
      </c>
      <c r="AC136" s="58">
        <v>824</v>
      </c>
      <c r="AD136" s="59"/>
      <c r="AE136" s="58"/>
      <c r="AF136" s="58" t="s">
        <v>59</v>
      </c>
      <c r="AG136" s="58" t="s">
        <v>60</v>
      </c>
      <c r="AH136" s="63"/>
      <c r="AI136" s="63"/>
      <c r="AJ136" s="63"/>
      <c r="AK136" s="58">
        <v>1480</v>
      </c>
      <c r="AL136" s="58">
        <v>0</v>
      </c>
      <c r="AM136" s="58">
        <v>0</v>
      </c>
      <c r="AN136" s="58">
        <v>0</v>
      </c>
      <c r="AO136" s="58"/>
      <c r="AP136" s="58">
        <v>0</v>
      </c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</row>
    <row r="137" spans="23:52" x14ac:dyDescent="0.3">
      <c r="W137" s="57" t="str">
        <f ca="1">_xlfn.XLOOKUP($AB137,$B$8:$B$16,$C$8:$C$16,"",0)</f>
        <v>1,265sf</v>
      </c>
      <c r="X137" s="57" t="str">
        <f ca="1">_xlfn.XLOOKUP($AB137,$B$8:$B$16,$E$8:$E$16,"",0)</f>
        <v/>
      </c>
      <c r="Y137" s="57" t="str">
        <f ca="1">_xlfn.XLOOKUP($AB137,$B$8:$B$16,$F$8:$F$16,"",0)</f>
        <v/>
      </c>
      <c r="Z137" s="57" t="str">
        <f ca="1">IF(_xlfn.XLOOKUP($AB137,$B$8:$B$16,$D$8:$D$16,"",0)=0,"Classic",_xlfn.XLOOKUP($AB137,$B$8:$B$16,$D$8:$D$16,"",0))</f>
        <v>Classic</v>
      </c>
      <c r="AA137" s="64">
        <v>448579</v>
      </c>
      <c r="AB137" s="58" t="s">
        <v>99</v>
      </c>
      <c r="AC137" s="58">
        <v>1265</v>
      </c>
      <c r="AD137" s="59"/>
      <c r="AE137" s="58"/>
      <c r="AF137" s="58" t="s">
        <v>58</v>
      </c>
      <c r="AG137" s="58" t="s">
        <v>239</v>
      </c>
      <c r="AH137" s="63">
        <v>45275</v>
      </c>
      <c r="AI137" s="63">
        <v>45275</v>
      </c>
      <c r="AJ137" s="63">
        <v>45640</v>
      </c>
      <c r="AK137" s="58">
        <v>1830</v>
      </c>
      <c r="AL137" s="58">
        <v>1795</v>
      </c>
      <c r="AM137" s="58">
        <v>1795</v>
      </c>
      <c r="AN137" s="58">
        <v>0</v>
      </c>
      <c r="AO137" s="58"/>
      <c r="AP137" s="58">
        <v>0</v>
      </c>
      <c r="AQ137" s="58">
        <v>3</v>
      </c>
      <c r="AR137" s="58">
        <v>3</v>
      </c>
      <c r="AS137" s="58"/>
      <c r="AT137" s="58">
        <v>25</v>
      </c>
      <c r="AU137" s="58"/>
      <c r="AV137" s="58"/>
      <c r="AW137" s="58"/>
      <c r="AX137" s="58"/>
      <c r="AY137" s="58"/>
      <c r="AZ137" s="58"/>
    </row>
    <row r="138" spans="23:52" x14ac:dyDescent="0.3">
      <c r="W138" s="57" t="str">
        <f ca="1">_xlfn.XLOOKUP($AB138,$B$8:$B$16,$C$8:$C$16,"",0)</f>
        <v>1,176sf</v>
      </c>
      <c r="X138" s="57" t="str">
        <f ca="1">_xlfn.XLOOKUP($AB138,$B$8:$B$16,$E$8:$E$16,"",0)</f>
        <v/>
      </c>
      <c r="Y138" s="57" t="str">
        <f ca="1">_xlfn.XLOOKUP($AB138,$B$8:$B$16,$F$8:$F$16,"",0)</f>
        <v/>
      </c>
      <c r="Z138" s="57" t="str">
        <f ca="1">IF(_xlfn.XLOOKUP($AB138,$B$8:$B$16,$D$8:$D$16,"",0)=0,"Classic",_xlfn.XLOOKUP($AB138,$B$8:$B$16,$D$8:$D$16,"",0))</f>
        <v>Classic</v>
      </c>
      <c r="AA138" s="64">
        <v>448944</v>
      </c>
      <c r="AB138" s="58" t="s">
        <v>75</v>
      </c>
      <c r="AC138" s="58">
        <v>1176</v>
      </c>
      <c r="AD138" s="59"/>
      <c r="AE138" s="58"/>
      <c r="AF138" s="58" t="s">
        <v>59</v>
      </c>
      <c r="AG138" s="58" t="s">
        <v>60</v>
      </c>
      <c r="AH138" s="63"/>
      <c r="AI138" s="63"/>
      <c r="AJ138" s="63"/>
      <c r="AK138" s="58">
        <v>1875</v>
      </c>
      <c r="AL138" s="58">
        <v>0</v>
      </c>
      <c r="AM138" s="58">
        <v>0</v>
      </c>
      <c r="AN138" s="58">
        <v>0</v>
      </c>
      <c r="AO138" s="58"/>
      <c r="AP138" s="58">
        <v>0</v>
      </c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</row>
    <row r="139" spans="23:52" x14ac:dyDescent="0.3">
      <c r="W139" s="57" t="str">
        <f ca="1">_xlfn.XLOOKUP($AB139,$B$8:$B$16,$C$8:$C$16,"",0)</f>
        <v>1,176sf</v>
      </c>
      <c r="X139" s="57" t="str">
        <f ca="1">_xlfn.XLOOKUP($AB139,$B$8:$B$16,$E$8:$E$16,"",0)</f>
        <v/>
      </c>
      <c r="Y139" s="57" t="str">
        <f ca="1">_xlfn.XLOOKUP($AB139,$B$8:$B$16,$F$8:$F$16,"",0)</f>
        <v/>
      </c>
      <c r="Z139" s="57" t="str">
        <f ca="1">IF(_xlfn.XLOOKUP($AB139,$B$8:$B$16,$D$8:$D$16,"",0)=0,"Classic",_xlfn.XLOOKUP($AB139,$B$8:$B$16,$D$8:$D$16,"",0))</f>
        <v>Classic</v>
      </c>
      <c r="AA139" s="64">
        <v>449309</v>
      </c>
      <c r="AB139" s="58" t="s">
        <v>75</v>
      </c>
      <c r="AC139" s="58">
        <v>1176</v>
      </c>
      <c r="AD139" s="59"/>
      <c r="AE139" s="58"/>
      <c r="AF139" s="58" t="s">
        <v>58</v>
      </c>
      <c r="AG139" s="58" t="s">
        <v>240</v>
      </c>
      <c r="AH139" s="63">
        <v>45381</v>
      </c>
      <c r="AI139" s="63">
        <v>45381</v>
      </c>
      <c r="AJ139" s="63">
        <v>45776</v>
      </c>
      <c r="AK139" s="58">
        <v>1875</v>
      </c>
      <c r="AL139" s="58">
        <v>1875</v>
      </c>
      <c r="AM139" s="58">
        <v>1875</v>
      </c>
      <c r="AN139" s="58">
        <v>0</v>
      </c>
      <c r="AO139" s="58"/>
      <c r="AP139" s="58">
        <v>0</v>
      </c>
      <c r="AQ139" s="58">
        <v>3</v>
      </c>
      <c r="AR139" s="58">
        <v>3</v>
      </c>
      <c r="AS139" s="58"/>
      <c r="AT139" s="58">
        <v>25</v>
      </c>
      <c r="AU139" s="58"/>
      <c r="AV139" s="58"/>
      <c r="AW139" s="58"/>
      <c r="AX139" s="58"/>
      <c r="AY139" s="58"/>
      <c r="AZ139" s="58"/>
    </row>
    <row r="140" spans="23:52" x14ac:dyDescent="0.3">
      <c r="W140" s="57" t="str">
        <f ca="1">_xlfn.XLOOKUP($AB140,$B$8:$B$16,$C$8:$C$16,"",0)</f>
        <v>759sf</v>
      </c>
      <c r="X140" s="57" t="str">
        <f ca="1">_xlfn.XLOOKUP($AB140,$B$8:$B$16,$E$8:$E$16,"",0)</f>
        <v/>
      </c>
      <c r="Y140" s="57" t="str">
        <f ca="1">_xlfn.XLOOKUP($AB140,$B$8:$B$16,$F$8:$F$16,"",0)</f>
        <v/>
      </c>
      <c r="Z140" s="57" t="str">
        <f ca="1">IF(_xlfn.XLOOKUP($AB140,$B$8:$B$16,$D$8:$D$16,"",0)=0,"Classic",_xlfn.XLOOKUP($AB140,$B$8:$B$16,$D$8:$D$16,"",0))</f>
        <v>Classic</v>
      </c>
      <c r="AA140" s="64">
        <v>449674</v>
      </c>
      <c r="AB140" s="58" t="s">
        <v>72</v>
      </c>
      <c r="AC140" s="58">
        <v>759</v>
      </c>
      <c r="AD140" s="59"/>
      <c r="AE140" s="58"/>
      <c r="AF140" s="58" t="s">
        <v>59</v>
      </c>
      <c r="AG140" s="58" t="s">
        <v>60</v>
      </c>
      <c r="AH140" s="63"/>
      <c r="AI140" s="63"/>
      <c r="AJ140" s="63"/>
      <c r="AK140" s="58">
        <v>1408</v>
      </c>
      <c r="AL140" s="58">
        <v>0</v>
      </c>
      <c r="AM140" s="58">
        <v>0</v>
      </c>
      <c r="AN140" s="58">
        <v>0</v>
      </c>
      <c r="AO140" s="58"/>
      <c r="AP140" s="58">
        <v>0</v>
      </c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</row>
    <row r="141" spans="23:52" x14ac:dyDescent="0.3">
      <c r="W141" s="57" t="str">
        <f ca="1">_xlfn.XLOOKUP($AB141,$B$8:$B$16,$C$8:$C$16,"",0)</f>
        <v>1,433sf</v>
      </c>
      <c r="X141" s="57" t="str">
        <f ca="1">_xlfn.XLOOKUP($AB141,$B$8:$B$16,$E$8:$E$16,"",0)</f>
        <v/>
      </c>
      <c r="Y141" s="57" t="str">
        <f ca="1">_xlfn.XLOOKUP($AB141,$B$8:$B$16,$F$8:$F$16,"",0)</f>
        <v/>
      </c>
      <c r="Z141" s="57" t="str">
        <f ca="1">IF(_xlfn.XLOOKUP($AB141,$B$8:$B$16,$D$8:$D$16,"",0)=0,"Classic",_xlfn.XLOOKUP($AB141,$B$8:$B$16,$D$8:$D$16,"",0))</f>
        <v>Classic</v>
      </c>
      <c r="AA141" s="64">
        <v>450040</v>
      </c>
      <c r="AB141" s="58" t="s">
        <v>84</v>
      </c>
      <c r="AC141" s="58">
        <v>1433</v>
      </c>
      <c r="AD141" s="59"/>
      <c r="AE141" s="58"/>
      <c r="AF141" s="58" t="s">
        <v>59</v>
      </c>
      <c r="AG141" s="58" t="s">
        <v>60</v>
      </c>
      <c r="AH141" s="63"/>
      <c r="AI141" s="63"/>
      <c r="AJ141" s="63"/>
      <c r="AK141" s="58">
        <v>2245</v>
      </c>
      <c r="AL141" s="58">
        <v>0</v>
      </c>
      <c r="AM141" s="58">
        <v>0</v>
      </c>
      <c r="AN141" s="58">
        <v>0</v>
      </c>
      <c r="AO141" s="58"/>
      <c r="AP141" s="58">
        <v>0</v>
      </c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</row>
    <row r="142" spans="23:52" x14ac:dyDescent="0.3">
      <c r="W142" s="57" t="str">
        <f ca="1">_xlfn.XLOOKUP($AB142,$B$8:$B$16,$C$8:$C$16,"",0)</f>
        <v>759sf</v>
      </c>
      <c r="X142" s="57" t="str">
        <f ca="1">_xlfn.XLOOKUP($AB142,$B$8:$B$16,$E$8:$E$16,"",0)</f>
        <v/>
      </c>
      <c r="Y142" s="57" t="str">
        <f ca="1">_xlfn.XLOOKUP($AB142,$B$8:$B$16,$F$8:$F$16,"",0)</f>
        <v/>
      </c>
      <c r="Z142" s="57" t="str">
        <f ca="1">IF(_xlfn.XLOOKUP($AB142,$B$8:$B$16,$D$8:$D$16,"",0)=0,"Classic",_xlfn.XLOOKUP($AB142,$B$8:$B$16,$D$8:$D$16,"",0))</f>
        <v>Classic</v>
      </c>
      <c r="AA142" s="64">
        <v>475242</v>
      </c>
      <c r="AB142" s="58" t="s">
        <v>72</v>
      </c>
      <c r="AC142" s="58">
        <v>759</v>
      </c>
      <c r="AD142" s="59"/>
      <c r="AE142" s="58"/>
      <c r="AF142" s="58" t="s">
        <v>58</v>
      </c>
      <c r="AG142" s="58" t="s">
        <v>241</v>
      </c>
      <c r="AH142" s="63">
        <v>45266</v>
      </c>
      <c r="AI142" s="63">
        <v>45266</v>
      </c>
      <c r="AJ142" s="63">
        <v>45509</v>
      </c>
      <c r="AK142" s="58">
        <v>1383</v>
      </c>
      <c r="AL142" s="58">
        <v>1395</v>
      </c>
      <c r="AM142" s="58">
        <v>1395</v>
      </c>
      <c r="AN142" s="58">
        <v>0</v>
      </c>
      <c r="AO142" s="58"/>
      <c r="AP142" s="58">
        <v>0</v>
      </c>
      <c r="AQ142" s="58">
        <v>3</v>
      </c>
      <c r="AR142" s="58">
        <v>3</v>
      </c>
      <c r="AS142" s="58"/>
      <c r="AT142" s="58">
        <v>25</v>
      </c>
      <c r="AU142" s="58"/>
      <c r="AV142" s="58"/>
      <c r="AW142" s="58"/>
      <c r="AX142" s="58"/>
      <c r="AY142" s="58"/>
      <c r="AZ142" s="58"/>
    </row>
    <row r="143" spans="23:52" x14ac:dyDescent="0.3">
      <c r="W143" s="57" t="str">
        <f ca="1">_xlfn.XLOOKUP($AB143,$B$8:$B$16,$C$8:$C$16,"",0)</f>
        <v>1,093sf</v>
      </c>
      <c r="X143" s="57" t="str">
        <f ca="1">_xlfn.XLOOKUP($AB143,$B$8:$B$16,$E$8:$E$16,"",0)</f>
        <v/>
      </c>
      <c r="Y143" s="57" t="str">
        <f ca="1">_xlfn.XLOOKUP($AB143,$B$8:$B$16,$F$8:$F$16,"",0)</f>
        <v/>
      </c>
      <c r="Z143" s="57" t="str">
        <f ca="1">IF(_xlfn.XLOOKUP($AB143,$B$8:$B$16,$D$8:$D$16,"",0)=0,"Classic",_xlfn.XLOOKUP($AB143,$B$8:$B$16,$D$8:$D$16,"",0))</f>
        <v>Classic</v>
      </c>
      <c r="AA143" s="64">
        <v>475607</v>
      </c>
      <c r="AB143" s="58" t="s">
        <v>102</v>
      </c>
      <c r="AC143" s="58">
        <v>1093</v>
      </c>
      <c r="AD143" s="59"/>
      <c r="AE143" s="58"/>
      <c r="AF143" s="58" t="s">
        <v>58</v>
      </c>
      <c r="AG143" s="58" t="s">
        <v>242</v>
      </c>
      <c r="AH143" s="63">
        <v>45322</v>
      </c>
      <c r="AI143" s="63">
        <v>45322</v>
      </c>
      <c r="AJ143" s="63">
        <v>45716</v>
      </c>
      <c r="AK143" s="58">
        <v>1645</v>
      </c>
      <c r="AL143" s="58">
        <v>1635</v>
      </c>
      <c r="AM143" s="58">
        <v>1635</v>
      </c>
      <c r="AN143" s="58">
        <v>0</v>
      </c>
      <c r="AO143" s="58"/>
      <c r="AP143" s="58">
        <v>0</v>
      </c>
      <c r="AQ143" s="58">
        <v>3</v>
      </c>
      <c r="AR143" s="58">
        <v>3</v>
      </c>
      <c r="AS143" s="58"/>
      <c r="AT143" s="58">
        <v>25</v>
      </c>
      <c r="AU143" s="58"/>
      <c r="AV143" s="58"/>
      <c r="AW143" s="58"/>
      <c r="AX143" s="58"/>
      <c r="AY143" s="58"/>
      <c r="AZ143" s="58"/>
    </row>
    <row r="144" spans="23:52" x14ac:dyDescent="0.3">
      <c r="W144" s="57" t="str">
        <f ca="1">_xlfn.XLOOKUP($AB144,$B$8:$B$16,$C$8:$C$16,"",0)</f>
        <v>759sf</v>
      </c>
      <c r="X144" s="57" t="str">
        <f ca="1">_xlfn.XLOOKUP($AB144,$B$8:$B$16,$E$8:$E$16,"",0)</f>
        <v/>
      </c>
      <c r="Y144" s="57" t="str">
        <f ca="1">_xlfn.XLOOKUP($AB144,$B$8:$B$16,$F$8:$F$16,"",0)</f>
        <v/>
      </c>
      <c r="Z144" s="57" t="str">
        <f ca="1">IF(_xlfn.XLOOKUP($AB144,$B$8:$B$16,$D$8:$D$16,"",0)=0,"Classic",_xlfn.XLOOKUP($AB144,$B$8:$B$16,$D$8:$D$16,"",0))</f>
        <v>Classic</v>
      </c>
      <c r="AA144" s="64">
        <v>475972</v>
      </c>
      <c r="AB144" s="58" t="s">
        <v>72</v>
      </c>
      <c r="AC144" s="58">
        <v>759</v>
      </c>
      <c r="AD144" s="59"/>
      <c r="AE144" s="58"/>
      <c r="AF144" s="58" t="s">
        <v>58</v>
      </c>
      <c r="AG144" s="58" t="s">
        <v>243</v>
      </c>
      <c r="AH144" s="63">
        <v>45268</v>
      </c>
      <c r="AI144" s="63">
        <v>45268</v>
      </c>
      <c r="AJ144" s="63">
        <v>45633</v>
      </c>
      <c r="AK144" s="58">
        <v>1383</v>
      </c>
      <c r="AL144" s="58">
        <v>1285</v>
      </c>
      <c r="AM144" s="58">
        <v>1285</v>
      </c>
      <c r="AN144" s="58">
        <v>0</v>
      </c>
      <c r="AO144" s="58"/>
      <c r="AP144" s="58">
        <v>0</v>
      </c>
      <c r="AQ144" s="58">
        <v>3</v>
      </c>
      <c r="AR144" s="58">
        <v>3</v>
      </c>
      <c r="AS144" s="58"/>
      <c r="AT144" s="58">
        <v>25</v>
      </c>
      <c r="AU144" s="58">
        <v>150</v>
      </c>
      <c r="AV144" s="58"/>
      <c r="AW144" s="58"/>
      <c r="AX144" s="58"/>
      <c r="AY144" s="58">
        <v>13</v>
      </c>
      <c r="AZ144" s="58"/>
    </row>
    <row r="145" spans="23:52" x14ac:dyDescent="0.3">
      <c r="W145" s="57" t="str">
        <f ca="1">_xlfn.XLOOKUP($AB145,$B$8:$B$16,$C$8:$C$16,"",0)</f>
        <v>1,093sf</v>
      </c>
      <c r="X145" s="57" t="str">
        <f ca="1">_xlfn.XLOOKUP($AB145,$B$8:$B$16,$E$8:$E$16,"",0)</f>
        <v/>
      </c>
      <c r="Y145" s="57" t="str">
        <f ca="1">_xlfn.XLOOKUP($AB145,$B$8:$B$16,$F$8:$F$16,"",0)</f>
        <v/>
      </c>
      <c r="Z145" s="57" t="str">
        <f ca="1">IF(_xlfn.XLOOKUP($AB145,$B$8:$B$16,$D$8:$D$16,"",0)=0,"Classic",_xlfn.XLOOKUP($AB145,$B$8:$B$16,$D$8:$D$16,"",0))</f>
        <v>Classic</v>
      </c>
      <c r="AA145" s="64">
        <v>476338</v>
      </c>
      <c r="AB145" s="58" t="s">
        <v>102</v>
      </c>
      <c r="AC145" s="58">
        <v>1093</v>
      </c>
      <c r="AD145" s="59"/>
      <c r="AE145" s="58"/>
      <c r="AF145" s="58" t="s">
        <v>58</v>
      </c>
      <c r="AG145" s="58" t="s">
        <v>244</v>
      </c>
      <c r="AH145" s="63">
        <v>45274</v>
      </c>
      <c r="AI145" s="63">
        <v>45274</v>
      </c>
      <c r="AJ145" s="63">
        <v>45639</v>
      </c>
      <c r="AK145" s="58">
        <v>1685</v>
      </c>
      <c r="AL145" s="58">
        <v>1595</v>
      </c>
      <c r="AM145" s="58">
        <v>1595</v>
      </c>
      <c r="AN145" s="58">
        <v>0</v>
      </c>
      <c r="AO145" s="58"/>
      <c r="AP145" s="58">
        <v>0</v>
      </c>
      <c r="AQ145" s="58">
        <v>3</v>
      </c>
      <c r="AR145" s="58">
        <v>3</v>
      </c>
      <c r="AS145" s="58"/>
      <c r="AT145" s="58">
        <v>25</v>
      </c>
      <c r="AU145" s="58">
        <v>150</v>
      </c>
      <c r="AV145" s="58"/>
      <c r="AW145" s="58"/>
      <c r="AX145" s="58"/>
      <c r="AY145" s="58"/>
      <c r="AZ145" s="58"/>
    </row>
    <row r="146" spans="23:52" x14ac:dyDescent="0.3">
      <c r="W146" s="57" t="str">
        <f ca="1">_xlfn.XLOOKUP($AB146,$B$8:$B$16,$C$8:$C$16,"",0)</f>
        <v>759sf</v>
      </c>
      <c r="X146" s="57" t="str">
        <f ca="1">_xlfn.XLOOKUP($AB146,$B$8:$B$16,$E$8:$E$16,"",0)</f>
        <v/>
      </c>
      <c r="Y146" s="57" t="str">
        <f ca="1">_xlfn.XLOOKUP($AB146,$B$8:$B$16,$F$8:$F$16,"",0)</f>
        <v/>
      </c>
      <c r="Z146" s="57" t="str">
        <f ca="1">IF(_xlfn.XLOOKUP($AB146,$B$8:$B$16,$D$8:$D$16,"",0)=0,"Classic",_xlfn.XLOOKUP($AB146,$B$8:$B$16,$D$8:$D$16,"",0))</f>
        <v>Classic</v>
      </c>
      <c r="AA146" s="64">
        <v>476703</v>
      </c>
      <c r="AB146" s="58" t="s">
        <v>72</v>
      </c>
      <c r="AC146" s="58">
        <v>759</v>
      </c>
      <c r="AD146" s="59"/>
      <c r="AE146" s="58"/>
      <c r="AF146" s="58" t="s">
        <v>59</v>
      </c>
      <c r="AG146" s="58" t="s">
        <v>60</v>
      </c>
      <c r="AH146" s="63"/>
      <c r="AI146" s="63"/>
      <c r="AJ146" s="63"/>
      <c r="AK146" s="58">
        <v>1358</v>
      </c>
      <c r="AL146" s="58">
        <v>0</v>
      </c>
      <c r="AM146" s="58">
        <v>0</v>
      </c>
      <c r="AN146" s="58">
        <v>0</v>
      </c>
      <c r="AO146" s="58"/>
      <c r="AP146" s="58">
        <v>0</v>
      </c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</row>
    <row r="147" spans="23:52" x14ac:dyDescent="0.3">
      <c r="W147" s="57" t="str">
        <f ca="1">_xlfn.XLOOKUP($AB147,$B$8:$B$16,$C$8:$C$16,"",0)</f>
        <v>1,093sf</v>
      </c>
      <c r="X147" s="57" t="str">
        <f ca="1">_xlfn.XLOOKUP($AB147,$B$8:$B$16,$E$8:$E$16,"",0)</f>
        <v/>
      </c>
      <c r="Y147" s="57" t="str">
        <f ca="1">_xlfn.XLOOKUP($AB147,$B$8:$B$16,$F$8:$F$16,"",0)</f>
        <v/>
      </c>
      <c r="Z147" s="57" t="str">
        <f ca="1">IF(_xlfn.XLOOKUP($AB147,$B$8:$B$16,$D$8:$D$16,"",0)=0,"Classic",_xlfn.XLOOKUP($AB147,$B$8:$B$16,$D$8:$D$16,"",0))</f>
        <v>Classic</v>
      </c>
      <c r="AA147" s="64">
        <v>477068</v>
      </c>
      <c r="AB147" s="58" t="s">
        <v>102</v>
      </c>
      <c r="AC147" s="58">
        <v>1093</v>
      </c>
      <c r="AD147" s="59"/>
      <c r="AE147" s="58"/>
      <c r="AF147" s="58" t="s">
        <v>58</v>
      </c>
      <c r="AG147" s="58" t="s">
        <v>245</v>
      </c>
      <c r="AH147" s="63">
        <v>45398</v>
      </c>
      <c r="AI147" s="63">
        <v>45398</v>
      </c>
      <c r="AJ147" s="63">
        <v>45792</v>
      </c>
      <c r="AK147" s="58">
        <v>1685</v>
      </c>
      <c r="AL147" s="58">
        <v>1685</v>
      </c>
      <c r="AM147" s="58">
        <v>1685</v>
      </c>
      <c r="AN147" s="58">
        <v>0</v>
      </c>
      <c r="AO147" s="58"/>
      <c r="AP147" s="58">
        <v>0</v>
      </c>
      <c r="AQ147" s="58">
        <v>3</v>
      </c>
      <c r="AR147" s="58">
        <v>3</v>
      </c>
      <c r="AS147" s="58"/>
      <c r="AT147" s="58">
        <v>25</v>
      </c>
      <c r="AU147" s="58"/>
      <c r="AV147" s="58"/>
      <c r="AW147" s="58">
        <v>21</v>
      </c>
      <c r="AX147" s="58"/>
      <c r="AY147" s="58"/>
      <c r="AZ147" s="58"/>
    </row>
    <row r="148" spans="23:52" x14ac:dyDescent="0.3">
      <c r="W148" s="57" t="str">
        <f ca="1">_xlfn.XLOOKUP($AB148,$B$8:$B$16,$C$8:$C$16,"",0)</f>
        <v>759sf</v>
      </c>
      <c r="X148" s="57" t="str">
        <f ca="1">_xlfn.XLOOKUP($AB148,$B$8:$B$16,$E$8:$E$16,"",0)</f>
        <v/>
      </c>
      <c r="Y148" s="57" t="str">
        <f ca="1">_xlfn.XLOOKUP($AB148,$B$8:$B$16,$F$8:$F$16,"",0)</f>
        <v/>
      </c>
      <c r="Z148" s="57" t="str">
        <f ca="1">IF(_xlfn.XLOOKUP($AB148,$B$8:$B$16,$D$8:$D$16,"",0)=0,"Classic",_xlfn.XLOOKUP($AB148,$B$8:$B$16,$D$8:$D$16,"",0))</f>
        <v>Classic</v>
      </c>
      <c r="AA148" s="64">
        <v>477433</v>
      </c>
      <c r="AB148" s="58" t="s">
        <v>72</v>
      </c>
      <c r="AC148" s="58">
        <v>759</v>
      </c>
      <c r="AD148" s="59"/>
      <c r="AE148" s="58"/>
      <c r="AF148" s="58" t="s">
        <v>58</v>
      </c>
      <c r="AG148" s="58" t="s">
        <v>246</v>
      </c>
      <c r="AH148" s="63">
        <v>45289</v>
      </c>
      <c r="AI148" s="63">
        <v>45289</v>
      </c>
      <c r="AJ148" s="63">
        <v>45654</v>
      </c>
      <c r="AK148" s="58">
        <v>1358</v>
      </c>
      <c r="AL148" s="58">
        <v>1350</v>
      </c>
      <c r="AM148" s="58">
        <v>1350</v>
      </c>
      <c r="AN148" s="58">
        <v>0</v>
      </c>
      <c r="AO148" s="58"/>
      <c r="AP148" s="58">
        <v>0</v>
      </c>
      <c r="AQ148" s="58">
        <v>3</v>
      </c>
      <c r="AR148" s="58">
        <v>3</v>
      </c>
      <c r="AS148" s="58"/>
      <c r="AT148" s="58">
        <v>25</v>
      </c>
      <c r="AU148" s="58"/>
      <c r="AV148" s="58"/>
      <c r="AW148" s="58"/>
      <c r="AX148" s="58"/>
      <c r="AY148" s="58"/>
      <c r="AZ148" s="58"/>
    </row>
    <row r="149" spans="23:52" x14ac:dyDescent="0.3">
      <c r="W149" s="57" t="str">
        <f ca="1">_xlfn.XLOOKUP($AB149,$B$8:$B$16,$C$8:$C$16,"",0)</f>
        <v>1,093sf</v>
      </c>
      <c r="X149" s="57" t="str">
        <f ca="1">_xlfn.XLOOKUP($AB149,$B$8:$B$16,$E$8:$E$16,"",0)</f>
        <v/>
      </c>
      <c r="Y149" s="57" t="str">
        <f ca="1">_xlfn.XLOOKUP($AB149,$B$8:$B$16,$F$8:$F$16,"",0)</f>
        <v/>
      </c>
      <c r="Z149" s="57" t="str">
        <f ca="1">IF(_xlfn.XLOOKUP($AB149,$B$8:$B$16,$D$8:$D$16,"",0)=0,"Classic",_xlfn.XLOOKUP($AB149,$B$8:$B$16,$D$8:$D$16,"",0))</f>
        <v>Classic</v>
      </c>
      <c r="AA149" s="64">
        <v>477799</v>
      </c>
      <c r="AB149" s="58" t="s">
        <v>102</v>
      </c>
      <c r="AC149" s="58">
        <v>1093</v>
      </c>
      <c r="AD149" s="59"/>
      <c r="AE149" s="58"/>
      <c r="AF149" s="58" t="s">
        <v>59</v>
      </c>
      <c r="AG149" s="58" t="s">
        <v>60</v>
      </c>
      <c r="AH149" s="63"/>
      <c r="AI149" s="63"/>
      <c r="AJ149" s="63"/>
      <c r="AK149" s="58">
        <v>1685</v>
      </c>
      <c r="AL149" s="58">
        <v>0</v>
      </c>
      <c r="AM149" s="58">
        <v>0</v>
      </c>
      <c r="AN149" s="58">
        <v>0</v>
      </c>
      <c r="AO149" s="58"/>
      <c r="AP149" s="58">
        <v>0</v>
      </c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</row>
    <row r="150" spans="23:52" x14ac:dyDescent="0.3">
      <c r="W150" s="57" t="str">
        <f ca="1">_xlfn.XLOOKUP($AB150,$B$8:$B$16,$C$8:$C$16,"",0)</f>
        <v>759sf</v>
      </c>
      <c r="X150" s="57" t="str">
        <f ca="1">_xlfn.XLOOKUP($AB150,$B$8:$B$16,$E$8:$E$16,"",0)</f>
        <v/>
      </c>
      <c r="Y150" s="57" t="str">
        <f ca="1">_xlfn.XLOOKUP($AB150,$B$8:$B$16,$F$8:$F$16,"",0)</f>
        <v/>
      </c>
      <c r="Z150" s="57" t="str">
        <f ca="1">IF(_xlfn.XLOOKUP($AB150,$B$8:$B$16,$D$8:$D$16,"",0)=0,"Classic",_xlfn.XLOOKUP($AB150,$B$8:$B$16,$D$8:$D$16,"",0))</f>
        <v>Classic</v>
      </c>
      <c r="AA150" s="64">
        <v>478164</v>
      </c>
      <c r="AB150" s="58" t="s">
        <v>72</v>
      </c>
      <c r="AC150" s="58">
        <v>759</v>
      </c>
      <c r="AD150" s="59"/>
      <c r="AE150" s="58"/>
      <c r="AF150" s="58" t="s">
        <v>58</v>
      </c>
      <c r="AG150" s="58" t="s">
        <v>247</v>
      </c>
      <c r="AH150" s="63">
        <v>45363</v>
      </c>
      <c r="AI150" s="63">
        <v>45363</v>
      </c>
      <c r="AJ150" s="63">
        <v>45758</v>
      </c>
      <c r="AK150" s="58">
        <v>1358</v>
      </c>
      <c r="AL150" s="58">
        <v>1350</v>
      </c>
      <c r="AM150" s="58">
        <v>1350</v>
      </c>
      <c r="AN150" s="58">
        <v>0</v>
      </c>
      <c r="AO150" s="58"/>
      <c r="AP150" s="58">
        <v>0</v>
      </c>
      <c r="AQ150" s="58">
        <v>3</v>
      </c>
      <c r="AR150" s="58">
        <v>3</v>
      </c>
      <c r="AS150" s="58">
        <v>20</v>
      </c>
      <c r="AT150" s="58">
        <v>25</v>
      </c>
      <c r="AU150" s="58"/>
      <c r="AV150" s="58"/>
      <c r="AW150" s="58"/>
      <c r="AX150" s="58"/>
      <c r="AY150" s="58"/>
      <c r="AZ150" s="58"/>
    </row>
    <row r="151" spans="23:52" x14ac:dyDescent="0.3">
      <c r="W151" s="57" t="str">
        <f ca="1">_xlfn.XLOOKUP($AB151,$B$8:$B$16,$C$8:$C$16,"",0)</f>
        <v>1,433sf</v>
      </c>
      <c r="X151" s="57" t="str">
        <f ca="1">_xlfn.XLOOKUP($AB151,$B$8:$B$16,$E$8:$E$16,"",0)</f>
        <v/>
      </c>
      <c r="Y151" s="57" t="str">
        <f ca="1">_xlfn.XLOOKUP($AB151,$B$8:$B$16,$F$8:$F$16,"",0)</f>
        <v/>
      </c>
      <c r="Z151" s="57" t="str">
        <f ca="1">IF(_xlfn.XLOOKUP($AB151,$B$8:$B$16,$D$8:$D$16,"",0)=0,"Classic",_xlfn.XLOOKUP($AB151,$B$8:$B$16,$D$8:$D$16,"",0))</f>
        <v>Classic</v>
      </c>
      <c r="AA151" s="64">
        <v>478529</v>
      </c>
      <c r="AB151" s="58" t="s">
        <v>84</v>
      </c>
      <c r="AC151" s="58">
        <v>1433</v>
      </c>
      <c r="AD151" s="59"/>
      <c r="AE151" s="58"/>
      <c r="AF151" s="58" t="s">
        <v>58</v>
      </c>
      <c r="AG151" s="58" t="s">
        <v>248</v>
      </c>
      <c r="AH151" s="63">
        <v>45337</v>
      </c>
      <c r="AI151" s="63">
        <v>45337</v>
      </c>
      <c r="AJ151" s="63">
        <v>45730</v>
      </c>
      <c r="AK151" s="58">
        <v>2000</v>
      </c>
      <c r="AL151" s="58">
        <v>2000</v>
      </c>
      <c r="AM151" s="58">
        <v>2000</v>
      </c>
      <c r="AN151" s="58">
        <v>0</v>
      </c>
      <c r="AO151" s="58"/>
      <c r="AP151" s="58">
        <v>0</v>
      </c>
      <c r="AQ151" s="58">
        <v>3</v>
      </c>
      <c r="AR151" s="58">
        <v>3</v>
      </c>
      <c r="AS151" s="58">
        <v>40</v>
      </c>
      <c r="AT151" s="58">
        <v>25</v>
      </c>
      <c r="AU151" s="58">
        <v>200</v>
      </c>
      <c r="AV151" s="58">
        <v>35</v>
      </c>
      <c r="AW151" s="58"/>
      <c r="AX151" s="58"/>
      <c r="AY151" s="58"/>
      <c r="AZ151" s="58"/>
    </row>
    <row r="152" spans="23:52" x14ac:dyDescent="0.3">
      <c r="W152" s="57" t="str">
        <f ca="1">_xlfn.XLOOKUP($AB152,$B$8:$B$16,$C$8:$C$16,"",0)</f>
        <v>759sf</v>
      </c>
      <c r="X152" s="57" t="str">
        <f ca="1">_xlfn.XLOOKUP($AB152,$B$8:$B$16,$E$8:$E$16,"",0)</f>
        <v/>
      </c>
      <c r="Y152" s="57" t="str">
        <f ca="1">_xlfn.XLOOKUP($AB152,$B$8:$B$16,$F$8:$F$16,"",0)</f>
        <v/>
      </c>
      <c r="Z152" s="57" t="str">
        <f ca="1">IF(_xlfn.XLOOKUP($AB152,$B$8:$B$16,$D$8:$D$16,"",0)=0,"Classic",_xlfn.XLOOKUP($AB152,$B$8:$B$16,$D$8:$D$16,"",0))</f>
        <v>Classic</v>
      </c>
      <c r="AA152" s="64">
        <v>478894</v>
      </c>
      <c r="AB152" s="58" t="s">
        <v>72</v>
      </c>
      <c r="AC152" s="58">
        <v>759</v>
      </c>
      <c r="AD152" s="59"/>
      <c r="AE152" s="58"/>
      <c r="AF152" s="58" t="s">
        <v>59</v>
      </c>
      <c r="AG152" s="58" t="s">
        <v>60</v>
      </c>
      <c r="AH152" s="63"/>
      <c r="AI152" s="63"/>
      <c r="AJ152" s="63"/>
      <c r="AK152" s="58">
        <v>1358</v>
      </c>
      <c r="AL152" s="58">
        <v>0</v>
      </c>
      <c r="AM152" s="58">
        <v>0</v>
      </c>
      <c r="AN152" s="58">
        <v>0</v>
      </c>
      <c r="AO152" s="58"/>
      <c r="AP152" s="58">
        <v>0</v>
      </c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</row>
    <row r="153" spans="23:52" x14ac:dyDescent="0.3">
      <c r="W153" s="57" t="str">
        <f ca="1">_xlfn.XLOOKUP($AB153,$B$8:$B$16,$C$8:$C$16,"",0)</f>
        <v>1,176sf</v>
      </c>
      <c r="X153" s="57" t="str">
        <f ca="1">_xlfn.XLOOKUP($AB153,$B$8:$B$16,$E$8:$E$16,"",0)</f>
        <v/>
      </c>
      <c r="Y153" s="57" t="str">
        <f ca="1">_xlfn.XLOOKUP($AB153,$B$8:$B$16,$F$8:$F$16,"",0)</f>
        <v/>
      </c>
      <c r="Z153" s="57" t="str">
        <f ca="1">IF(_xlfn.XLOOKUP($AB153,$B$8:$B$16,$D$8:$D$16,"",0)=0,"Classic",_xlfn.XLOOKUP($AB153,$B$8:$B$16,$D$8:$D$16,"",0))</f>
        <v>Classic</v>
      </c>
      <c r="AA153" s="64">
        <v>479260</v>
      </c>
      <c r="AB153" s="58" t="s">
        <v>75</v>
      </c>
      <c r="AC153" s="58">
        <v>1176</v>
      </c>
      <c r="AD153" s="59"/>
      <c r="AE153" s="58"/>
      <c r="AF153" s="58" t="s">
        <v>58</v>
      </c>
      <c r="AG153" s="58" t="s">
        <v>249</v>
      </c>
      <c r="AH153" s="63">
        <v>45372</v>
      </c>
      <c r="AI153" s="63">
        <v>45372</v>
      </c>
      <c r="AJ153" s="63">
        <v>45736</v>
      </c>
      <c r="AK153" s="58">
        <v>1725</v>
      </c>
      <c r="AL153" s="58">
        <v>1725</v>
      </c>
      <c r="AM153" s="58">
        <v>1725</v>
      </c>
      <c r="AN153" s="58">
        <v>0</v>
      </c>
      <c r="AO153" s="58"/>
      <c r="AP153" s="58">
        <v>0</v>
      </c>
      <c r="AQ153" s="58">
        <v>3</v>
      </c>
      <c r="AR153" s="58">
        <v>3</v>
      </c>
      <c r="AS153" s="58"/>
      <c r="AT153" s="58">
        <v>25</v>
      </c>
      <c r="AU153" s="58"/>
      <c r="AV153" s="58"/>
      <c r="AW153" s="58"/>
      <c r="AX153" s="58"/>
      <c r="AY153" s="58"/>
      <c r="AZ153" s="58"/>
    </row>
    <row r="154" spans="23:52" x14ac:dyDescent="0.3">
      <c r="W154" s="57" t="str">
        <f ca="1">_xlfn.XLOOKUP($AB154,$B$8:$B$16,$C$8:$C$16,"",0)</f>
        <v>759sf</v>
      </c>
      <c r="X154" s="57" t="str">
        <f ca="1">_xlfn.XLOOKUP($AB154,$B$8:$B$16,$E$8:$E$16,"",0)</f>
        <v/>
      </c>
      <c r="Y154" s="57" t="str">
        <f ca="1">_xlfn.XLOOKUP($AB154,$B$8:$B$16,$F$8:$F$16,"",0)</f>
        <v/>
      </c>
      <c r="Z154" s="57" t="str">
        <f ca="1">IF(_xlfn.XLOOKUP($AB154,$B$8:$B$16,$D$8:$D$16,"",0)=0,"Classic",_xlfn.XLOOKUP($AB154,$B$8:$B$16,$D$8:$D$16,"",0))</f>
        <v>Classic</v>
      </c>
      <c r="AA154" s="64">
        <v>479625</v>
      </c>
      <c r="AB154" s="58" t="s">
        <v>72</v>
      </c>
      <c r="AC154" s="58">
        <v>759</v>
      </c>
      <c r="AD154" s="59"/>
      <c r="AE154" s="58"/>
      <c r="AF154" s="58" t="s">
        <v>59</v>
      </c>
      <c r="AG154" s="58" t="s">
        <v>60</v>
      </c>
      <c r="AH154" s="63"/>
      <c r="AI154" s="63"/>
      <c r="AJ154" s="63"/>
      <c r="AK154" s="58">
        <v>1383</v>
      </c>
      <c r="AL154" s="58">
        <v>0</v>
      </c>
      <c r="AM154" s="58">
        <v>0</v>
      </c>
      <c r="AN154" s="58">
        <v>0</v>
      </c>
      <c r="AO154" s="58"/>
      <c r="AP154" s="58">
        <v>0</v>
      </c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</row>
    <row r="155" spans="23:52" x14ac:dyDescent="0.3">
      <c r="W155" s="57" t="str">
        <f ca="1">_xlfn.XLOOKUP($AB155,$B$8:$B$16,$C$8:$C$16,"",0)</f>
        <v>1,176sf</v>
      </c>
      <c r="X155" s="57" t="str">
        <f ca="1">_xlfn.XLOOKUP($AB155,$B$8:$B$16,$E$8:$E$16,"",0)</f>
        <v/>
      </c>
      <c r="Y155" s="57" t="str">
        <f ca="1">_xlfn.XLOOKUP($AB155,$B$8:$B$16,$F$8:$F$16,"",0)</f>
        <v/>
      </c>
      <c r="Z155" s="57" t="str">
        <f ca="1">IF(_xlfn.XLOOKUP($AB155,$B$8:$B$16,$D$8:$D$16,"",0)=0,"Classic",_xlfn.XLOOKUP($AB155,$B$8:$B$16,$D$8:$D$16,"",0))</f>
        <v>Classic</v>
      </c>
      <c r="AA155" s="64">
        <v>479990</v>
      </c>
      <c r="AB155" s="58" t="s">
        <v>75</v>
      </c>
      <c r="AC155" s="58">
        <v>1176</v>
      </c>
      <c r="AD155" s="59"/>
      <c r="AE155" s="58"/>
      <c r="AF155" s="58" t="s">
        <v>58</v>
      </c>
      <c r="AG155" s="58" t="s">
        <v>250</v>
      </c>
      <c r="AH155" s="63">
        <v>45380</v>
      </c>
      <c r="AI155" s="63">
        <v>45380</v>
      </c>
      <c r="AJ155" s="63">
        <v>45775</v>
      </c>
      <c r="AK155" s="58">
        <v>1725</v>
      </c>
      <c r="AL155" s="58">
        <v>1725</v>
      </c>
      <c r="AM155" s="58">
        <v>1725</v>
      </c>
      <c r="AN155" s="58">
        <v>0</v>
      </c>
      <c r="AO155" s="58"/>
      <c r="AP155" s="58">
        <v>0</v>
      </c>
      <c r="AQ155" s="58">
        <v>3</v>
      </c>
      <c r="AR155" s="58">
        <v>3</v>
      </c>
      <c r="AS155" s="58"/>
      <c r="AT155" s="58">
        <v>25</v>
      </c>
      <c r="AU155" s="58"/>
      <c r="AV155" s="58">
        <v>35</v>
      </c>
      <c r="AW155" s="58"/>
      <c r="AX155" s="58"/>
      <c r="AY155" s="58"/>
      <c r="AZ155" s="58"/>
    </row>
    <row r="156" spans="23:52" x14ac:dyDescent="0.3">
      <c r="W156" s="57" t="str">
        <f ca="1">_xlfn.XLOOKUP($AB156,$B$8:$B$16,$C$8:$C$16,"",0)</f>
        <v>824sf</v>
      </c>
      <c r="X156" s="57" t="str">
        <f ca="1">_xlfn.XLOOKUP($AB156,$B$8:$B$16,$E$8:$E$16,"",0)</f>
        <v/>
      </c>
      <c r="Y156" s="57" t="str">
        <f ca="1">_xlfn.XLOOKUP($AB156,$B$8:$B$16,$F$8:$F$16,"",0)</f>
        <v/>
      </c>
      <c r="Z156" s="57" t="str">
        <f ca="1">IF(_xlfn.XLOOKUP($AB156,$B$8:$B$16,$D$8:$D$16,"",0)=0,"Classic",_xlfn.XLOOKUP($AB156,$B$8:$B$16,$D$8:$D$16,"",0))</f>
        <v>Classic</v>
      </c>
      <c r="AA156" s="64">
        <v>480355</v>
      </c>
      <c r="AB156" s="58" t="s">
        <v>235</v>
      </c>
      <c r="AC156" s="58">
        <v>824</v>
      </c>
      <c r="AD156" s="59"/>
      <c r="AE156" s="58"/>
      <c r="AF156" s="58" t="s">
        <v>58</v>
      </c>
      <c r="AG156" s="58" t="s">
        <v>251</v>
      </c>
      <c r="AH156" s="63">
        <v>45342</v>
      </c>
      <c r="AI156" s="63">
        <v>45342</v>
      </c>
      <c r="AJ156" s="63">
        <v>45735</v>
      </c>
      <c r="AK156" s="58">
        <v>1455</v>
      </c>
      <c r="AL156" s="58">
        <v>1445</v>
      </c>
      <c r="AM156" s="58">
        <v>1445</v>
      </c>
      <c r="AN156" s="58">
        <v>0</v>
      </c>
      <c r="AO156" s="58"/>
      <c r="AP156" s="58">
        <v>0</v>
      </c>
      <c r="AQ156" s="58">
        <v>3</v>
      </c>
      <c r="AR156" s="58">
        <v>3</v>
      </c>
      <c r="AS156" s="58">
        <v>20</v>
      </c>
      <c r="AT156" s="58">
        <v>25</v>
      </c>
      <c r="AU156" s="58"/>
      <c r="AV156" s="58">
        <v>35</v>
      </c>
      <c r="AW156" s="58"/>
      <c r="AX156" s="58"/>
      <c r="AY156" s="58"/>
      <c r="AZ156" s="58"/>
    </row>
    <row r="157" spans="23:52" x14ac:dyDescent="0.3">
      <c r="W157" s="57" t="str">
        <f ca="1">_xlfn.XLOOKUP($AB157,$B$8:$B$16,$C$8:$C$16,"",0)</f>
        <v>1,265sf</v>
      </c>
      <c r="X157" s="57" t="str">
        <f ca="1">_xlfn.XLOOKUP($AB157,$B$8:$B$16,$E$8:$E$16,"",0)</f>
        <v/>
      </c>
      <c r="Y157" s="57" t="str">
        <f ca="1">_xlfn.XLOOKUP($AB157,$B$8:$B$16,$F$8:$F$16,"",0)</f>
        <v/>
      </c>
      <c r="Z157" s="57" t="str">
        <f ca="1">IF(_xlfn.XLOOKUP($AB157,$B$8:$B$16,$D$8:$D$16,"",0)=0,"Classic",_xlfn.XLOOKUP($AB157,$B$8:$B$16,$D$8:$D$16,"",0))</f>
        <v>Classic</v>
      </c>
      <c r="AA157" s="64">
        <v>480721</v>
      </c>
      <c r="AB157" s="58" t="s">
        <v>99</v>
      </c>
      <c r="AC157" s="58">
        <v>1265</v>
      </c>
      <c r="AD157" s="59"/>
      <c r="AE157" s="58"/>
      <c r="AF157" s="58" t="s">
        <v>58</v>
      </c>
      <c r="AG157" s="58" t="s">
        <v>252</v>
      </c>
      <c r="AH157" s="63">
        <v>45379</v>
      </c>
      <c r="AI157" s="63">
        <v>45379</v>
      </c>
      <c r="AJ157" s="63">
        <v>45774</v>
      </c>
      <c r="AK157" s="58">
        <v>1805</v>
      </c>
      <c r="AL157" s="58">
        <v>1780</v>
      </c>
      <c r="AM157" s="58">
        <v>1780</v>
      </c>
      <c r="AN157" s="58">
        <v>0</v>
      </c>
      <c r="AO157" s="58"/>
      <c r="AP157" s="58">
        <v>0</v>
      </c>
      <c r="AQ157" s="58">
        <v>3</v>
      </c>
      <c r="AR157" s="58">
        <v>3</v>
      </c>
      <c r="AS157" s="58">
        <v>40</v>
      </c>
      <c r="AT157" s="58">
        <v>25</v>
      </c>
      <c r="AU157" s="58"/>
      <c r="AV157" s="58"/>
      <c r="AW157" s="58"/>
      <c r="AX157" s="58"/>
      <c r="AY157" s="58"/>
      <c r="AZ157" s="58"/>
    </row>
    <row r="158" spans="23:52" x14ac:dyDescent="0.3">
      <c r="W158" s="57" t="str">
        <f ca="1">_xlfn.XLOOKUP($AB158,$B$8:$B$16,$C$8:$C$16,"",0)</f>
        <v>663sf</v>
      </c>
      <c r="X158" s="57" t="str">
        <f ca="1">_xlfn.XLOOKUP($AB158,$B$8:$B$16,$E$8:$E$16,"",0)</f>
        <v/>
      </c>
      <c r="Y158" s="57" t="str">
        <f ca="1">_xlfn.XLOOKUP($AB158,$B$8:$B$16,$F$8:$F$16,"",0)</f>
        <v/>
      </c>
      <c r="Z158" s="57" t="str">
        <f ca="1">IF(_xlfn.XLOOKUP($AB158,$B$8:$B$16,$D$8:$D$16,"",0)=0,"Classic",_xlfn.XLOOKUP($AB158,$B$8:$B$16,$D$8:$D$16,"",0))</f>
        <v>Classic</v>
      </c>
      <c r="AA158" s="64">
        <v>481086</v>
      </c>
      <c r="AB158" s="58" t="s">
        <v>116</v>
      </c>
      <c r="AC158" s="58">
        <v>663</v>
      </c>
      <c r="AD158" s="59"/>
      <c r="AE158" s="58"/>
      <c r="AF158" s="58" t="s">
        <v>58</v>
      </c>
      <c r="AG158" s="58" t="s">
        <v>253</v>
      </c>
      <c r="AH158" s="63">
        <v>45269</v>
      </c>
      <c r="AI158" s="63">
        <v>45269</v>
      </c>
      <c r="AJ158" s="63">
        <v>45573</v>
      </c>
      <c r="AK158" s="58">
        <v>1330</v>
      </c>
      <c r="AL158" s="58">
        <v>1330</v>
      </c>
      <c r="AM158" s="58">
        <v>1330</v>
      </c>
      <c r="AN158" s="58">
        <v>0</v>
      </c>
      <c r="AO158" s="58"/>
      <c r="AP158" s="58">
        <v>0</v>
      </c>
      <c r="AQ158" s="58">
        <v>3</v>
      </c>
      <c r="AR158" s="58">
        <v>3</v>
      </c>
      <c r="AS158" s="58"/>
      <c r="AT158" s="58">
        <v>25</v>
      </c>
      <c r="AU158" s="58"/>
      <c r="AV158" s="58"/>
      <c r="AW158" s="58"/>
      <c r="AX158" s="58"/>
      <c r="AY158" s="58"/>
      <c r="AZ158" s="58"/>
    </row>
    <row r="159" spans="23:52" x14ac:dyDescent="0.3">
      <c r="W159" s="57" t="str">
        <f ca="1">_xlfn.XLOOKUP($AB159,$B$8:$B$16,$C$8:$C$16,"",0)</f>
        <v>1,093sf</v>
      </c>
      <c r="X159" s="57" t="str">
        <f ca="1">_xlfn.XLOOKUP($AB159,$B$8:$B$16,$E$8:$E$16,"",0)</f>
        <v/>
      </c>
      <c r="Y159" s="57" t="str">
        <f ca="1">_xlfn.XLOOKUP($AB159,$B$8:$B$16,$F$8:$F$16,"",0)</f>
        <v/>
      </c>
      <c r="Z159" s="57" t="str">
        <f ca="1">IF(_xlfn.XLOOKUP($AB159,$B$8:$B$16,$D$8:$D$16,"",0)=0,"Classic",_xlfn.XLOOKUP($AB159,$B$8:$B$16,$D$8:$D$16,"",0))</f>
        <v>Classic</v>
      </c>
      <c r="AA159" s="64">
        <v>481451</v>
      </c>
      <c r="AB159" s="58" t="s">
        <v>102</v>
      </c>
      <c r="AC159" s="58">
        <v>1093</v>
      </c>
      <c r="AD159" s="59"/>
      <c r="AE159" s="58"/>
      <c r="AF159" s="58" t="s">
        <v>58</v>
      </c>
      <c r="AG159" s="58" t="s">
        <v>254</v>
      </c>
      <c r="AH159" s="63">
        <v>45266</v>
      </c>
      <c r="AI159" s="63">
        <v>45266</v>
      </c>
      <c r="AJ159" s="63">
        <v>45631</v>
      </c>
      <c r="AK159" s="58">
        <v>1685</v>
      </c>
      <c r="AL159" s="58">
        <v>1595</v>
      </c>
      <c r="AM159" s="58">
        <v>1595</v>
      </c>
      <c r="AN159" s="58">
        <v>0</v>
      </c>
      <c r="AO159" s="58"/>
      <c r="AP159" s="58">
        <v>0</v>
      </c>
      <c r="AQ159" s="58">
        <v>3</v>
      </c>
      <c r="AR159" s="58">
        <v>3</v>
      </c>
      <c r="AS159" s="58">
        <v>25</v>
      </c>
      <c r="AT159" s="58">
        <v>25</v>
      </c>
      <c r="AU159" s="58"/>
      <c r="AV159" s="58"/>
      <c r="AW159" s="58"/>
      <c r="AX159" s="58"/>
      <c r="AY159" s="58"/>
      <c r="AZ159" s="58"/>
    </row>
    <row r="160" spans="23:52" x14ac:dyDescent="0.3">
      <c r="W160" s="57" t="str">
        <f ca="1">_xlfn.XLOOKUP($AB160,$B$8:$B$16,$C$8:$C$16,"",0)</f>
        <v>663sf</v>
      </c>
      <c r="X160" s="57" t="str">
        <f ca="1">_xlfn.XLOOKUP($AB160,$B$8:$B$16,$E$8:$E$16,"",0)</f>
        <v/>
      </c>
      <c r="Y160" s="57" t="str">
        <f ca="1">_xlfn.XLOOKUP($AB160,$B$8:$B$16,$F$8:$F$16,"",0)</f>
        <v/>
      </c>
      <c r="Z160" s="57" t="str">
        <f ca="1">IF(_xlfn.XLOOKUP($AB160,$B$8:$B$16,$D$8:$D$16,"",0)=0,"Classic",_xlfn.XLOOKUP($AB160,$B$8:$B$16,$D$8:$D$16,"",0))</f>
        <v>Classic</v>
      </c>
      <c r="AA160" s="64">
        <v>481816</v>
      </c>
      <c r="AB160" s="58" t="s">
        <v>116</v>
      </c>
      <c r="AC160" s="58">
        <v>663</v>
      </c>
      <c r="AD160" s="59"/>
      <c r="AE160" s="58"/>
      <c r="AF160" s="58" t="s">
        <v>59</v>
      </c>
      <c r="AG160" s="58" t="s">
        <v>60</v>
      </c>
      <c r="AH160" s="63"/>
      <c r="AI160" s="63"/>
      <c r="AJ160" s="63"/>
      <c r="AK160" s="58">
        <v>1330</v>
      </c>
      <c r="AL160" s="58">
        <v>0</v>
      </c>
      <c r="AM160" s="58">
        <v>0</v>
      </c>
      <c r="AN160" s="58">
        <v>0</v>
      </c>
      <c r="AO160" s="58"/>
      <c r="AP160" s="58">
        <v>0</v>
      </c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</row>
    <row r="161" spans="23:52" x14ac:dyDescent="0.3">
      <c r="W161" s="57" t="str">
        <f ca="1">_xlfn.XLOOKUP($AB161,$B$8:$B$16,$C$8:$C$16,"",0)</f>
        <v>1,093sf</v>
      </c>
      <c r="X161" s="57" t="str">
        <f ca="1">_xlfn.XLOOKUP($AB161,$B$8:$B$16,$E$8:$E$16,"",0)</f>
        <v/>
      </c>
      <c r="Y161" s="57" t="str">
        <f ca="1">_xlfn.XLOOKUP($AB161,$B$8:$B$16,$F$8:$F$16,"",0)</f>
        <v/>
      </c>
      <c r="Z161" s="57" t="str">
        <f ca="1">IF(_xlfn.XLOOKUP($AB161,$B$8:$B$16,$D$8:$D$16,"",0)=0,"Classic",_xlfn.XLOOKUP($AB161,$B$8:$B$16,$D$8:$D$16,"",0))</f>
        <v>Classic</v>
      </c>
      <c r="AA161" s="64">
        <v>482182</v>
      </c>
      <c r="AB161" s="58" t="s">
        <v>102</v>
      </c>
      <c r="AC161" s="58">
        <v>1093</v>
      </c>
      <c r="AD161" s="59"/>
      <c r="AE161" s="58"/>
      <c r="AF161" s="58" t="s">
        <v>58</v>
      </c>
      <c r="AG161" s="58" t="s">
        <v>255</v>
      </c>
      <c r="AH161" s="63">
        <v>45322</v>
      </c>
      <c r="AI161" s="63">
        <v>45322</v>
      </c>
      <c r="AJ161" s="63">
        <v>45687</v>
      </c>
      <c r="AK161" s="58">
        <v>1635</v>
      </c>
      <c r="AL161" s="58">
        <v>1625</v>
      </c>
      <c r="AM161" s="58">
        <v>1625</v>
      </c>
      <c r="AN161" s="58">
        <v>0</v>
      </c>
      <c r="AO161" s="58"/>
      <c r="AP161" s="58">
        <v>0</v>
      </c>
      <c r="AQ161" s="58">
        <v>3</v>
      </c>
      <c r="AR161" s="58">
        <v>3</v>
      </c>
      <c r="AS161" s="58"/>
      <c r="AT161" s="58">
        <v>25</v>
      </c>
      <c r="AU161" s="58">
        <v>150</v>
      </c>
      <c r="AV161" s="58"/>
      <c r="AW161" s="58"/>
      <c r="AX161" s="58"/>
      <c r="AY161" s="58"/>
      <c r="AZ161" s="58"/>
    </row>
    <row r="162" spans="23:52" x14ac:dyDescent="0.3">
      <c r="W162" s="57" t="str">
        <f ca="1">_xlfn.XLOOKUP($AB162,$B$8:$B$16,$C$8:$C$16,"",0)</f>
        <v>824sf</v>
      </c>
      <c r="X162" s="57" t="str">
        <f ca="1">_xlfn.XLOOKUP($AB162,$B$8:$B$16,$E$8:$E$16,"",0)</f>
        <v/>
      </c>
      <c r="Y162" s="57" t="str">
        <f ca="1">_xlfn.XLOOKUP($AB162,$B$8:$B$16,$F$8:$F$16,"",0)</f>
        <v/>
      </c>
      <c r="Z162" s="57" t="str">
        <f ca="1">IF(_xlfn.XLOOKUP($AB162,$B$8:$B$16,$D$8:$D$16,"",0)=0,"Classic",_xlfn.XLOOKUP($AB162,$B$8:$B$16,$D$8:$D$16,"",0))</f>
        <v>Classic</v>
      </c>
      <c r="AA162" s="64">
        <v>482547</v>
      </c>
      <c r="AB162" s="58" t="s">
        <v>235</v>
      </c>
      <c r="AC162" s="58">
        <v>824</v>
      </c>
      <c r="AD162" s="59"/>
      <c r="AE162" s="58"/>
      <c r="AF162" s="58" t="s">
        <v>59</v>
      </c>
      <c r="AG162" s="58" t="s">
        <v>60</v>
      </c>
      <c r="AH162" s="63"/>
      <c r="AI162" s="63"/>
      <c r="AJ162" s="63"/>
      <c r="AK162" s="58">
        <v>1455</v>
      </c>
      <c r="AL162" s="58">
        <v>0</v>
      </c>
      <c r="AM162" s="58">
        <v>0</v>
      </c>
      <c r="AN162" s="58">
        <v>0</v>
      </c>
      <c r="AO162" s="58"/>
      <c r="AP162" s="58">
        <v>0</v>
      </c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</row>
    <row r="163" spans="23:52" x14ac:dyDescent="0.3">
      <c r="W163" s="57" t="str">
        <f ca="1">_xlfn.XLOOKUP($AB163,$B$8:$B$16,$C$8:$C$16,"",0)</f>
        <v>824sf</v>
      </c>
      <c r="X163" s="57" t="str">
        <f ca="1">_xlfn.XLOOKUP($AB163,$B$8:$B$16,$E$8:$E$16,"",0)</f>
        <v/>
      </c>
      <c r="Y163" s="57" t="str">
        <f ca="1">_xlfn.XLOOKUP($AB163,$B$8:$B$16,$F$8:$F$16,"",0)</f>
        <v/>
      </c>
      <c r="Z163" s="57" t="str">
        <f ca="1">IF(_xlfn.XLOOKUP($AB163,$B$8:$B$16,$D$8:$D$16,"",0)=0,"Classic",_xlfn.XLOOKUP($AB163,$B$8:$B$16,$D$8:$D$16,"",0))</f>
        <v>Classic</v>
      </c>
      <c r="AA163" s="64">
        <v>482912</v>
      </c>
      <c r="AB163" s="58" t="s">
        <v>235</v>
      </c>
      <c r="AC163" s="58">
        <v>824</v>
      </c>
      <c r="AD163" s="59"/>
      <c r="AE163" s="58"/>
      <c r="AF163" s="58" t="s">
        <v>59</v>
      </c>
      <c r="AG163" s="58" t="s">
        <v>60</v>
      </c>
      <c r="AH163" s="63"/>
      <c r="AI163" s="63"/>
      <c r="AJ163" s="63"/>
      <c r="AK163" s="58">
        <v>1455</v>
      </c>
      <c r="AL163" s="58">
        <v>0</v>
      </c>
      <c r="AM163" s="58">
        <v>0</v>
      </c>
      <c r="AN163" s="58">
        <v>0</v>
      </c>
      <c r="AO163" s="58"/>
      <c r="AP163" s="58">
        <v>0</v>
      </c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</row>
    <row r="164" spans="23:52" x14ac:dyDescent="0.3">
      <c r="W164" s="57" t="str">
        <f ca="1">_xlfn.XLOOKUP($AB164,$B$8:$B$16,$C$8:$C$16,"",0)</f>
        <v>663sf</v>
      </c>
      <c r="X164" s="57" t="str">
        <f ca="1">_xlfn.XLOOKUP($AB164,$B$8:$B$16,$E$8:$E$16,"",0)</f>
        <v/>
      </c>
      <c r="Y164" s="57" t="str">
        <f ca="1">_xlfn.XLOOKUP($AB164,$B$8:$B$16,$F$8:$F$16,"",0)</f>
        <v/>
      </c>
      <c r="Z164" s="57" t="str">
        <f ca="1">IF(_xlfn.XLOOKUP($AB164,$B$8:$B$16,$D$8:$D$16,"",0)=0,"Classic",_xlfn.XLOOKUP($AB164,$B$8:$B$16,$D$8:$D$16,"",0))</f>
        <v>Classic</v>
      </c>
      <c r="AA164" s="64">
        <v>483277</v>
      </c>
      <c r="AB164" s="58" t="s">
        <v>116</v>
      </c>
      <c r="AC164" s="58">
        <v>663</v>
      </c>
      <c r="AD164" s="59"/>
      <c r="AE164" s="58"/>
      <c r="AF164" s="58" t="s">
        <v>58</v>
      </c>
      <c r="AG164" s="58" t="s">
        <v>256</v>
      </c>
      <c r="AH164" s="63">
        <v>45366</v>
      </c>
      <c r="AI164" s="63">
        <v>45366</v>
      </c>
      <c r="AJ164" s="63">
        <v>45761</v>
      </c>
      <c r="AK164" s="58">
        <v>1330</v>
      </c>
      <c r="AL164" s="58">
        <v>1330</v>
      </c>
      <c r="AM164" s="58">
        <v>1330</v>
      </c>
      <c r="AN164" s="58">
        <v>0</v>
      </c>
      <c r="AO164" s="58"/>
      <c r="AP164" s="58">
        <v>0</v>
      </c>
      <c r="AQ164" s="58">
        <v>3</v>
      </c>
      <c r="AR164" s="58">
        <v>3</v>
      </c>
      <c r="AS164" s="58">
        <v>20</v>
      </c>
      <c r="AT164" s="58">
        <v>25</v>
      </c>
      <c r="AU164" s="58"/>
      <c r="AV164" s="58"/>
      <c r="AW164" s="58"/>
      <c r="AX164" s="58"/>
      <c r="AY164" s="58"/>
      <c r="AZ164" s="58"/>
    </row>
    <row r="165" spans="23:52" x14ac:dyDescent="0.3">
      <c r="W165" s="57" t="str">
        <f ca="1">_xlfn.XLOOKUP($AB165,$B$8:$B$16,$C$8:$C$16,"",0)</f>
        <v>1,093sf</v>
      </c>
      <c r="X165" s="57" t="str">
        <f ca="1">_xlfn.XLOOKUP($AB165,$B$8:$B$16,$E$8:$E$16,"",0)</f>
        <v/>
      </c>
      <c r="Y165" s="57" t="str">
        <f ca="1">_xlfn.XLOOKUP($AB165,$B$8:$B$16,$F$8:$F$16,"",0)</f>
        <v/>
      </c>
      <c r="Z165" s="57" t="str">
        <f ca="1">IF(_xlfn.XLOOKUP($AB165,$B$8:$B$16,$D$8:$D$16,"",0)=0,"Classic",_xlfn.XLOOKUP($AB165,$B$8:$B$16,$D$8:$D$16,"",0))</f>
        <v>Classic</v>
      </c>
      <c r="AA165" s="64">
        <v>483643</v>
      </c>
      <c r="AB165" s="58" t="s">
        <v>102</v>
      </c>
      <c r="AC165" s="58">
        <v>1093</v>
      </c>
      <c r="AD165" s="59"/>
      <c r="AE165" s="58"/>
      <c r="AF165" s="58" t="s">
        <v>58</v>
      </c>
      <c r="AG165" s="58" t="s">
        <v>257</v>
      </c>
      <c r="AH165" s="63">
        <v>45336</v>
      </c>
      <c r="AI165" s="63">
        <v>45336</v>
      </c>
      <c r="AJ165" s="63">
        <v>45729</v>
      </c>
      <c r="AK165" s="58">
        <v>1635</v>
      </c>
      <c r="AL165" s="58">
        <v>1625</v>
      </c>
      <c r="AM165" s="58">
        <v>1625</v>
      </c>
      <c r="AN165" s="58">
        <v>0</v>
      </c>
      <c r="AO165" s="58"/>
      <c r="AP165" s="58">
        <v>0</v>
      </c>
      <c r="AQ165" s="58">
        <v>3</v>
      </c>
      <c r="AR165" s="58">
        <v>3</v>
      </c>
      <c r="AS165" s="58"/>
      <c r="AT165" s="58">
        <v>25</v>
      </c>
      <c r="AU165" s="58"/>
      <c r="AV165" s="58"/>
      <c r="AW165" s="58"/>
      <c r="AX165" s="58"/>
      <c r="AY165" s="58"/>
      <c r="AZ165" s="58"/>
    </row>
    <row r="166" spans="23:52" x14ac:dyDescent="0.3">
      <c r="W166" s="57" t="str">
        <f ca="1">_xlfn.XLOOKUP($AB166,$B$8:$B$16,$C$8:$C$16,"",0)</f>
        <v>663sf</v>
      </c>
      <c r="X166" s="57" t="str">
        <f ca="1">_xlfn.XLOOKUP($AB166,$B$8:$B$16,$E$8:$E$16,"",0)</f>
        <v/>
      </c>
      <c r="Y166" s="57" t="str">
        <f ca="1">_xlfn.XLOOKUP($AB166,$B$8:$B$16,$F$8:$F$16,"",0)</f>
        <v/>
      </c>
      <c r="Z166" s="57" t="str">
        <f ca="1">IF(_xlfn.XLOOKUP($AB166,$B$8:$B$16,$D$8:$D$16,"",0)=0,"Classic",_xlfn.XLOOKUP($AB166,$B$8:$B$16,$D$8:$D$16,"",0))</f>
        <v>Classic</v>
      </c>
      <c r="AA166" s="64">
        <v>484008</v>
      </c>
      <c r="AB166" s="58" t="s">
        <v>116</v>
      </c>
      <c r="AC166" s="58">
        <v>663</v>
      </c>
      <c r="AD166" s="59"/>
      <c r="AE166" s="58"/>
      <c r="AF166" s="58" t="s">
        <v>59</v>
      </c>
      <c r="AG166" s="58" t="s">
        <v>60</v>
      </c>
      <c r="AH166" s="63"/>
      <c r="AI166" s="63"/>
      <c r="AJ166" s="63"/>
      <c r="AK166" s="58">
        <v>1330</v>
      </c>
      <c r="AL166" s="58">
        <v>0</v>
      </c>
      <c r="AM166" s="58">
        <v>0</v>
      </c>
      <c r="AN166" s="58">
        <v>0</v>
      </c>
      <c r="AO166" s="58"/>
      <c r="AP166" s="58">
        <v>0</v>
      </c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</row>
    <row r="167" spans="23:52" x14ac:dyDescent="0.3">
      <c r="W167" s="57" t="str">
        <f ca="1">_xlfn.XLOOKUP($AB167,$B$8:$B$16,$C$8:$C$16,"",0)</f>
        <v>1,093sf</v>
      </c>
      <c r="X167" s="57" t="str">
        <f ca="1">_xlfn.XLOOKUP($AB167,$B$8:$B$16,$E$8:$E$16,"",0)</f>
        <v/>
      </c>
      <c r="Y167" s="57" t="str">
        <f ca="1">_xlfn.XLOOKUP($AB167,$B$8:$B$16,$F$8:$F$16,"",0)</f>
        <v/>
      </c>
      <c r="Z167" s="57" t="str">
        <f ca="1">IF(_xlfn.XLOOKUP($AB167,$B$8:$B$16,$D$8:$D$16,"",0)=0,"Classic",_xlfn.XLOOKUP($AB167,$B$8:$B$16,$D$8:$D$16,"",0))</f>
        <v>Classic</v>
      </c>
      <c r="AA167" s="64">
        <v>484373</v>
      </c>
      <c r="AB167" s="58" t="s">
        <v>102</v>
      </c>
      <c r="AC167" s="58">
        <v>1093</v>
      </c>
      <c r="AD167" s="59"/>
      <c r="AE167" s="58"/>
      <c r="AF167" s="58" t="s">
        <v>58</v>
      </c>
      <c r="AG167" s="58" t="s">
        <v>258</v>
      </c>
      <c r="AH167" s="63">
        <v>45324</v>
      </c>
      <c r="AI167" s="63">
        <v>45324</v>
      </c>
      <c r="AJ167" s="63">
        <v>45717</v>
      </c>
      <c r="AK167" s="58">
        <v>1645</v>
      </c>
      <c r="AL167" s="58">
        <v>1635</v>
      </c>
      <c r="AM167" s="58">
        <v>1635</v>
      </c>
      <c r="AN167" s="58">
        <v>0</v>
      </c>
      <c r="AO167" s="58"/>
      <c r="AP167" s="58">
        <v>0</v>
      </c>
      <c r="AQ167" s="58">
        <v>3</v>
      </c>
      <c r="AR167" s="58">
        <v>3</v>
      </c>
      <c r="AS167" s="58"/>
      <c r="AT167" s="58">
        <v>25</v>
      </c>
      <c r="AU167" s="58"/>
      <c r="AV167" s="58"/>
      <c r="AW167" s="58"/>
      <c r="AX167" s="58"/>
      <c r="AY167" s="58"/>
      <c r="AZ167" s="58"/>
    </row>
    <row r="168" spans="23:52" x14ac:dyDescent="0.3">
      <c r="W168" s="57" t="str">
        <f ca="1">_xlfn.XLOOKUP($AB168,$B$8:$B$16,$C$8:$C$16,"",0)</f>
        <v>824sf</v>
      </c>
      <c r="X168" s="57" t="str">
        <f ca="1">_xlfn.XLOOKUP($AB168,$B$8:$B$16,$E$8:$E$16,"",0)</f>
        <v/>
      </c>
      <c r="Y168" s="57" t="str">
        <f ca="1">_xlfn.XLOOKUP($AB168,$B$8:$B$16,$F$8:$F$16,"",0)</f>
        <v/>
      </c>
      <c r="Z168" s="57" t="str">
        <f ca="1">IF(_xlfn.XLOOKUP($AB168,$B$8:$B$16,$D$8:$D$16,"",0)=0,"Classic",_xlfn.XLOOKUP($AB168,$B$8:$B$16,$D$8:$D$16,"",0))</f>
        <v>Classic</v>
      </c>
      <c r="AA168" s="64">
        <v>484738</v>
      </c>
      <c r="AB168" s="58" t="s">
        <v>235</v>
      </c>
      <c r="AC168" s="58">
        <v>824</v>
      </c>
      <c r="AD168" s="59"/>
      <c r="AE168" s="58"/>
      <c r="AF168" s="58" t="s">
        <v>58</v>
      </c>
      <c r="AG168" s="58" t="s">
        <v>259</v>
      </c>
      <c r="AH168" s="63">
        <v>45266</v>
      </c>
      <c r="AI168" s="63">
        <v>45266</v>
      </c>
      <c r="AJ168" s="63">
        <v>45631</v>
      </c>
      <c r="AK168" s="58">
        <v>1455</v>
      </c>
      <c r="AL168" s="58">
        <v>1395</v>
      </c>
      <c r="AM168" s="58">
        <v>1395</v>
      </c>
      <c r="AN168" s="58">
        <v>0</v>
      </c>
      <c r="AO168" s="58"/>
      <c r="AP168" s="58">
        <v>0</v>
      </c>
      <c r="AQ168" s="58">
        <v>3</v>
      </c>
      <c r="AR168" s="58">
        <v>3</v>
      </c>
      <c r="AS168" s="58"/>
      <c r="AT168" s="58">
        <v>25</v>
      </c>
      <c r="AU168" s="58"/>
      <c r="AV168" s="58"/>
      <c r="AW168" s="58"/>
      <c r="AX168" s="58"/>
      <c r="AY168" s="58"/>
      <c r="AZ168" s="58"/>
    </row>
    <row r="169" spans="23:52" x14ac:dyDescent="0.3">
      <c r="W169" s="57" t="str">
        <f ca="1">_xlfn.XLOOKUP($AB169,$B$8:$B$16,$C$8:$C$16,"",0)</f>
        <v>1,265sf</v>
      </c>
      <c r="X169" s="57" t="str">
        <f ca="1">_xlfn.XLOOKUP($AB169,$B$8:$B$16,$E$8:$E$16,"",0)</f>
        <v/>
      </c>
      <c r="Y169" s="57" t="str">
        <f ca="1">_xlfn.XLOOKUP($AB169,$B$8:$B$16,$F$8:$F$16,"",0)</f>
        <v/>
      </c>
      <c r="Z169" s="57" t="str">
        <f ca="1">IF(_xlfn.XLOOKUP($AB169,$B$8:$B$16,$D$8:$D$16,"",0)=0,"Classic",_xlfn.XLOOKUP($AB169,$B$8:$B$16,$D$8:$D$16,"",0))</f>
        <v>Classic</v>
      </c>
      <c r="AA169" s="64">
        <v>485104</v>
      </c>
      <c r="AB169" s="58" t="s">
        <v>99</v>
      </c>
      <c r="AC169" s="58">
        <v>1265</v>
      </c>
      <c r="AD169" s="59"/>
      <c r="AE169" s="58"/>
      <c r="AF169" s="58" t="s">
        <v>59</v>
      </c>
      <c r="AG169" s="58" t="s">
        <v>60</v>
      </c>
      <c r="AH169" s="63"/>
      <c r="AI169" s="63"/>
      <c r="AJ169" s="63"/>
      <c r="AK169" s="58">
        <v>1805</v>
      </c>
      <c r="AL169" s="58">
        <v>0</v>
      </c>
      <c r="AM169" s="58">
        <v>0</v>
      </c>
      <c r="AN169" s="58">
        <v>0</v>
      </c>
      <c r="AO169" s="58"/>
      <c r="AP169" s="58">
        <v>0</v>
      </c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</row>
    <row r="170" spans="23:52" x14ac:dyDescent="0.3">
      <c r="W170" s="57" t="str">
        <f ca="1">_xlfn.XLOOKUP($AB170,$B$8:$B$16,$C$8:$C$16,"",0)</f>
        <v>1,176sf</v>
      </c>
      <c r="X170" s="57" t="str">
        <f ca="1">_xlfn.XLOOKUP($AB170,$B$8:$B$16,$E$8:$E$16,"",0)</f>
        <v/>
      </c>
      <c r="Y170" s="57" t="str">
        <f ca="1">_xlfn.XLOOKUP($AB170,$B$8:$B$16,$F$8:$F$16,"",0)</f>
        <v/>
      </c>
      <c r="Z170" s="57" t="str">
        <f ca="1">IF(_xlfn.XLOOKUP($AB170,$B$8:$B$16,$D$8:$D$16,"",0)=0,"Classic",_xlfn.XLOOKUP($AB170,$B$8:$B$16,$D$8:$D$16,"",0))</f>
        <v>Classic</v>
      </c>
      <c r="AA170" s="64">
        <v>485469</v>
      </c>
      <c r="AB170" s="58" t="s">
        <v>75</v>
      </c>
      <c r="AC170" s="58">
        <v>1176</v>
      </c>
      <c r="AD170" s="59"/>
      <c r="AE170" s="58"/>
      <c r="AF170" s="58" t="s">
        <v>58</v>
      </c>
      <c r="AG170" s="58" t="s">
        <v>260</v>
      </c>
      <c r="AH170" s="63">
        <v>45289</v>
      </c>
      <c r="AI170" s="63">
        <v>45289</v>
      </c>
      <c r="AJ170" s="63">
        <v>45654</v>
      </c>
      <c r="AK170" s="58">
        <v>1725</v>
      </c>
      <c r="AL170" s="58">
        <v>1600</v>
      </c>
      <c r="AM170" s="58">
        <v>1600</v>
      </c>
      <c r="AN170" s="58">
        <v>0</v>
      </c>
      <c r="AO170" s="58"/>
      <c r="AP170" s="58">
        <v>0</v>
      </c>
      <c r="AQ170" s="58">
        <v>3</v>
      </c>
      <c r="AR170" s="58">
        <v>3</v>
      </c>
      <c r="AS170" s="58"/>
      <c r="AT170" s="58">
        <v>25</v>
      </c>
      <c r="AU170" s="58"/>
      <c r="AV170" s="58"/>
      <c r="AW170" s="58"/>
      <c r="AX170" s="58"/>
      <c r="AY170" s="58">
        <v>13</v>
      </c>
      <c r="AZ170" s="58"/>
    </row>
    <row r="171" spans="23:52" x14ac:dyDescent="0.3">
      <c r="W171" s="57" t="str">
        <f ca="1">_xlfn.XLOOKUP($AB171,$B$8:$B$16,$C$8:$C$16,"",0)</f>
        <v>1,176sf</v>
      </c>
      <c r="X171" s="57" t="str">
        <f ca="1">_xlfn.XLOOKUP($AB171,$B$8:$B$16,$E$8:$E$16,"",0)</f>
        <v/>
      </c>
      <c r="Y171" s="57" t="str">
        <f ca="1">_xlfn.XLOOKUP($AB171,$B$8:$B$16,$F$8:$F$16,"",0)</f>
        <v/>
      </c>
      <c r="Z171" s="57" t="str">
        <f ca="1">IF(_xlfn.XLOOKUP($AB171,$B$8:$B$16,$D$8:$D$16,"",0)=0,"Classic",_xlfn.XLOOKUP($AB171,$B$8:$B$16,$D$8:$D$16,"",0))</f>
        <v>Classic</v>
      </c>
      <c r="AA171" s="64">
        <v>485834</v>
      </c>
      <c r="AB171" s="58" t="s">
        <v>75</v>
      </c>
      <c r="AC171" s="58">
        <v>1176</v>
      </c>
      <c r="AD171" s="59"/>
      <c r="AE171" s="58"/>
      <c r="AF171" s="58" t="s">
        <v>58</v>
      </c>
      <c r="AG171" s="58" t="s">
        <v>261</v>
      </c>
      <c r="AH171" s="63">
        <v>45360</v>
      </c>
      <c r="AI171" s="63">
        <v>45360</v>
      </c>
      <c r="AJ171" s="63">
        <v>45755</v>
      </c>
      <c r="AK171" s="58">
        <v>1725</v>
      </c>
      <c r="AL171" s="58">
        <v>1725</v>
      </c>
      <c r="AM171" s="58">
        <v>1725</v>
      </c>
      <c r="AN171" s="58">
        <v>0</v>
      </c>
      <c r="AO171" s="58"/>
      <c r="AP171" s="58">
        <v>0</v>
      </c>
      <c r="AQ171" s="58">
        <v>3</v>
      </c>
      <c r="AR171" s="58">
        <v>3</v>
      </c>
      <c r="AS171" s="58">
        <v>20</v>
      </c>
      <c r="AT171" s="58">
        <v>25</v>
      </c>
      <c r="AU171" s="58"/>
      <c r="AV171" s="58">
        <v>35</v>
      </c>
      <c r="AW171" s="58"/>
      <c r="AX171" s="58"/>
      <c r="AY171" s="58"/>
      <c r="AZ171" s="58"/>
    </row>
    <row r="172" spans="23:52" x14ac:dyDescent="0.3">
      <c r="W172" s="57" t="str">
        <f ca="1">_xlfn.XLOOKUP($AB172,$B$8:$B$16,$C$8:$C$16,"",0)</f>
        <v>759sf</v>
      </c>
      <c r="X172" s="57" t="str">
        <f ca="1">_xlfn.XLOOKUP($AB172,$B$8:$B$16,$E$8:$E$16,"",0)</f>
        <v/>
      </c>
      <c r="Y172" s="57" t="str">
        <f ca="1">_xlfn.XLOOKUP($AB172,$B$8:$B$16,$F$8:$F$16,"",0)</f>
        <v/>
      </c>
      <c r="Z172" s="57" t="str">
        <f ca="1">IF(_xlfn.XLOOKUP($AB172,$B$8:$B$16,$D$8:$D$16,"",0)=0,"Classic",_xlfn.XLOOKUP($AB172,$B$8:$B$16,$D$8:$D$16,"",0))</f>
        <v>Classic</v>
      </c>
      <c r="AA172" s="64">
        <v>486199</v>
      </c>
      <c r="AB172" s="58" t="s">
        <v>72</v>
      </c>
      <c r="AC172" s="58">
        <v>759</v>
      </c>
      <c r="AD172" s="59"/>
      <c r="AE172" s="58"/>
      <c r="AF172" s="58" t="s">
        <v>58</v>
      </c>
      <c r="AG172" s="58" t="s">
        <v>262</v>
      </c>
      <c r="AH172" s="63">
        <v>45266</v>
      </c>
      <c r="AI172" s="63">
        <v>45266</v>
      </c>
      <c r="AJ172" s="63">
        <v>45448</v>
      </c>
      <c r="AK172" s="58">
        <v>1383</v>
      </c>
      <c r="AL172" s="58">
        <v>1385</v>
      </c>
      <c r="AM172" s="58">
        <v>1385</v>
      </c>
      <c r="AN172" s="58">
        <v>0</v>
      </c>
      <c r="AO172" s="58"/>
      <c r="AP172" s="58">
        <v>0</v>
      </c>
      <c r="AQ172" s="58">
        <v>3</v>
      </c>
      <c r="AR172" s="58">
        <v>3</v>
      </c>
      <c r="AS172" s="58">
        <v>20</v>
      </c>
      <c r="AT172" s="58">
        <v>25</v>
      </c>
      <c r="AU172" s="58"/>
      <c r="AV172" s="58"/>
      <c r="AW172" s="58"/>
      <c r="AX172" s="58"/>
      <c r="AY172" s="58"/>
      <c r="AZ172" s="58"/>
    </row>
    <row r="173" spans="23:52" x14ac:dyDescent="0.3">
      <c r="W173" s="57" t="str">
        <f ca="1">_xlfn.XLOOKUP($AB173,$B$8:$B$16,$C$8:$C$16,"",0)</f>
        <v>1,433sf</v>
      </c>
      <c r="X173" s="57" t="str">
        <f ca="1">_xlfn.XLOOKUP($AB173,$B$8:$B$16,$E$8:$E$16,"",0)</f>
        <v/>
      </c>
      <c r="Y173" s="57" t="str">
        <f ca="1">_xlfn.XLOOKUP($AB173,$B$8:$B$16,$F$8:$F$16,"",0)</f>
        <v/>
      </c>
      <c r="Z173" s="57" t="str">
        <f ca="1">IF(_xlfn.XLOOKUP($AB173,$B$8:$B$16,$D$8:$D$16,"",0)=0,"Classic",_xlfn.XLOOKUP($AB173,$B$8:$B$16,$D$8:$D$16,"",0))</f>
        <v>Classic</v>
      </c>
      <c r="AA173" s="64">
        <v>486565</v>
      </c>
      <c r="AB173" s="58" t="s">
        <v>84</v>
      </c>
      <c r="AC173" s="58">
        <v>1433</v>
      </c>
      <c r="AD173" s="59"/>
      <c r="AE173" s="58"/>
      <c r="AF173" s="58" t="s">
        <v>59</v>
      </c>
      <c r="AG173" s="58" t="s">
        <v>60</v>
      </c>
      <c r="AH173" s="63"/>
      <c r="AI173" s="63"/>
      <c r="AJ173" s="63"/>
      <c r="AK173" s="58">
        <v>2220</v>
      </c>
      <c r="AL173" s="58">
        <v>0</v>
      </c>
      <c r="AM173" s="58">
        <v>0</v>
      </c>
      <c r="AN173" s="58">
        <v>0</v>
      </c>
      <c r="AO173" s="58"/>
      <c r="AP173" s="58">
        <v>0</v>
      </c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</row>
    <row r="174" spans="23:52" x14ac:dyDescent="0.3">
      <c r="W174" s="57" t="str">
        <f ca="1">_xlfn.XLOOKUP($AB174,$B$8:$B$16,$C$8:$C$16,"",0)</f>
        <v>759sf</v>
      </c>
      <c r="X174" s="57" t="str">
        <f ca="1">_xlfn.XLOOKUP($AB174,$B$8:$B$16,$E$8:$E$16,"",0)</f>
        <v/>
      </c>
      <c r="Y174" s="57" t="str">
        <f ca="1">_xlfn.XLOOKUP($AB174,$B$8:$B$16,$F$8:$F$16,"",0)</f>
        <v/>
      </c>
      <c r="Z174" s="57" t="str">
        <f ca="1">IF(_xlfn.XLOOKUP($AB174,$B$8:$B$16,$D$8:$D$16,"",0)=0,"Classic",_xlfn.XLOOKUP($AB174,$B$8:$B$16,$D$8:$D$16,"",0))</f>
        <v>Classic</v>
      </c>
      <c r="AA174" s="64">
        <v>511766</v>
      </c>
      <c r="AB174" s="58" t="s">
        <v>72</v>
      </c>
      <c r="AC174" s="58">
        <v>759</v>
      </c>
      <c r="AD174" s="59"/>
      <c r="AE174" s="58"/>
      <c r="AF174" s="58" t="s">
        <v>59</v>
      </c>
      <c r="AG174" s="58" t="s">
        <v>60</v>
      </c>
      <c r="AH174" s="63"/>
      <c r="AI174" s="63"/>
      <c r="AJ174" s="63"/>
      <c r="AK174" s="58">
        <v>1383</v>
      </c>
      <c r="AL174" s="58">
        <v>0</v>
      </c>
      <c r="AM174" s="58">
        <v>0</v>
      </c>
      <c r="AN174" s="58">
        <v>0</v>
      </c>
      <c r="AO174" s="58"/>
      <c r="AP174" s="58">
        <v>0</v>
      </c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</row>
    <row r="175" spans="23:52" x14ac:dyDescent="0.3">
      <c r="W175" s="57" t="str">
        <f ca="1">_xlfn.XLOOKUP($AB175,$B$8:$B$16,$C$8:$C$16,"",0)</f>
        <v>1,093sf</v>
      </c>
      <c r="X175" s="57" t="str">
        <f ca="1">_xlfn.XLOOKUP($AB175,$B$8:$B$16,$E$8:$E$16,"",0)</f>
        <v/>
      </c>
      <c r="Y175" s="57" t="str">
        <f ca="1">_xlfn.XLOOKUP($AB175,$B$8:$B$16,$F$8:$F$16,"",0)</f>
        <v/>
      </c>
      <c r="Z175" s="57" t="str">
        <f ca="1">IF(_xlfn.XLOOKUP($AB175,$B$8:$B$16,$D$8:$D$16,"",0)=0,"Classic",_xlfn.XLOOKUP($AB175,$B$8:$B$16,$D$8:$D$16,"",0))</f>
        <v>Classic</v>
      </c>
      <c r="AA175" s="64">
        <v>512131</v>
      </c>
      <c r="AB175" s="58" t="s">
        <v>102</v>
      </c>
      <c r="AC175" s="58">
        <v>1093</v>
      </c>
      <c r="AD175" s="59"/>
      <c r="AE175" s="58"/>
      <c r="AF175" s="58" t="s">
        <v>58</v>
      </c>
      <c r="AG175" s="58" t="s">
        <v>263</v>
      </c>
      <c r="AH175" s="63">
        <v>45402</v>
      </c>
      <c r="AI175" s="63">
        <v>45402</v>
      </c>
      <c r="AJ175" s="63">
        <v>45796</v>
      </c>
      <c r="AK175" s="58">
        <v>1645</v>
      </c>
      <c r="AL175" s="58">
        <v>1645</v>
      </c>
      <c r="AM175" s="58">
        <v>1645</v>
      </c>
      <c r="AN175" s="58">
        <v>0</v>
      </c>
      <c r="AO175" s="58"/>
      <c r="AP175" s="58">
        <v>0</v>
      </c>
      <c r="AQ175" s="58">
        <v>3</v>
      </c>
      <c r="AR175" s="58">
        <v>3</v>
      </c>
      <c r="AS175" s="58"/>
      <c r="AT175" s="58">
        <v>25</v>
      </c>
      <c r="AU175" s="58">
        <v>300</v>
      </c>
      <c r="AV175" s="58"/>
      <c r="AW175" s="58"/>
      <c r="AX175" s="58"/>
      <c r="AY175" s="58"/>
      <c r="AZ175" s="58"/>
    </row>
    <row r="176" spans="23:52" x14ac:dyDescent="0.3">
      <c r="W176" s="57" t="str">
        <f ca="1">_xlfn.XLOOKUP($AB176,$B$8:$B$16,$C$8:$C$16,"",0)</f>
        <v>759sf</v>
      </c>
      <c r="X176" s="57" t="str">
        <f ca="1">_xlfn.XLOOKUP($AB176,$B$8:$B$16,$E$8:$E$16,"",0)</f>
        <v/>
      </c>
      <c r="Y176" s="57" t="str">
        <f ca="1">_xlfn.XLOOKUP($AB176,$B$8:$B$16,$F$8:$F$16,"",0)</f>
        <v/>
      </c>
      <c r="Z176" s="57" t="str">
        <f ca="1">IF(_xlfn.XLOOKUP($AB176,$B$8:$B$16,$D$8:$D$16,"",0)=0,"Classic",_xlfn.XLOOKUP($AB176,$B$8:$B$16,$D$8:$D$16,"",0))</f>
        <v>Classic</v>
      </c>
      <c r="AA176" s="64">
        <v>512496</v>
      </c>
      <c r="AB176" s="58" t="s">
        <v>72</v>
      </c>
      <c r="AC176" s="58">
        <v>759</v>
      </c>
      <c r="AD176" s="59"/>
      <c r="AE176" s="58"/>
      <c r="AF176" s="58" t="s">
        <v>58</v>
      </c>
      <c r="AG176" s="58" t="s">
        <v>264</v>
      </c>
      <c r="AH176" s="63">
        <v>45399</v>
      </c>
      <c r="AI176" s="63">
        <v>45399</v>
      </c>
      <c r="AJ176" s="63">
        <v>45793</v>
      </c>
      <c r="AK176" s="58">
        <v>1383</v>
      </c>
      <c r="AL176" s="58">
        <v>1383</v>
      </c>
      <c r="AM176" s="58">
        <v>1383</v>
      </c>
      <c r="AN176" s="58">
        <v>0</v>
      </c>
      <c r="AO176" s="58"/>
      <c r="AP176" s="58">
        <v>0</v>
      </c>
      <c r="AQ176" s="58">
        <v>3</v>
      </c>
      <c r="AR176" s="58">
        <v>3</v>
      </c>
      <c r="AS176" s="58"/>
      <c r="AT176" s="58">
        <v>25</v>
      </c>
      <c r="AU176" s="58"/>
      <c r="AV176" s="58"/>
      <c r="AW176" s="58"/>
      <c r="AX176" s="58"/>
      <c r="AY176" s="58"/>
      <c r="AZ176" s="58"/>
    </row>
    <row r="177" spans="23:52" x14ac:dyDescent="0.3">
      <c r="W177" s="57" t="str">
        <f ca="1">_xlfn.XLOOKUP($AB177,$B$8:$B$16,$C$8:$C$16,"",0)</f>
        <v>1,093sf</v>
      </c>
      <c r="X177" s="57" t="str">
        <f ca="1">_xlfn.XLOOKUP($AB177,$B$8:$B$16,$E$8:$E$16,"",0)</f>
        <v/>
      </c>
      <c r="Y177" s="57" t="str">
        <f ca="1">_xlfn.XLOOKUP($AB177,$B$8:$B$16,$F$8:$F$16,"",0)</f>
        <v/>
      </c>
      <c r="Z177" s="57" t="str">
        <f ca="1">IF(_xlfn.XLOOKUP($AB177,$B$8:$B$16,$D$8:$D$16,"",0)=0,"Classic",_xlfn.XLOOKUP($AB177,$B$8:$B$16,$D$8:$D$16,"",0))</f>
        <v>Classic</v>
      </c>
      <c r="AA177" s="64">
        <v>512862</v>
      </c>
      <c r="AB177" s="58" t="s">
        <v>102</v>
      </c>
      <c r="AC177" s="58">
        <v>1093</v>
      </c>
      <c r="AD177" s="59"/>
      <c r="AE177" s="58"/>
      <c r="AF177" s="58" t="s">
        <v>58</v>
      </c>
      <c r="AG177" s="58" t="s">
        <v>265</v>
      </c>
      <c r="AH177" s="63">
        <v>45394</v>
      </c>
      <c r="AI177" s="63">
        <v>45394</v>
      </c>
      <c r="AJ177" s="63">
        <v>45849</v>
      </c>
      <c r="AK177" s="58">
        <v>1685</v>
      </c>
      <c r="AL177" s="58">
        <v>1685</v>
      </c>
      <c r="AM177" s="58">
        <v>1685</v>
      </c>
      <c r="AN177" s="58">
        <v>0</v>
      </c>
      <c r="AO177" s="58"/>
      <c r="AP177" s="58">
        <v>0</v>
      </c>
      <c r="AQ177" s="58">
        <v>3</v>
      </c>
      <c r="AR177" s="58">
        <v>3</v>
      </c>
      <c r="AS177" s="58">
        <v>40</v>
      </c>
      <c r="AT177" s="58">
        <v>25</v>
      </c>
      <c r="AU177" s="58"/>
      <c r="AV177" s="58"/>
      <c r="AW177" s="58"/>
      <c r="AX177" s="58"/>
      <c r="AY177" s="58"/>
      <c r="AZ177" s="58"/>
    </row>
    <row r="178" spans="23:52" x14ac:dyDescent="0.3">
      <c r="W178" s="57" t="str">
        <f ca="1">_xlfn.XLOOKUP($AB178,$B$8:$B$16,$C$8:$C$16,"",0)</f>
        <v>759sf</v>
      </c>
      <c r="X178" s="57" t="str">
        <f ca="1">_xlfn.XLOOKUP($AB178,$B$8:$B$16,$E$8:$E$16,"",0)</f>
        <v/>
      </c>
      <c r="Y178" s="57" t="str">
        <f ca="1">_xlfn.XLOOKUP($AB178,$B$8:$B$16,$F$8:$F$16,"",0)</f>
        <v/>
      </c>
      <c r="Z178" s="57" t="str">
        <f ca="1">IF(_xlfn.XLOOKUP($AB178,$B$8:$B$16,$D$8:$D$16,"",0)=0,"Classic",_xlfn.XLOOKUP($AB178,$B$8:$B$16,$D$8:$D$16,"",0))</f>
        <v>Classic</v>
      </c>
      <c r="AA178" s="64">
        <v>513227</v>
      </c>
      <c r="AB178" s="58" t="s">
        <v>72</v>
      </c>
      <c r="AC178" s="58">
        <v>759</v>
      </c>
      <c r="AD178" s="59"/>
      <c r="AE178" s="58"/>
      <c r="AF178" s="58" t="s">
        <v>58</v>
      </c>
      <c r="AG178" s="58" t="s">
        <v>266</v>
      </c>
      <c r="AH178" s="63">
        <v>45380</v>
      </c>
      <c r="AI178" s="63">
        <v>45380</v>
      </c>
      <c r="AJ178" s="63">
        <v>45775</v>
      </c>
      <c r="AK178" s="58">
        <v>1383</v>
      </c>
      <c r="AL178" s="58">
        <v>1350</v>
      </c>
      <c r="AM178" s="58">
        <v>1350</v>
      </c>
      <c r="AN178" s="58">
        <v>0</v>
      </c>
      <c r="AO178" s="58"/>
      <c r="AP178" s="58">
        <v>0</v>
      </c>
      <c r="AQ178" s="58">
        <v>3</v>
      </c>
      <c r="AR178" s="58">
        <v>3</v>
      </c>
      <c r="AS178" s="58"/>
      <c r="AT178" s="58">
        <v>25</v>
      </c>
      <c r="AU178" s="58"/>
      <c r="AV178" s="58">
        <v>35</v>
      </c>
      <c r="AW178" s="58"/>
      <c r="AX178" s="58"/>
      <c r="AY178" s="58"/>
      <c r="AZ178" s="58"/>
    </row>
    <row r="179" spans="23:52" x14ac:dyDescent="0.3">
      <c r="W179" s="57" t="str">
        <f ca="1">_xlfn.XLOOKUP($AB179,$B$8:$B$16,$C$8:$C$16,"",0)</f>
        <v>1,093sf</v>
      </c>
      <c r="X179" s="57" t="str">
        <f ca="1">_xlfn.XLOOKUP($AB179,$B$8:$B$16,$E$8:$E$16,"",0)</f>
        <v/>
      </c>
      <c r="Y179" s="57" t="str">
        <f ca="1">_xlfn.XLOOKUP($AB179,$B$8:$B$16,$F$8:$F$16,"",0)</f>
        <v/>
      </c>
      <c r="Z179" s="57" t="str">
        <f ca="1">IF(_xlfn.XLOOKUP($AB179,$B$8:$B$16,$D$8:$D$16,"",0)=0,"Classic",_xlfn.XLOOKUP($AB179,$B$8:$B$16,$D$8:$D$16,"",0))</f>
        <v>Classic</v>
      </c>
      <c r="AA179" s="64">
        <v>513592</v>
      </c>
      <c r="AB179" s="58" t="s">
        <v>102</v>
      </c>
      <c r="AC179" s="58">
        <v>1093</v>
      </c>
      <c r="AD179" s="59"/>
      <c r="AE179" s="58"/>
      <c r="AF179" s="58" t="s">
        <v>58</v>
      </c>
      <c r="AG179" s="58" t="s">
        <v>267</v>
      </c>
      <c r="AH179" s="63">
        <v>45401</v>
      </c>
      <c r="AI179" s="63">
        <v>45401</v>
      </c>
      <c r="AJ179" s="63">
        <v>45795</v>
      </c>
      <c r="AK179" s="58">
        <v>1710</v>
      </c>
      <c r="AL179" s="58">
        <v>1700</v>
      </c>
      <c r="AM179" s="58">
        <v>1700</v>
      </c>
      <c r="AN179" s="58">
        <v>0</v>
      </c>
      <c r="AO179" s="58"/>
      <c r="AP179" s="58">
        <v>0</v>
      </c>
      <c r="AQ179" s="58">
        <v>3</v>
      </c>
      <c r="AR179" s="58">
        <v>3</v>
      </c>
      <c r="AS179" s="58">
        <v>20</v>
      </c>
      <c r="AT179" s="58">
        <v>25</v>
      </c>
      <c r="AU179" s="58"/>
      <c r="AV179" s="58"/>
      <c r="AW179" s="58"/>
      <c r="AX179" s="58"/>
      <c r="AY179" s="58"/>
      <c r="AZ179" s="58"/>
    </row>
    <row r="180" spans="23:52" x14ac:dyDescent="0.3">
      <c r="W180" s="57" t="str">
        <f ca="1">_xlfn.XLOOKUP($AB180,$B$8:$B$16,$C$8:$C$16,"",0)</f>
        <v>759sf</v>
      </c>
      <c r="X180" s="57" t="str">
        <f ca="1">_xlfn.XLOOKUP($AB180,$B$8:$B$16,$E$8:$E$16,"",0)</f>
        <v/>
      </c>
      <c r="Y180" s="57" t="str">
        <f ca="1">_xlfn.XLOOKUP($AB180,$B$8:$B$16,$F$8:$F$16,"",0)</f>
        <v/>
      </c>
      <c r="Z180" s="57" t="str">
        <f ca="1">IF(_xlfn.XLOOKUP($AB180,$B$8:$B$16,$D$8:$D$16,"",0)=0,"Classic",_xlfn.XLOOKUP($AB180,$B$8:$B$16,$D$8:$D$16,"",0))</f>
        <v>Classic</v>
      </c>
      <c r="AA180" s="64">
        <v>513957</v>
      </c>
      <c r="AB180" s="58" t="s">
        <v>72</v>
      </c>
      <c r="AC180" s="58">
        <v>759</v>
      </c>
      <c r="AD180" s="59"/>
      <c r="AE180" s="58"/>
      <c r="AF180" s="58" t="s">
        <v>58</v>
      </c>
      <c r="AG180" s="58" t="s">
        <v>268</v>
      </c>
      <c r="AH180" s="63">
        <v>45275</v>
      </c>
      <c r="AI180" s="63">
        <v>45275</v>
      </c>
      <c r="AJ180" s="63">
        <v>45579</v>
      </c>
      <c r="AK180" s="58">
        <v>1408</v>
      </c>
      <c r="AL180" s="58">
        <v>1400</v>
      </c>
      <c r="AM180" s="58">
        <v>1400</v>
      </c>
      <c r="AN180" s="58">
        <v>0</v>
      </c>
      <c r="AO180" s="58"/>
      <c r="AP180" s="58">
        <v>0</v>
      </c>
      <c r="AQ180" s="58">
        <v>3</v>
      </c>
      <c r="AR180" s="58">
        <v>3</v>
      </c>
      <c r="AS180" s="58"/>
      <c r="AT180" s="58">
        <v>25</v>
      </c>
      <c r="AU180" s="58">
        <v>200</v>
      </c>
      <c r="AV180" s="58"/>
      <c r="AW180" s="58"/>
      <c r="AX180" s="58"/>
      <c r="AY180" s="58"/>
      <c r="AZ180" s="58"/>
    </row>
    <row r="181" spans="23:52" x14ac:dyDescent="0.3">
      <c r="W181" s="57" t="str">
        <f ca="1">_xlfn.XLOOKUP($AB181,$B$8:$B$16,$C$8:$C$16,"",0)</f>
        <v>1,093sf</v>
      </c>
      <c r="X181" s="57" t="str">
        <f ca="1">_xlfn.XLOOKUP($AB181,$B$8:$B$16,$E$8:$E$16,"",0)</f>
        <v/>
      </c>
      <c r="Y181" s="57" t="str">
        <f ca="1">_xlfn.XLOOKUP($AB181,$B$8:$B$16,$F$8:$F$16,"",0)</f>
        <v/>
      </c>
      <c r="Z181" s="57" t="str">
        <f ca="1">IF(_xlfn.XLOOKUP($AB181,$B$8:$B$16,$D$8:$D$16,"",0)=0,"Classic",_xlfn.XLOOKUP($AB181,$B$8:$B$16,$D$8:$D$16,"",0))</f>
        <v>Classic</v>
      </c>
      <c r="AA181" s="64">
        <v>514323</v>
      </c>
      <c r="AB181" s="58" t="s">
        <v>102</v>
      </c>
      <c r="AC181" s="58">
        <v>1093</v>
      </c>
      <c r="AD181" s="59"/>
      <c r="AE181" s="58"/>
      <c r="AF181" s="58" t="s">
        <v>59</v>
      </c>
      <c r="AG181" s="58" t="s">
        <v>60</v>
      </c>
      <c r="AH181" s="63"/>
      <c r="AI181" s="63"/>
      <c r="AJ181" s="63"/>
      <c r="AK181" s="58">
        <v>1710</v>
      </c>
      <c r="AL181" s="58">
        <v>0</v>
      </c>
      <c r="AM181" s="58">
        <v>0</v>
      </c>
      <c r="AN181" s="58">
        <v>0</v>
      </c>
      <c r="AO181" s="58"/>
      <c r="AP181" s="58">
        <v>0</v>
      </c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</row>
    <row r="182" spans="23:52" x14ac:dyDescent="0.3">
      <c r="W182" s="57" t="str">
        <f ca="1">_xlfn.XLOOKUP($AB182,$B$8:$B$16,$C$8:$C$16,"",0)</f>
        <v>759sf</v>
      </c>
      <c r="X182" s="57" t="str">
        <f ca="1">_xlfn.XLOOKUP($AB182,$B$8:$B$16,$E$8:$E$16,"",0)</f>
        <v/>
      </c>
      <c r="Y182" s="57" t="str">
        <f ca="1">_xlfn.XLOOKUP($AB182,$B$8:$B$16,$F$8:$F$16,"",0)</f>
        <v/>
      </c>
      <c r="Z182" s="57" t="str">
        <f ca="1">IF(_xlfn.XLOOKUP($AB182,$B$8:$B$16,$D$8:$D$16,"",0)=0,"Classic",_xlfn.XLOOKUP($AB182,$B$8:$B$16,$D$8:$D$16,"",0))</f>
        <v>Classic</v>
      </c>
      <c r="AA182" s="64">
        <v>514688</v>
      </c>
      <c r="AB182" s="58" t="s">
        <v>72</v>
      </c>
      <c r="AC182" s="58">
        <v>759</v>
      </c>
      <c r="AD182" s="59"/>
      <c r="AE182" s="58"/>
      <c r="AF182" s="58" t="s">
        <v>58</v>
      </c>
      <c r="AG182" s="58" t="s">
        <v>294</v>
      </c>
      <c r="AH182" s="63">
        <v>45289</v>
      </c>
      <c r="AI182" s="63">
        <v>45289</v>
      </c>
      <c r="AJ182" s="63">
        <v>45471</v>
      </c>
      <c r="AK182" s="58">
        <v>1383</v>
      </c>
      <c r="AL182" s="58">
        <v>1475</v>
      </c>
      <c r="AM182" s="58">
        <v>1475</v>
      </c>
      <c r="AN182" s="58">
        <v>0</v>
      </c>
      <c r="AO182" s="58"/>
      <c r="AP182" s="58">
        <v>0</v>
      </c>
      <c r="AQ182" s="58">
        <v>3</v>
      </c>
      <c r="AR182" s="58">
        <v>3</v>
      </c>
      <c r="AS182" s="58"/>
      <c r="AT182" s="58">
        <v>25</v>
      </c>
      <c r="AU182" s="58">
        <v>200</v>
      </c>
      <c r="AV182" s="58"/>
      <c r="AW182" s="58"/>
      <c r="AX182" s="58"/>
      <c r="AY182" s="58">
        <v>13</v>
      </c>
      <c r="AZ182" s="58"/>
    </row>
    <row r="183" spans="23:52" x14ac:dyDescent="0.3">
      <c r="W183" s="57" t="str">
        <f ca="1">_xlfn.XLOOKUP($AB183,$B$8:$B$16,$C$8:$C$16,"",0)</f>
        <v>1,433sf</v>
      </c>
      <c r="X183" s="57" t="str">
        <f ca="1">_xlfn.XLOOKUP($AB183,$B$8:$B$16,$E$8:$E$16,"",0)</f>
        <v/>
      </c>
      <c r="Y183" s="57" t="str">
        <f ca="1">_xlfn.XLOOKUP($AB183,$B$8:$B$16,$F$8:$F$16,"",0)</f>
        <v/>
      </c>
      <c r="Z183" s="57" t="str">
        <f ca="1">IF(_xlfn.XLOOKUP($AB183,$B$8:$B$16,$D$8:$D$16,"",0)=0,"Classic",_xlfn.XLOOKUP($AB183,$B$8:$B$16,$D$8:$D$16,"",0))</f>
        <v>Classic</v>
      </c>
      <c r="AA183" s="64">
        <v>515053</v>
      </c>
      <c r="AB183" s="58" t="s">
        <v>84</v>
      </c>
      <c r="AC183" s="58">
        <v>1433</v>
      </c>
      <c r="AD183" s="59"/>
      <c r="AE183" s="58"/>
      <c r="AF183" s="58" t="s">
        <v>58</v>
      </c>
      <c r="AG183" s="58" t="s">
        <v>269</v>
      </c>
      <c r="AH183" s="63">
        <v>45289</v>
      </c>
      <c r="AI183" s="63">
        <v>45289</v>
      </c>
      <c r="AJ183" s="63">
        <v>45654</v>
      </c>
      <c r="AK183" s="58">
        <v>2245</v>
      </c>
      <c r="AL183" s="58">
        <v>2245</v>
      </c>
      <c r="AM183" s="58">
        <v>2245</v>
      </c>
      <c r="AN183" s="58">
        <v>0</v>
      </c>
      <c r="AO183" s="58"/>
      <c r="AP183" s="58">
        <v>0</v>
      </c>
      <c r="AQ183" s="58">
        <v>3</v>
      </c>
      <c r="AR183" s="58">
        <v>3</v>
      </c>
      <c r="AS183" s="58"/>
      <c r="AT183" s="58">
        <v>25</v>
      </c>
      <c r="AU183" s="58"/>
      <c r="AV183" s="58">
        <v>35</v>
      </c>
      <c r="AW183" s="58"/>
      <c r="AX183" s="58"/>
      <c r="AY183" s="58"/>
      <c r="AZ183" s="58"/>
    </row>
    <row r="184" spans="23:52" x14ac:dyDescent="0.3">
      <c r="W184" s="57" t="str">
        <f ca="1">_xlfn.XLOOKUP($AB184,$B$8:$B$16,$C$8:$C$16,"",0)</f>
        <v>759sf</v>
      </c>
      <c r="X184" s="57" t="str">
        <f ca="1">_xlfn.XLOOKUP($AB184,$B$8:$B$16,$E$8:$E$16,"",0)</f>
        <v/>
      </c>
      <c r="Y184" s="57" t="str">
        <f ca="1">_xlfn.XLOOKUP($AB184,$B$8:$B$16,$F$8:$F$16,"",0)</f>
        <v/>
      </c>
      <c r="Z184" s="57" t="str">
        <f ca="1">IF(_xlfn.XLOOKUP($AB184,$B$8:$B$16,$D$8:$D$16,"",0)=0,"Classic",_xlfn.XLOOKUP($AB184,$B$8:$B$16,$D$8:$D$16,"",0))</f>
        <v>Classic</v>
      </c>
      <c r="AA184" s="64">
        <v>515418</v>
      </c>
      <c r="AB184" s="58" t="s">
        <v>72</v>
      </c>
      <c r="AC184" s="58">
        <v>759</v>
      </c>
      <c r="AD184" s="59"/>
      <c r="AE184" s="58"/>
      <c r="AF184" s="58" t="s">
        <v>59</v>
      </c>
      <c r="AG184" s="58" t="s">
        <v>60</v>
      </c>
      <c r="AH184" s="63"/>
      <c r="AI184" s="63"/>
      <c r="AJ184" s="63"/>
      <c r="AK184" s="58">
        <v>1408</v>
      </c>
      <c r="AL184" s="58">
        <v>0</v>
      </c>
      <c r="AM184" s="58">
        <v>0</v>
      </c>
      <c r="AN184" s="58">
        <v>0</v>
      </c>
      <c r="AO184" s="58"/>
      <c r="AP184" s="58">
        <v>0</v>
      </c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</row>
    <row r="185" spans="23:52" x14ac:dyDescent="0.3">
      <c r="W185" s="57" t="str">
        <f ca="1">_xlfn.XLOOKUP($AB185,$B$8:$B$16,$C$8:$C$16,"",0)</f>
        <v>1,176sf</v>
      </c>
      <c r="X185" s="57" t="str">
        <f ca="1">_xlfn.XLOOKUP($AB185,$B$8:$B$16,$E$8:$E$16,"",0)</f>
        <v/>
      </c>
      <c r="Y185" s="57" t="str">
        <f ca="1">_xlfn.XLOOKUP($AB185,$B$8:$B$16,$F$8:$F$16,"",0)</f>
        <v/>
      </c>
      <c r="Z185" s="57" t="str">
        <f ca="1">IF(_xlfn.XLOOKUP($AB185,$B$8:$B$16,$D$8:$D$16,"",0)=0,"Classic",_xlfn.XLOOKUP($AB185,$B$8:$B$16,$D$8:$D$16,"",0))</f>
        <v>Classic</v>
      </c>
      <c r="AA185" s="64">
        <v>515784</v>
      </c>
      <c r="AB185" s="58" t="s">
        <v>75</v>
      </c>
      <c r="AC185" s="58">
        <v>1176</v>
      </c>
      <c r="AD185" s="59"/>
      <c r="AE185" s="58"/>
      <c r="AF185" s="58" t="s">
        <v>59</v>
      </c>
      <c r="AG185" s="58" t="s">
        <v>60</v>
      </c>
      <c r="AH185" s="63"/>
      <c r="AI185" s="63"/>
      <c r="AJ185" s="63"/>
      <c r="AK185" s="58">
        <v>1750</v>
      </c>
      <c r="AL185" s="58">
        <v>0</v>
      </c>
      <c r="AM185" s="58">
        <v>0</v>
      </c>
      <c r="AN185" s="58">
        <v>0</v>
      </c>
      <c r="AO185" s="58"/>
      <c r="AP185" s="58">
        <v>0</v>
      </c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</row>
    <row r="186" spans="23:52" x14ac:dyDescent="0.3">
      <c r="W186" s="57" t="str">
        <f ca="1">_xlfn.XLOOKUP($AB186,$B$8:$B$16,$C$8:$C$16,"",0)</f>
        <v>759sf</v>
      </c>
      <c r="X186" s="57" t="str">
        <f ca="1">_xlfn.XLOOKUP($AB186,$B$8:$B$16,$E$8:$E$16,"",0)</f>
        <v/>
      </c>
      <c r="Y186" s="57" t="str">
        <f ca="1">_xlfn.XLOOKUP($AB186,$B$8:$B$16,$F$8:$F$16,"",0)</f>
        <v/>
      </c>
      <c r="Z186" s="57" t="str">
        <f ca="1">IF(_xlfn.XLOOKUP($AB186,$B$8:$B$16,$D$8:$D$16,"",0)=0,"Classic",_xlfn.XLOOKUP($AB186,$B$8:$B$16,$D$8:$D$16,"",0))</f>
        <v>Classic</v>
      </c>
      <c r="AA186" s="64">
        <v>516149</v>
      </c>
      <c r="AB186" s="58" t="s">
        <v>72</v>
      </c>
      <c r="AC186" s="58">
        <v>759</v>
      </c>
      <c r="AD186" s="59"/>
      <c r="AE186" s="58"/>
      <c r="AF186" s="58" t="s">
        <v>58</v>
      </c>
      <c r="AG186" s="58" t="s">
        <v>270</v>
      </c>
      <c r="AH186" s="63">
        <v>45390</v>
      </c>
      <c r="AI186" s="63">
        <v>45390</v>
      </c>
      <c r="AJ186" s="63">
        <v>45784</v>
      </c>
      <c r="AK186" s="58">
        <v>1408</v>
      </c>
      <c r="AL186" s="58">
        <v>1400</v>
      </c>
      <c r="AM186" s="58">
        <v>1400</v>
      </c>
      <c r="AN186" s="58">
        <v>0</v>
      </c>
      <c r="AO186" s="58"/>
      <c r="AP186" s="58">
        <v>0</v>
      </c>
      <c r="AQ186" s="58">
        <v>3</v>
      </c>
      <c r="AR186" s="58">
        <v>3</v>
      </c>
      <c r="AS186" s="58"/>
      <c r="AT186" s="58">
        <v>25</v>
      </c>
      <c r="AU186" s="58"/>
      <c r="AV186" s="58"/>
      <c r="AW186" s="58"/>
      <c r="AX186" s="58"/>
      <c r="AY186" s="58"/>
      <c r="AZ186" s="58"/>
    </row>
    <row r="187" spans="23:52" x14ac:dyDescent="0.3">
      <c r="W187" s="57" t="str">
        <f ca="1">_xlfn.XLOOKUP($AB187,$B$8:$B$16,$C$8:$C$16,"",0)</f>
        <v>1,176sf</v>
      </c>
      <c r="X187" s="57" t="str">
        <f ca="1">_xlfn.XLOOKUP($AB187,$B$8:$B$16,$E$8:$E$16,"",0)</f>
        <v/>
      </c>
      <c r="Y187" s="57" t="str">
        <f ca="1">_xlfn.XLOOKUP($AB187,$B$8:$B$16,$F$8:$F$16,"",0)</f>
        <v/>
      </c>
      <c r="Z187" s="57" t="str">
        <f ca="1">IF(_xlfn.XLOOKUP($AB187,$B$8:$B$16,$D$8:$D$16,"",0)=0,"Classic",_xlfn.XLOOKUP($AB187,$B$8:$B$16,$D$8:$D$16,"",0))</f>
        <v>Classic</v>
      </c>
      <c r="AA187" s="64">
        <v>516514</v>
      </c>
      <c r="AB187" s="58" t="s">
        <v>75</v>
      </c>
      <c r="AC187" s="58">
        <v>1176</v>
      </c>
      <c r="AD187" s="59"/>
      <c r="AE187" s="58"/>
      <c r="AF187" s="58" t="s">
        <v>58</v>
      </c>
      <c r="AG187" s="58" t="s">
        <v>271</v>
      </c>
      <c r="AH187" s="63">
        <v>45275</v>
      </c>
      <c r="AI187" s="63">
        <v>45275</v>
      </c>
      <c r="AJ187" s="63">
        <v>45640</v>
      </c>
      <c r="AK187" s="58">
        <v>1750</v>
      </c>
      <c r="AL187" s="58">
        <v>1750</v>
      </c>
      <c r="AM187" s="58">
        <v>1750</v>
      </c>
      <c r="AN187" s="58">
        <v>0</v>
      </c>
      <c r="AO187" s="58"/>
      <c r="AP187" s="58">
        <v>0</v>
      </c>
      <c r="AQ187" s="58">
        <v>3</v>
      </c>
      <c r="AR187" s="58">
        <v>3</v>
      </c>
      <c r="AS187" s="58">
        <v>20</v>
      </c>
      <c r="AT187" s="58">
        <v>25</v>
      </c>
      <c r="AU187" s="58">
        <v>200</v>
      </c>
      <c r="AV187" s="58">
        <v>35</v>
      </c>
      <c r="AW187" s="58">
        <v>21</v>
      </c>
      <c r="AX187" s="58"/>
      <c r="AY187" s="58"/>
      <c r="AZ187" s="58"/>
    </row>
    <row r="188" spans="23:52" x14ac:dyDescent="0.3">
      <c r="W188" s="57" t="str">
        <f ca="1">_xlfn.XLOOKUP($AB188,$B$8:$B$16,$C$8:$C$16,"",0)</f>
        <v>824sf</v>
      </c>
      <c r="X188" s="57" t="str">
        <f ca="1">_xlfn.XLOOKUP($AB188,$B$8:$B$16,$E$8:$E$16,"",0)</f>
        <v/>
      </c>
      <c r="Y188" s="57" t="str">
        <f ca="1">_xlfn.XLOOKUP($AB188,$B$8:$B$16,$F$8:$F$16,"",0)</f>
        <v/>
      </c>
      <c r="Z188" s="57" t="str">
        <f ca="1">IF(_xlfn.XLOOKUP($AB188,$B$8:$B$16,$D$8:$D$16,"",0)=0,"Classic",_xlfn.XLOOKUP($AB188,$B$8:$B$16,$D$8:$D$16,"",0))</f>
        <v>Classic</v>
      </c>
      <c r="AA188" s="64">
        <v>516879</v>
      </c>
      <c r="AB188" s="58" t="s">
        <v>235</v>
      </c>
      <c r="AC188" s="58">
        <v>824</v>
      </c>
      <c r="AD188" s="59"/>
      <c r="AE188" s="58"/>
      <c r="AF188" s="58" t="s">
        <v>58</v>
      </c>
      <c r="AG188" s="58" t="s">
        <v>272</v>
      </c>
      <c r="AH188" s="63">
        <v>45268</v>
      </c>
      <c r="AI188" s="63">
        <v>45268</v>
      </c>
      <c r="AJ188" s="63">
        <v>45633</v>
      </c>
      <c r="AK188" s="58">
        <v>1480</v>
      </c>
      <c r="AL188" s="58">
        <v>1375</v>
      </c>
      <c r="AM188" s="58">
        <v>1375</v>
      </c>
      <c r="AN188" s="58">
        <v>0</v>
      </c>
      <c r="AO188" s="58"/>
      <c r="AP188" s="58">
        <v>0</v>
      </c>
      <c r="AQ188" s="58">
        <v>3</v>
      </c>
      <c r="AR188" s="58">
        <v>3</v>
      </c>
      <c r="AS188" s="58"/>
      <c r="AT188" s="58">
        <v>25</v>
      </c>
      <c r="AU188" s="58"/>
      <c r="AV188" s="58">
        <v>35</v>
      </c>
      <c r="AW188" s="58"/>
      <c r="AX188" s="58"/>
      <c r="AY188" s="58"/>
      <c r="AZ188" s="58"/>
    </row>
    <row r="189" spans="23:52" x14ac:dyDescent="0.3">
      <c r="W189" s="57" t="str">
        <f ca="1">_xlfn.XLOOKUP($AB189,$B$8:$B$16,$C$8:$C$16,"",0)</f>
        <v>1,265sf</v>
      </c>
      <c r="X189" s="57" t="str">
        <f ca="1">_xlfn.XLOOKUP($AB189,$B$8:$B$16,$E$8:$E$16,"",0)</f>
        <v/>
      </c>
      <c r="Y189" s="57" t="str">
        <f ca="1">_xlfn.XLOOKUP($AB189,$B$8:$B$16,$F$8:$F$16,"",0)</f>
        <v/>
      </c>
      <c r="Z189" s="57" t="str">
        <f ca="1">IF(_xlfn.XLOOKUP($AB189,$B$8:$B$16,$D$8:$D$16,"",0)=0,"Classic",_xlfn.XLOOKUP($AB189,$B$8:$B$16,$D$8:$D$16,"",0))</f>
        <v>Classic</v>
      </c>
      <c r="AA189" s="64">
        <v>517245</v>
      </c>
      <c r="AB189" s="58" t="s">
        <v>99</v>
      </c>
      <c r="AC189" s="58">
        <v>1265</v>
      </c>
      <c r="AD189" s="59"/>
      <c r="AE189" s="58"/>
      <c r="AF189" s="58" t="s">
        <v>58</v>
      </c>
      <c r="AG189" s="58" t="s">
        <v>273</v>
      </c>
      <c r="AH189" s="63">
        <v>45289</v>
      </c>
      <c r="AI189" s="63">
        <v>45289</v>
      </c>
      <c r="AJ189" s="63">
        <v>45654</v>
      </c>
      <c r="AK189" s="58">
        <v>1830</v>
      </c>
      <c r="AL189" s="58">
        <v>1795</v>
      </c>
      <c r="AM189" s="58">
        <v>1795</v>
      </c>
      <c r="AN189" s="58">
        <v>0</v>
      </c>
      <c r="AO189" s="58"/>
      <c r="AP189" s="58">
        <v>0</v>
      </c>
      <c r="AQ189" s="58">
        <v>3</v>
      </c>
      <c r="AR189" s="58">
        <v>3</v>
      </c>
      <c r="AS189" s="58"/>
      <c r="AT189" s="58">
        <v>25</v>
      </c>
      <c r="AU189" s="58"/>
      <c r="AV189" s="58"/>
      <c r="AW189" s="58">
        <v>21</v>
      </c>
      <c r="AX189" s="58"/>
      <c r="AY189" s="58"/>
      <c r="AZ189" s="58"/>
    </row>
    <row r="190" spans="23:52" x14ac:dyDescent="0.3">
      <c r="W190" s="57" t="str">
        <f ca="1">_xlfn.XLOOKUP($AB190,$B$8:$B$16,$C$8:$C$16,"",0)</f>
        <v>663sf</v>
      </c>
      <c r="X190" s="57" t="str">
        <f ca="1">_xlfn.XLOOKUP($AB190,$B$8:$B$16,$E$8:$E$16,"",0)</f>
        <v/>
      </c>
      <c r="Y190" s="57" t="str">
        <f ca="1">_xlfn.XLOOKUP($AB190,$B$8:$B$16,$F$8:$F$16,"",0)</f>
        <v/>
      </c>
      <c r="Z190" s="57" t="str">
        <f ca="1">IF(_xlfn.XLOOKUP($AB190,$B$8:$B$16,$D$8:$D$16,"",0)=0,"Classic",_xlfn.XLOOKUP($AB190,$B$8:$B$16,$D$8:$D$16,"",0))</f>
        <v>Classic</v>
      </c>
      <c r="AA190" s="64">
        <v>517610</v>
      </c>
      <c r="AB190" s="58" t="s">
        <v>116</v>
      </c>
      <c r="AC190" s="58">
        <v>663</v>
      </c>
      <c r="AD190" s="59"/>
      <c r="AE190" s="58"/>
      <c r="AF190" s="58" t="s">
        <v>59</v>
      </c>
      <c r="AG190" s="58" t="s">
        <v>60</v>
      </c>
      <c r="AH190" s="63"/>
      <c r="AI190" s="63"/>
      <c r="AJ190" s="63"/>
      <c r="AK190" s="58">
        <v>1355</v>
      </c>
      <c r="AL190" s="58">
        <v>0</v>
      </c>
      <c r="AM190" s="58">
        <v>0</v>
      </c>
      <c r="AN190" s="58">
        <v>0</v>
      </c>
      <c r="AO190" s="58"/>
      <c r="AP190" s="58">
        <v>0</v>
      </c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</row>
    <row r="191" spans="23:52" x14ac:dyDescent="0.3">
      <c r="W191" s="57" t="str">
        <f ca="1">_xlfn.XLOOKUP($AB191,$B$8:$B$16,$C$8:$C$16,"",0)</f>
        <v>1,093sf</v>
      </c>
      <c r="X191" s="57" t="str">
        <f ca="1">_xlfn.XLOOKUP($AB191,$B$8:$B$16,$E$8:$E$16,"",0)</f>
        <v/>
      </c>
      <c r="Y191" s="57" t="str">
        <f ca="1">_xlfn.XLOOKUP($AB191,$B$8:$B$16,$F$8:$F$16,"",0)</f>
        <v/>
      </c>
      <c r="Z191" s="57" t="str">
        <f ca="1">IF(_xlfn.XLOOKUP($AB191,$B$8:$B$16,$D$8:$D$16,"",0)=0,"Classic",_xlfn.XLOOKUP($AB191,$B$8:$B$16,$D$8:$D$16,"",0))</f>
        <v>Classic</v>
      </c>
      <c r="AA191" s="64">
        <v>517975</v>
      </c>
      <c r="AB191" s="58" t="s">
        <v>102</v>
      </c>
      <c r="AC191" s="58">
        <v>1093</v>
      </c>
      <c r="AD191" s="59"/>
      <c r="AE191" s="58"/>
      <c r="AF191" s="58" t="s">
        <v>59</v>
      </c>
      <c r="AG191" s="58" t="s">
        <v>60</v>
      </c>
      <c r="AH191" s="63"/>
      <c r="AI191" s="63"/>
      <c r="AJ191" s="63"/>
      <c r="AK191" s="58">
        <v>1710</v>
      </c>
      <c r="AL191" s="58">
        <v>0</v>
      </c>
      <c r="AM191" s="58">
        <v>0</v>
      </c>
      <c r="AN191" s="58">
        <v>0</v>
      </c>
      <c r="AO191" s="58"/>
      <c r="AP191" s="58">
        <v>0</v>
      </c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</row>
    <row r="192" spans="23:52" x14ac:dyDescent="0.3">
      <c r="W192" s="57" t="str">
        <f ca="1">_xlfn.XLOOKUP($AB192,$B$8:$B$16,$C$8:$C$16,"",0)</f>
        <v>663sf</v>
      </c>
      <c r="X192" s="57" t="str">
        <f ca="1">_xlfn.XLOOKUP($AB192,$B$8:$B$16,$E$8:$E$16,"",0)</f>
        <v/>
      </c>
      <c r="Y192" s="57" t="str">
        <f ca="1">_xlfn.XLOOKUP($AB192,$B$8:$B$16,$F$8:$F$16,"",0)</f>
        <v/>
      </c>
      <c r="Z192" s="57" t="str">
        <f ca="1">IF(_xlfn.XLOOKUP($AB192,$B$8:$B$16,$D$8:$D$16,"",0)=0,"Classic",_xlfn.XLOOKUP($AB192,$B$8:$B$16,$D$8:$D$16,"",0))</f>
        <v>Classic</v>
      </c>
      <c r="AA192" s="64">
        <v>518340</v>
      </c>
      <c r="AB192" s="58" t="s">
        <v>116</v>
      </c>
      <c r="AC192" s="58">
        <v>663</v>
      </c>
      <c r="AD192" s="59"/>
      <c r="AE192" s="58"/>
      <c r="AF192" s="58" t="s">
        <v>59</v>
      </c>
      <c r="AG192" s="58" t="s">
        <v>60</v>
      </c>
      <c r="AH192" s="63"/>
      <c r="AI192" s="63"/>
      <c r="AJ192" s="63"/>
      <c r="AK192" s="58">
        <v>1355</v>
      </c>
      <c r="AL192" s="58">
        <v>0</v>
      </c>
      <c r="AM192" s="58">
        <v>0</v>
      </c>
      <c r="AN192" s="58">
        <v>0</v>
      </c>
      <c r="AO192" s="58"/>
      <c r="AP192" s="58">
        <v>0</v>
      </c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</row>
    <row r="193" spans="23:52" x14ac:dyDescent="0.3">
      <c r="W193" s="57" t="str">
        <f ca="1">_xlfn.XLOOKUP($AB193,$B$8:$B$16,$C$8:$C$16,"",0)</f>
        <v>1,093sf</v>
      </c>
      <c r="X193" s="57" t="str">
        <f ca="1">_xlfn.XLOOKUP($AB193,$B$8:$B$16,$E$8:$E$16,"",0)</f>
        <v/>
      </c>
      <c r="Y193" s="57" t="str">
        <f ca="1">_xlfn.XLOOKUP($AB193,$B$8:$B$16,$F$8:$F$16,"",0)</f>
        <v/>
      </c>
      <c r="Z193" s="57" t="str">
        <f ca="1">IF(_xlfn.XLOOKUP($AB193,$B$8:$B$16,$D$8:$D$16,"",0)=0,"Classic",_xlfn.XLOOKUP($AB193,$B$8:$B$16,$D$8:$D$16,"",0))</f>
        <v>Classic</v>
      </c>
      <c r="AA193" s="64">
        <v>518706</v>
      </c>
      <c r="AB193" s="58" t="s">
        <v>102</v>
      </c>
      <c r="AC193" s="58">
        <v>1093</v>
      </c>
      <c r="AD193" s="59"/>
      <c r="AE193" s="58"/>
      <c r="AF193" s="58" t="s">
        <v>58</v>
      </c>
      <c r="AG193" s="58" t="s">
        <v>274</v>
      </c>
      <c r="AH193" s="63">
        <v>45288</v>
      </c>
      <c r="AI193" s="63">
        <v>45288</v>
      </c>
      <c r="AJ193" s="63">
        <v>45653</v>
      </c>
      <c r="AK193" s="58">
        <v>1710</v>
      </c>
      <c r="AL193" s="58">
        <v>1700</v>
      </c>
      <c r="AM193" s="58">
        <v>1700</v>
      </c>
      <c r="AN193" s="58">
        <v>0</v>
      </c>
      <c r="AO193" s="58"/>
      <c r="AP193" s="58">
        <v>0</v>
      </c>
      <c r="AQ193" s="58">
        <v>3</v>
      </c>
      <c r="AR193" s="58">
        <v>3</v>
      </c>
      <c r="AS193" s="58"/>
      <c r="AT193" s="58">
        <v>25</v>
      </c>
      <c r="AU193" s="58"/>
      <c r="AV193" s="58"/>
      <c r="AW193" s="58"/>
      <c r="AX193" s="58"/>
      <c r="AY193" s="58"/>
      <c r="AZ193" s="58"/>
    </row>
    <row r="194" spans="23:52" x14ac:dyDescent="0.3">
      <c r="W194" s="57" t="str">
        <f ca="1">_xlfn.XLOOKUP($AB194,$B$8:$B$16,$C$8:$C$16,"",0)</f>
        <v>824sf</v>
      </c>
      <c r="X194" s="57" t="str">
        <f ca="1">_xlfn.XLOOKUP($AB194,$B$8:$B$16,$E$8:$E$16,"",0)</f>
        <v/>
      </c>
      <c r="Y194" s="57" t="str">
        <f ca="1">_xlfn.XLOOKUP($AB194,$B$8:$B$16,$F$8:$F$16,"",0)</f>
        <v/>
      </c>
      <c r="Z194" s="57" t="str">
        <f ca="1">IF(_xlfn.XLOOKUP($AB194,$B$8:$B$16,$D$8:$D$16,"",0)=0,"Classic",_xlfn.XLOOKUP($AB194,$B$8:$B$16,$D$8:$D$16,"",0))</f>
        <v>Classic</v>
      </c>
      <c r="AA194" s="64">
        <v>519071</v>
      </c>
      <c r="AB194" s="58" t="s">
        <v>235</v>
      </c>
      <c r="AC194" s="58">
        <v>824</v>
      </c>
      <c r="AD194" s="59"/>
      <c r="AE194" s="58"/>
      <c r="AF194" s="58" t="s">
        <v>58</v>
      </c>
      <c r="AG194" s="58" t="s">
        <v>275</v>
      </c>
      <c r="AH194" s="63">
        <v>45268</v>
      </c>
      <c r="AI194" s="63">
        <v>45268</v>
      </c>
      <c r="AJ194" s="63">
        <v>45633</v>
      </c>
      <c r="AK194" s="58">
        <v>1480</v>
      </c>
      <c r="AL194" s="58">
        <v>1420</v>
      </c>
      <c r="AM194" s="58">
        <v>1420</v>
      </c>
      <c r="AN194" s="58">
        <v>0</v>
      </c>
      <c r="AO194" s="58"/>
      <c r="AP194" s="58">
        <v>0</v>
      </c>
      <c r="AQ194" s="58">
        <v>3</v>
      </c>
      <c r="AR194" s="58">
        <v>3</v>
      </c>
      <c r="AS194" s="58"/>
      <c r="AT194" s="58">
        <v>25</v>
      </c>
      <c r="AU194" s="58">
        <v>200</v>
      </c>
      <c r="AV194" s="58"/>
      <c r="AW194" s="58"/>
      <c r="AX194" s="58"/>
      <c r="AY194" s="58"/>
      <c r="AZ194" s="58"/>
    </row>
    <row r="195" spans="23:52" x14ac:dyDescent="0.3">
      <c r="W195" s="57" t="str">
        <f ca="1">_xlfn.XLOOKUP($AB195,$B$8:$B$16,$C$8:$C$16,"",0)</f>
        <v>824sf</v>
      </c>
      <c r="X195" s="57" t="str">
        <f ca="1">_xlfn.XLOOKUP($AB195,$B$8:$B$16,$E$8:$E$16,"",0)</f>
        <v/>
      </c>
      <c r="Y195" s="57" t="str">
        <f ca="1">_xlfn.XLOOKUP($AB195,$B$8:$B$16,$F$8:$F$16,"",0)</f>
        <v/>
      </c>
      <c r="Z195" s="57" t="str">
        <f ca="1">IF(_xlfn.XLOOKUP($AB195,$B$8:$B$16,$D$8:$D$16,"",0)=0,"Classic",_xlfn.XLOOKUP($AB195,$B$8:$B$16,$D$8:$D$16,"",0))</f>
        <v>Classic</v>
      </c>
      <c r="AA195" s="64">
        <v>519436</v>
      </c>
      <c r="AB195" s="58" t="s">
        <v>235</v>
      </c>
      <c r="AC195" s="58">
        <v>824</v>
      </c>
      <c r="AD195" s="59"/>
      <c r="AE195" s="58"/>
      <c r="AF195" s="58" t="s">
        <v>58</v>
      </c>
      <c r="AG195" s="58" t="s">
        <v>276</v>
      </c>
      <c r="AH195" s="63">
        <v>45273</v>
      </c>
      <c r="AI195" s="63">
        <v>45273</v>
      </c>
      <c r="AJ195" s="63">
        <v>45638</v>
      </c>
      <c r="AK195" s="58">
        <v>1455</v>
      </c>
      <c r="AL195" s="58">
        <v>1350</v>
      </c>
      <c r="AM195" s="58">
        <v>1350</v>
      </c>
      <c r="AN195" s="58">
        <v>0</v>
      </c>
      <c r="AO195" s="58"/>
      <c r="AP195" s="58">
        <v>0</v>
      </c>
      <c r="AQ195" s="58">
        <v>3</v>
      </c>
      <c r="AR195" s="58">
        <v>3</v>
      </c>
      <c r="AS195" s="58"/>
      <c r="AT195" s="58">
        <v>25</v>
      </c>
      <c r="AU195" s="58">
        <v>170</v>
      </c>
      <c r="AV195" s="58"/>
      <c r="AW195" s="58"/>
      <c r="AX195" s="58"/>
      <c r="AY195" s="58"/>
      <c r="AZ195" s="58"/>
    </row>
    <row r="196" spans="23:52" x14ac:dyDescent="0.3">
      <c r="W196" s="57" t="str">
        <f ca="1">_xlfn.XLOOKUP($AB196,$B$8:$B$16,$C$8:$C$16,"",0)</f>
        <v>663sf</v>
      </c>
      <c r="X196" s="57" t="str">
        <f ca="1">_xlfn.XLOOKUP($AB196,$B$8:$B$16,$E$8:$E$16,"",0)</f>
        <v/>
      </c>
      <c r="Y196" s="57" t="str">
        <f ca="1">_xlfn.XLOOKUP($AB196,$B$8:$B$16,$F$8:$F$16,"",0)</f>
        <v/>
      </c>
      <c r="Z196" s="57" t="str">
        <f ca="1">IF(_xlfn.XLOOKUP($AB196,$B$8:$B$16,$D$8:$D$16,"",0)=0,"Classic",_xlfn.XLOOKUP($AB196,$B$8:$B$16,$D$8:$D$16,"",0))</f>
        <v>Classic</v>
      </c>
      <c r="AA196" s="64">
        <v>519801</v>
      </c>
      <c r="AB196" s="58" t="s">
        <v>116</v>
      </c>
      <c r="AC196" s="58">
        <v>663</v>
      </c>
      <c r="AD196" s="59"/>
      <c r="AE196" s="58"/>
      <c r="AF196" s="58" t="s">
        <v>58</v>
      </c>
      <c r="AG196" s="58" t="s">
        <v>277</v>
      </c>
      <c r="AH196" s="63">
        <v>45331</v>
      </c>
      <c r="AI196" s="63">
        <v>45331</v>
      </c>
      <c r="AJ196" s="63">
        <v>45512</v>
      </c>
      <c r="AK196" s="58">
        <v>1330</v>
      </c>
      <c r="AL196" s="58">
        <v>1330</v>
      </c>
      <c r="AM196" s="58">
        <v>1330</v>
      </c>
      <c r="AN196" s="58">
        <v>0</v>
      </c>
      <c r="AO196" s="58"/>
      <c r="AP196" s="58">
        <v>0</v>
      </c>
      <c r="AQ196" s="58">
        <v>3</v>
      </c>
      <c r="AR196" s="58">
        <v>3</v>
      </c>
      <c r="AS196" s="58"/>
      <c r="AT196" s="58">
        <v>25</v>
      </c>
      <c r="AU196" s="58"/>
      <c r="AV196" s="58"/>
      <c r="AW196" s="58"/>
      <c r="AX196" s="58"/>
      <c r="AY196" s="58"/>
      <c r="AZ196" s="58">
        <v>100</v>
      </c>
    </row>
    <row r="197" spans="23:52" x14ac:dyDescent="0.3">
      <c r="W197" s="57" t="str">
        <f ca="1">_xlfn.XLOOKUP($AB197,$B$8:$B$16,$C$8:$C$16,"",0)</f>
        <v>1,093sf</v>
      </c>
      <c r="X197" s="57" t="str">
        <f ca="1">_xlfn.XLOOKUP($AB197,$B$8:$B$16,$E$8:$E$16,"",0)</f>
        <v/>
      </c>
      <c r="Y197" s="57" t="str">
        <f ca="1">_xlfn.XLOOKUP($AB197,$B$8:$B$16,$F$8:$F$16,"",0)</f>
        <v/>
      </c>
      <c r="Z197" s="57" t="str">
        <f ca="1">IF(_xlfn.XLOOKUP($AB197,$B$8:$B$16,$D$8:$D$16,"",0)=0,"Classic",_xlfn.XLOOKUP($AB197,$B$8:$B$16,$D$8:$D$16,"",0))</f>
        <v>Classic</v>
      </c>
      <c r="AA197" s="64">
        <v>520167</v>
      </c>
      <c r="AB197" s="58" t="s">
        <v>102</v>
      </c>
      <c r="AC197" s="58">
        <v>1093</v>
      </c>
      <c r="AD197" s="59"/>
      <c r="AE197" s="58"/>
      <c r="AF197" s="58" t="s">
        <v>59</v>
      </c>
      <c r="AG197" s="58" t="s">
        <v>60</v>
      </c>
      <c r="AH197" s="63"/>
      <c r="AI197" s="63"/>
      <c r="AJ197" s="63"/>
      <c r="AK197" s="58">
        <v>1685</v>
      </c>
      <c r="AL197" s="58">
        <v>0</v>
      </c>
      <c r="AM197" s="58">
        <v>0</v>
      </c>
      <c r="AN197" s="58">
        <v>0</v>
      </c>
      <c r="AO197" s="58"/>
      <c r="AP197" s="58">
        <v>0</v>
      </c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</row>
    <row r="198" spans="23:52" x14ac:dyDescent="0.3">
      <c r="W198" s="57" t="str">
        <f ca="1">_xlfn.XLOOKUP($AB198,$B$8:$B$16,$C$8:$C$16,"",0)</f>
        <v>663sf</v>
      </c>
      <c r="X198" s="57" t="str">
        <f ca="1">_xlfn.XLOOKUP($AB198,$B$8:$B$16,$E$8:$E$16,"",0)</f>
        <v/>
      </c>
      <c r="Y198" s="57" t="str">
        <f ca="1">_xlfn.XLOOKUP($AB198,$B$8:$B$16,$F$8:$F$16,"",0)</f>
        <v/>
      </c>
      <c r="Z198" s="57" t="str">
        <f ca="1">IF(_xlfn.XLOOKUP($AB198,$B$8:$B$16,$D$8:$D$16,"",0)=0,"Classic",_xlfn.XLOOKUP($AB198,$B$8:$B$16,$D$8:$D$16,"",0))</f>
        <v>Classic</v>
      </c>
      <c r="AA198" s="64">
        <v>520532</v>
      </c>
      <c r="AB198" s="58" t="s">
        <v>116</v>
      </c>
      <c r="AC198" s="58">
        <v>663</v>
      </c>
      <c r="AD198" s="59"/>
      <c r="AE198" s="58"/>
      <c r="AF198" s="58" t="s">
        <v>59</v>
      </c>
      <c r="AG198" s="58" t="s">
        <v>60</v>
      </c>
      <c r="AH198" s="63"/>
      <c r="AI198" s="63"/>
      <c r="AJ198" s="63"/>
      <c r="AK198" s="58">
        <v>1330</v>
      </c>
      <c r="AL198" s="58">
        <v>0</v>
      </c>
      <c r="AM198" s="58">
        <v>0</v>
      </c>
      <c r="AN198" s="58">
        <v>0</v>
      </c>
      <c r="AO198" s="58"/>
      <c r="AP198" s="58">
        <v>0</v>
      </c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</row>
    <row r="199" spans="23:52" x14ac:dyDescent="0.3">
      <c r="W199" s="57" t="str">
        <f ca="1">_xlfn.XLOOKUP($AB199,$B$8:$B$16,$C$8:$C$16,"",0)</f>
        <v>1,093sf</v>
      </c>
      <c r="X199" s="57" t="str">
        <f ca="1">_xlfn.XLOOKUP($AB199,$B$8:$B$16,$E$8:$E$16,"",0)</f>
        <v/>
      </c>
      <c r="Y199" s="57" t="str">
        <f ca="1">_xlfn.XLOOKUP($AB199,$B$8:$B$16,$F$8:$F$16,"",0)</f>
        <v/>
      </c>
      <c r="Z199" s="57" t="str">
        <f ca="1">IF(_xlfn.XLOOKUP($AB199,$B$8:$B$16,$D$8:$D$16,"",0)=0,"Classic",_xlfn.XLOOKUP($AB199,$B$8:$B$16,$D$8:$D$16,"",0))</f>
        <v>Classic</v>
      </c>
      <c r="AA199" s="64">
        <v>520897</v>
      </c>
      <c r="AB199" s="58" t="s">
        <v>102</v>
      </c>
      <c r="AC199" s="58">
        <v>1093</v>
      </c>
      <c r="AD199" s="59"/>
      <c r="AE199" s="58"/>
      <c r="AF199" s="58" t="s">
        <v>59</v>
      </c>
      <c r="AG199" s="58" t="s">
        <v>60</v>
      </c>
      <c r="AH199" s="63"/>
      <c r="AI199" s="63"/>
      <c r="AJ199" s="63"/>
      <c r="AK199" s="58">
        <v>1685</v>
      </c>
      <c r="AL199" s="58">
        <v>0</v>
      </c>
      <c r="AM199" s="58">
        <v>0</v>
      </c>
      <c r="AN199" s="58">
        <v>0</v>
      </c>
      <c r="AO199" s="58"/>
      <c r="AP199" s="58">
        <v>0</v>
      </c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</row>
    <row r="200" spans="23:52" x14ac:dyDescent="0.3">
      <c r="W200" s="57" t="str">
        <f ca="1">_xlfn.XLOOKUP($AB200,$B$8:$B$16,$C$8:$C$16,"",0)</f>
        <v>824sf</v>
      </c>
      <c r="X200" s="57" t="str">
        <f ca="1">_xlfn.XLOOKUP($AB200,$B$8:$B$16,$E$8:$E$16,"",0)</f>
        <v/>
      </c>
      <c r="Y200" s="57" t="str">
        <f ca="1">_xlfn.XLOOKUP($AB200,$B$8:$B$16,$F$8:$F$16,"",0)</f>
        <v/>
      </c>
      <c r="Z200" s="57" t="str">
        <f ca="1">IF(_xlfn.XLOOKUP($AB200,$B$8:$B$16,$D$8:$D$16,"",0)=0,"Classic",_xlfn.XLOOKUP($AB200,$B$8:$B$16,$D$8:$D$16,"",0))</f>
        <v>Classic</v>
      </c>
      <c r="AA200" s="64">
        <v>521262</v>
      </c>
      <c r="AB200" s="58" t="s">
        <v>235</v>
      </c>
      <c r="AC200" s="58">
        <v>824</v>
      </c>
      <c r="AD200" s="59"/>
      <c r="AE200" s="58"/>
      <c r="AF200" s="58" t="s">
        <v>59</v>
      </c>
      <c r="AG200" s="58" t="s">
        <v>60</v>
      </c>
      <c r="AH200" s="63"/>
      <c r="AI200" s="63"/>
      <c r="AJ200" s="63"/>
      <c r="AK200" s="58">
        <v>1455</v>
      </c>
      <c r="AL200" s="58">
        <v>0</v>
      </c>
      <c r="AM200" s="58">
        <v>0</v>
      </c>
      <c r="AN200" s="58">
        <v>0</v>
      </c>
      <c r="AO200" s="58"/>
      <c r="AP200" s="58">
        <v>0</v>
      </c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</row>
    <row r="201" spans="23:52" x14ac:dyDescent="0.3">
      <c r="W201" s="57" t="str">
        <f ca="1">_xlfn.XLOOKUP($AB201,$B$8:$B$16,$C$8:$C$16,"",0)</f>
        <v>1,265sf</v>
      </c>
      <c r="X201" s="57" t="str">
        <f ca="1">_xlfn.XLOOKUP($AB201,$B$8:$B$16,$E$8:$E$16,"",0)</f>
        <v/>
      </c>
      <c r="Y201" s="57" t="str">
        <f ca="1">_xlfn.XLOOKUP($AB201,$B$8:$B$16,$F$8:$F$16,"",0)</f>
        <v/>
      </c>
      <c r="Z201" s="57" t="str">
        <f ca="1">IF(_xlfn.XLOOKUP($AB201,$B$8:$B$16,$D$8:$D$16,"",0)=0,"Classic",_xlfn.XLOOKUP($AB201,$B$8:$B$16,$D$8:$D$16,"",0))</f>
        <v>Classic</v>
      </c>
      <c r="AA201" s="64">
        <v>521628</v>
      </c>
      <c r="AB201" s="58" t="s">
        <v>99</v>
      </c>
      <c r="AC201" s="58">
        <v>1265</v>
      </c>
      <c r="AD201" s="59"/>
      <c r="AE201" s="58"/>
      <c r="AF201" s="58" t="s">
        <v>59</v>
      </c>
      <c r="AG201" s="58" t="s">
        <v>60</v>
      </c>
      <c r="AH201" s="63"/>
      <c r="AI201" s="63"/>
      <c r="AJ201" s="63"/>
      <c r="AK201" s="58">
        <v>1805</v>
      </c>
      <c r="AL201" s="58">
        <v>0</v>
      </c>
      <c r="AM201" s="58">
        <v>0</v>
      </c>
      <c r="AN201" s="58">
        <v>0</v>
      </c>
      <c r="AO201" s="58"/>
      <c r="AP201" s="58">
        <v>0</v>
      </c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</row>
    <row r="202" spans="23:52" x14ac:dyDescent="0.3">
      <c r="W202" s="57" t="str">
        <f ca="1">_xlfn.XLOOKUP($AB202,$B$8:$B$16,$C$8:$C$16,"",0)</f>
        <v>1,176sf</v>
      </c>
      <c r="X202" s="57" t="str">
        <f ca="1">_xlfn.XLOOKUP($AB202,$B$8:$B$16,$E$8:$E$16,"",0)</f>
        <v/>
      </c>
      <c r="Y202" s="57" t="str">
        <f ca="1">_xlfn.XLOOKUP($AB202,$B$8:$B$16,$F$8:$F$16,"",0)</f>
        <v/>
      </c>
      <c r="Z202" s="57" t="str">
        <f ca="1">IF(_xlfn.XLOOKUP($AB202,$B$8:$B$16,$D$8:$D$16,"",0)=0,"Classic",_xlfn.XLOOKUP($AB202,$B$8:$B$16,$D$8:$D$16,"",0))</f>
        <v>Classic</v>
      </c>
      <c r="AA202" s="64">
        <v>521993</v>
      </c>
      <c r="AB202" s="58" t="s">
        <v>75</v>
      </c>
      <c r="AC202" s="58">
        <v>1176</v>
      </c>
      <c r="AD202" s="59"/>
      <c r="AE202" s="58"/>
      <c r="AF202" s="58" t="s">
        <v>58</v>
      </c>
      <c r="AG202" s="58" t="s">
        <v>278</v>
      </c>
      <c r="AH202" s="63">
        <v>45266</v>
      </c>
      <c r="AI202" s="63">
        <v>45266</v>
      </c>
      <c r="AJ202" s="63">
        <v>45631</v>
      </c>
      <c r="AK202" s="58">
        <v>1725</v>
      </c>
      <c r="AL202" s="58">
        <v>1715</v>
      </c>
      <c r="AM202" s="58">
        <v>1715</v>
      </c>
      <c r="AN202" s="58">
        <v>0</v>
      </c>
      <c r="AO202" s="58"/>
      <c r="AP202" s="58">
        <v>0</v>
      </c>
      <c r="AQ202" s="58">
        <v>3</v>
      </c>
      <c r="AR202" s="58">
        <v>3</v>
      </c>
      <c r="AS202" s="58"/>
      <c r="AT202" s="58">
        <v>25</v>
      </c>
      <c r="AU202" s="58"/>
      <c r="AV202" s="58"/>
      <c r="AW202" s="58"/>
      <c r="AX202" s="58"/>
      <c r="AY202" s="58"/>
      <c r="AZ202" s="58"/>
    </row>
    <row r="203" spans="23:52" x14ac:dyDescent="0.3">
      <c r="W203" s="57" t="str">
        <f ca="1">_xlfn.XLOOKUP($AB203,$B$8:$B$16,$C$8:$C$16,"",0)</f>
        <v>1,176sf</v>
      </c>
      <c r="X203" s="57" t="str">
        <f ca="1">_xlfn.XLOOKUP($AB203,$B$8:$B$16,$E$8:$E$16,"",0)</f>
        <v/>
      </c>
      <c r="Y203" s="57" t="str">
        <f ca="1">_xlfn.XLOOKUP($AB203,$B$8:$B$16,$F$8:$F$16,"",0)</f>
        <v/>
      </c>
      <c r="Z203" s="57" t="str">
        <f ca="1">IF(_xlfn.XLOOKUP($AB203,$B$8:$B$16,$D$8:$D$16,"",0)=0,"Classic",_xlfn.XLOOKUP($AB203,$B$8:$B$16,$D$8:$D$16,"",0))</f>
        <v>Classic</v>
      </c>
      <c r="AA203" s="64">
        <v>522358</v>
      </c>
      <c r="AB203" s="58" t="s">
        <v>75</v>
      </c>
      <c r="AC203" s="58">
        <v>1176</v>
      </c>
      <c r="AD203" s="59"/>
      <c r="AE203" s="58"/>
      <c r="AF203" s="58" t="s">
        <v>59</v>
      </c>
      <c r="AG203" s="58" t="s">
        <v>60</v>
      </c>
      <c r="AH203" s="63"/>
      <c r="AI203" s="63"/>
      <c r="AJ203" s="63"/>
      <c r="AK203" s="58">
        <v>1725</v>
      </c>
      <c r="AL203" s="58">
        <v>0</v>
      </c>
      <c r="AM203" s="58">
        <v>0</v>
      </c>
      <c r="AN203" s="58">
        <v>0</v>
      </c>
      <c r="AO203" s="58"/>
      <c r="AP203" s="58">
        <v>0</v>
      </c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</row>
    <row r="204" spans="23:52" x14ac:dyDescent="0.3">
      <c r="W204" s="57" t="str">
        <f ca="1">_xlfn.XLOOKUP($AB204,$B$8:$B$16,$C$8:$C$16,"",0)</f>
        <v>759sf</v>
      </c>
      <c r="X204" s="57" t="str">
        <f ca="1">_xlfn.XLOOKUP($AB204,$B$8:$B$16,$E$8:$E$16,"",0)</f>
        <v/>
      </c>
      <c r="Y204" s="57" t="str">
        <f ca="1">_xlfn.XLOOKUP($AB204,$B$8:$B$16,$F$8:$F$16,"",0)</f>
        <v/>
      </c>
      <c r="Z204" s="57" t="str">
        <f ca="1">IF(_xlfn.XLOOKUP($AB204,$B$8:$B$16,$D$8:$D$16,"",0)=0,"Classic",_xlfn.XLOOKUP($AB204,$B$8:$B$16,$D$8:$D$16,"",0))</f>
        <v>Classic</v>
      </c>
      <c r="AA204" s="64">
        <v>522723</v>
      </c>
      <c r="AB204" s="58" t="s">
        <v>72</v>
      </c>
      <c r="AC204" s="58">
        <v>759</v>
      </c>
      <c r="AD204" s="59"/>
      <c r="AE204" s="58"/>
      <c r="AF204" s="58" t="s">
        <v>59</v>
      </c>
      <c r="AG204" s="58" t="s">
        <v>60</v>
      </c>
      <c r="AH204" s="63"/>
      <c r="AI204" s="63"/>
      <c r="AJ204" s="63"/>
      <c r="AK204" s="58">
        <v>1383</v>
      </c>
      <c r="AL204" s="58">
        <v>0</v>
      </c>
      <c r="AM204" s="58">
        <v>0</v>
      </c>
      <c r="AN204" s="58">
        <v>0</v>
      </c>
      <c r="AO204" s="58"/>
      <c r="AP204" s="58">
        <v>0</v>
      </c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</row>
    <row r="205" spans="23:52" x14ac:dyDescent="0.3">
      <c r="W205" s="57" t="str">
        <f ca="1">_xlfn.XLOOKUP($AB205,$B$8:$B$16,$C$8:$C$16,"",0)</f>
        <v>1,433sf</v>
      </c>
      <c r="X205" s="57" t="str">
        <f ca="1">_xlfn.XLOOKUP($AB205,$B$8:$B$16,$E$8:$E$16,"",0)</f>
        <v/>
      </c>
      <c r="Y205" s="57" t="str">
        <f ca="1">_xlfn.XLOOKUP($AB205,$B$8:$B$16,$F$8:$F$16,"",0)</f>
        <v/>
      </c>
      <c r="Z205" s="57" t="str">
        <f ca="1">IF(_xlfn.XLOOKUP($AB205,$B$8:$B$16,$D$8:$D$16,"",0)=0,"Classic",_xlfn.XLOOKUP($AB205,$B$8:$B$16,$D$8:$D$16,"",0))</f>
        <v>Classic</v>
      </c>
      <c r="AA205" s="64">
        <v>523089</v>
      </c>
      <c r="AB205" s="58" t="s">
        <v>84</v>
      </c>
      <c r="AC205" s="58">
        <v>1433</v>
      </c>
      <c r="AD205" s="59"/>
      <c r="AE205" s="58"/>
      <c r="AF205" s="58" t="s">
        <v>59</v>
      </c>
      <c r="AG205" s="58" t="s">
        <v>60</v>
      </c>
      <c r="AH205" s="63"/>
      <c r="AI205" s="63"/>
      <c r="AJ205" s="63"/>
      <c r="AK205" s="58">
        <v>2220</v>
      </c>
      <c r="AL205" s="58">
        <v>0</v>
      </c>
      <c r="AM205" s="58">
        <v>0</v>
      </c>
      <c r="AN205" s="58">
        <v>0</v>
      </c>
      <c r="AO205" s="58"/>
      <c r="AP205" s="58">
        <v>0</v>
      </c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</row>
    <row r="206" spans="23:52" x14ac:dyDescent="0.3">
      <c r="W206" s="57" t="str">
        <f ca="1">_xlfn.XLOOKUP($AB206,$B$8:$B$16,$C$8:$C$16,"",0)</f>
        <v>759sf</v>
      </c>
      <c r="X206" s="57" t="str">
        <f ca="1">_xlfn.XLOOKUP($AB206,$B$8:$B$16,$E$8:$E$16,"",0)</f>
        <v/>
      </c>
      <c r="Y206" s="57" t="str">
        <f ca="1">_xlfn.XLOOKUP($AB206,$B$8:$B$16,$F$8:$F$16,"",0)</f>
        <v/>
      </c>
      <c r="Z206" s="57" t="str">
        <f ca="1">IF(_xlfn.XLOOKUP($AB206,$B$8:$B$16,$D$8:$D$16,"",0)=0,"Classic",_xlfn.XLOOKUP($AB206,$B$8:$B$16,$D$8:$D$16,"",0))</f>
        <v>Classic</v>
      </c>
      <c r="AA206" s="64">
        <v>548290</v>
      </c>
      <c r="AB206" s="58" t="s">
        <v>72</v>
      </c>
      <c r="AC206" s="58">
        <v>759</v>
      </c>
      <c r="AD206" s="59"/>
      <c r="AE206" s="58"/>
      <c r="AF206" s="58" t="s">
        <v>58</v>
      </c>
      <c r="AG206" s="58" t="s">
        <v>279</v>
      </c>
      <c r="AH206" s="63">
        <v>45352</v>
      </c>
      <c r="AI206" s="63">
        <v>45352</v>
      </c>
      <c r="AJ206" s="63">
        <v>45747</v>
      </c>
      <c r="AK206" s="58">
        <v>1408</v>
      </c>
      <c r="AL206" s="58">
        <v>1400</v>
      </c>
      <c r="AM206" s="58">
        <v>1400</v>
      </c>
      <c r="AN206" s="58">
        <v>0</v>
      </c>
      <c r="AO206" s="58"/>
      <c r="AP206" s="58">
        <v>0</v>
      </c>
      <c r="AQ206" s="58">
        <v>3</v>
      </c>
      <c r="AR206" s="58">
        <v>3</v>
      </c>
      <c r="AS206" s="58"/>
      <c r="AT206" s="58">
        <v>25</v>
      </c>
      <c r="AU206" s="58"/>
      <c r="AV206" s="58"/>
      <c r="AW206" s="58"/>
      <c r="AX206" s="58"/>
      <c r="AY206" s="58"/>
      <c r="AZ206" s="58"/>
    </row>
    <row r="207" spans="23:52" x14ac:dyDescent="0.3">
      <c r="W207" s="57" t="str">
        <f ca="1">_xlfn.XLOOKUP($AB207,$B$8:$B$16,$C$8:$C$16,"",0)</f>
        <v>1,093sf</v>
      </c>
      <c r="X207" s="57" t="str">
        <f ca="1">_xlfn.XLOOKUP($AB207,$B$8:$B$16,$E$8:$E$16,"",0)</f>
        <v/>
      </c>
      <c r="Y207" s="57" t="str">
        <f ca="1">_xlfn.XLOOKUP($AB207,$B$8:$B$16,$F$8:$F$16,"",0)</f>
        <v/>
      </c>
      <c r="Z207" s="57" t="str">
        <f ca="1">IF(_xlfn.XLOOKUP($AB207,$B$8:$B$16,$D$8:$D$16,"",0)=0,"Classic",_xlfn.XLOOKUP($AB207,$B$8:$B$16,$D$8:$D$16,"",0))</f>
        <v>Classic</v>
      </c>
      <c r="AA207" s="64">
        <v>548655</v>
      </c>
      <c r="AB207" s="58" t="s">
        <v>102</v>
      </c>
      <c r="AC207" s="58">
        <v>1093</v>
      </c>
      <c r="AD207" s="59"/>
      <c r="AE207" s="58"/>
      <c r="AF207" s="58" t="s">
        <v>58</v>
      </c>
      <c r="AG207" s="58" t="s">
        <v>280</v>
      </c>
      <c r="AH207" s="63">
        <v>45366</v>
      </c>
      <c r="AI207" s="63">
        <v>45366</v>
      </c>
      <c r="AJ207" s="63">
        <v>45761</v>
      </c>
      <c r="AK207" s="58">
        <v>1660</v>
      </c>
      <c r="AL207" s="58">
        <v>1650</v>
      </c>
      <c r="AM207" s="58">
        <v>1650</v>
      </c>
      <c r="AN207" s="58">
        <v>0</v>
      </c>
      <c r="AO207" s="58"/>
      <c r="AP207" s="58">
        <v>0</v>
      </c>
      <c r="AQ207" s="58">
        <v>3</v>
      </c>
      <c r="AR207" s="58">
        <v>3</v>
      </c>
      <c r="AS207" s="58"/>
      <c r="AT207" s="58">
        <v>25</v>
      </c>
      <c r="AU207" s="58"/>
      <c r="AV207" s="58">
        <v>35</v>
      </c>
      <c r="AW207" s="58"/>
      <c r="AX207" s="58"/>
      <c r="AY207" s="58"/>
      <c r="AZ207" s="58"/>
    </row>
    <row r="208" spans="23:52" x14ac:dyDescent="0.3">
      <c r="W208" s="57" t="str">
        <f ca="1">_xlfn.XLOOKUP($AB208,$B$8:$B$16,$C$8:$C$16,"",0)</f>
        <v>759sf</v>
      </c>
      <c r="X208" s="57" t="str">
        <f ca="1">_xlfn.XLOOKUP($AB208,$B$8:$B$16,$E$8:$E$16,"",0)</f>
        <v/>
      </c>
      <c r="Y208" s="57" t="str">
        <f ca="1">_xlfn.XLOOKUP($AB208,$B$8:$B$16,$F$8:$F$16,"",0)</f>
        <v/>
      </c>
      <c r="Z208" s="57" t="str">
        <f ca="1">IF(_xlfn.XLOOKUP($AB208,$B$8:$B$16,$D$8:$D$16,"",0)=0,"Classic",_xlfn.XLOOKUP($AB208,$B$8:$B$16,$D$8:$D$16,"",0))</f>
        <v>Classic</v>
      </c>
      <c r="AA208" s="64">
        <v>549020</v>
      </c>
      <c r="AB208" s="58" t="s">
        <v>72</v>
      </c>
      <c r="AC208" s="58">
        <v>759</v>
      </c>
      <c r="AD208" s="59"/>
      <c r="AE208" s="58"/>
      <c r="AF208" s="58" t="s">
        <v>58</v>
      </c>
      <c r="AG208" s="58" t="s">
        <v>281</v>
      </c>
      <c r="AH208" s="63">
        <v>45289</v>
      </c>
      <c r="AI208" s="63">
        <v>45289</v>
      </c>
      <c r="AJ208" s="63">
        <v>45654</v>
      </c>
      <c r="AK208" s="58">
        <v>1408</v>
      </c>
      <c r="AL208" s="58">
        <v>1400</v>
      </c>
      <c r="AM208" s="58">
        <v>1400</v>
      </c>
      <c r="AN208" s="58">
        <v>0</v>
      </c>
      <c r="AO208" s="58"/>
      <c r="AP208" s="58">
        <v>0</v>
      </c>
      <c r="AQ208" s="58">
        <v>3</v>
      </c>
      <c r="AR208" s="58">
        <v>3</v>
      </c>
      <c r="AS208" s="58"/>
      <c r="AT208" s="58">
        <v>25</v>
      </c>
      <c r="AU208" s="58"/>
      <c r="AV208" s="58"/>
      <c r="AW208" s="58"/>
      <c r="AX208" s="58"/>
      <c r="AY208" s="58"/>
      <c r="AZ208" s="58"/>
    </row>
    <row r="209" spans="23:52" x14ac:dyDescent="0.3">
      <c r="W209" s="57" t="str">
        <f ca="1">_xlfn.XLOOKUP($AB209,$B$8:$B$16,$C$8:$C$16,"",0)</f>
        <v>1,093sf</v>
      </c>
      <c r="X209" s="57" t="str">
        <f ca="1">_xlfn.XLOOKUP($AB209,$B$8:$B$16,$E$8:$E$16,"",0)</f>
        <v/>
      </c>
      <c r="Y209" s="57" t="str">
        <f ca="1">_xlfn.XLOOKUP($AB209,$B$8:$B$16,$F$8:$F$16,"",0)</f>
        <v/>
      </c>
      <c r="Z209" s="57" t="str">
        <f ca="1">IF(_xlfn.XLOOKUP($AB209,$B$8:$B$16,$D$8:$D$16,"",0)=0,"Classic",_xlfn.XLOOKUP($AB209,$B$8:$B$16,$D$8:$D$16,"",0))</f>
        <v>Classic</v>
      </c>
      <c r="AA209" s="64">
        <v>549386</v>
      </c>
      <c r="AB209" s="58" t="s">
        <v>102</v>
      </c>
      <c r="AC209" s="58">
        <v>1093</v>
      </c>
      <c r="AD209" s="59"/>
      <c r="AE209" s="58"/>
      <c r="AF209" s="58" t="s">
        <v>59</v>
      </c>
      <c r="AG209" s="58" t="s">
        <v>60</v>
      </c>
      <c r="AH209" s="63"/>
      <c r="AI209" s="63"/>
      <c r="AJ209" s="63"/>
      <c r="AK209" s="58">
        <v>1710</v>
      </c>
      <c r="AL209" s="58">
        <v>0</v>
      </c>
      <c r="AM209" s="58">
        <v>0</v>
      </c>
      <c r="AN209" s="58">
        <v>0</v>
      </c>
      <c r="AO209" s="58"/>
      <c r="AP209" s="58">
        <v>0</v>
      </c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</row>
    <row r="210" spans="23:52" x14ac:dyDescent="0.3">
      <c r="W210" s="57" t="str">
        <f ca="1">_xlfn.XLOOKUP($AB210,$B$8:$B$16,$C$8:$C$16,"",0)</f>
        <v>759sf</v>
      </c>
      <c r="X210" s="57" t="str">
        <f ca="1">_xlfn.XLOOKUP($AB210,$B$8:$B$16,$E$8:$E$16,"",0)</f>
        <v/>
      </c>
      <c r="Y210" s="57" t="str">
        <f ca="1">_xlfn.XLOOKUP($AB210,$B$8:$B$16,$F$8:$F$16,"",0)</f>
        <v/>
      </c>
      <c r="Z210" s="57" t="str">
        <f ca="1">IF(_xlfn.XLOOKUP($AB210,$B$8:$B$16,$D$8:$D$16,"",0)=0,"Classic",_xlfn.XLOOKUP($AB210,$B$8:$B$16,$D$8:$D$16,"",0))</f>
        <v>Classic</v>
      </c>
      <c r="AA210" s="64">
        <v>549751</v>
      </c>
      <c r="AB210" s="58" t="s">
        <v>72</v>
      </c>
      <c r="AC210" s="58">
        <v>759</v>
      </c>
      <c r="AD210" s="59"/>
      <c r="AE210" s="58"/>
      <c r="AF210" s="58" t="s">
        <v>58</v>
      </c>
      <c r="AG210" s="58" t="s">
        <v>282</v>
      </c>
      <c r="AH210" s="63">
        <v>45359</v>
      </c>
      <c r="AI210" s="63">
        <v>45359</v>
      </c>
      <c r="AJ210" s="63">
        <v>45754</v>
      </c>
      <c r="AK210" s="58">
        <v>1408</v>
      </c>
      <c r="AL210" s="58">
        <v>1400</v>
      </c>
      <c r="AM210" s="58">
        <v>1400</v>
      </c>
      <c r="AN210" s="58">
        <v>0</v>
      </c>
      <c r="AO210" s="58"/>
      <c r="AP210" s="58">
        <v>0</v>
      </c>
      <c r="AQ210" s="58">
        <v>3</v>
      </c>
      <c r="AR210" s="58">
        <v>3</v>
      </c>
      <c r="AS210" s="58"/>
      <c r="AT210" s="58">
        <v>25</v>
      </c>
      <c r="AU210" s="58"/>
      <c r="AV210" s="58"/>
      <c r="AW210" s="58"/>
      <c r="AX210" s="58"/>
      <c r="AY210" s="58"/>
      <c r="AZ210" s="58"/>
    </row>
    <row r="211" spans="23:52" x14ac:dyDescent="0.3">
      <c r="W211" s="57" t="str">
        <f ca="1">_xlfn.XLOOKUP($AB211,$B$8:$B$16,$C$8:$C$16,"",0)</f>
        <v>824sf</v>
      </c>
      <c r="X211" s="57" t="str">
        <f ca="1">_xlfn.XLOOKUP($AB211,$B$8:$B$16,$E$8:$E$16,"",0)</f>
        <v/>
      </c>
      <c r="Y211" s="57" t="str">
        <f ca="1">_xlfn.XLOOKUP($AB211,$B$8:$B$16,$F$8:$F$16,"",0)</f>
        <v/>
      </c>
      <c r="Z211" s="57" t="str">
        <f ca="1">IF(_xlfn.XLOOKUP($AB211,$B$8:$B$16,$D$8:$D$16,"",0)=0,"Classic",_xlfn.XLOOKUP($AB211,$B$8:$B$16,$D$8:$D$16,"",0))</f>
        <v>Classic</v>
      </c>
      <c r="AA211" s="64">
        <v>555960</v>
      </c>
      <c r="AB211" s="58" t="s">
        <v>235</v>
      </c>
      <c r="AC211" s="58">
        <v>824</v>
      </c>
      <c r="AD211" s="59"/>
      <c r="AE211" s="58"/>
      <c r="AF211" s="58" t="s">
        <v>58</v>
      </c>
      <c r="AG211" s="58" t="s">
        <v>283</v>
      </c>
      <c r="AH211" s="63">
        <v>45280</v>
      </c>
      <c r="AI211" s="63">
        <v>45280</v>
      </c>
      <c r="AJ211" s="63">
        <v>45645</v>
      </c>
      <c r="AK211" s="58">
        <v>1480</v>
      </c>
      <c r="AL211" s="58">
        <v>1420</v>
      </c>
      <c r="AM211" s="58">
        <v>1420</v>
      </c>
      <c r="AN211" s="58">
        <v>0</v>
      </c>
      <c r="AO211" s="58"/>
      <c r="AP211" s="58">
        <v>0</v>
      </c>
      <c r="AQ211" s="58">
        <v>3</v>
      </c>
      <c r="AR211" s="58">
        <v>3</v>
      </c>
      <c r="AS211" s="58">
        <v>20</v>
      </c>
      <c r="AT211" s="58">
        <v>25</v>
      </c>
      <c r="AU211" s="58"/>
      <c r="AV211" s="58"/>
      <c r="AW211" s="58"/>
      <c r="AX211" s="58"/>
      <c r="AY211" s="58"/>
      <c r="AZ211" s="58"/>
    </row>
    <row r="212" spans="23:52" x14ac:dyDescent="0.3">
      <c r="W212" s="57" t="str">
        <f ca="1">_xlfn.XLOOKUP($AB212,$B$8:$B$16,$C$8:$C$16,"",0)</f>
        <v>663sf</v>
      </c>
      <c r="X212" s="57" t="str">
        <f ca="1">_xlfn.XLOOKUP($AB212,$B$8:$B$16,$E$8:$E$16,"",0)</f>
        <v/>
      </c>
      <c r="Y212" s="57" t="str">
        <f ca="1">_xlfn.XLOOKUP($AB212,$B$8:$B$16,$F$8:$F$16,"",0)</f>
        <v/>
      </c>
      <c r="Z212" s="57" t="str">
        <f ca="1">IF(_xlfn.XLOOKUP($AB212,$B$8:$B$16,$D$8:$D$16,"",0)=0,"Classic",_xlfn.XLOOKUP($AB212,$B$8:$B$16,$D$8:$D$16,"",0))</f>
        <v>Classic</v>
      </c>
      <c r="AA212" s="64">
        <v>556325</v>
      </c>
      <c r="AB212" s="58" t="s">
        <v>116</v>
      </c>
      <c r="AC212" s="58">
        <v>663</v>
      </c>
      <c r="AD212" s="59"/>
      <c r="AE212" s="58"/>
      <c r="AF212" s="58" t="s">
        <v>59</v>
      </c>
      <c r="AG212" s="58" t="s">
        <v>60</v>
      </c>
      <c r="AH212" s="63"/>
      <c r="AI212" s="63"/>
      <c r="AJ212" s="63"/>
      <c r="AK212" s="58">
        <v>1355</v>
      </c>
      <c r="AL212" s="58">
        <v>0</v>
      </c>
      <c r="AM212" s="58">
        <v>0</v>
      </c>
      <c r="AN212" s="58">
        <v>0</v>
      </c>
      <c r="AO212" s="58"/>
      <c r="AP212" s="58">
        <v>0</v>
      </c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</row>
    <row r="213" spans="23:52" x14ac:dyDescent="0.3">
      <c r="W213" s="57" t="str">
        <f ca="1">_xlfn.XLOOKUP($AB213,$B$8:$B$16,$C$8:$C$16,"",0)</f>
        <v>1,093sf</v>
      </c>
      <c r="X213" s="57" t="str">
        <f ca="1">_xlfn.XLOOKUP($AB213,$B$8:$B$16,$E$8:$E$16,"",0)</f>
        <v/>
      </c>
      <c r="Y213" s="57" t="str">
        <f ca="1">_xlfn.XLOOKUP($AB213,$B$8:$B$16,$F$8:$F$16,"",0)</f>
        <v/>
      </c>
      <c r="Z213" s="57" t="str">
        <f ca="1">IF(_xlfn.XLOOKUP($AB213,$B$8:$B$16,$D$8:$D$16,"",0)=0,"Classic",_xlfn.XLOOKUP($AB213,$B$8:$B$16,$D$8:$D$16,"",0))</f>
        <v>Classic</v>
      </c>
      <c r="AA213" s="64">
        <v>556691</v>
      </c>
      <c r="AB213" s="58" t="s">
        <v>102</v>
      </c>
      <c r="AC213" s="58">
        <v>1093</v>
      </c>
      <c r="AD213" s="59"/>
      <c r="AE213" s="58"/>
      <c r="AF213" s="58" t="s">
        <v>58</v>
      </c>
      <c r="AG213" s="58" t="s">
        <v>284</v>
      </c>
      <c r="AH213" s="63">
        <v>45384</v>
      </c>
      <c r="AI213" s="63">
        <v>45384</v>
      </c>
      <c r="AJ213" s="63">
        <v>45778</v>
      </c>
      <c r="AK213" s="58">
        <v>1710</v>
      </c>
      <c r="AL213" s="58">
        <v>1710</v>
      </c>
      <c r="AM213" s="58">
        <v>1710</v>
      </c>
      <c r="AN213" s="58">
        <v>0</v>
      </c>
      <c r="AO213" s="58"/>
      <c r="AP213" s="58">
        <v>0</v>
      </c>
      <c r="AQ213" s="58">
        <v>3</v>
      </c>
      <c r="AR213" s="58">
        <v>3</v>
      </c>
      <c r="AS213" s="58"/>
      <c r="AT213" s="58">
        <v>25</v>
      </c>
      <c r="AU213" s="58"/>
      <c r="AV213" s="58"/>
      <c r="AW213" s="58"/>
      <c r="AX213" s="58"/>
      <c r="AY213" s="58"/>
      <c r="AZ213" s="58"/>
    </row>
    <row r="214" spans="23:52" x14ac:dyDescent="0.3">
      <c r="W214" s="57" t="str">
        <f ca="1">_xlfn.XLOOKUP($AB214,$B$8:$B$16,$C$8:$C$16,"",0)</f>
        <v>663sf</v>
      </c>
      <c r="X214" s="57" t="str">
        <f ca="1">_xlfn.XLOOKUP($AB214,$B$8:$B$16,$E$8:$E$16,"",0)</f>
        <v/>
      </c>
      <c r="Y214" s="57" t="str">
        <f ca="1">_xlfn.XLOOKUP($AB214,$B$8:$B$16,$F$8:$F$16,"",0)</f>
        <v/>
      </c>
      <c r="Z214" s="57" t="str">
        <f ca="1">IF(_xlfn.XLOOKUP($AB214,$B$8:$B$16,$D$8:$D$16,"",0)=0,"Classic",_xlfn.XLOOKUP($AB214,$B$8:$B$16,$D$8:$D$16,"",0))</f>
        <v>Classic</v>
      </c>
      <c r="AA214" s="64">
        <v>557056</v>
      </c>
      <c r="AB214" s="58" t="s">
        <v>116</v>
      </c>
      <c r="AC214" s="58">
        <v>663</v>
      </c>
      <c r="AD214" s="59"/>
      <c r="AE214" s="58"/>
      <c r="AF214" s="58" t="s">
        <v>59</v>
      </c>
      <c r="AG214" s="58" t="s">
        <v>60</v>
      </c>
      <c r="AH214" s="63"/>
      <c r="AI214" s="63"/>
      <c r="AJ214" s="63"/>
      <c r="AK214" s="58">
        <v>1355</v>
      </c>
      <c r="AL214" s="58">
        <v>0</v>
      </c>
      <c r="AM214" s="58">
        <v>0</v>
      </c>
      <c r="AN214" s="58">
        <v>0</v>
      </c>
      <c r="AO214" s="58"/>
      <c r="AP214" s="58">
        <v>0</v>
      </c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</row>
    <row r="215" spans="23:52" x14ac:dyDescent="0.3">
      <c r="W215" s="57" t="str">
        <f ca="1">_xlfn.XLOOKUP($AB215,$B$8:$B$16,$C$8:$C$16,"",0)</f>
        <v>1,093sf</v>
      </c>
      <c r="X215" s="57" t="str">
        <f ca="1">_xlfn.XLOOKUP($AB215,$B$8:$B$16,$E$8:$E$16,"",0)</f>
        <v/>
      </c>
      <c r="Y215" s="57" t="str">
        <f ca="1">_xlfn.XLOOKUP($AB215,$B$8:$B$16,$F$8:$F$16,"",0)</f>
        <v/>
      </c>
      <c r="Z215" s="57" t="str">
        <f ca="1">IF(_xlfn.XLOOKUP($AB215,$B$8:$B$16,$D$8:$D$16,"",0)=0,"Classic",_xlfn.XLOOKUP($AB215,$B$8:$B$16,$D$8:$D$16,"",0))</f>
        <v>Classic</v>
      </c>
      <c r="AA215" s="64">
        <v>557421</v>
      </c>
      <c r="AB215" s="58" t="s">
        <v>102</v>
      </c>
      <c r="AC215" s="58">
        <v>1093</v>
      </c>
      <c r="AD215" s="59"/>
      <c r="AE215" s="58"/>
      <c r="AF215" s="58" t="s">
        <v>58</v>
      </c>
      <c r="AG215" s="58" t="s">
        <v>285</v>
      </c>
      <c r="AH215" s="63">
        <v>45376</v>
      </c>
      <c r="AI215" s="63">
        <v>45376</v>
      </c>
      <c r="AJ215" s="63">
        <v>45771</v>
      </c>
      <c r="AK215" s="58">
        <v>1710</v>
      </c>
      <c r="AL215" s="58">
        <v>1700</v>
      </c>
      <c r="AM215" s="58">
        <v>1700</v>
      </c>
      <c r="AN215" s="58">
        <v>0</v>
      </c>
      <c r="AO215" s="58"/>
      <c r="AP215" s="58">
        <v>0</v>
      </c>
      <c r="AQ215" s="58">
        <v>3</v>
      </c>
      <c r="AR215" s="58">
        <v>3</v>
      </c>
      <c r="AS215" s="58"/>
      <c r="AT215" s="58">
        <v>25</v>
      </c>
      <c r="AU215" s="58"/>
      <c r="AV215" s="58"/>
      <c r="AW215" s="58"/>
      <c r="AX215" s="58"/>
      <c r="AY215" s="58"/>
      <c r="AZ215" s="58"/>
    </row>
    <row r="216" spans="23:52" x14ac:dyDescent="0.3">
      <c r="W216" s="57" t="str">
        <f ca="1">_xlfn.XLOOKUP($AB216,$B$8:$B$16,$C$8:$C$16,"",0)</f>
        <v>824sf</v>
      </c>
      <c r="X216" s="57" t="str">
        <f ca="1">_xlfn.XLOOKUP($AB216,$B$8:$B$16,$E$8:$E$16,"",0)</f>
        <v/>
      </c>
      <c r="Y216" s="57" t="str">
        <f ca="1">_xlfn.XLOOKUP($AB216,$B$8:$B$16,$F$8:$F$16,"",0)</f>
        <v/>
      </c>
      <c r="Z216" s="57" t="str">
        <f ca="1">IF(_xlfn.XLOOKUP($AB216,$B$8:$B$16,$D$8:$D$16,"",0)=0,"Classic",_xlfn.XLOOKUP($AB216,$B$8:$B$16,$D$8:$D$16,"",0))</f>
        <v>Classic</v>
      </c>
      <c r="AA216" s="64">
        <v>557786</v>
      </c>
      <c r="AB216" s="58" t="s">
        <v>235</v>
      </c>
      <c r="AC216" s="58">
        <v>824</v>
      </c>
      <c r="AD216" s="59"/>
      <c r="AE216" s="58"/>
      <c r="AF216" s="58" t="s">
        <v>58</v>
      </c>
      <c r="AG216" s="58" t="s">
        <v>286</v>
      </c>
      <c r="AH216" s="63">
        <v>45266</v>
      </c>
      <c r="AI216" s="63">
        <v>45266</v>
      </c>
      <c r="AJ216" s="63">
        <v>45631</v>
      </c>
      <c r="AK216" s="58">
        <v>1480</v>
      </c>
      <c r="AL216" s="58">
        <v>1420</v>
      </c>
      <c r="AM216" s="58">
        <v>1420</v>
      </c>
      <c r="AN216" s="58">
        <v>0</v>
      </c>
      <c r="AO216" s="58"/>
      <c r="AP216" s="58">
        <v>0</v>
      </c>
      <c r="AQ216" s="58">
        <v>3</v>
      </c>
      <c r="AR216" s="58">
        <v>3</v>
      </c>
      <c r="AS216" s="58">
        <v>20</v>
      </c>
      <c r="AT216" s="58">
        <v>25</v>
      </c>
      <c r="AU216" s="58"/>
      <c r="AV216" s="58"/>
      <c r="AW216" s="58"/>
      <c r="AX216" s="58"/>
      <c r="AY216" s="58"/>
      <c r="AZ216" s="58"/>
    </row>
    <row r="217" spans="23:52" x14ac:dyDescent="0.3">
      <c r="W217" s="57" t="str">
        <f ca="1">_xlfn.XLOOKUP($AB217,$B$8:$B$16,$C$8:$C$16,"",0)</f>
        <v>1,265sf</v>
      </c>
      <c r="X217" s="57" t="str">
        <f ca="1">_xlfn.XLOOKUP($AB217,$B$8:$B$16,$E$8:$E$16,"",0)</f>
        <v/>
      </c>
      <c r="Y217" s="57" t="str">
        <f ca="1">_xlfn.XLOOKUP($AB217,$B$8:$B$16,$F$8:$F$16,"",0)</f>
        <v/>
      </c>
      <c r="Z217" s="57" t="str">
        <f ca="1">IF(_xlfn.XLOOKUP($AB217,$B$8:$B$16,$D$8:$D$16,"",0)=0,"Classic",_xlfn.XLOOKUP($AB217,$B$8:$B$16,$D$8:$D$16,"",0))</f>
        <v>Classic</v>
      </c>
      <c r="AA217" s="64">
        <v>558152</v>
      </c>
      <c r="AB217" s="58" t="s">
        <v>99</v>
      </c>
      <c r="AC217" s="58">
        <v>1265</v>
      </c>
      <c r="AD217" s="59"/>
      <c r="AE217" s="58"/>
      <c r="AF217" s="58" t="s">
        <v>58</v>
      </c>
      <c r="AG217" s="58" t="s">
        <v>287</v>
      </c>
      <c r="AH217" s="63">
        <v>45280</v>
      </c>
      <c r="AI217" s="63">
        <v>45280</v>
      </c>
      <c r="AJ217" s="63">
        <v>45645</v>
      </c>
      <c r="AK217" s="58">
        <v>1830</v>
      </c>
      <c r="AL217" s="58">
        <v>1795</v>
      </c>
      <c r="AM217" s="58">
        <v>1795</v>
      </c>
      <c r="AN217" s="58">
        <v>0</v>
      </c>
      <c r="AO217" s="58"/>
      <c r="AP217" s="58">
        <v>0</v>
      </c>
      <c r="AQ217" s="58">
        <v>3</v>
      </c>
      <c r="AR217" s="58">
        <v>3</v>
      </c>
      <c r="AS217" s="58">
        <v>20</v>
      </c>
      <c r="AT217" s="58">
        <v>25</v>
      </c>
      <c r="AU217" s="58"/>
      <c r="AV217" s="58"/>
      <c r="AW217" s="58"/>
      <c r="AX217" s="58"/>
      <c r="AY217" s="58"/>
      <c r="AZ217" s="58"/>
    </row>
    <row r="218" spans="23:52" x14ac:dyDescent="0.3">
      <c r="W218" s="57" t="str">
        <f ca="1">_xlfn.XLOOKUP($AB218,$B$8:$B$16,$C$8:$C$16,"",0)</f>
        <v>1,176sf</v>
      </c>
      <c r="X218" s="57" t="str">
        <f ca="1">_xlfn.XLOOKUP($AB218,$B$8:$B$16,$E$8:$E$16,"",0)</f>
        <v/>
      </c>
      <c r="Y218" s="57" t="str">
        <f ca="1">_xlfn.XLOOKUP($AB218,$B$8:$B$16,$F$8:$F$16,"",0)</f>
        <v/>
      </c>
      <c r="Z218" s="57" t="str">
        <f ca="1">IF(_xlfn.XLOOKUP($AB218,$B$8:$B$16,$D$8:$D$16,"",0)=0,"Classic",_xlfn.XLOOKUP($AB218,$B$8:$B$16,$D$8:$D$16,"",0))</f>
        <v>Classic</v>
      </c>
      <c r="AA218" s="64">
        <v>558517</v>
      </c>
      <c r="AB218" s="58" t="s">
        <v>75</v>
      </c>
      <c r="AC218" s="58">
        <v>1176</v>
      </c>
      <c r="AD218" s="59"/>
      <c r="AE218" s="58"/>
      <c r="AF218" s="58" t="s">
        <v>58</v>
      </c>
      <c r="AG218" s="58" t="s">
        <v>288</v>
      </c>
      <c r="AH218" s="63">
        <v>45273</v>
      </c>
      <c r="AI218" s="63">
        <v>45273</v>
      </c>
      <c r="AJ218" s="63">
        <v>45638</v>
      </c>
      <c r="AK218" s="58">
        <v>1750</v>
      </c>
      <c r="AL218" s="58">
        <v>1740</v>
      </c>
      <c r="AM218" s="58">
        <v>1740</v>
      </c>
      <c r="AN218" s="58">
        <v>0</v>
      </c>
      <c r="AO218" s="58"/>
      <c r="AP218" s="58">
        <v>0</v>
      </c>
      <c r="AQ218" s="58">
        <v>3</v>
      </c>
      <c r="AR218" s="58">
        <v>3</v>
      </c>
      <c r="AS218" s="58"/>
      <c r="AT218" s="58">
        <v>25</v>
      </c>
      <c r="AU218" s="58">
        <v>125</v>
      </c>
      <c r="AV218" s="58">
        <v>70</v>
      </c>
      <c r="AW218" s="58"/>
      <c r="AX218" s="58"/>
      <c r="AY218" s="58"/>
      <c r="AZ218" s="58"/>
    </row>
    <row r="219" spans="23:52" x14ac:dyDescent="0.3">
      <c r="W219" s="57" t="str">
        <f ca="1">_xlfn.XLOOKUP($AB219,$B$8:$B$16,$C$8:$C$16,"",0)</f>
        <v>1,176sf</v>
      </c>
      <c r="X219" s="57" t="str">
        <f ca="1">_xlfn.XLOOKUP($AB219,$B$8:$B$16,$E$8:$E$16,"",0)</f>
        <v/>
      </c>
      <c r="Y219" s="57" t="str">
        <f ca="1">_xlfn.XLOOKUP($AB219,$B$8:$B$16,$F$8:$F$16,"",0)</f>
        <v/>
      </c>
      <c r="Z219" s="57" t="str">
        <f ca="1">IF(_xlfn.XLOOKUP($AB219,$B$8:$B$16,$D$8:$D$16,"",0)=0,"Classic",_xlfn.XLOOKUP($AB219,$B$8:$B$16,$D$8:$D$16,"",0))</f>
        <v>Classic</v>
      </c>
      <c r="AA219" s="64">
        <v>558882</v>
      </c>
      <c r="AB219" s="58" t="s">
        <v>75</v>
      </c>
      <c r="AC219" s="58">
        <v>1176</v>
      </c>
      <c r="AD219" s="59"/>
      <c r="AE219" s="58"/>
      <c r="AF219" s="58" t="s">
        <v>58</v>
      </c>
      <c r="AG219" s="58" t="s">
        <v>289</v>
      </c>
      <c r="AH219" s="63">
        <v>45266</v>
      </c>
      <c r="AI219" s="63">
        <v>45266</v>
      </c>
      <c r="AJ219" s="63">
        <v>45631</v>
      </c>
      <c r="AK219" s="58">
        <v>1750</v>
      </c>
      <c r="AL219" s="58">
        <v>1740</v>
      </c>
      <c r="AM219" s="58">
        <v>1740</v>
      </c>
      <c r="AN219" s="58">
        <v>0</v>
      </c>
      <c r="AO219" s="58"/>
      <c r="AP219" s="58">
        <v>0</v>
      </c>
      <c r="AQ219" s="58">
        <v>3</v>
      </c>
      <c r="AR219" s="58">
        <v>3</v>
      </c>
      <c r="AS219" s="58"/>
      <c r="AT219" s="58">
        <v>25</v>
      </c>
      <c r="AU219" s="58"/>
      <c r="AV219" s="58"/>
      <c r="AW219" s="58"/>
      <c r="AX219" s="58"/>
      <c r="AY219" s="58"/>
      <c r="AZ219" s="58"/>
    </row>
    <row r="220" spans="23:52" x14ac:dyDescent="0.3">
      <c r="W220" s="57" t="str">
        <f ca="1">_xlfn.XLOOKUP($AB220,$B$8:$B$16,$C$8:$C$16,"",0)</f>
        <v>759sf</v>
      </c>
      <c r="X220" s="57" t="str">
        <f ca="1">_xlfn.XLOOKUP($AB220,$B$8:$B$16,$E$8:$E$16,"",0)</f>
        <v/>
      </c>
      <c r="Y220" s="57" t="str">
        <f ca="1">_xlfn.XLOOKUP($AB220,$B$8:$B$16,$F$8:$F$16,"",0)</f>
        <v/>
      </c>
      <c r="Z220" s="57" t="str">
        <f ca="1">IF(_xlfn.XLOOKUP($AB220,$B$8:$B$16,$D$8:$D$16,"",0)=0,"Classic",_xlfn.XLOOKUP($AB220,$B$8:$B$16,$D$8:$D$16,"",0))</f>
        <v>Classic</v>
      </c>
      <c r="AA220" s="64">
        <v>559247</v>
      </c>
      <c r="AB220" s="58" t="s">
        <v>72</v>
      </c>
      <c r="AC220" s="58">
        <v>759</v>
      </c>
      <c r="AD220" s="59"/>
      <c r="AE220" s="58"/>
      <c r="AF220" s="58" t="s">
        <v>58</v>
      </c>
      <c r="AG220" s="58" t="s">
        <v>290</v>
      </c>
      <c r="AH220" s="63">
        <v>45331</v>
      </c>
      <c r="AI220" s="63">
        <v>45331</v>
      </c>
      <c r="AJ220" s="63">
        <v>45696</v>
      </c>
      <c r="AK220" s="58">
        <v>1408</v>
      </c>
      <c r="AL220" s="58">
        <v>1400</v>
      </c>
      <c r="AM220" s="58">
        <v>1400</v>
      </c>
      <c r="AN220" s="58">
        <v>0</v>
      </c>
      <c r="AO220" s="58"/>
      <c r="AP220" s="58">
        <v>0</v>
      </c>
      <c r="AQ220" s="58">
        <v>3</v>
      </c>
      <c r="AR220" s="58">
        <v>3</v>
      </c>
      <c r="AS220" s="58">
        <v>20</v>
      </c>
      <c r="AT220" s="58">
        <v>25</v>
      </c>
      <c r="AU220" s="58">
        <v>200</v>
      </c>
      <c r="AV220" s="58"/>
      <c r="AW220" s="58"/>
      <c r="AX220" s="58"/>
      <c r="AY220" s="58"/>
      <c r="AZ220" s="58"/>
    </row>
    <row r="221" spans="23:52" x14ac:dyDescent="0.3">
      <c r="W221" s="57" t="str">
        <f ca="1">_xlfn.XLOOKUP($AB221,$B$8:$B$16,$C$8:$C$16,"",0)</f>
        <v>1,433sf</v>
      </c>
      <c r="X221" s="57" t="str">
        <f ca="1">_xlfn.XLOOKUP($AB221,$B$8:$B$16,$E$8:$E$16,"",0)</f>
        <v/>
      </c>
      <c r="Y221" s="57" t="str">
        <f ca="1">_xlfn.XLOOKUP($AB221,$B$8:$B$16,$F$8:$F$16,"",0)</f>
        <v/>
      </c>
      <c r="Z221" s="57" t="str">
        <f ca="1">IF(_xlfn.XLOOKUP($AB221,$B$8:$B$16,$D$8:$D$16,"",0)=0,"Classic",_xlfn.XLOOKUP($AB221,$B$8:$B$16,$D$8:$D$16,"",0))</f>
        <v>Classic</v>
      </c>
      <c r="AA221" s="64">
        <v>559613</v>
      </c>
      <c r="AB221" s="58" t="s">
        <v>84</v>
      </c>
      <c r="AC221" s="58">
        <v>1433</v>
      </c>
      <c r="AD221" s="59"/>
      <c r="AE221" s="58"/>
      <c r="AF221" s="58" t="s">
        <v>58</v>
      </c>
      <c r="AG221" s="58" t="s">
        <v>291</v>
      </c>
      <c r="AH221" s="63">
        <v>45352</v>
      </c>
      <c r="AI221" s="63">
        <v>45352</v>
      </c>
      <c r="AJ221" s="63">
        <v>45747</v>
      </c>
      <c r="AK221" s="58">
        <v>2025</v>
      </c>
      <c r="AL221" s="58">
        <v>2025</v>
      </c>
      <c r="AM221" s="58">
        <v>2025</v>
      </c>
      <c r="AN221" s="58">
        <v>0</v>
      </c>
      <c r="AO221" s="58"/>
      <c r="AP221" s="58">
        <v>0</v>
      </c>
      <c r="AQ221" s="58">
        <v>3</v>
      </c>
      <c r="AR221" s="58">
        <v>3</v>
      </c>
      <c r="AS221" s="58">
        <v>20</v>
      </c>
      <c r="AT221" s="58">
        <v>25</v>
      </c>
      <c r="AU221" s="58">
        <v>200</v>
      </c>
      <c r="AV221" s="58">
        <v>35</v>
      </c>
      <c r="AW221" s="58"/>
      <c r="AX221" s="58"/>
      <c r="AY221" s="58"/>
      <c r="AZ221" s="58"/>
    </row>
  </sheetData>
  <mergeCells count="1">
    <mergeCell ref="C3:D3"/>
  </mergeCells>
  <conditionalFormatting sqref="U4">
    <cfRule type="cellIs" dxfId="3" priority="129" stopIfTrue="1" operator="greaterThan">
      <formula>0</formula>
    </cfRule>
  </conditionalFormatting>
  <conditionalFormatting sqref="U5">
    <cfRule type="cellIs" dxfId="2" priority="130" stopIfTrue="1" operator="greaterThan">
      <formula>0</formula>
    </cfRule>
  </conditionalFormatting>
  <conditionalFormatting sqref="AA4:AA221">
    <cfRule type="duplicateValues" dxfId="1" priority="131"/>
  </conditionalFormatting>
  <conditionalFormatting sqref="AG4:AG221">
    <cfRule type="duplicateValues" dxfId="0" priority="132"/>
  </conditionalFormatting>
  <dataValidations count="1">
    <dataValidation type="list" allowBlank="1" showInputMessage="1" showErrorMessage="1" sqref="D8:D16" xr:uid="{588970D3-7598-4918-A9F2-5FE5F041698C}">
      <formula1>"Classic,Partial,Renovated"</formula1>
    </dataValidation>
  </dataValidation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9662-301E-4C4D-BEA3-372AEB46DD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QD_RENTROLL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Walstar Technologies</dc:creator>
  <cp:lastModifiedBy>Walstar Technologies</cp:lastModifiedBy>
  <dcterms:created xsi:type="dcterms:W3CDTF">2025-03-27T09:07:21Z</dcterms:created>
  <dcterms:modified xsi:type="dcterms:W3CDTF">2025-03-27T11:49:21Z</dcterms:modified>
</cp:coreProperties>
</file>