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nt Roll Verified\"/>
    </mc:Choice>
  </mc:AlternateContent>
  <xr:revisionPtr revIDLastSave="0" documentId="8_{3C09A717-ADE2-408B-9A15-3013EBE6FE7B}" xr6:coauthVersionLast="47" xr6:coauthVersionMax="47" xr10:uidLastSave="{00000000-0000-0000-0000-000000000000}"/>
  <bookViews>
    <workbookView xWindow="-108" yWindow="-108" windowWidth="23256" windowHeight="12456" xr2:uid="{28C4C7B3-8C21-47E9-BD6B-D020848D4897}"/>
  </bookViews>
  <sheets>
    <sheet name="QD_RENTROLL" sheetId="2" r:id="rId1"/>
    <sheet name="Sheet1" sheetId="1" r:id="rId2"/>
  </sheets>
  <definedNames>
    <definedName name="QD_INSERT_RENTROLL_START" hidden="1">QD_RENTROLL!$AA$3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2" l="1"/>
  <c r="U4" i="2" a="1"/>
  <c r="U4" i="2" s="1"/>
  <c r="U5" i="2" a="1"/>
  <c r="U5" i="2" s="1"/>
  <c r="U6" i="2" a="1"/>
  <c r="U6" i="2" s="1"/>
  <c r="U7" i="2"/>
  <c r="U8" i="2"/>
  <c r="U9" i="2"/>
  <c r="U10" i="2"/>
  <c r="U11" i="2"/>
  <c r="U12" i="2"/>
  <c r="K6" i="2"/>
  <c r="N6" i="2" s="1"/>
  <c r="J4" i="2"/>
  <c r="K4" i="2"/>
  <c r="O4" i="2"/>
  <c r="B8" i="2" a="1"/>
  <c r="M6" i="2" l="1"/>
  <c r="M4" i="2" s="1"/>
  <c r="L6" i="2"/>
  <c r="L4" i="2" s="1"/>
  <c r="B8" i="2"/>
  <c r="N4" i="2" l="1"/>
  <c r="Z6" i="2"/>
  <c r="Z9" i="2"/>
  <c r="Z12" i="2"/>
  <c r="Z15" i="2"/>
  <c r="Z18" i="2"/>
  <c r="Z21" i="2"/>
  <c r="Z24" i="2"/>
  <c r="Z27" i="2"/>
  <c r="Z30" i="2"/>
  <c r="Z33" i="2"/>
  <c r="Z36" i="2"/>
  <c r="Z39" i="2"/>
  <c r="Z42" i="2"/>
  <c r="Z45" i="2"/>
  <c r="Z48" i="2"/>
  <c r="Z51" i="2"/>
  <c r="Z54" i="2"/>
  <c r="Z57" i="2"/>
  <c r="Z60" i="2"/>
  <c r="Z63" i="2"/>
  <c r="Z66" i="2"/>
  <c r="W4" i="2"/>
  <c r="W7" i="2"/>
  <c r="W10" i="2"/>
  <c r="W13" i="2"/>
  <c r="W16" i="2"/>
  <c r="W19" i="2"/>
  <c r="W22" i="2"/>
  <c r="W25" i="2"/>
  <c r="W28" i="2"/>
  <c r="W31" i="2"/>
  <c r="W34" i="2"/>
  <c r="W37" i="2"/>
  <c r="W40" i="2"/>
  <c r="W43" i="2"/>
  <c r="W46" i="2"/>
  <c r="W49" i="2"/>
  <c r="W52" i="2"/>
  <c r="W55" i="2"/>
  <c r="W58" i="2"/>
  <c r="W61" i="2"/>
  <c r="W64" i="2"/>
  <c r="W67" i="2"/>
  <c r="W8" i="2"/>
  <c r="W17" i="2"/>
  <c r="W26" i="2"/>
  <c r="W32" i="2"/>
  <c r="W41" i="2"/>
  <c r="W50" i="2"/>
  <c r="W56" i="2"/>
  <c r="W65" i="2"/>
  <c r="X44" i="2"/>
  <c r="X53" i="2"/>
  <c r="X59" i="2"/>
  <c r="X65" i="2"/>
  <c r="Y5" i="2"/>
  <c r="Y8" i="2"/>
  <c r="Y11" i="2"/>
  <c r="Y14" i="2"/>
  <c r="Y17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Z5" i="2"/>
  <c r="Z8" i="2"/>
  <c r="Z11" i="2"/>
  <c r="Z14" i="2"/>
  <c r="Z17" i="2"/>
  <c r="Z20" i="2"/>
  <c r="Z23" i="2"/>
  <c r="Z26" i="2"/>
  <c r="Z29" i="2"/>
  <c r="X5" i="2"/>
  <c r="X8" i="2"/>
  <c r="X11" i="2"/>
  <c r="X14" i="2"/>
  <c r="X17" i="2"/>
  <c r="X20" i="2"/>
  <c r="X23" i="2"/>
  <c r="X26" i="2"/>
  <c r="X29" i="2"/>
  <c r="X32" i="2"/>
  <c r="X35" i="2"/>
  <c r="X38" i="2"/>
  <c r="X41" i="2"/>
  <c r="X47" i="2"/>
  <c r="X50" i="2"/>
  <c r="X56" i="2"/>
  <c r="X62" i="2"/>
  <c r="X4" i="2"/>
  <c r="X7" i="2"/>
  <c r="X10" i="2"/>
  <c r="X13" i="2"/>
  <c r="X16" i="2"/>
  <c r="X19" i="2"/>
  <c r="X22" i="2"/>
  <c r="X25" i="2"/>
  <c r="X28" i="2"/>
  <c r="X31" i="2"/>
  <c r="X34" i="2"/>
  <c r="X37" i="2"/>
  <c r="X40" i="2"/>
  <c r="X43" i="2"/>
  <c r="X46" i="2"/>
  <c r="X49" i="2"/>
  <c r="X52" i="2"/>
  <c r="X55" i="2"/>
  <c r="X58" i="2"/>
  <c r="X61" i="2"/>
  <c r="X64" i="2"/>
  <c r="X67" i="2"/>
  <c r="Y4" i="2"/>
  <c r="Y7" i="2"/>
  <c r="Y10" i="2"/>
  <c r="Y13" i="2"/>
  <c r="Y16" i="2"/>
  <c r="Y19" i="2"/>
  <c r="Y22" i="2"/>
  <c r="Y25" i="2"/>
  <c r="Y28" i="2"/>
  <c r="Y31" i="2"/>
  <c r="Y34" i="2"/>
  <c r="Y37" i="2"/>
  <c r="Y40" i="2"/>
  <c r="Y43" i="2"/>
  <c r="Y46" i="2"/>
  <c r="Y49" i="2"/>
  <c r="Y52" i="2"/>
  <c r="Y55" i="2"/>
  <c r="Y58" i="2"/>
  <c r="Y61" i="2"/>
  <c r="Y64" i="2"/>
  <c r="Y67" i="2"/>
  <c r="Z4" i="2"/>
  <c r="Z7" i="2"/>
  <c r="Z10" i="2"/>
  <c r="Z13" i="2"/>
  <c r="Z16" i="2"/>
  <c r="Z19" i="2"/>
  <c r="Z22" i="2"/>
  <c r="Z25" i="2"/>
  <c r="Z28" i="2"/>
  <c r="Z31" i="2"/>
  <c r="Z34" i="2"/>
  <c r="Z37" i="2"/>
  <c r="Z40" i="2"/>
  <c r="Z43" i="2"/>
  <c r="Z46" i="2"/>
  <c r="Z49" i="2"/>
  <c r="Z52" i="2"/>
  <c r="Z55" i="2"/>
  <c r="Z58" i="2"/>
  <c r="Z61" i="2"/>
  <c r="Z64" i="2"/>
  <c r="Z67" i="2"/>
  <c r="W5" i="2"/>
  <c r="W11" i="2"/>
  <c r="W14" i="2"/>
  <c r="W20" i="2"/>
  <c r="W23" i="2"/>
  <c r="W29" i="2"/>
  <c r="W35" i="2"/>
  <c r="W38" i="2"/>
  <c r="W44" i="2"/>
  <c r="W47" i="2"/>
  <c r="W53" i="2"/>
  <c r="W59" i="2"/>
  <c r="W62" i="2"/>
  <c r="Y15" i="2"/>
  <c r="Y27" i="2"/>
  <c r="Z38" i="2"/>
  <c r="Z47" i="2"/>
  <c r="Z56" i="2"/>
  <c r="Z65" i="2"/>
  <c r="W6" i="2"/>
  <c r="W18" i="2"/>
  <c r="W30" i="2"/>
  <c r="W39" i="2"/>
  <c r="W48" i="2"/>
  <c r="W57" i="2"/>
  <c r="W66" i="2"/>
  <c r="X6" i="2"/>
  <c r="X18" i="2"/>
  <c r="X30" i="2"/>
  <c r="X48" i="2"/>
  <c r="X57" i="2"/>
  <c r="X66" i="2"/>
  <c r="Y6" i="2"/>
  <c r="Y18" i="2"/>
  <c r="Y30" i="2"/>
  <c r="Y39" i="2"/>
  <c r="Y48" i="2"/>
  <c r="Y57" i="2"/>
  <c r="W9" i="2"/>
  <c r="Z32" i="2"/>
  <c r="Z50" i="2"/>
  <c r="Z59" i="2"/>
  <c r="X21" i="2"/>
  <c r="W33" i="2"/>
  <c r="W51" i="2"/>
  <c r="Y9" i="2"/>
  <c r="X42" i="2"/>
  <c r="X60" i="2"/>
  <c r="W12" i="2"/>
  <c r="X24" i="2"/>
  <c r="X39" i="2"/>
  <c r="Y66" i="2"/>
  <c r="W21" i="2"/>
  <c r="Z41" i="2"/>
  <c r="X9" i="2"/>
  <c r="W42" i="2"/>
  <c r="W60" i="2"/>
  <c r="Y21" i="2"/>
  <c r="X33" i="2"/>
  <c r="X51" i="2"/>
  <c r="W24" i="2"/>
  <c r="Y33" i="2"/>
  <c r="Y42" i="2"/>
  <c r="Y51" i="2"/>
  <c r="Y60" i="2"/>
  <c r="X12" i="2"/>
  <c r="Z35" i="2"/>
  <c r="Z44" i="2"/>
  <c r="Z53" i="2"/>
  <c r="Z62" i="2"/>
  <c r="Y12" i="2"/>
  <c r="Y24" i="2"/>
  <c r="W36" i="2"/>
  <c r="W45" i="2"/>
  <c r="W54" i="2"/>
  <c r="W63" i="2"/>
  <c r="W15" i="2"/>
  <c r="W27" i="2"/>
  <c r="X36" i="2"/>
  <c r="X45" i="2"/>
  <c r="X54" i="2"/>
  <c r="X63" i="2"/>
  <c r="X15" i="2"/>
  <c r="X27" i="2"/>
  <c r="Y36" i="2"/>
  <c r="Y45" i="2"/>
  <c r="Y54" i="2"/>
  <c r="Y63" i="2"/>
  <c r="H8" i="2"/>
  <c r="J8" i="2"/>
  <c r="K8" i="2"/>
  <c r="L8" i="2"/>
  <c r="M8" i="2"/>
  <c r="N8" i="2"/>
  <c r="O8" i="2"/>
  <c r="P8" i="2"/>
  <c r="Q8" i="2"/>
  <c r="G8" i="2"/>
  <c r="E8" i="2" a="1"/>
  <c r="F8" i="2" a="1"/>
  <c r="F8" i="2" l="1"/>
  <c r="E8" i="2"/>
  <c r="H4" i="2"/>
  <c r="D4" i="2" l="1"/>
  <c r="Q4" i="2"/>
  <c r="G4" i="2"/>
  <c r="P4" i="2"/>
  <c r="I8" i="2"/>
  <c r="C8" i="2"/>
  <c r="I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J3" authorId="0" shapeId="0" xr:uid="{49B24410-1BE1-43BE-B127-0B5D85D91138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Q3" authorId="0" shapeId="0" xr:uid="{42B761FB-E3B5-4BE3-A8AA-D711100F80C6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 A high 1yr Turnover rate might indicate that tenants are not likely to renew their leases.</t>
        </r>
      </text>
    </comment>
    <comment ref="I6" authorId="0" shapeId="0" xr:uid="{9D8638F8-A336-4A62-8303-BA8FBC18454F}">
      <text>
        <r>
          <rPr>
            <sz val="9"/>
            <color indexed="81"/>
            <rFont val="Tahoma"/>
            <family val="2"/>
          </rPr>
          <t>&lt;optional&gt;_x000D_
_x000D_
Used to override the "Latest Lease:" rent roll date.</t>
        </r>
      </text>
    </comment>
    <comment ref="K6" authorId="0" shapeId="0" xr:uid="{5096C3A5-3A87-4592-AF35-C1AB2BF55C90}">
      <text>
        <r>
          <rPr>
            <sz val="9"/>
            <color indexed="81"/>
            <rFont val="Tahoma"/>
            <family val="2"/>
          </rPr>
          <t>This date is used to calculate the 30 / 60 / 90 lease values (Columns L-N)</t>
        </r>
      </text>
    </comment>
    <comment ref="J7" authorId="0" shapeId="0" xr:uid="{085BEAC6-618E-4822-AD46-33E01265CBA0}">
      <text>
        <r>
          <rPr>
            <sz val="9"/>
            <color indexed="81"/>
            <rFont val="Tahoma"/>
            <family val="2"/>
          </rPr>
          <t>Excludes vacant units</t>
        </r>
      </text>
    </comment>
    <comment ref="L7" authorId="0" shapeId="0" xr:uid="{2DA748CE-A2F3-4D12-B9F3-B844FF26B926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M7" authorId="0" shapeId="0" xr:uid="{94F95EFD-79C5-40DD-8F83-F0FD3C430514}">
      <text>
        <r>
          <rPr>
            <sz val="9"/>
            <color indexed="81"/>
            <rFont val="Tahoma"/>
            <family val="2"/>
          </rPr>
          <t>Number of leases signed in the past 30 days &amp; the average rent for those leases.</t>
        </r>
      </text>
    </comment>
    <comment ref="N7" authorId="0" shapeId="0" xr:uid="{89C51879-3B3C-48AE-B117-BEB8252B64AA}">
      <text>
        <r>
          <rPr>
            <sz val="9"/>
            <color indexed="81"/>
            <rFont val="Tahoma"/>
            <family val="2"/>
          </rPr>
          <t>Number of leases signed in the past 60-90 days &amp; the average rent for those leases.</t>
        </r>
      </text>
    </comment>
    <comment ref="Q7" authorId="0" shapeId="0" xr:uid="{D13072E1-14D5-4986-B279-94B3B36EAAF1}">
      <text>
        <r>
          <rPr>
            <sz val="9"/>
            <color indexed="81"/>
            <rFont val="Tahoma"/>
            <family val="2"/>
          </rPr>
          <t>% / # of tenant that have moved in within the past year_x000D_
_x000D_
This is used to measure the "stickiness" of the tenants._x000D_
A high 1yr Turnover rate might indicate that tenants are not likely to renew their leases.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<sst xmlns="http://schemas.openxmlformats.org/spreadsheetml/2006/main" count="261" uniqueCount="188">
  <si>
    <t>RENT ROLL TOTAL SUMMARY</t>
  </si>
  <si>
    <t>Renovation Mix</t>
  </si>
  <si>
    <t>Avg. SF</t>
  </si>
  <si>
    <t># of Units</t>
  </si>
  <si>
    <t>Unit Mix</t>
  </si>
  <si>
    <t>Rent (In-Place)</t>
  </si>
  <si>
    <t>Rent (Market)</t>
  </si>
  <si>
    <t>&lt; 30</t>
  </si>
  <si>
    <t>30-60</t>
  </si>
  <si>
    <t>60-90</t>
  </si>
  <si>
    <t>Min / Max</t>
  </si>
  <si>
    <t>Vacancy</t>
  </si>
  <si>
    <t>1yr Turnover</t>
  </si>
  <si>
    <t>TOTAL</t>
  </si>
  <si>
    <t>Classic
Parital
Renovated</t>
  </si>
  <si>
    <t>RENT ROLL UNIT TYPE SUMMARY</t>
  </si>
  <si>
    <t>Date override</t>
  </si>
  <si>
    <t>Newest lease:</t>
  </si>
  <si>
    <t>Unit Type</t>
  </si>
  <si>
    <t>Unit Name</t>
  </si>
  <si>
    <t>Reno</t>
  </si>
  <si>
    <t>Beds</t>
  </si>
  <si>
    <t>Baths</t>
  </si>
  <si>
    <t>DATA VALIDATION</t>
  </si>
  <si>
    <t>Validation</t>
  </si>
  <si>
    <t>Result</t>
  </si>
  <si>
    <t>Duplicate Tenants</t>
  </si>
  <si>
    <t>Duplicate Units</t>
  </si>
  <si>
    <t>Unique Unit Types</t>
  </si>
  <si>
    <t>Count of Units</t>
  </si>
  <si>
    <t># Occupied</t>
  </si>
  <si>
    <t># Vacant</t>
  </si>
  <si>
    <t>Rent (In-Place) TTL</t>
  </si>
  <si>
    <t>Rent (Market) TTL</t>
  </si>
  <si>
    <t>Total Charge TTL</t>
  </si>
  <si>
    <t>PARSED RENT ROLL</t>
  </si>
  <si>
    <t>Dynamic Unit Type Range:</t>
  </si>
  <si>
    <t>Unit Name (UTM)</t>
  </si>
  <si>
    <t>Bed (UTM)</t>
  </si>
  <si>
    <t>Bath (UTM)</t>
  </si>
  <si>
    <t>Reno (UTM)</t>
  </si>
  <si>
    <t>unit_num</t>
  </si>
  <si>
    <t>unit_type</t>
  </si>
  <si>
    <t>sqft</t>
  </si>
  <si>
    <t>br</t>
  </si>
  <si>
    <t>bath</t>
  </si>
  <si>
    <t>occupancy</t>
  </si>
  <si>
    <t>tenant</t>
  </si>
  <si>
    <t>move_in</t>
  </si>
  <si>
    <t>lease_start</t>
  </si>
  <si>
    <t>lease_end</t>
  </si>
  <si>
    <t>rent_market</t>
  </si>
  <si>
    <t>rent_charge</t>
  </si>
  <si>
    <t>total_charge</t>
  </si>
  <si>
    <t>rent_gov_subsidy</t>
  </si>
  <si>
    <t>is_mtm</t>
  </si>
  <si>
    <t>mtm_charge</t>
  </si>
  <si>
    <t>Other Charges</t>
  </si>
  <si>
    <t>OCC</t>
  </si>
  <si>
    <t>VAC</t>
  </si>
  <si>
    <t>&lt;&lt;&lt;Vacant-Assigned&gt;&gt;&gt;</t>
  </si>
  <si>
    <t>304   601</t>
  </si>
  <si>
    <t>SCOTT, CATHY</t>
  </si>
  <si>
    <t>304   602</t>
  </si>
  <si>
    <t>LAJOICE, CHAD</t>
  </si>
  <si>
    <t>304   603</t>
  </si>
  <si>
    <t>MCCAIN, SUSAN</t>
  </si>
  <si>
    <t>304   604</t>
  </si>
  <si>
    <t>SHELBY, STEVEN D.</t>
  </si>
  <si>
    <t>304   605</t>
  </si>
  <si>
    <t>DAVIS, KAYLYN</t>
  </si>
  <si>
    <t>304   606</t>
  </si>
  <si>
    <t>PHILLIPS, ANDREW T.</t>
  </si>
  <si>
    <t>304   607</t>
  </si>
  <si>
    <t>MILBURN, BRETT J.</t>
  </si>
  <si>
    <t>304   608</t>
  </si>
  <si>
    <t>FOSTER, SEAN G.</t>
  </si>
  <si>
    <t>304   609</t>
  </si>
  <si>
    <t>SMITH, SHEILA</t>
  </si>
  <si>
    <t>304   610</t>
  </si>
  <si>
    <t>THOMPSON, DEANNA</t>
  </si>
  <si>
    <t>304   611</t>
  </si>
  <si>
    <t>WHITTAKER, ZANE</t>
  </si>
  <si>
    <t>304   612</t>
  </si>
  <si>
    <t>TRAVNICEK, JANE</t>
  </si>
  <si>
    <t>304   613</t>
  </si>
  <si>
    <t>RAYL, JOSEPH M.</t>
  </si>
  <si>
    <t>304   614</t>
  </si>
  <si>
    <t>BROCK, RYAN</t>
  </si>
  <si>
    <t>304   615</t>
  </si>
  <si>
    <t>POWELL, PAUL</t>
  </si>
  <si>
    <t>304   616</t>
  </si>
  <si>
    <t>HARRIS, JONATHAN L.</t>
  </si>
  <si>
    <t>304   701</t>
  </si>
  <si>
    <t>MACALUSO, TJ</t>
  </si>
  <si>
    <t>304   702</t>
  </si>
  <si>
    <t>SHIELDS-COX, BARBARA</t>
  </si>
  <si>
    <t>304   703</t>
  </si>
  <si>
    <t>NELSON, ERIC</t>
  </si>
  <si>
    <t>304   704 (T)</t>
  </si>
  <si>
    <t>DYE, JEFFERY</t>
  </si>
  <si>
    <t>304   705</t>
  </si>
  <si>
    <t>GORDON, JESSICA</t>
  </si>
  <si>
    <t>304   706</t>
  </si>
  <si>
    <t>PELLETIER, MARK</t>
  </si>
  <si>
    <t>304   707</t>
  </si>
  <si>
    <t>BABCOCK, HANNAH</t>
  </si>
  <si>
    <t>304   708</t>
  </si>
  <si>
    <t>SILVERNAIL, KARL</t>
  </si>
  <si>
    <t>304   709</t>
  </si>
  <si>
    <t>MORGAN, DUSTINA</t>
  </si>
  <si>
    <t>304   710</t>
  </si>
  <si>
    <t>COMBS, SHARON S.</t>
  </si>
  <si>
    <t>304   711</t>
  </si>
  <si>
    <t>FORD, DARLENA</t>
  </si>
  <si>
    <t>304   712 (T)</t>
  </si>
  <si>
    <t>Canner, Jared</t>
  </si>
  <si>
    <t>304   713</t>
  </si>
  <si>
    <t>Green, Richard</t>
  </si>
  <si>
    <t>304   714</t>
  </si>
  <si>
    <t>CHAPEL, SUMMER</t>
  </si>
  <si>
    <t>304   715 (T)</t>
  </si>
  <si>
    <t>WEAVER, DAVID</t>
  </si>
  <si>
    <t>304   716</t>
  </si>
  <si>
    <t>MILLER (MORELAND), KRI</t>
  </si>
  <si>
    <t>304   801</t>
  </si>
  <si>
    <t>COMOGLIO, LYNDA</t>
  </si>
  <si>
    <t>304   802</t>
  </si>
  <si>
    <t>CRESS, KENNETH</t>
  </si>
  <si>
    <t>304   803</t>
  </si>
  <si>
    <t>TAYLOR, SONSHARA</t>
  </si>
  <si>
    <t>304   804</t>
  </si>
  <si>
    <t>WRIGHT, NICHOLAS J.</t>
  </si>
  <si>
    <t>304   805</t>
  </si>
  <si>
    <t>HOOVER, EMILY A.</t>
  </si>
  <si>
    <t>304   806</t>
  </si>
  <si>
    <t>BABCOCK, BETHANY K.</t>
  </si>
  <si>
    <t>304   807</t>
  </si>
  <si>
    <t>ALFORD, LANNAH</t>
  </si>
  <si>
    <t>304   808</t>
  </si>
  <si>
    <t>LISCOMBE, KAYLYNN M.</t>
  </si>
  <si>
    <t>304   809</t>
  </si>
  <si>
    <t>Vanzo, Brittany</t>
  </si>
  <si>
    <t>304   810</t>
  </si>
  <si>
    <t>LONG, JACQUELINE</t>
  </si>
  <si>
    <t>304   811</t>
  </si>
  <si>
    <t>VIERA, ANTONIO L.</t>
  </si>
  <si>
    <t>304   812</t>
  </si>
  <si>
    <t>SCHNEPP, ANDREW</t>
  </si>
  <si>
    <t>304   813</t>
  </si>
  <si>
    <t>Polk, Brian R.</t>
  </si>
  <si>
    <t>304   814</t>
  </si>
  <si>
    <t>FIELDS, TYRON L.</t>
  </si>
  <si>
    <t>304   815</t>
  </si>
  <si>
    <t>CHESSHIR, AMANDA</t>
  </si>
  <si>
    <t>304   816</t>
  </si>
  <si>
    <t>GRAVES, RONICA</t>
  </si>
  <si>
    <t>304   901</t>
  </si>
  <si>
    <t>PRUITT, LOGAN M.</t>
  </si>
  <si>
    <t>304   902</t>
  </si>
  <si>
    <t>304   903</t>
  </si>
  <si>
    <t>BRAXTON-HAYES, SHELILI</t>
  </si>
  <si>
    <t>304   904</t>
  </si>
  <si>
    <t>ALEXANDER, CHLOE</t>
  </si>
  <si>
    <t>304   905</t>
  </si>
  <si>
    <t>ROBERTS, PAMELA T.</t>
  </si>
  <si>
    <t>304   906</t>
  </si>
  <si>
    <t>SENKOWSKI, DYLAN</t>
  </si>
  <si>
    <t>304   907</t>
  </si>
  <si>
    <t>BROOKS, ROSHAWNDA R.</t>
  </si>
  <si>
    <t>304   908</t>
  </si>
  <si>
    <t>WHITE, KELSEY</t>
  </si>
  <si>
    <t>304  1001</t>
  </si>
  <si>
    <t>BROUGHTON, LILA</t>
  </si>
  <si>
    <t>304  1002</t>
  </si>
  <si>
    <t>GALBRAITH, WILLIAM</t>
  </si>
  <si>
    <t>304  1003</t>
  </si>
  <si>
    <t>SHEPARD, STEPHANIE</t>
  </si>
  <si>
    <t>304  1004</t>
  </si>
  <si>
    <t>MONTICUE, LEAH M.</t>
  </si>
  <si>
    <t>304  1005</t>
  </si>
  <si>
    <t>KENNEDY, JOCELYN</t>
  </si>
  <si>
    <t>304  1006</t>
  </si>
  <si>
    <t>SCHETTINO, ARTURO</t>
  </si>
  <si>
    <t>304  1007</t>
  </si>
  <si>
    <t>KISER, MARY C.</t>
  </si>
  <si>
    <t>304  1008</t>
  </si>
  <si>
    <t>STEWART, SHIRLENE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</si>
</sst>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&quot;MOP$&quot;#,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color rgb="FFAECFD9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C6591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545E"/>
        <bgColor indexed="64"/>
      </patternFill>
    </fill>
    <fill>
      <patternFill patternType="solid">
        <fgColor rgb="FFE8F1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center" vertical="center"/>
    </xf>
    <xf numFmtId="9" fontId="1" fillId="2" borderId="5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14" fontId="9" fillId="5" borderId="2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65" fontId="1" fillId="2" borderId="8" xfId="0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36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quickdata.a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63500</xdr:rowOff>
    </xdr:from>
    <xdr:to>
      <xdr:col>2</xdr:col>
      <xdr:colOff>747607</xdr:colOff>
      <xdr:row>0</xdr:row>
      <xdr:rowOff>317500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F0B485-250B-AECF-F39F-A593B9567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63500"/>
          <a:ext cx="1761067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D12B-BEC0-41C3-8D8B-7DA66DF2F42B}">
  <dimension ref="B1:AQ67"/>
  <sheetViews>
    <sheetView tabSelected="1" topLeftCell="AG43" zoomScaleNormal="100" workbookViewId="0">
      <selection activeCell="AM4" sqref="AM4:AM68"/>
    </sheetView>
  </sheetViews>
  <sheetFormatPr defaultRowHeight="13.8" x14ac:dyDescent="0.3"/>
  <cols>
    <col min="1" max="1" width="2.77734375" style="1" customWidth="1"/>
    <col min="2" max="3" width="14.77734375" style="1" customWidth="1"/>
    <col min="4" max="4" width="9.77734375" style="1" customWidth="1"/>
    <col min="5" max="8" width="8.77734375" style="1" customWidth="1"/>
    <col min="9" max="11" width="11.77734375" style="1" customWidth="1"/>
    <col min="12" max="12" width="8.88671875" style="1"/>
    <col min="13" max="14" width="9.77734375" style="1" customWidth="1"/>
    <col min="15" max="17" width="11.77734375" style="1" customWidth="1"/>
    <col min="18" max="18" width="2.77734375" style="1" customWidth="1"/>
    <col min="19" max="19" width="14.77734375" style="1" customWidth="1"/>
    <col min="20" max="20" width="6.77734375" style="1" customWidth="1"/>
    <col min="21" max="21" width="14.77734375" style="1" customWidth="1"/>
    <col min="22" max="22" width="2.77734375" style="1" customWidth="1"/>
    <col min="23" max="23" width="8.88671875" style="1"/>
    <col min="24" max="34" width="10.77734375" style="1" customWidth="1"/>
    <col min="35" max="35" width="30.77734375" style="1" customWidth="1"/>
    <col min="36" max="41" width="10.77734375" style="1" customWidth="1"/>
    <col min="42" max="42" width="10.88671875" style="1" bestFit="1" customWidth="1"/>
    <col min="43" max="43" width="12.33203125" style="1" bestFit="1" customWidth="1"/>
    <col min="44" max="44" width="10.77734375" style="1" customWidth="1"/>
    <col min="45" max="16384" width="8.88671875" style="1"/>
  </cols>
  <sheetData>
    <row r="1" spans="2:43" ht="34.950000000000003" customHeight="1" thickBot="1" x14ac:dyDescent="0.35"/>
    <row r="2" spans="2:43" ht="15.6" x14ac:dyDescent="0.3">
      <c r="B2" s="11" t="s">
        <v>0</v>
      </c>
      <c r="C2" s="3"/>
      <c r="D2" s="3"/>
      <c r="E2" s="3"/>
      <c r="F2" s="3"/>
      <c r="G2" s="3"/>
      <c r="H2" s="3"/>
      <c r="I2" s="3"/>
      <c r="J2" s="3"/>
      <c r="K2" s="8"/>
      <c r="L2" s="3"/>
      <c r="M2" s="3"/>
      <c r="N2" s="3"/>
      <c r="O2" s="3"/>
      <c r="P2" s="3"/>
      <c r="Q2" s="3"/>
      <c r="S2" s="36" t="s">
        <v>23</v>
      </c>
      <c r="T2" s="2"/>
      <c r="U2" s="2"/>
      <c r="W2" s="47" t="s">
        <v>35</v>
      </c>
      <c r="X2" s="39"/>
      <c r="Y2" s="39"/>
      <c r="Z2" s="48" t="s">
        <v>36</v>
      </c>
      <c r="AA2" s="49" t="str">
        <f>"$AB$4:$AB$68"</f>
        <v>$AB$4:$AB$68</v>
      </c>
      <c r="AB2" s="39"/>
      <c r="AC2" s="39"/>
      <c r="AD2" s="40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 spans="2:43" x14ac:dyDescent="0.3">
      <c r="B3" s="4"/>
      <c r="C3" s="12" t="s">
        <v>1</v>
      </c>
      <c r="D3" s="12"/>
      <c r="E3" s="4"/>
      <c r="F3" s="4"/>
      <c r="G3" s="4" t="s">
        <v>2</v>
      </c>
      <c r="H3" s="4" t="s">
        <v>3</v>
      </c>
      <c r="I3" s="4" t="s">
        <v>4</v>
      </c>
      <c r="J3" s="4" t="s">
        <v>5</v>
      </c>
      <c r="K3" s="9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S3" s="32" t="s">
        <v>24</v>
      </c>
      <c r="T3" s="32"/>
      <c r="U3" s="32" t="s">
        <v>25</v>
      </c>
      <c r="W3" s="41" t="s">
        <v>37</v>
      </c>
      <c r="X3" s="41" t="s">
        <v>38</v>
      </c>
      <c r="Y3" s="41" t="s">
        <v>39</v>
      </c>
      <c r="Z3" s="41" t="s">
        <v>40</v>
      </c>
      <c r="AA3" s="42" t="s">
        <v>41</v>
      </c>
      <c r="AB3" s="42" t="s">
        <v>42</v>
      </c>
      <c r="AC3" s="42" t="s">
        <v>43</v>
      </c>
      <c r="AD3" s="43" t="s">
        <v>44</v>
      </c>
      <c r="AE3" s="42" t="s">
        <v>45</v>
      </c>
      <c r="AF3" s="42" t="s">
        <v>46</v>
      </c>
      <c r="AG3" s="42" t="s">
        <v>47</v>
      </c>
      <c r="AH3" s="42" t="s">
        <v>48</v>
      </c>
      <c r="AI3" s="42" t="s">
        <v>49</v>
      </c>
      <c r="AJ3" s="42" t="s">
        <v>50</v>
      </c>
      <c r="AK3" s="42" t="s">
        <v>51</v>
      </c>
      <c r="AL3" s="42" t="s">
        <v>52</v>
      </c>
      <c r="AM3" s="42" t="s">
        <v>53</v>
      </c>
      <c r="AN3" s="42" t="s">
        <v>54</v>
      </c>
      <c r="AO3" s="42" t="s">
        <v>55</v>
      </c>
      <c r="AP3" s="42" t="s">
        <v>56</v>
      </c>
      <c r="AQ3" s="42" t="s">
        <v>57</v>
      </c>
    </row>
    <row r="4" spans="2:43" ht="41.4" x14ac:dyDescent="0.3">
      <c r="B4" s="13" t="s">
        <v>13</v>
      </c>
      <c r="C4" s="14" t="s">
        <v>14</v>
      </c>
      <c r="D4" s="16">
        <f ca="1">IFERROR(_xlfn.TEXTJOIN(CHAR(10),TRUE,TEXT(SUMIF($D$8:$D$8, "Classic", $H$8:$H$8)/$H$4, "0%") &amp; " / " &amp; SUMIF($D$8:$D$8, "Classic", $H$8:$H$8) &amp; CHAR(10) &amp; _xlfn.TEXTJOIN(CHAR(10), TRUE,        TEXT(SUMIF($D$8:$D$8, "Partial", $H$8:$H$8)/$H$4, "0%") &amp; " / " &amp; SUMIF($D$8:$D$8, "Partial", $H$8:$H$8),        TEXT(SUMIF($D$8:$D$8, "Renovated", $H$8:$H$8)/$H$4, "0%") &amp; " / " &amp; SUMIF($D$8:$D$8, "Renovated", $H$8:$H$8))),0)</f>
        <v>0</v>
      </c>
      <c r="E4" s="5"/>
      <c r="F4" s="5"/>
      <c r="G4" s="6">
        <f ca="1">IFERROR(SUMPRODUCT($G$8:$G$8,$H$8:$H$8)/$H$4,0)</f>
        <v>0</v>
      </c>
      <c r="H4" s="6">
        <f ca="1">SUM($H$8:$H$8)</f>
        <v>0</v>
      </c>
      <c r="I4" s="15">
        <f ca="1">IFERROR(_xlfn.TEXTJOIN(CHAR(10), TRUE, IF(_xlfn._xlws.SORT(_xlfn.UNIQUE(_xlfn._xlws.FILTER($E$8:$E$8, $E$8:$E$8&lt;&gt;"")))&lt;&gt;"", _xlfn._xlws.SORT(_xlfn.UNIQUE(_xlfn._xlws.FILTER($E$8:$E$8, $E$8:$E$8&lt;&gt;""))) &amp; "b: " &amp; TEXT(SUMIF($E$8:$E$8, _xlfn._xlws.SORT(_xlfn.UNIQUE(_xlfn._xlws.FILTER($E$8:$E$8, $E$8:$E$8&lt;&gt;""))), $H$8:$H$8)/$H$4, "0%") &amp; " / " &amp; SUMIF($E$8:$E$8, _xlfn._xlws.SORT(_xlfn.UNIQUE(_xlfn._xlws.FILTER($E$8:$E$8, $E$8:$E$8&lt;&gt;""))), $H$8:$H$8), "")), 0)</f>
        <v>0</v>
      </c>
      <c r="J4" s="7">
        <f>IFERROR(AVERAGEIFS($AL$4:$AL$68,$AF$4:$AF$68,"&lt;&gt;VAC"),0)</f>
        <v>717.8730158730159</v>
      </c>
      <c r="K4" s="10">
        <f>IFERROR(AVERAGE($AK$4:$AK$68),0)</f>
        <v>0</v>
      </c>
      <c r="L4" s="5" t="str">
        <f>IFERROR(TEXT(AVERAGEIFS($AL$4:$AL$68,$AI$4:$AI$68,"&gt;"&amp;L$6),"$0,0"),TEXT(0,"$0"))&amp;" / "&amp;IFERROR(TEXT(COUNTIFS($AI$4:$AI$68,"&gt;"&amp;$L$6),"0"),0)</f>
        <v>$849 / 4</v>
      </c>
      <c r="M4" s="5" t="str">
        <f>IFERROR(TEXT(AVERAGEIFS($AL$4:$AL$68,$AI$4:$AI$68,"&gt;"&amp;M$6,$AI$4:$AI$68,"&lt;="&amp;L$6),"$0,0"),TEXT(0,"$0"))&amp;" / "&amp;IFERROR(TEXT(COUNTIFS($AI$4:$AI$68,"&gt;"&amp;M$6,$AI$4:$AI$68,"&lt;="&amp;L$6),"0"),0)</f>
        <v>$695 / 2</v>
      </c>
      <c r="N4" s="5" t="str">
        <f>IFERROR(TEXT(AVERAGEIFS($AL$4:$AL$68,$AI$4:$AI$68,"&gt;"&amp;N$6,$AI$4:$AI$68,"&lt;="&amp;M$6),"$0,0"),TEXT(0,"$0"))&amp;" / "&amp;IFERROR(TEXT(COUNTIFS($AI$4:$AI$68,"&gt;"&amp;N$6,$AI$4:$AI$68,"&lt;="&amp;M$6),"0"),0)</f>
        <v>$0 / 0</v>
      </c>
      <c r="O4" s="5" t="str">
        <f>IFERROR(TEXT(_xlfn.MINIFS($AL$4:$AL$68,$AF$4:$AF$68,"&lt;&gt;VAC"),"$0")&amp;" / "&amp;TEXT(_xlfn.MAXIFS($AL$4:$AL$68,$AF$4:$AF$68,"&lt;&gt;VAC"),"$0"),"")</f>
        <v>$191 / $930</v>
      </c>
      <c r="P4" s="5" t="str">
        <f ca="1">IFERROR(TEXT(COUNTIFS($AF$4:$AF$68,"VAC")/H4,"0%")&amp;" / "&amp;COUNTIFS($AF$4:$AF$68,"VAC"),"")</f>
        <v/>
      </c>
      <c r="Q4" s="5" t="str">
        <f ca="1">IFERROR(TEXT(COUNTIFS($AH$4:$AH$68,"&lt;"&amp;($K$6-365),$AF$4:$AF$68,"&lt;&gt;VAC")/$H$4,"0%") &amp;" / "&amp; COUNTIFS($AH$4:$AH$68,"&lt;"&amp;($K$6-365),$AF$4:$AF$68,"&lt;&gt;VAC"),"")</f>
        <v/>
      </c>
      <c r="S4" s="33" t="s">
        <v>26</v>
      </c>
      <c r="T4" s="33"/>
      <c r="U4" s="33" cm="1">
        <f t="array" ref="U4">IFERROR(SUM(IF(COUNTIF(AG4:AG68, AG4:AG68)&gt;1, 1/COUNTIF(AG4:AG68, AG4:AG68), 0)),0)</f>
        <v>0</v>
      </c>
      <c r="W4" s="44" t="str">
        <f ca="1">_xlfn.XLOOKUP($AB4,$B$8:$B$8,$C$8:$C$8,"",0)</f>
        <v/>
      </c>
      <c r="X4" s="44" t="str">
        <f ca="1">_xlfn.XLOOKUP($AB4,$B$8:$B$8,$E$8:$E$8,"",0)</f>
        <v/>
      </c>
      <c r="Y4" s="44" t="str">
        <f ca="1">_xlfn.XLOOKUP($AB4,$B$8:$B$8,$F$8:$F$8,"",0)</f>
        <v/>
      </c>
      <c r="Z4" s="44" t="str">
        <f ca="1">IF((_xlfn.XLOOKUP($AB4,$B$8:$B$8,$D$8:$D$8,"",0)=0),"Classic",_xlfn.XLOOKUP($AB4,$B$8:$B$8,$D$8:$D$8,"",0))</f>
        <v/>
      </c>
      <c r="AA4" s="45" t="s">
        <v>61</v>
      </c>
      <c r="AB4" s="45"/>
      <c r="AC4" s="45">
        <v>777</v>
      </c>
      <c r="AD4" s="46">
        <v>2</v>
      </c>
      <c r="AE4" s="45">
        <v>1</v>
      </c>
      <c r="AF4" s="45" t="s">
        <v>58</v>
      </c>
      <c r="AG4" s="45" t="s">
        <v>62</v>
      </c>
      <c r="AH4" s="50">
        <v>43082</v>
      </c>
      <c r="AI4" s="50">
        <v>43082</v>
      </c>
      <c r="AJ4" s="50">
        <v>45638</v>
      </c>
      <c r="AK4" s="45">
        <v>0</v>
      </c>
      <c r="AL4" s="45">
        <v>730</v>
      </c>
      <c r="AM4" s="45">
        <v>730</v>
      </c>
      <c r="AN4" s="45">
        <v>0</v>
      </c>
      <c r="AO4" s="45" t="b">
        <v>0</v>
      </c>
      <c r="AP4" s="45">
        <v>0</v>
      </c>
      <c r="AQ4" s="45">
        <v>0</v>
      </c>
    </row>
    <row r="5" spans="2:43" x14ac:dyDescent="0.3">
      <c r="S5" s="35" t="s">
        <v>27</v>
      </c>
      <c r="T5" s="35"/>
      <c r="U5" s="35" cm="1">
        <f t="array" ref="U5">IFERROR(SUMPRODUCT((COUNTIF(AA4:AA68, AA4:AA68)&gt;1)/COUNTIF(AA4:AA68, AA4:AA68)),0)</f>
        <v>0</v>
      </c>
      <c r="W5" s="44" t="str">
        <f ca="1">_xlfn.XLOOKUP($AB5,$B$8:$B$8,$C$8:$C$8,"",0)</f>
        <v/>
      </c>
      <c r="X5" s="44" t="str">
        <f ca="1">_xlfn.XLOOKUP($AB5,$B$8:$B$8,$E$8:$E$8,"",0)</f>
        <v/>
      </c>
      <c r="Y5" s="44" t="str">
        <f ca="1">_xlfn.XLOOKUP($AB5,$B$8:$B$8,$F$8:$F$8,"",0)</f>
        <v/>
      </c>
      <c r="Z5" s="44" t="str">
        <f ca="1">IF((_xlfn.XLOOKUP($AB5,$B$8:$B$8,$D$8:$D$8,"",0)=0),"Classic",_xlfn.XLOOKUP($AB5,$B$8:$B$8,$D$8:$D$8,"",0))</f>
        <v/>
      </c>
      <c r="AA5" s="45" t="s">
        <v>63</v>
      </c>
      <c r="AB5" s="45"/>
      <c r="AC5" s="45">
        <v>777</v>
      </c>
      <c r="AD5" s="46">
        <v>2</v>
      </c>
      <c r="AE5" s="45">
        <v>1</v>
      </c>
      <c r="AF5" s="45" t="s">
        <v>58</v>
      </c>
      <c r="AG5" s="45" t="s">
        <v>64</v>
      </c>
      <c r="AH5" s="50">
        <v>44879</v>
      </c>
      <c r="AI5" s="50">
        <v>44879</v>
      </c>
      <c r="AJ5" s="50">
        <v>45609</v>
      </c>
      <c r="AK5" s="45">
        <v>0</v>
      </c>
      <c r="AL5" s="45">
        <v>740</v>
      </c>
      <c r="AM5" s="45">
        <v>740</v>
      </c>
      <c r="AN5" s="45">
        <v>0</v>
      </c>
      <c r="AO5" s="45" t="b">
        <v>0</v>
      </c>
      <c r="AP5" s="45">
        <v>0</v>
      </c>
      <c r="AQ5" s="45">
        <v>50</v>
      </c>
    </row>
    <row r="6" spans="2:43" ht="15.6" x14ac:dyDescent="0.3">
      <c r="B6" s="11" t="s">
        <v>15</v>
      </c>
      <c r="C6" s="17"/>
      <c r="D6" s="17"/>
      <c r="E6" s="17"/>
      <c r="F6" s="17"/>
      <c r="G6" s="17"/>
      <c r="H6" s="30" t="s">
        <v>16</v>
      </c>
      <c r="I6" s="31"/>
      <c r="J6" s="30" t="s">
        <v>17</v>
      </c>
      <c r="K6" s="28">
        <f>IF(LEN(I6)=0,IF(MAX($AI$4:$AI$68)=0,"",MAX($AI$4:$AI$68)),I6)</f>
        <v>45387</v>
      </c>
      <c r="L6" s="18">
        <f>IF($K$6="","",$K$6-30)</f>
        <v>45357</v>
      </c>
      <c r="M6" s="18">
        <f>IF($K$6="","",$K$6-60)</f>
        <v>45327</v>
      </c>
      <c r="N6" s="18">
        <f>IF($K$6="","",$K$6-90)</f>
        <v>45297</v>
      </c>
      <c r="O6" s="17"/>
      <c r="P6" s="17"/>
      <c r="Q6" s="17"/>
      <c r="S6" s="35" t="s">
        <v>28</v>
      </c>
      <c r="T6" s="35"/>
      <c r="U6" s="35" cm="1">
        <f t="array" ref="U6">IFERROR(SUM(IF(COUNTIF(AB4:AB68, AB4:AB68)=1, 1, 1/COUNTIF(AB4:AB68, AB4:AB68))),0)</f>
        <v>0</v>
      </c>
      <c r="W6" s="44" t="str">
        <f ca="1">_xlfn.XLOOKUP($AB6,$B$8:$B$8,$C$8:$C$8,"",0)</f>
        <v/>
      </c>
      <c r="X6" s="44" t="str">
        <f ca="1">_xlfn.XLOOKUP($AB6,$B$8:$B$8,$E$8:$E$8,"",0)</f>
        <v/>
      </c>
      <c r="Y6" s="44" t="str">
        <f ca="1">_xlfn.XLOOKUP($AB6,$B$8:$B$8,$F$8:$F$8,"",0)</f>
        <v/>
      </c>
      <c r="Z6" s="44" t="str">
        <f ca="1">IF((_xlfn.XLOOKUP($AB6,$B$8:$B$8,$D$8:$D$8,"",0)=0),"Classic",_xlfn.XLOOKUP($AB6,$B$8:$B$8,$D$8:$D$8,"",0))</f>
        <v/>
      </c>
      <c r="AA6" s="45" t="s">
        <v>65</v>
      </c>
      <c r="AB6" s="45"/>
      <c r="AC6" s="45">
        <v>777</v>
      </c>
      <c r="AD6" s="46">
        <v>2</v>
      </c>
      <c r="AE6" s="45">
        <v>1</v>
      </c>
      <c r="AF6" s="45" t="s">
        <v>58</v>
      </c>
      <c r="AG6" s="45" t="s">
        <v>66</v>
      </c>
      <c r="AH6" s="50">
        <v>41607</v>
      </c>
      <c r="AI6" s="50">
        <v>41607</v>
      </c>
      <c r="AJ6" s="50">
        <v>45640</v>
      </c>
      <c r="AK6" s="45">
        <v>0</v>
      </c>
      <c r="AL6" s="45">
        <v>204</v>
      </c>
      <c r="AM6" s="45">
        <v>730</v>
      </c>
      <c r="AN6" s="45">
        <v>526</v>
      </c>
      <c r="AO6" s="45" t="b">
        <v>0</v>
      </c>
      <c r="AP6" s="45">
        <v>0</v>
      </c>
      <c r="AQ6" s="45">
        <v>0</v>
      </c>
    </row>
    <row r="7" spans="2:43" x14ac:dyDescent="0.3">
      <c r="B7" s="21" t="s">
        <v>18</v>
      </c>
      <c r="C7" s="21" t="s">
        <v>19</v>
      </c>
      <c r="D7" s="21" t="s">
        <v>20</v>
      </c>
      <c r="E7" s="4" t="s">
        <v>21</v>
      </c>
      <c r="F7" s="4" t="s">
        <v>22</v>
      </c>
      <c r="G7" s="4" t="s">
        <v>2</v>
      </c>
      <c r="H7" s="4" t="s">
        <v>3</v>
      </c>
      <c r="I7" s="4" t="s">
        <v>4</v>
      </c>
      <c r="J7" s="4" t="s">
        <v>5</v>
      </c>
      <c r="K7" s="9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S7" s="35" t="s">
        <v>29</v>
      </c>
      <c r="T7" s="35"/>
      <c r="U7" s="35">
        <f>IFERROR(COUNTA($AB$4:$AB$68),0)</f>
        <v>0</v>
      </c>
      <c r="W7" s="44" t="str">
        <f ca="1">_xlfn.XLOOKUP($AB7,$B$8:$B$8,$C$8:$C$8,"",0)</f>
        <v/>
      </c>
      <c r="X7" s="44" t="str">
        <f ca="1">_xlfn.XLOOKUP($AB7,$B$8:$B$8,$E$8:$E$8,"",0)</f>
        <v/>
      </c>
      <c r="Y7" s="44" t="str">
        <f ca="1">_xlfn.XLOOKUP($AB7,$B$8:$B$8,$F$8:$F$8,"",0)</f>
        <v/>
      </c>
      <c r="Z7" s="44" t="str">
        <f ca="1">IF((_xlfn.XLOOKUP($AB7,$B$8:$B$8,$D$8:$D$8,"",0)=0),"Classic",_xlfn.XLOOKUP($AB7,$B$8:$B$8,$D$8:$D$8,"",0))</f>
        <v/>
      </c>
      <c r="AA7" s="45" t="s">
        <v>67</v>
      </c>
      <c r="AB7" s="45"/>
      <c r="AC7" s="45">
        <v>777</v>
      </c>
      <c r="AD7" s="46">
        <v>2</v>
      </c>
      <c r="AE7" s="45">
        <v>1</v>
      </c>
      <c r="AF7" s="45" t="s">
        <v>58</v>
      </c>
      <c r="AG7" s="45" t="s">
        <v>68</v>
      </c>
      <c r="AH7" s="50">
        <v>44008</v>
      </c>
      <c r="AI7" s="50">
        <v>44008</v>
      </c>
      <c r="AJ7" s="50">
        <v>45468</v>
      </c>
      <c r="AK7" s="45">
        <v>0</v>
      </c>
      <c r="AL7" s="45">
        <v>710</v>
      </c>
      <c r="AM7" s="45">
        <v>710</v>
      </c>
      <c r="AN7" s="45">
        <v>0</v>
      </c>
      <c r="AO7" s="45" t="b">
        <v>0</v>
      </c>
      <c r="AP7" s="45">
        <v>0</v>
      </c>
      <c r="AQ7" s="45">
        <v>0</v>
      </c>
    </row>
    <row r="8" spans="2:43" x14ac:dyDescent="0.3">
      <c r="B8" s="22" t="str" cm="1">
        <f t="array" aca="1" ref="B8" ca="1">IFERROR(_xlfn._xlws.SORT(_xlfn.UNIQUE(_xlfn._xlws.FILTER(INDIRECT($AA$2),INDIRECT($AA$2)&lt;&gt;"")),,1),"")</f>
        <v/>
      </c>
      <c r="C8" s="23" t="str">
        <f ca="1">IF(OR(LEN(B8)&gt;0,LEN(E8)&gt;0,LEN(F8)&gt;0),IF(AND(LEN(E8)&gt;0,LEN(F8)&gt;0),E8&amp;"/"&amp;F8&amp;" ",IF(LEN(E8)&gt;0,E8&amp;" ",IF(LEN(F8)&gt;0,F8&amp;" ","")))&amp;TEXT(G8,"#,##")&amp;"sf"&amp;IF(D8="Renovated"," - R",IF(D8="Partial"," - P","")),"")</f>
        <v/>
      </c>
      <c r="D8" s="24"/>
      <c r="E8" s="20" t="str" cm="1">
        <f t="array" aca="1" ref="E8" ca="1">IF(_xlfn.XLOOKUP(B8,INDIRECT($AA$2),$AD$4:$AD$68,"",0)=0,"",_xlfn.XLOOKUP(B8,INDIRECT($AA$2),$AD$4:$AD$68,"",0))</f>
        <v/>
      </c>
      <c r="F8" s="20" t="str" cm="1">
        <f t="array" aca="1" ref="F8" ca="1">IF(_xlfn.XLOOKUP(B8,INDIRECT($AA$2),$AE$4:$AE$68,"",0)=0,"",_xlfn.XLOOKUP(B8,INDIRECT($AA$2),$AE$4:$AE$68,"",0))</f>
        <v/>
      </c>
      <c r="G8" s="25" t="str">
        <f ca="1">IFERROR(IF(LEN(B8)=0,"",AVERAGEIF(INDIRECT($AA$2),B8,$AC$4:$AC$68)),"")</f>
        <v/>
      </c>
      <c r="H8" s="25" t="str">
        <f ca="1">IFERROR(IF(LEN(B8)&gt;0,COUNTIF(INDIRECT($AA$2),B8),""),"")</f>
        <v/>
      </c>
      <c r="I8" s="26" t="str">
        <f ca="1">IFERROR(H8/$H$4,"")</f>
        <v/>
      </c>
      <c r="J8" s="27" t="str">
        <f ca="1">IF(LEN(B8)&gt;0,IFERROR(AVERAGEIFS($AL$4:$AL$68,INDIRECT($AA$2),$B8,$AF$4:$AF$68,"&lt;&gt;VAC"),0),"")</f>
        <v/>
      </c>
      <c r="K8" s="29" t="str">
        <f ca="1">IF(LEN(B8)&gt;0,IFERROR(AVERAGEIFS($AK$4:$AK$68,INDIRECT($AA$2),$B8),0),"")</f>
        <v/>
      </c>
      <c r="L8" s="19" t="str">
        <f ca="1">IF(LEN(B8)&gt;0,IFERROR(TEXT(AVERAGEIFS($AL$4:$AL$68,INDIRECT($AA$2),$B8,$AI$4:$AI$68,"&gt;"&amp;L$6),"$0,0"),TEXT(0,"$0"))&amp;" / "&amp;IFERROR(TEXT(COUNTIFS(INDIRECT($AA$2),$B8,$AI$4:$AI$68,"&gt;"&amp;$L$6),"0"),0), "")</f>
        <v/>
      </c>
      <c r="M8" s="19" t="str">
        <f ca="1">IF(LEN(B8)&gt;0,IFERROR(TEXT(AVERAGEIFS($AL$4:$AL$68,INDIRECT($AA$2),$B8,$AI$4:$AI$68,"&gt;"&amp;M$6,$AI$4:$AI$68,"&lt;="&amp;L$6),"$0,0"),TEXT(0,"$0"))&amp;" / "&amp;IFERROR(TEXT(COUNTIFS(INDIRECT($AA$2),$B8,$AI$4:$AI$68,"&gt;"&amp;M$6,$AI$4:$AI$68,"&lt;="&amp;L$6),"0"),0), "")</f>
        <v/>
      </c>
      <c r="N8" s="19" t="str">
        <f ca="1">IF(LEN(B8)&gt;0,IFERROR(TEXT(AVERAGEIFS($AL$4:$AL$68,INDIRECT($AA$2),$B8,$AI$4:$AI$68,"&gt;"&amp;N$6,$AI$4:$AI$68,"&lt;="&amp;M$6),"$0,0"),TEXT(0,"$0"))&amp;" / "&amp;IFERROR(TEXT(COUNTIFS(INDIRECT($AA$2),$B8,$AI$4:$AI$68,"&gt;"&amp;N$6,$AI$4:$AI$68,"&lt;="&amp;M$6),"0"),0), "")</f>
        <v/>
      </c>
      <c r="O8" s="19" t="str">
        <f ca="1">IFERROR(IF(LEN(B8)&gt;0,TEXT(_xlfn.MINIFS($AL$4:$AL$68,INDIRECT($AA$2),$B8,$AF$4:$AF$68,"&lt;&gt;VAC"),"$0")&amp;" / "&amp;TEXT(_xlfn.MAXIFS($AL$4:$AL$68,INDIRECT($AA$2),$B8,$AF$4:$AF$68,"&lt;&gt;VAC"),"$0"),""),"")</f>
        <v/>
      </c>
      <c r="P8" s="19" t="str">
        <f ca="1">IFERROR(IF(LEN($B8)&gt;0,(TEXT(COUNTIFS($AF$4:$AF$68,"VAC",INDIRECT($AA$2),$B8)/H8,"0%")&amp;" / "&amp;COUNTIFS($AF$4:$AF$68,"VAC",INDIRECT($AA$2),$B8)),""),"")</f>
        <v/>
      </c>
      <c r="Q8" s="19" t="str">
        <f ca="1">IFERROR(IF(LEN($B8)&gt;0,TEXT(COUNTIFS($AH$4:$AH$68,"&lt;"&amp;($K$6-365),INDIRECT($AA$2),$B8,$AF$4:$AF$68,"&lt;&gt;VAC")/COUNTIFS(INDIRECT($AA$2),$B8),"0%") &amp;" / "&amp; COUNTIFS($AH$4:$AH$68,"&lt;"&amp;($K$6-365),INDIRECT($AA$2),$B8,$AF$4:$AF$68,"&lt;&gt;VAC"),""),"")</f>
        <v/>
      </c>
      <c r="S8" s="35" t="s">
        <v>30</v>
      </c>
      <c r="T8" s="35"/>
      <c r="U8" s="35">
        <f>IFERROR(COUNTIF(AF4:AF68,"OCC"),0)</f>
        <v>63</v>
      </c>
      <c r="W8" s="44" t="str">
        <f ca="1">_xlfn.XLOOKUP($AB8,$B$8:$B$8,$C$8:$C$8,"",0)</f>
        <v/>
      </c>
      <c r="X8" s="44" t="str">
        <f ca="1">_xlfn.XLOOKUP($AB8,$B$8:$B$8,$E$8:$E$8,"",0)</f>
        <v/>
      </c>
      <c r="Y8" s="44" t="str">
        <f ca="1">_xlfn.XLOOKUP($AB8,$B$8:$B$8,$F$8:$F$8,"",0)</f>
        <v/>
      </c>
      <c r="Z8" s="44" t="str">
        <f ca="1">IF((_xlfn.XLOOKUP($AB8,$B$8:$B$8,$D$8:$D$8,"",0)=0),"Classic",_xlfn.XLOOKUP($AB8,$B$8:$B$8,$D$8:$D$8,"",0))</f>
        <v/>
      </c>
      <c r="AA8" s="45" t="s">
        <v>69</v>
      </c>
      <c r="AB8" s="45"/>
      <c r="AC8" s="45">
        <v>777</v>
      </c>
      <c r="AD8" s="46">
        <v>2</v>
      </c>
      <c r="AE8" s="45">
        <v>1</v>
      </c>
      <c r="AF8" s="45" t="s">
        <v>58</v>
      </c>
      <c r="AG8" s="45" t="s">
        <v>70</v>
      </c>
      <c r="AH8" s="50">
        <v>45387</v>
      </c>
      <c r="AI8" s="50">
        <v>45387</v>
      </c>
      <c r="AJ8" s="50">
        <v>45751</v>
      </c>
      <c r="AK8" s="45">
        <v>0</v>
      </c>
      <c r="AL8" s="45">
        <v>835</v>
      </c>
      <c r="AM8" s="45">
        <v>835</v>
      </c>
      <c r="AN8" s="45">
        <v>0</v>
      </c>
      <c r="AO8" s="45" t="b">
        <v>0</v>
      </c>
      <c r="AP8" s="45">
        <v>0</v>
      </c>
      <c r="AQ8" s="45">
        <v>25</v>
      </c>
    </row>
    <row r="9" spans="2:43" x14ac:dyDescent="0.3">
      <c r="S9" s="35" t="s">
        <v>31</v>
      </c>
      <c r="T9" s="35"/>
      <c r="U9" s="35">
        <f>IFERROR(COUNTIF(AF4:AF68,"VAC"),0)</f>
        <v>1</v>
      </c>
      <c r="W9" s="44" t="str">
        <f ca="1">_xlfn.XLOOKUP($AB9,$B$8:$B$8,$C$8:$C$8,"",0)</f>
        <v/>
      </c>
      <c r="X9" s="44" t="str">
        <f ca="1">_xlfn.XLOOKUP($AB9,$B$8:$B$8,$E$8:$E$8,"",0)</f>
        <v/>
      </c>
      <c r="Y9" s="44" t="str">
        <f ca="1">_xlfn.XLOOKUP($AB9,$B$8:$B$8,$F$8:$F$8,"",0)</f>
        <v/>
      </c>
      <c r="Z9" s="44" t="str">
        <f ca="1">IF((_xlfn.XLOOKUP($AB9,$B$8:$B$8,$D$8:$D$8,"",0)=0),"Classic",_xlfn.XLOOKUP($AB9,$B$8:$B$8,$D$8:$D$8,"",0))</f>
        <v/>
      </c>
      <c r="AA9" s="45" t="s">
        <v>71</v>
      </c>
      <c r="AB9" s="45"/>
      <c r="AC9" s="45">
        <v>777</v>
      </c>
      <c r="AD9" s="46">
        <v>2</v>
      </c>
      <c r="AE9" s="45">
        <v>1</v>
      </c>
      <c r="AF9" s="45" t="s">
        <v>58</v>
      </c>
      <c r="AG9" s="45" t="s">
        <v>72</v>
      </c>
      <c r="AH9" s="50">
        <v>43532</v>
      </c>
      <c r="AI9" s="50">
        <v>43532</v>
      </c>
      <c r="AJ9" s="50">
        <v>45723</v>
      </c>
      <c r="AK9" s="45">
        <v>0</v>
      </c>
      <c r="AL9" s="45">
        <v>740</v>
      </c>
      <c r="AM9" s="45">
        <v>740</v>
      </c>
      <c r="AN9" s="45">
        <v>0</v>
      </c>
      <c r="AO9" s="45" t="b">
        <v>0</v>
      </c>
      <c r="AP9" s="45">
        <v>0</v>
      </c>
      <c r="AQ9" s="45">
        <v>0</v>
      </c>
    </row>
    <row r="10" spans="2:43" x14ac:dyDescent="0.3">
      <c r="S10" s="35" t="s">
        <v>32</v>
      </c>
      <c r="T10" s="35"/>
      <c r="U10" s="37">
        <f>SUM(AL4:AL68)</f>
        <v>45226</v>
      </c>
      <c r="W10" s="44" t="str">
        <f ca="1">_xlfn.XLOOKUP($AB10,$B$8:$B$8,$C$8:$C$8,"",0)</f>
        <v/>
      </c>
      <c r="X10" s="44" t="str">
        <f ca="1">_xlfn.XLOOKUP($AB10,$B$8:$B$8,$E$8:$E$8,"",0)</f>
        <v/>
      </c>
      <c r="Y10" s="44" t="str">
        <f ca="1">_xlfn.XLOOKUP($AB10,$B$8:$B$8,$F$8:$F$8,"",0)</f>
        <v/>
      </c>
      <c r="Z10" s="44" t="str">
        <f ca="1">IF((_xlfn.XLOOKUP($AB10,$B$8:$B$8,$D$8:$D$8,"",0)=0),"Classic",_xlfn.XLOOKUP($AB10,$B$8:$B$8,$D$8:$D$8,"",0))</f>
        <v/>
      </c>
      <c r="AA10" s="45" t="s">
        <v>73</v>
      </c>
      <c r="AB10" s="45"/>
      <c r="AC10" s="45">
        <v>777</v>
      </c>
      <c r="AD10" s="46">
        <v>2</v>
      </c>
      <c r="AE10" s="45">
        <v>1</v>
      </c>
      <c r="AF10" s="45" t="s">
        <v>58</v>
      </c>
      <c r="AG10" s="45" t="s">
        <v>74</v>
      </c>
      <c r="AH10" s="50">
        <v>44365</v>
      </c>
      <c r="AI10" s="50">
        <v>44365</v>
      </c>
      <c r="AJ10" s="50">
        <v>45460</v>
      </c>
      <c r="AK10" s="45">
        <v>0</v>
      </c>
      <c r="AL10" s="45">
        <v>710</v>
      </c>
      <c r="AM10" s="45">
        <v>710</v>
      </c>
      <c r="AN10" s="45">
        <v>0</v>
      </c>
      <c r="AO10" s="45" t="b">
        <v>0</v>
      </c>
      <c r="AP10" s="45">
        <v>0</v>
      </c>
      <c r="AQ10" s="45">
        <v>0</v>
      </c>
    </row>
    <row r="11" spans="2:43" x14ac:dyDescent="0.3">
      <c r="S11" s="35" t="s">
        <v>33</v>
      </c>
      <c r="T11" s="35"/>
      <c r="U11" s="37">
        <f>SUM(AK4:AK68)</f>
        <v>0</v>
      </c>
      <c r="W11" s="44" t="str">
        <f ca="1">_xlfn.XLOOKUP($AB11,$B$8:$B$8,$C$8:$C$8,"",0)</f>
        <v/>
      </c>
      <c r="X11" s="44" t="str">
        <f ca="1">_xlfn.XLOOKUP($AB11,$B$8:$B$8,$E$8:$E$8,"",0)</f>
        <v/>
      </c>
      <c r="Y11" s="44" t="str">
        <f ca="1">_xlfn.XLOOKUP($AB11,$B$8:$B$8,$F$8:$F$8,"",0)</f>
        <v/>
      </c>
      <c r="Z11" s="44" t="str">
        <f ca="1">IF((_xlfn.XLOOKUP($AB11,$B$8:$B$8,$D$8:$D$8,"",0)=0),"Classic",_xlfn.XLOOKUP($AB11,$B$8:$B$8,$D$8:$D$8,"",0))</f>
        <v/>
      </c>
      <c r="AA11" s="45" t="s">
        <v>75</v>
      </c>
      <c r="AB11" s="45"/>
      <c r="AC11" s="45">
        <v>777</v>
      </c>
      <c r="AD11" s="46">
        <v>2</v>
      </c>
      <c r="AE11" s="45">
        <v>1</v>
      </c>
      <c r="AF11" s="45" t="s">
        <v>58</v>
      </c>
      <c r="AG11" s="45" t="s">
        <v>76</v>
      </c>
      <c r="AH11" s="50">
        <v>44469</v>
      </c>
      <c r="AI11" s="50">
        <v>44469</v>
      </c>
      <c r="AJ11" s="50">
        <v>45564</v>
      </c>
      <c r="AK11" s="45">
        <v>0</v>
      </c>
      <c r="AL11" s="45">
        <v>730</v>
      </c>
      <c r="AM11" s="45">
        <v>730</v>
      </c>
      <c r="AN11" s="45">
        <v>0</v>
      </c>
      <c r="AO11" s="45" t="b">
        <v>0</v>
      </c>
      <c r="AP11" s="45">
        <v>0</v>
      </c>
      <c r="AQ11" s="45">
        <v>15</v>
      </c>
    </row>
    <row r="12" spans="2:43" x14ac:dyDescent="0.3">
      <c r="S12" s="34" t="s">
        <v>34</v>
      </c>
      <c r="T12" s="34"/>
      <c r="U12" s="38">
        <f>SUM(AM4:AM68)</f>
        <v>48535</v>
      </c>
      <c r="W12" s="44" t="str">
        <f ca="1">_xlfn.XLOOKUP($AB12,$B$8:$B$8,$C$8:$C$8,"",0)</f>
        <v/>
      </c>
      <c r="X12" s="44" t="str">
        <f ca="1">_xlfn.XLOOKUP($AB12,$B$8:$B$8,$E$8:$E$8,"",0)</f>
        <v/>
      </c>
      <c r="Y12" s="44" t="str">
        <f ca="1">_xlfn.XLOOKUP($AB12,$B$8:$B$8,$F$8:$F$8,"",0)</f>
        <v/>
      </c>
      <c r="Z12" s="44" t="str">
        <f ca="1">IF((_xlfn.XLOOKUP($AB12,$B$8:$B$8,$D$8:$D$8,"",0)=0),"Classic",_xlfn.XLOOKUP($AB12,$B$8:$B$8,$D$8:$D$8,"",0))</f>
        <v/>
      </c>
      <c r="AA12" s="45" t="s">
        <v>77</v>
      </c>
      <c r="AB12" s="45"/>
      <c r="AC12" s="45">
        <v>777</v>
      </c>
      <c r="AD12" s="46">
        <v>2</v>
      </c>
      <c r="AE12" s="45">
        <v>1</v>
      </c>
      <c r="AF12" s="45" t="s">
        <v>58</v>
      </c>
      <c r="AG12" s="45" t="s">
        <v>78</v>
      </c>
      <c r="AH12" s="50">
        <v>41988</v>
      </c>
      <c r="AI12" s="50">
        <v>41988</v>
      </c>
      <c r="AJ12" s="50">
        <v>45640</v>
      </c>
      <c r="AK12" s="45">
        <v>0</v>
      </c>
      <c r="AL12" s="45">
        <v>730</v>
      </c>
      <c r="AM12" s="45">
        <v>730</v>
      </c>
      <c r="AN12" s="45">
        <v>0</v>
      </c>
      <c r="AO12" s="45" t="b">
        <v>0</v>
      </c>
      <c r="AP12" s="45">
        <v>0</v>
      </c>
      <c r="AQ12" s="45">
        <v>45</v>
      </c>
    </row>
    <row r="13" spans="2:43" x14ac:dyDescent="0.3">
      <c r="W13" s="44" t="str">
        <f ca="1">_xlfn.XLOOKUP($AB13,$B$8:$B$8,$C$8:$C$8,"",0)</f>
        <v/>
      </c>
      <c r="X13" s="44" t="str">
        <f ca="1">_xlfn.XLOOKUP($AB13,$B$8:$B$8,$E$8:$E$8,"",0)</f>
        <v/>
      </c>
      <c r="Y13" s="44" t="str">
        <f ca="1">_xlfn.XLOOKUP($AB13,$B$8:$B$8,$F$8:$F$8,"",0)</f>
        <v/>
      </c>
      <c r="Z13" s="44" t="str">
        <f ca="1">IF((_xlfn.XLOOKUP($AB13,$B$8:$B$8,$D$8:$D$8,"",0)=0),"Classic",_xlfn.XLOOKUP($AB13,$B$8:$B$8,$D$8:$D$8,"",0))</f>
        <v/>
      </c>
      <c r="AA13" s="45" t="s">
        <v>79</v>
      </c>
      <c r="AB13" s="45"/>
      <c r="AC13" s="45">
        <v>777</v>
      </c>
      <c r="AD13" s="46">
        <v>2</v>
      </c>
      <c r="AE13" s="45">
        <v>1</v>
      </c>
      <c r="AF13" s="45" t="s">
        <v>58</v>
      </c>
      <c r="AG13" s="45" t="s">
        <v>80</v>
      </c>
      <c r="AH13" s="50">
        <v>43112</v>
      </c>
      <c r="AI13" s="50">
        <v>43112</v>
      </c>
      <c r="AJ13" s="50">
        <v>45668</v>
      </c>
      <c r="AK13" s="45">
        <v>0</v>
      </c>
      <c r="AL13" s="45">
        <v>740</v>
      </c>
      <c r="AM13" s="45">
        <v>740</v>
      </c>
      <c r="AN13" s="45">
        <v>0</v>
      </c>
      <c r="AO13" s="45" t="b">
        <v>0</v>
      </c>
      <c r="AP13" s="45">
        <v>0</v>
      </c>
      <c r="AQ13" s="45">
        <v>15</v>
      </c>
    </row>
    <row r="14" spans="2:43" x14ac:dyDescent="0.3">
      <c r="W14" s="44" t="str">
        <f ca="1">_xlfn.XLOOKUP($AB14,$B$8:$B$8,$C$8:$C$8,"",0)</f>
        <v/>
      </c>
      <c r="X14" s="44" t="str">
        <f ca="1">_xlfn.XLOOKUP($AB14,$B$8:$B$8,$E$8:$E$8,"",0)</f>
        <v/>
      </c>
      <c r="Y14" s="44" t="str">
        <f ca="1">_xlfn.XLOOKUP($AB14,$B$8:$B$8,$F$8:$F$8,"",0)</f>
        <v/>
      </c>
      <c r="Z14" s="44" t="str">
        <f ca="1">IF((_xlfn.XLOOKUP($AB14,$B$8:$B$8,$D$8:$D$8,"",0)=0),"Classic",_xlfn.XLOOKUP($AB14,$B$8:$B$8,$D$8:$D$8,"",0))</f>
        <v/>
      </c>
      <c r="AA14" s="45" t="s">
        <v>81</v>
      </c>
      <c r="AB14" s="45"/>
      <c r="AC14" s="45">
        <v>777</v>
      </c>
      <c r="AD14" s="46">
        <v>2</v>
      </c>
      <c r="AE14" s="45">
        <v>1</v>
      </c>
      <c r="AF14" s="45" t="s">
        <v>58</v>
      </c>
      <c r="AG14" s="45" t="s">
        <v>82</v>
      </c>
      <c r="AH14" s="50">
        <v>43819</v>
      </c>
      <c r="AI14" s="50">
        <v>43819</v>
      </c>
      <c r="AJ14" s="50">
        <v>45645</v>
      </c>
      <c r="AK14" s="45">
        <v>0</v>
      </c>
      <c r="AL14" s="45">
        <v>730</v>
      </c>
      <c r="AM14" s="45">
        <v>730</v>
      </c>
      <c r="AN14" s="45">
        <v>0</v>
      </c>
      <c r="AO14" s="45" t="b">
        <v>0</v>
      </c>
      <c r="AP14" s="45">
        <v>0</v>
      </c>
      <c r="AQ14" s="45">
        <v>0</v>
      </c>
    </row>
    <row r="15" spans="2:43" x14ac:dyDescent="0.3">
      <c r="W15" s="44" t="str">
        <f ca="1">_xlfn.XLOOKUP($AB15,$B$8:$B$8,$C$8:$C$8,"",0)</f>
        <v/>
      </c>
      <c r="X15" s="44" t="str">
        <f ca="1">_xlfn.XLOOKUP($AB15,$B$8:$B$8,$E$8:$E$8,"",0)</f>
        <v/>
      </c>
      <c r="Y15" s="44" t="str">
        <f ca="1">_xlfn.XLOOKUP($AB15,$B$8:$B$8,$F$8:$F$8,"",0)</f>
        <v/>
      </c>
      <c r="Z15" s="44" t="str">
        <f ca="1">IF((_xlfn.XLOOKUP($AB15,$B$8:$B$8,$D$8:$D$8,"",0)=0),"Classic",_xlfn.XLOOKUP($AB15,$B$8:$B$8,$D$8:$D$8,"",0))</f>
        <v/>
      </c>
      <c r="AA15" s="45" t="s">
        <v>83</v>
      </c>
      <c r="AB15" s="45"/>
      <c r="AC15" s="45">
        <v>777</v>
      </c>
      <c r="AD15" s="46">
        <v>2</v>
      </c>
      <c r="AE15" s="45">
        <v>1</v>
      </c>
      <c r="AF15" s="45" t="s">
        <v>58</v>
      </c>
      <c r="AG15" s="45" t="s">
        <v>84</v>
      </c>
      <c r="AH15" s="50">
        <v>42384</v>
      </c>
      <c r="AI15" s="50">
        <v>42384</v>
      </c>
      <c r="AJ15" s="50">
        <v>45671</v>
      </c>
      <c r="AK15" s="45">
        <v>0</v>
      </c>
      <c r="AL15" s="45">
        <v>196</v>
      </c>
      <c r="AM15" s="45">
        <v>730</v>
      </c>
      <c r="AN15" s="45">
        <v>534</v>
      </c>
      <c r="AO15" s="45" t="b">
        <v>0</v>
      </c>
      <c r="AP15" s="45">
        <v>0</v>
      </c>
      <c r="AQ15" s="45">
        <v>0</v>
      </c>
    </row>
    <row r="16" spans="2:43" x14ac:dyDescent="0.3">
      <c r="W16" s="44" t="str">
        <f ca="1">_xlfn.XLOOKUP($AB16,$B$8:$B$8,$C$8:$C$8,"",0)</f>
        <v/>
      </c>
      <c r="X16" s="44" t="str">
        <f ca="1">_xlfn.XLOOKUP($AB16,$B$8:$B$8,$E$8:$E$8,"",0)</f>
        <v/>
      </c>
      <c r="Y16" s="44" t="str">
        <f ca="1">_xlfn.XLOOKUP($AB16,$B$8:$B$8,$F$8:$F$8,"",0)</f>
        <v/>
      </c>
      <c r="Z16" s="44" t="str">
        <f ca="1">IF((_xlfn.XLOOKUP($AB16,$B$8:$B$8,$D$8:$D$8,"",0)=0),"Classic",_xlfn.XLOOKUP($AB16,$B$8:$B$8,$D$8:$D$8,"",0))</f>
        <v/>
      </c>
      <c r="AA16" s="45" t="s">
        <v>85</v>
      </c>
      <c r="AB16" s="45"/>
      <c r="AC16" s="45">
        <v>777</v>
      </c>
      <c r="AD16" s="46">
        <v>2</v>
      </c>
      <c r="AE16" s="45">
        <v>1</v>
      </c>
      <c r="AF16" s="45" t="s">
        <v>58</v>
      </c>
      <c r="AG16" s="45" t="s">
        <v>86</v>
      </c>
      <c r="AH16" s="50">
        <v>43637</v>
      </c>
      <c r="AI16" s="50">
        <v>43637</v>
      </c>
      <c r="AJ16" s="50">
        <v>45463</v>
      </c>
      <c r="AK16" s="45">
        <v>0</v>
      </c>
      <c r="AL16" s="45">
        <v>710</v>
      </c>
      <c r="AM16" s="45">
        <v>710</v>
      </c>
      <c r="AN16" s="45">
        <v>0</v>
      </c>
      <c r="AO16" s="45" t="b">
        <v>0</v>
      </c>
      <c r="AP16" s="45">
        <v>0</v>
      </c>
      <c r="AQ16" s="45">
        <v>15</v>
      </c>
    </row>
    <row r="17" spans="23:43" x14ac:dyDescent="0.3">
      <c r="W17" s="44" t="str">
        <f ca="1">_xlfn.XLOOKUP($AB17,$B$8:$B$8,$C$8:$C$8,"",0)</f>
        <v/>
      </c>
      <c r="X17" s="44" t="str">
        <f ca="1">_xlfn.XLOOKUP($AB17,$B$8:$B$8,$E$8:$E$8,"",0)</f>
        <v/>
      </c>
      <c r="Y17" s="44" t="str">
        <f ca="1">_xlfn.XLOOKUP($AB17,$B$8:$B$8,$F$8:$F$8,"",0)</f>
        <v/>
      </c>
      <c r="Z17" s="44" t="str">
        <f ca="1">IF((_xlfn.XLOOKUP($AB17,$B$8:$B$8,$D$8:$D$8,"",0)=0),"Classic",_xlfn.XLOOKUP($AB17,$B$8:$B$8,$D$8:$D$8,"",0))</f>
        <v/>
      </c>
      <c r="AA17" s="45" t="s">
        <v>87</v>
      </c>
      <c r="AB17" s="45"/>
      <c r="AC17" s="45">
        <v>777</v>
      </c>
      <c r="AD17" s="46">
        <v>2</v>
      </c>
      <c r="AE17" s="45">
        <v>1</v>
      </c>
      <c r="AF17" s="45" t="s">
        <v>58</v>
      </c>
      <c r="AG17" s="45" t="s">
        <v>88</v>
      </c>
      <c r="AH17" s="50">
        <v>44515</v>
      </c>
      <c r="AI17" s="50">
        <v>44515</v>
      </c>
      <c r="AJ17" s="50">
        <v>45610</v>
      </c>
      <c r="AK17" s="45">
        <v>0</v>
      </c>
      <c r="AL17" s="45">
        <v>730</v>
      </c>
      <c r="AM17" s="45">
        <v>730</v>
      </c>
      <c r="AN17" s="45">
        <v>0</v>
      </c>
      <c r="AO17" s="45" t="b">
        <v>0</v>
      </c>
      <c r="AP17" s="45">
        <v>0</v>
      </c>
      <c r="AQ17" s="45">
        <v>0</v>
      </c>
    </row>
    <row r="18" spans="23:43" x14ac:dyDescent="0.3">
      <c r="W18" s="44" t="str">
        <f ca="1">_xlfn.XLOOKUP($AB18,$B$8:$B$8,$C$8:$C$8,"",0)</f>
        <v/>
      </c>
      <c r="X18" s="44" t="str">
        <f ca="1">_xlfn.XLOOKUP($AB18,$B$8:$B$8,$E$8:$E$8,"",0)</f>
        <v/>
      </c>
      <c r="Y18" s="44" t="str">
        <f ca="1">_xlfn.XLOOKUP($AB18,$B$8:$B$8,$F$8:$F$8,"",0)</f>
        <v/>
      </c>
      <c r="Z18" s="44" t="str">
        <f ca="1">IF((_xlfn.XLOOKUP($AB18,$B$8:$B$8,$D$8:$D$8,"",0)=0),"Classic",_xlfn.XLOOKUP($AB18,$B$8:$B$8,$D$8:$D$8,"",0))</f>
        <v/>
      </c>
      <c r="AA18" s="45" t="s">
        <v>89</v>
      </c>
      <c r="AB18" s="45"/>
      <c r="AC18" s="45">
        <v>777</v>
      </c>
      <c r="AD18" s="46">
        <v>2</v>
      </c>
      <c r="AE18" s="45">
        <v>1</v>
      </c>
      <c r="AF18" s="45" t="s">
        <v>58</v>
      </c>
      <c r="AG18" s="45" t="s">
        <v>90</v>
      </c>
      <c r="AH18" s="50">
        <v>42902</v>
      </c>
      <c r="AI18" s="50">
        <v>42902</v>
      </c>
      <c r="AJ18" s="50">
        <v>45458</v>
      </c>
      <c r="AK18" s="45">
        <v>0</v>
      </c>
      <c r="AL18" s="45">
        <v>660</v>
      </c>
      <c r="AM18" s="45">
        <v>660</v>
      </c>
      <c r="AN18" s="45">
        <v>0</v>
      </c>
      <c r="AO18" s="45" t="b">
        <v>0</v>
      </c>
      <c r="AP18" s="45">
        <v>0</v>
      </c>
      <c r="AQ18" s="45">
        <v>0</v>
      </c>
    </row>
    <row r="19" spans="23:43" x14ac:dyDescent="0.3">
      <c r="W19" s="44" t="str">
        <f ca="1">_xlfn.XLOOKUP($AB19,$B$8:$B$8,$C$8:$C$8,"",0)</f>
        <v/>
      </c>
      <c r="X19" s="44" t="str">
        <f ca="1">_xlfn.XLOOKUP($AB19,$B$8:$B$8,$E$8:$E$8,"",0)</f>
        <v/>
      </c>
      <c r="Y19" s="44" t="str">
        <f ca="1">_xlfn.XLOOKUP($AB19,$B$8:$B$8,$F$8:$F$8,"",0)</f>
        <v/>
      </c>
      <c r="Z19" s="44" t="str">
        <f ca="1">IF((_xlfn.XLOOKUP($AB19,$B$8:$B$8,$D$8:$D$8,"",0)=0),"Classic",_xlfn.XLOOKUP($AB19,$B$8:$B$8,$D$8:$D$8,"",0))</f>
        <v/>
      </c>
      <c r="AA19" s="45" t="s">
        <v>91</v>
      </c>
      <c r="AB19" s="45"/>
      <c r="AC19" s="45">
        <v>777</v>
      </c>
      <c r="AD19" s="46">
        <v>2</v>
      </c>
      <c r="AE19" s="45">
        <v>1</v>
      </c>
      <c r="AF19" s="45" t="s">
        <v>58</v>
      </c>
      <c r="AG19" s="45" t="s">
        <v>92</v>
      </c>
      <c r="AH19" s="50">
        <v>44336</v>
      </c>
      <c r="AI19" s="50">
        <v>44336</v>
      </c>
      <c r="AJ19" s="50">
        <v>45431</v>
      </c>
      <c r="AK19" s="45">
        <v>0</v>
      </c>
      <c r="AL19" s="45">
        <v>710</v>
      </c>
      <c r="AM19" s="45">
        <v>710</v>
      </c>
      <c r="AN19" s="45">
        <v>0</v>
      </c>
      <c r="AO19" s="45" t="b">
        <v>0</v>
      </c>
      <c r="AP19" s="45">
        <v>0</v>
      </c>
      <c r="AQ19" s="45">
        <v>80</v>
      </c>
    </row>
    <row r="20" spans="23:43" x14ac:dyDescent="0.3">
      <c r="W20" s="44" t="str">
        <f ca="1">_xlfn.XLOOKUP($AB20,$B$8:$B$8,$C$8:$C$8,"",0)</f>
        <v/>
      </c>
      <c r="X20" s="44" t="str">
        <f ca="1">_xlfn.XLOOKUP($AB20,$B$8:$B$8,$E$8:$E$8,"",0)</f>
        <v/>
      </c>
      <c r="Y20" s="44" t="str">
        <f ca="1">_xlfn.XLOOKUP($AB20,$B$8:$B$8,$F$8:$F$8,"",0)</f>
        <v/>
      </c>
      <c r="Z20" s="44" t="str">
        <f ca="1">IF((_xlfn.XLOOKUP($AB20,$B$8:$B$8,$D$8:$D$8,"",0)=0),"Classic",_xlfn.XLOOKUP($AB20,$B$8:$B$8,$D$8:$D$8,"",0))</f>
        <v/>
      </c>
      <c r="AA20" s="45" t="s">
        <v>93</v>
      </c>
      <c r="AB20" s="45"/>
      <c r="AC20" s="45">
        <v>741</v>
      </c>
      <c r="AD20" s="46">
        <v>1</v>
      </c>
      <c r="AE20" s="45">
        <v>1</v>
      </c>
      <c r="AF20" s="45" t="s">
        <v>58</v>
      </c>
      <c r="AG20" s="45" t="s">
        <v>94</v>
      </c>
      <c r="AH20" s="50">
        <v>45054</v>
      </c>
      <c r="AI20" s="50">
        <v>45054</v>
      </c>
      <c r="AJ20" s="50">
        <v>45784</v>
      </c>
      <c r="AK20" s="45">
        <v>0</v>
      </c>
      <c r="AL20" s="45">
        <v>795</v>
      </c>
      <c r="AM20" s="45">
        <v>795</v>
      </c>
      <c r="AN20" s="45">
        <v>0</v>
      </c>
      <c r="AO20" s="45" t="b">
        <v>0</v>
      </c>
      <c r="AP20" s="45">
        <v>0</v>
      </c>
      <c r="AQ20" s="45">
        <v>0</v>
      </c>
    </row>
    <row r="21" spans="23:43" x14ac:dyDescent="0.3">
      <c r="W21" s="44" t="str">
        <f ca="1">_xlfn.XLOOKUP($AB21,$B$8:$B$8,$C$8:$C$8,"",0)</f>
        <v/>
      </c>
      <c r="X21" s="44" t="str">
        <f ca="1">_xlfn.XLOOKUP($AB21,$B$8:$B$8,$E$8:$E$8,"",0)</f>
        <v/>
      </c>
      <c r="Y21" s="44" t="str">
        <f ca="1">_xlfn.XLOOKUP($AB21,$B$8:$B$8,$F$8:$F$8,"",0)</f>
        <v/>
      </c>
      <c r="Z21" s="44" t="str">
        <f ca="1">IF((_xlfn.XLOOKUP($AB21,$B$8:$B$8,$D$8:$D$8,"",0)=0),"Classic",_xlfn.XLOOKUP($AB21,$B$8:$B$8,$D$8:$D$8,"",0))</f>
        <v/>
      </c>
      <c r="AA21" s="45" t="s">
        <v>95</v>
      </c>
      <c r="AB21" s="45"/>
      <c r="AC21" s="45">
        <v>741</v>
      </c>
      <c r="AD21" s="46">
        <v>1</v>
      </c>
      <c r="AE21" s="45">
        <v>1</v>
      </c>
      <c r="AF21" s="45" t="s">
        <v>58</v>
      </c>
      <c r="AG21" s="45" t="s">
        <v>96</v>
      </c>
      <c r="AH21" s="50">
        <v>35160</v>
      </c>
      <c r="AI21" s="50">
        <v>35160</v>
      </c>
      <c r="AJ21" s="50">
        <v>45747</v>
      </c>
      <c r="AK21" s="45">
        <v>0</v>
      </c>
      <c r="AL21" s="45">
        <v>730</v>
      </c>
      <c r="AM21" s="45">
        <v>730</v>
      </c>
      <c r="AN21" s="45">
        <v>0</v>
      </c>
      <c r="AO21" s="45" t="b">
        <v>0</v>
      </c>
      <c r="AP21" s="45">
        <v>0</v>
      </c>
      <c r="AQ21" s="45">
        <v>0</v>
      </c>
    </row>
    <row r="22" spans="23:43" x14ac:dyDescent="0.3">
      <c r="W22" s="44" t="str">
        <f ca="1">_xlfn.XLOOKUP($AB22,$B$8:$B$8,$C$8:$C$8,"",0)</f>
        <v/>
      </c>
      <c r="X22" s="44" t="str">
        <f ca="1">_xlfn.XLOOKUP($AB22,$B$8:$B$8,$E$8:$E$8,"",0)</f>
        <v/>
      </c>
      <c r="Y22" s="44" t="str">
        <f ca="1">_xlfn.XLOOKUP($AB22,$B$8:$B$8,$F$8:$F$8,"",0)</f>
        <v/>
      </c>
      <c r="Z22" s="44" t="str">
        <f ca="1">IF((_xlfn.XLOOKUP($AB22,$B$8:$B$8,$D$8:$D$8,"",0)=0),"Classic",_xlfn.XLOOKUP($AB22,$B$8:$B$8,$D$8:$D$8,"",0))</f>
        <v/>
      </c>
      <c r="AA22" s="45" t="s">
        <v>97</v>
      </c>
      <c r="AB22" s="45"/>
      <c r="AC22" s="45">
        <v>645</v>
      </c>
      <c r="AD22" s="46">
        <v>1</v>
      </c>
      <c r="AE22" s="45">
        <v>1</v>
      </c>
      <c r="AF22" s="45" t="s">
        <v>58</v>
      </c>
      <c r="AG22" s="45" t="s">
        <v>98</v>
      </c>
      <c r="AH22" s="50">
        <v>43637</v>
      </c>
      <c r="AI22" s="50">
        <v>43637</v>
      </c>
      <c r="AJ22" s="50">
        <v>45463</v>
      </c>
      <c r="AK22" s="45">
        <v>0</v>
      </c>
      <c r="AL22" s="45">
        <v>650</v>
      </c>
      <c r="AM22" s="45">
        <v>650</v>
      </c>
      <c r="AN22" s="45">
        <v>0</v>
      </c>
      <c r="AO22" s="45" t="b">
        <v>0</v>
      </c>
      <c r="AP22" s="45">
        <v>0</v>
      </c>
      <c r="AQ22" s="45">
        <v>0</v>
      </c>
    </row>
    <row r="23" spans="23:43" x14ac:dyDescent="0.3">
      <c r="W23" s="44" t="str">
        <f ca="1">_xlfn.XLOOKUP($AB23,$B$8:$B$8,$C$8:$C$8,"",0)</f>
        <v/>
      </c>
      <c r="X23" s="44" t="str">
        <f ca="1">_xlfn.XLOOKUP($AB23,$B$8:$B$8,$E$8:$E$8,"",0)</f>
        <v/>
      </c>
      <c r="Y23" s="44" t="str">
        <f ca="1">_xlfn.XLOOKUP($AB23,$B$8:$B$8,$F$8:$F$8,"",0)</f>
        <v/>
      </c>
      <c r="Z23" s="44" t="str">
        <f ca="1">IF((_xlfn.XLOOKUP($AB23,$B$8:$B$8,$D$8:$D$8,"",0)=0),"Classic",_xlfn.XLOOKUP($AB23,$B$8:$B$8,$D$8:$D$8,"",0))</f>
        <v/>
      </c>
      <c r="AA23" s="45" t="s">
        <v>99</v>
      </c>
      <c r="AB23" s="45"/>
      <c r="AC23" s="45">
        <v>645</v>
      </c>
      <c r="AD23" s="46">
        <v>1</v>
      </c>
      <c r="AE23" s="45">
        <v>1</v>
      </c>
      <c r="AF23" s="45" t="s">
        <v>58</v>
      </c>
      <c r="AG23" s="45" t="s">
        <v>100</v>
      </c>
      <c r="AH23" s="50">
        <v>45385</v>
      </c>
      <c r="AI23" s="50">
        <v>45385</v>
      </c>
      <c r="AJ23" s="50">
        <v>45749</v>
      </c>
      <c r="AK23" s="45">
        <v>0</v>
      </c>
      <c r="AL23" s="45">
        <v>795</v>
      </c>
      <c r="AM23" s="45">
        <v>795</v>
      </c>
      <c r="AN23" s="45">
        <v>0</v>
      </c>
      <c r="AO23" s="45" t="b">
        <v>0</v>
      </c>
      <c r="AP23" s="45">
        <v>0</v>
      </c>
      <c r="AQ23" s="45">
        <v>0</v>
      </c>
    </row>
    <row r="24" spans="23:43" x14ac:dyDescent="0.3">
      <c r="W24" s="44" t="str">
        <f ca="1">_xlfn.XLOOKUP($AB24,$B$8:$B$8,$C$8:$C$8,"",0)</f>
        <v/>
      </c>
      <c r="X24" s="44" t="str">
        <f ca="1">_xlfn.XLOOKUP($AB24,$B$8:$B$8,$E$8:$E$8,"",0)</f>
        <v/>
      </c>
      <c r="Y24" s="44" t="str">
        <f ca="1">_xlfn.XLOOKUP($AB24,$B$8:$B$8,$F$8:$F$8,"",0)</f>
        <v/>
      </c>
      <c r="Z24" s="44" t="str">
        <f ca="1">IF((_xlfn.XLOOKUP($AB24,$B$8:$B$8,$D$8:$D$8,"",0)=0),"Classic",_xlfn.XLOOKUP($AB24,$B$8:$B$8,$D$8:$D$8,"",0))</f>
        <v/>
      </c>
      <c r="AA24" s="45" t="s">
        <v>101</v>
      </c>
      <c r="AB24" s="45"/>
      <c r="AC24" s="45">
        <v>741</v>
      </c>
      <c r="AD24" s="46">
        <v>1</v>
      </c>
      <c r="AE24" s="45">
        <v>1</v>
      </c>
      <c r="AF24" s="45" t="s">
        <v>58</v>
      </c>
      <c r="AG24" s="45" t="s">
        <v>102</v>
      </c>
      <c r="AH24" s="50">
        <v>43175</v>
      </c>
      <c r="AI24" s="50">
        <v>43175</v>
      </c>
      <c r="AJ24" s="50">
        <v>45731</v>
      </c>
      <c r="AK24" s="45">
        <v>0</v>
      </c>
      <c r="AL24" s="45">
        <v>805</v>
      </c>
      <c r="AM24" s="45">
        <v>805</v>
      </c>
      <c r="AN24" s="45">
        <v>0</v>
      </c>
      <c r="AO24" s="45" t="b">
        <v>0</v>
      </c>
      <c r="AP24" s="45">
        <v>0</v>
      </c>
      <c r="AQ24" s="45">
        <v>125</v>
      </c>
    </row>
    <row r="25" spans="23:43" x14ac:dyDescent="0.3">
      <c r="W25" s="44" t="str">
        <f ca="1">_xlfn.XLOOKUP($AB25,$B$8:$B$8,$C$8:$C$8,"",0)</f>
        <v/>
      </c>
      <c r="X25" s="44" t="str">
        <f ca="1">_xlfn.XLOOKUP($AB25,$B$8:$B$8,$E$8:$E$8,"",0)</f>
        <v/>
      </c>
      <c r="Y25" s="44" t="str">
        <f ca="1">_xlfn.XLOOKUP($AB25,$B$8:$B$8,$F$8:$F$8,"",0)</f>
        <v/>
      </c>
      <c r="Z25" s="44" t="str">
        <f ca="1">IF((_xlfn.XLOOKUP($AB25,$B$8:$B$8,$D$8:$D$8,"",0)=0),"Classic",_xlfn.XLOOKUP($AB25,$B$8:$B$8,$D$8:$D$8,"",0))</f>
        <v/>
      </c>
      <c r="AA25" s="45" t="s">
        <v>103</v>
      </c>
      <c r="AB25" s="45"/>
      <c r="AC25" s="45">
        <v>741</v>
      </c>
      <c r="AD25" s="46">
        <v>1</v>
      </c>
      <c r="AE25" s="45">
        <v>1</v>
      </c>
      <c r="AF25" s="45" t="s">
        <v>58</v>
      </c>
      <c r="AG25" s="45" t="s">
        <v>104</v>
      </c>
      <c r="AH25" s="50">
        <v>41852</v>
      </c>
      <c r="AI25" s="50">
        <v>41852</v>
      </c>
      <c r="AJ25" s="50">
        <v>45504</v>
      </c>
      <c r="AK25" s="45">
        <v>0</v>
      </c>
      <c r="AL25" s="45">
        <v>820</v>
      </c>
      <c r="AM25" s="45">
        <v>820</v>
      </c>
      <c r="AN25" s="45">
        <v>0</v>
      </c>
      <c r="AO25" s="45" t="b">
        <v>0</v>
      </c>
      <c r="AP25" s="45">
        <v>0</v>
      </c>
      <c r="AQ25" s="45">
        <v>50</v>
      </c>
    </row>
    <row r="26" spans="23:43" x14ac:dyDescent="0.3">
      <c r="W26" s="44" t="str">
        <f ca="1">_xlfn.XLOOKUP($AB26,$B$8:$B$8,$C$8:$C$8,"",0)</f>
        <v/>
      </c>
      <c r="X26" s="44" t="str">
        <f ca="1">_xlfn.XLOOKUP($AB26,$B$8:$B$8,$E$8:$E$8,"",0)</f>
        <v/>
      </c>
      <c r="Y26" s="44" t="str">
        <f ca="1">_xlfn.XLOOKUP($AB26,$B$8:$B$8,$F$8:$F$8,"",0)</f>
        <v/>
      </c>
      <c r="Z26" s="44" t="str">
        <f ca="1">IF((_xlfn.XLOOKUP($AB26,$B$8:$B$8,$D$8:$D$8,"",0)=0),"Classic",_xlfn.XLOOKUP($AB26,$B$8:$B$8,$D$8:$D$8,"",0))</f>
        <v/>
      </c>
      <c r="AA26" s="45" t="s">
        <v>105</v>
      </c>
      <c r="AB26" s="45"/>
      <c r="AC26" s="45">
        <v>645</v>
      </c>
      <c r="AD26" s="46">
        <v>1</v>
      </c>
      <c r="AE26" s="45">
        <v>1</v>
      </c>
      <c r="AF26" s="45" t="s">
        <v>58</v>
      </c>
      <c r="AG26" s="45" t="s">
        <v>106</v>
      </c>
      <c r="AH26" s="50">
        <v>44089</v>
      </c>
      <c r="AI26" s="50">
        <v>44089</v>
      </c>
      <c r="AJ26" s="50">
        <v>45549</v>
      </c>
      <c r="AK26" s="45">
        <v>0</v>
      </c>
      <c r="AL26" s="45">
        <v>670</v>
      </c>
      <c r="AM26" s="45">
        <v>670</v>
      </c>
      <c r="AN26" s="45">
        <v>0</v>
      </c>
      <c r="AO26" s="45" t="b">
        <v>0</v>
      </c>
      <c r="AP26" s="45">
        <v>0</v>
      </c>
      <c r="AQ26" s="45">
        <v>15</v>
      </c>
    </row>
    <row r="27" spans="23:43" x14ac:dyDescent="0.3">
      <c r="W27" s="44" t="str">
        <f ca="1">_xlfn.XLOOKUP($AB27,$B$8:$B$8,$C$8:$C$8,"",0)</f>
        <v/>
      </c>
      <c r="X27" s="44" t="str">
        <f ca="1">_xlfn.XLOOKUP($AB27,$B$8:$B$8,$E$8:$E$8,"",0)</f>
        <v/>
      </c>
      <c r="Y27" s="44" t="str">
        <f ca="1">_xlfn.XLOOKUP($AB27,$B$8:$B$8,$F$8:$F$8,"",0)</f>
        <v/>
      </c>
      <c r="Z27" s="44" t="str">
        <f ca="1">IF((_xlfn.XLOOKUP($AB27,$B$8:$B$8,$D$8:$D$8,"",0)=0),"Classic",_xlfn.XLOOKUP($AB27,$B$8:$B$8,$D$8:$D$8,"",0))</f>
        <v/>
      </c>
      <c r="AA27" s="45" t="s">
        <v>107</v>
      </c>
      <c r="AB27" s="45"/>
      <c r="AC27" s="45">
        <v>645</v>
      </c>
      <c r="AD27" s="46">
        <v>1</v>
      </c>
      <c r="AE27" s="45">
        <v>1</v>
      </c>
      <c r="AF27" s="45" t="s">
        <v>58</v>
      </c>
      <c r="AG27" s="45" t="s">
        <v>108</v>
      </c>
      <c r="AH27" s="50">
        <v>40963</v>
      </c>
      <c r="AI27" s="50">
        <v>40963</v>
      </c>
      <c r="AJ27" s="50">
        <v>45711</v>
      </c>
      <c r="AK27" s="45">
        <v>0</v>
      </c>
      <c r="AL27" s="45">
        <v>695</v>
      </c>
      <c r="AM27" s="45">
        <v>695</v>
      </c>
      <c r="AN27" s="45">
        <v>0</v>
      </c>
      <c r="AO27" s="45" t="b">
        <v>0</v>
      </c>
      <c r="AP27" s="45">
        <v>0</v>
      </c>
      <c r="AQ27" s="45">
        <v>0</v>
      </c>
    </row>
    <row r="28" spans="23:43" x14ac:dyDescent="0.3">
      <c r="W28" s="44" t="str">
        <f ca="1">_xlfn.XLOOKUP($AB28,$B$8:$B$8,$C$8:$C$8,"",0)</f>
        <v/>
      </c>
      <c r="X28" s="44" t="str">
        <f ca="1">_xlfn.XLOOKUP($AB28,$B$8:$B$8,$E$8:$E$8,"",0)</f>
        <v/>
      </c>
      <c r="Y28" s="44" t="str">
        <f ca="1">_xlfn.XLOOKUP($AB28,$B$8:$B$8,$F$8:$F$8,"",0)</f>
        <v/>
      </c>
      <c r="Z28" s="44" t="str">
        <f ca="1">IF((_xlfn.XLOOKUP($AB28,$B$8:$B$8,$D$8:$D$8,"",0)=0),"Classic",_xlfn.XLOOKUP($AB28,$B$8:$B$8,$D$8:$D$8,"",0))</f>
        <v/>
      </c>
      <c r="AA28" s="45" t="s">
        <v>109</v>
      </c>
      <c r="AB28" s="45"/>
      <c r="AC28" s="45">
        <v>645</v>
      </c>
      <c r="AD28" s="46">
        <v>1</v>
      </c>
      <c r="AE28" s="45">
        <v>1</v>
      </c>
      <c r="AF28" s="45" t="s">
        <v>58</v>
      </c>
      <c r="AG28" s="45" t="s">
        <v>110</v>
      </c>
      <c r="AH28" s="50">
        <v>44904</v>
      </c>
      <c r="AI28" s="50">
        <v>44904</v>
      </c>
      <c r="AJ28" s="50">
        <v>45640</v>
      </c>
      <c r="AK28" s="45">
        <v>0</v>
      </c>
      <c r="AL28" s="45">
        <v>695</v>
      </c>
      <c r="AM28" s="45">
        <v>695</v>
      </c>
      <c r="AN28" s="45">
        <v>0</v>
      </c>
      <c r="AO28" s="45" t="b">
        <v>0</v>
      </c>
      <c r="AP28" s="45">
        <v>0</v>
      </c>
      <c r="AQ28" s="45">
        <v>0</v>
      </c>
    </row>
    <row r="29" spans="23:43" x14ac:dyDescent="0.3">
      <c r="W29" s="44" t="str">
        <f ca="1">_xlfn.XLOOKUP($AB29,$B$8:$B$8,$C$8:$C$8,"",0)</f>
        <v/>
      </c>
      <c r="X29" s="44" t="str">
        <f ca="1">_xlfn.XLOOKUP($AB29,$B$8:$B$8,$E$8:$E$8,"",0)</f>
        <v/>
      </c>
      <c r="Y29" s="44" t="str">
        <f ca="1">_xlfn.XLOOKUP($AB29,$B$8:$B$8,$F$8:$F$8,"",0)</f>
        <v/>
      </c>
      <c r="Z29" s="44" t="str">
        <f ca="1">IF((_xlfn.XLOOKUP($AB29,$B$8:$B$8,$D$8:$D$8,"",0)=0),"Classic",_xlfn.XLOOKUP($AB29,$B$8:$B$8,$D$8:$D$8,"",0))</f>
        <v/>
      </c>
      <c r="AA29" s="45" t="s">
        <v>111</v>
      </c>
      <c r="AB29" s="45"/>
      <c r="AC29" s="45">
        <v>645</v>
      </c>
      <c r="AD29" s="46">
        <v>1</v>
      </c>
      <c r="AE29" s="45">
        <v>1</v>
      </c>
      <c r="AF29" s="45" t="s">
        <v>58</v>
      </c>
      <c r="AG29" s="45" t="s">
        <v>112</v>
      </c>
      <c r="AH29" s="50">
        <v>43619</v>
      </c>
      <c r="AI29" s="50">
        <v>43619</v>
      </c>
      <c r="AJ29" s="50">
        <v>45445</v>
      </c>
      <c r="AK29" s="45">
        <v>0</v>
      </c>
      <c r="AL29" s="45">
        <v>650</v>
      </c>
      <c r="AM29" s="45">
        <v>650</v>
      </c>
      <c r="AN29" s="45">
        <v>0</v>
      </c>
      <c r="AO29" s="45" t="b">
        <v>0</v>
      </c>
      <c r="AP29" s="45">
        <v>0</v>
      </c>
      <c r="AQ29" s="45">
        <v>0</v>
      </c>
    </row>
    <row r="30" spans="23:43" x14ac:dyDescent="0.3">
      <c r="W30" s="44" t="str">
        <f ca="1">_xlfn.XLOOKUP($AB30,$B$8:$B$8,$C$8:$C$8,"",0)</f>
        <v/>
      </c>
      <c r="X30" s="44" t="str">
        <f ca="1">_xlfn.XLOOKUP($AB30,$B$8:$B$8,$E$8:$E$8,"",0)</f>
        <v/>
      </c>
      <c r="Y30" s="44" t="str">
        <f ca="1">_xlfn.XLOOKUP($AB30,$B$8:$B$8,$F$8:$F$8,"",0)</f>
        <v/>
      </c>
      <c r="Z30" s="44" t="str">
        <f ca="1">IF((_xlfn.XLOOKUP($AB30,$B$8:$B$8,$D$8:$D$8,"",0)=0),"Classic",_xlfn.XLOOKUP($AB30,$B$8:$B$8,$D$8:$D$8,"",0))</f>
        <v/>
      </c>
      <c r="AA30" s="45" t="s">
        <v>113</v>
      </c>
      <c r="AB30" s="45"/>
      <c r="AC30" s="45">
        <v>741</v>
      </c>
      <c r="AD30" s="46">
        <v>1</v>
      </c>
      <c r="AE30" s="45">
        <v>1</v>
      </c>
      <c r="AF30" s="45" t="s">
        <v>58</v>
      </c>
      <c r="AG30" s="45" t="s">
        <v>114</v>
      </c>
      <c r="AH30" s="50">
        <v>44357</v>
      </c>
      <c r="AI30" s="50">
        <v>44357</v>
      </c>
      <c r="AJ30" s="50">
        <v>45452</v>
      </c>
      <c r="AK30" s="45">
        <v>0</v>
      </c>
      <c r="AL30" s="45">
        <v>680</v>
      </c>
      <c r="AM30" s="45">
        <v>680</v>
      </c>
      <c r="AN30" s="45">
        <v>0</v>
      </c>
      <c r="AO30" s="45" t="b">
        <v>0</v>
      </c>
      <c r="AP30" s="45">
        <v>0</v>
      </c>
      <c r="AQ30" s="45">
        <v>20</v>
      </c>
    </row>
    <row r="31" spans="23:43" x14ac:dyDescent="0.3">
      <c r="W31" s="44" t="str">
        <f ca="1">_xlfn.XLOOKUP($AB31,$B$8:$B$8,$C$8:$C$8,"",0)</f>
        <v/>
      </c>
      <c r="X31" s="44" t="str">
        <f ca="1">_xlfn.XLOOKUP($AB31,$B$8:$B$8,$E$8:$E$8,"",0)</f>
        <v/>
      </c>
      <c r="Y31" s="44" t="str">
        <f ca="1">_xlfn.XLOOKUP($AB31,$B$8:$B$8,$F$8:$F$8,"",0)</f>
        <v/>
      </c>
      <c r="Z31" s="44" t="str">
        <f ca="1">IF((_xlfn.XLOOKUP($AB31,$B$8:$B$8,$D$8:$D$8,"",0)=0),"Classic",_xlfn.XLOOKUP($AB31,$B$8:$B$8,$D$8:$D$8,"",0))</f>
        <v/>
      </c>
      <c r="AA31" s="45" t="s">
        <v>115</v>
      </c>
      <c r="AB31" s="45"/>
      <c r="AC31" s="45">
        <v>741</v>
      </c>
      <c r="AD31" s="46">
        <v>1</v>
      </c>
      <c r="AE31" s="45">
        <v>1</v>
      </c>
      <c r="AF31" s="45" t="s">
        <v>58</v>
      </c>
      <c r="AG31" s="45" t="s">
        <v>116</v>
      </c>
      <c r="AH31" s="50">
        <v>44181</v>
      </c>
      <c r="AI31" s="50">
        <v>44181</v>
      </c>
      <c r="AJ31" s="50">
        <v>45641</v>
      </c>
      <c r="AK31" s="45">
        <v>0</v>
      </c>
      <c r="AL31" s="45">
        <v>705</v>
      </c>
      <c r="AM31" s="45">
        <v>705</v>
      </c>
      <c r="AN31" s="45">
        <v>0</v>
      </c>
      <c r="AO31" s="45" t="b">
        <v>0</v>
      </c>
      <c r="AP31" s="45">
        <v>0</v>
      </c>
      <c r="AQ31" s="45">
        <v>25</v>
      </c>
    </row>
    <row r="32" spans="23:43" x14ac:dyDescent="0.3">
      <c r="W32" s="44" t="str">
        <f ca="1">_xlfn.XLOOKUP($AB32,$B$8:$B$8,$C$8:$C$8,"",0)</f>
        <v/>
      </c>
      <c r="X32" s="44" t="str">
        <f ca="1">_xlfn.XLOOKUP($AB32,$B$8:$B$8,$E$8:$E$8,"",0)</f>
        <v/>
      </c>
      <c r="Y32" s="44" t="str">
        <f ca="1">_xlfn.XLOOKUP($AB32,$B$8:$B$8,$F$8:$F$8,"",0)</f>
        <v/>
      </c>
      <c r="Z32" s="44" t="str">
        <f ca="1">IF((_xlfn.XLOOKUP($AB32,$B$8:$B$8,$D$8:$D$8,"",0)=0),"Classic",_xlfn.XLOOKUP($AB32,$B$8:$B$8,$D$8:$D$8,"",0))</f>
        <v/>
      </c>
      <c r="AA32" s="45" t="s">
        <v>117</v>
      </c>
      <c r="AB32" s="45"/>
      <c r="AC32" s="45">
        <v>645</v>
      </c>
      <c r="AD32" s="46">
        <v>1</v>
      </c>
      <c r="AE32" s="45">
        <v>1</v>
      </c>
      <c r="AF32" s="45" t="s">
        <v>58</v>
      </c>
      <c r="AG32" s="45" t="s">
        <v>118</v>
      </c>
      <c r="AH32" s="50">
        <v>43497</v>
      </c>
      <c r="AI32" s="50">
        <v>43497</v>
      </c>
      <c r="AJ32" s="50">
        <v>45688</v>
      </c>
      <c r="AK32" s="45">
        <v>0</v>
      </c>
      <c r="AL32" s="45">
        <v>695</v>
      </c>
      <c r="AM32" s="45">
        <v>695</v>
      </c>
      <c r="AN32" s="45">
        <v>0</v>
      </c>
      <c r="AO32" s="45" t="b">
        <v>0</v>
      </c>
      <c r="AP32" s="45">
        <v>0</v>
      </c>
      <c r="AQ32" s="45">
        <v>0</v>
      </c>
    </row>
    <row r="33" spans="23:43" x14ac:dyDescent="0.3">
      <c r="W33" s="44" t="str">
        <f ca="1">_xlfn.XLOOKUP($AB33,$B$8:$B$8,$C$8:$C$8,"",0)</f>
        <v/>
      </c>
      <c r="X33" s="44" t="str">
        <f ca="1">_xlfn.XLOOKUP($AB33,$B$8:$B$8,$E$8:$E$8,"",0)</f>
        <v/>
      </c>
      <c r="Y33" s="44" t="str">
        <f ca="1">_xlfn.XLOOKUP($AB33,$B$8:$B$8,$F$8:$F$8,"",0)</f>
        <v/>
      </c>
      <c r="Z33" s="44" t="str">
        <f ca="1">IF((_xlfn.XLOOKUP($AB33,$B$8:$B$8,$D$8:$D$8,"",0)=0),"Classic",_xlfn.XLOOKUP($AB33,$B$8:$B$8,$D$8:$D$8,"",0))</f>
        <v/>
      </c>
      <c r="AA33" s="45" t="s">
        <v>119</v>
      </c>
      <c r="AB33" s="45"/>
      <c r="AC33" s="45">
        <v>645</v>
      </c>
      <c r="AD33" s="46">
        <v>1</v>
      </c>
      <c r="AE33" s="45">
        <v>1</v>
      </c>
      <c r="AF33" s="45" t="s">
        <v>58</v>
      </c>
      <c r="AG33" s="45" t="s">
        <v>120</v>
      </c>
      <c r="AH33" s="50">
        <v>45121</v>
      </c>
      <c r="AI33" s="50">
        <v>45121</v>
      </c>
      <c r="AJ33" s="50">
        <v>45486</v>
      </c>
      <c r="AK33" s="45">
        <v>0</v>
      </c>
      <c r="AL33" s="45">
        <v>795</v>
      </c>
      <c r="AM33" s="45">
        <v>795</v>
      </c>
      <c r="AN33" s="45">
        <v>0</v>
      </c>
      <c r="AO33" s="45" t="b">
        <v>0</v>
      </c>
      <c r="AP33" s="45">
        <v>0</v>
      </c>
      <c r="AQ33" s="45">
        <v>25</v>
      </c>
    </row>
    <row r="34" spans="23:43" x14ac:dyDescent="0.3">
      <c r="W34" s="44" t="str">
        <f ca="1">_xlfn.XLOOKUP($AB34,$B$8:$B$8,$C$8:$C$8,"",0)</f>
        <v/>
      </c>
      <c r="X34" s="44" t="str">
        <f ca="1">_xlfn.XLOOKUP($AB34,$B$8:$B$8,$E$8:$E$8,"",0)</f>
        <v/>
      </c>
      <c r="Y34" s="44" t="str">
        <f ca="1">_xlfn.XLOOKUP($AB34,$B$8:$B$8,$F$8:$F$8,"",0)</f>
        <v/>
      </c>
      <c r="Z34" s="44" t="str">
        <f ca="1">IF((_xlfn.XLOOKUP($AB34,$B$8:$B$8,$D$8:$D$8,"",0)=0),"Classic",_xlfn.XLOOKUP($AB34,$B$8:$B$8,$D$8:$D$8,"",0))</f>
        <v/>
      </c>
      <c r="AA34" s="45" t="s">
        <v>121</v>
      </c>
      <c r="AB34" s="45"/>
      <c r="AC34" s="45">
        <v>741</v>
      </c>
      <c r="AD34" s="46">
        <v>1</v>
      </c>
      <c r="AE34" s="45">
        <v>1</v>
      </c>
      <c r="AF34" s="45" t="s">
        <v>58</v>
      </c>
      <c r="AG34" s="45" t="s">
        <v>122</v>
      </c>
      <c r="AH34" s="50">
        <v>44693</v>
      </c>
      <c r="AI34" s="50">
        <v>44693</v>
      </c>
      <c r="AJ34" s="50">
        <v>45423</v>
      </c>
      <c r="AK34" s="45">
        <v>0</v>
      </c>
      <c r="AL34" s="45">
        <v>680</v>
      </c>
      <c r="AM34" s="45">
        <v>680</v>
      </c>
      <c r="AN34" s="45">
        <v>0</v>
      </c>
      <c r="AO34" s="45" t="b">
        <v>0</v>
      </c>
      <c r="AP34" s="45">
        <v>0</v>
      </c>
      <c r="AQ34" s="45">
        <v>0</v>
      </c>
    </row>
    <row r="35" spans="23:43" x14ac:dyDescent="0.3">
      <c r="W35" s="44" t="str">
        <f ca="1">_xlfn.XLOOKUP($AB35,$B$8:$B$8,$C$8:$C$8,"",0)</f>
        <v/>
      </c>
      <c r="X35" s="44" t="str">
        <f ca="1">_xlfn.XLOOKUP($AB35,$B$8:$B$8,$E$8:$E$8,"",0)</f>
        <v/>
      </c>
      <c r="Y35" s="44" t="str">
        <f ca="1">_xlfn.XLOOKUP($AB35,$B$8:$B$8,$F$8:$F$8,"",0)</f>
        <v/>
      </c>
      <c r="Z35" s="44" t="str">
        <f ca="1">IF((_xlfn.XLOOKUP($AB35,$B$8:$B$8,$D$8:$D$8,"",0)=0),"Classic",_xlfn.XLOOKUP($AB35,$B$8:$B$8,$D$8:$D$8,"",0))</f>
        <v/>
      </c>
      <c r="AA35" s="45" t="s">
        <v>123</v>
      </c>
      <c r="AB35" s="45"/>
      <c r="AC35" s="45">
        <v>741</v>
      </c>
      <c r="AD35" s="46">
        <v>1</v>
      </c>
      <c r="AE35" s="45">
        <v>1</v>
      </c>
      <c r="AF35" s="45" t="s">
        <v>58</v>
      </c>
      <c r="AG35" s="45" t="s">
        <v>124</v>
      </c>
      <c r="AH35" s="50">
        <v>45177</v>
      </c>
      <c r="AI35" s="50">
        <v>45177</v>
      </c>
      <c r="AJ35" s="50">
        <v>45542</v>
      </c>
      <c r="AK35" s="45">
        <v>0</v>
      </c>
      <c r="AL35" s="45">
        <v>820</v>
      </c>
      <c r="AM35" s="45">
        <v>820</v>
      </c>
      <c r="AN35" s="45">
        <v>0</v>
      </c>
      <c r="AO35" s="45" t="b">
        <v>0</v>
      </c>
      <c r="AP35" s="45">
        <v>0</v>
      </c>
      <c r="AQ35" s="45">
        <v>0</v>
      </c>
    </row>
    <row r="36" spans="23:43" x14ac:dyDescent="0.3">
      <c r="W36" s="44" t="str">
        <f ca="1">_xlfn.XLOOKUP($AB36,$B$8:$B$8,$C$8:$C$8,"",0)</f>
        <v/>
      </c>
      <c r="X36" s="44" t="str">
        <f ca="1">_xlfn.XLOOKUP($AB36,$B$8:$B$8,$E$8:$E$8,"",0)</f>
        <v/>
      </c>
      <c r="Y36" s="44" t="str">
        <f ca="1">_xlfn.XLOOKUP($AB36,$B$8:$B$8,$F$8:$F$8,"",0)</f>
        <v/>
      </c>
      <c r="Z36" s="44" t="str">
        <f ca="1">IF((_xlfn.XLOOKUP($AB36,$B$8:$B$8,$D$8:$D$8,"",0)=0),"Classic",_xlfn.XLOOKUP($AB36,$B$8:$B$8,$D$8:$D$8,"",0))</f>
        <v/>
      </c>
      <c r="AA36" s="45" t="s">
        <v>125</v>
      </c>
      <c r="AB36" s="45"/>
      <c r="AC36" s="45">
        <v>833</v>
      </c>
      <c r="AD36" s="46">
        <v>2</v>
      </c>
      <c r="AE36" s="45">
        <v>1</v>
      </c>
      <c r="AF36" s="45" t="s">
        <v>58</v>
      </c>
      <c r="AG36" s="45" t="s">
        <v>126</v>
      </c>
      <c r="AH36" s="50">
        <v>44406</v>
      </c>
      <c r="AI36" s="50">
        <v>44406</v>
      </c>
      <c r="AJ36" s="50">
        <v>45501</v>
      </c>
      <c r="AK36" s="45">
        <v>0</v>
      </c>
      <c r="AL36" s="45">
        <v>690</v>
      </c>
      <c r="AM36" s="45">
        <v>690</v>
      </c>
      <c r="AN36" s="45">
        <v>0</v>
      </c>
      <c r="AO36" s="45" t="b">
        <v>0</v>
      </c>
      <c r="AP36" s="45">
        <v>0</v>
      </c>
      <c r="AQ36" s="45">
        <v>20</v>
      </c>
    </row>
    <row r="37" spans="23:43" x14ac:dyDescent="0.3">
      <c r="W37" s="44" t="str">
        <f ca="1">_xlfn.XLOOKUP($AB37,$B$8:$B$8,$C$8:$C$8,"",0)</f>
        <v/>
      </c>
      <c r="X37" s="44" t="str">
        <f ca="1">_xlfn.XLOOKUP($AB37,$B$8:$B$8,$E$8:$E$8,"",0)</f>
        <v/>
      </c>
      <c r="Y37" s="44" t="str">
        <f ca="1">_xlfn.XLOOKUP($AB37,$B$8:$B$8,$F$8:$F$8,"",0)</f>
        <v/>
      </c>
      <c r="Z37" s="44" t="str">
        <f ca="1">IF((_xlfn.XLOOKUP($AB37,$B$8:$B$8,$D$8:$D$8,"",0)=0),"Classic",_xlfn.XLOOKUP($AB37,$B$8:$B$8,$D$8:$D$8,"",0))</f>
        <v/>
      </c>
      <c r="AA37" s="45" t="s">
        <v>127</v>
      </c>
      <c r="AB37" s="45"/>
      <c r="AC37" s="45">
        <v>833</v>
      </c>
      <c r="AD37" s="46">
        <v>2</v>
      </c>
      <c r="AE37" s="45">
        <v>1</v>
      </c>
      <c r="AF37" s="45" t="s">
        <v>58</v>
      </c>
      <c r="AG37" s="45" t="s">
        <v>128</v>
      </c>
      <c r="AH37" s="50">
        <v>44046</v>
      </c>
      <c r="AI37" s="50">
        <v>44046</v>
      </c>
      <c r="AJ37" s="50">
        <v>45506</v>
      </c>
      <c r="AK37" s="45">
        <v>0</v>
      </c>
      <c r="AL37" s="45">
        <v>735</v>
      </c>
      <c r="AM37" s="45">
        <v>735</v>
      </c>
      <c r="AN37" s="45">
        <v>0</v>
      </c>
      <c r="AO37" s="45" t="b">
        <v>0</v>
      </c>
      <c r="AP37" s="45">
        <v>0</v>
      </c>
      <c r="AQ37" s="45">
        <v>0</v>
      </c>
    </row>
    <row r="38" spans="23:43" x14ac:dyDescent="0.3">
      <c r="W38" s="44" t="str">
        <f ca="1">_xlfn.XLOOKUP($AB38,$B$8:$B$8,$C$8:$C$8,"",0)</f>
        <v/>
      </c>
      <c r="X38" s="44" t="str">
        <f ca="1">_xlfn.XLOOKUP($AB38,$B$8:$B$8,$E$8:$E$8,"",0)</f>
        <v/>
      </c>
      <c r="Y38" s="44" t="str">
        <f ca="1">_xlfn.XLOOKUP($AB38,$B$8:$B$8,$F$8:$F$8,"",0)</f>
        <v/>
      </c>
      <c r="Z38" s="44" t="str">
        <f ca="1">IF((_xlfn.XLOOKUP($AB38,$B$8:$B$8,$D$8:$D$8,"",0)=0),"Classic",_xlfn.XLOOKUP($AB38,$B$8:$B$8,$D$8:$D$8,"",0))</f>
        <v/>
      </c>
      <c r="AA38" s="45" t="s">
        <v>129</v>
      </c>
      <c r="AB38" s="45"/>
      <c r="AC38" s="45">
        <v>777</v>
      </c>
      <c r="AD38" s="46">
        <v>2</v>
      </c>
      <c r="AE38" s="45">
        <v>1</v>
      </c>
      <c r="AF38" s="45" t="s">
        <v>58</v>
      </c>
      <c r="AG38" s="45" t="s">
        <v>130</v>
      </c>
      <c r="AH38" s="50">
        <v>45373</v>
      </c>
      <c r="AI38" s="50">
        <v>45373</v>
      </c>
      <c r="AJ38" s="50">
        <v>45737</v>
      </c>
      <c r="AK38" s="45">
        <v>0</v>
      </c>
      <c r="AL38" s="45">
        <v>835</v>
      </c>
      <c r="AM38" s="45">
        <v>835</v>
      </c>
      <c r="AN38" s="45">
        <v>0</v>
      </c>
      <c r="AO38" s="45" t="b">
        <v>0</v>
      </c>
      <c r="AP38" s="45">
        <v>0</v>
      </c>
      <c r="AQ38" s="45">
        <v>0</v>
      </c>
    </row>
    <row r="39" spans="23:43" x14ac:dyDescent="0.3">
      <c r="W39" s="44" t="str">
        <f ca="1">_xlfn.XLOOKUP($AB39,$B$8:$B$8,$C$8:$C$8,"",0)</f>
        <v/>
      </c>
      <c r="X39" s="44" t="str">
        <f ca="1">_xlfn.XLOOKUP($AB39,$B$8:$B$8,$E$8:$E$8,"",0)</f>
        <v/>
      </c>
      <c r="Y39" s="44" t="str">
        <f ca="1">_xlfn.XLOOKUP($AB39,$B$8:$B$8,$F$8:$F$8,"",0)</f>
        <v/>
      </c>
      <c r="Z39" s="44" t="str">
        <f ca="1">IF((_xlfn.XLOOKUP($AB39,$B$8:$B$8,$D$8:$D$8,"",0)=0),"Classic",_xlfn.XLOOKUP($AB39,$B$8:$B$8,$D$8:$D$8,"",0))</f>
        <v/>
      </c>
      <c r="AA39" s="45" t="s">
        <v>131</v>
      </c>
      <c r="AB39" s="45"/>
      <c r="AC39" s="45">
        <v>777</v>
      </c>
      <c r="AD39" s="46">
        <v>2</v>
      </c>
      <c r="AE39" s="45">
        <v>1</v>
      </c>
      <c r="AF39" s="45" t="s">
        <v>58</v>
      </c>
      <c r="AG39" s="45" t="s">
        <v>132</v>
      </c>
      <c r="AH39" s="50">
        <v>45191</v>
      </c>
      <c r="AI39" s="50">
        <v>45191</v>
      </c>
      <c r="AJ39" s="50">
        <v>45556</v>
      </c>
      <c r="AK39" s="45">
        <v>0</v>
      </c>
      <c r="AL39" s="45">
        <v>835</v>
      </c>
      <c r="AM39" s="45">
        <v>835</v>
      </c>
      <c r="AN39" s="45">
        <v>0</v>
      </c>
      <c r="AO39" s="45" t="b">
        <v>0</v>
      </c>
      <c r="AP39" s="45">
        <v>0</v>
      </c>
      <c r="AQ39" s="45">
        <v>0</v>
      </c>
    </row>
    <row r="40" spans="23:43" x14ac:dyDescent="0.3">
      <c r="W40" s="44" t="str">
        <f ca="1">_xlfn.XLOOKUP($AB40,$B$8:$B$8,$C$8:$C$8,"",0)</f>
        <v/>
      </c>
      <c r="X40" s="44" t="str">
        <f ca="1">_xlfn.XLOOKUP($AB40,$B$8:$B$8,$E$8:$E$8,"",0)</f>
        <v/>
      </c>
      <c r="Y40" s="44" t="str">
        <f ca="1">_xlfn.XLOOKUP($AB40,$B$8:$B$8,$F$8:$F$8,"",0)</f>
        <v/>
      </c>
      <c r="Z40" s="44" t="str">
        <f ca="1">IF((_xlfn.XLOOKUP($AB40,$B$8:$B$8,$D$8:$D$8,"",0)=0),"Classic",_xlfn.XLOOKUP($AB40,$B$8:$B$8,$D$8:$D$8,"",0))</f>
        <v/>
      </c>
      <c r="AA40" s="45" t="s">
        <v>133</v>
      </c>
      <c r="AB40" s="45"/>
      <c r="AC40" s="45">
        <v>833</v>
      </c>
      <c r="AD40" s="46">
        <v>2</v>
      </c>
      <c r="AE40" s="45">
        <v>1</v>
      </c>
      <c r="AF40" s="45" t="s">
        <v>58</v>
      </c>
      <c r="AG40" s="45" t="s">
        <v>134</v>
      </c>
      <c r="AH40" s="50">
        <v>44673</v>
      </c>
      <c r="AI40" s="50">
        <v>44673</v>
      </c>
      <c r="AJ40" s="50">
        <v>45768</v>
      </c>
      <c r="AK40" s="45">
        <v>0</v>
      </c>
      <c r="AL40" s="45">
        <v>710</v>
      </c>
      <c r="AM40" s="45">
        <v>710</v>
      </c>
      <c r="AN40" s="45">
        <v>0</v>
      </c>
      <c r="AO40" s="45" t="b">
        <v>0</v>
      </c>
      <c r="AP40" s="45">
        <v>0</v>
      </c>
      <c r="AQ40" s="45">
        <v>0</v>
      </c>
    </row>
    <row r="41" spans="23:43" x14ac:dyDescent="0.3">
      <c r="W41" s="44" t="str">
        <f ca="1">_xlfn.XLOOKUP($AB41,$B$8:$B$8,$C$8:$C$8,"",0)</f>
        <v/>
      </c>
      <c r="X41" s="44" t="str">
        <f ca="1">_xlfn.XLOOKUP($AB41,$B$8:$B$8,$E$8:$E$8,"",0)</f>
        <v/>
      </c>
      <c r="Y41" s="44" t="str">
        <f ca="1">_xlfn.XLOOKUP($AB41,$B$8:$B$8,$F$8:$F$8,"",0)</f>
        <v/>
      </c>
      <c r="Z41" s="44" t="str">
        <f ca="1">IF((_xlfn.XLOOKUP($AB41,$B$8:$B$8,$D$8:$D$8,"",0)=0),"Classic",_xlfn.XLOOKUP($AB41,$B$8:$B$8,$D$8:$D$8,"",0))</f>
        <v/>
      </c>
      <c r="AA41" s="45" t="s">
        <v>135</v>
      </c>
      <c r="AB41" s="45"/>
      <c r="AC41" s="45">
        <v>833</v>
      </c>
      <c r="AD41" s="46">
        <v>2</v>
      </c>
      <c r="AE41" s="45">
        <v>1</v>
      </c>
      <c r="AF41" s="45" t="s">
        <v>58</v>
      </c>
      <c r="AG41" s="45" t="s">
        <v>136</v>
      </c>
      <c r="AH41" s="50">
        <v>44278</v>
      </c>
      <c r="AI41" s="50">
        <v>44278</v>
      </c>
      <c r="AJ41" s="50">
        <v>45738</v>
      </c>
      <c r="AK41" s="45">
        <v>0</v>
      </c>
      <c r="AL41" s="45">
        <v>780</v>
      </c>
      <c r="AM41" s="45">
        <v>780</v>
      </c>
      <c r="AN41" s="45">
        <v>0</v>
      </c>
      <c r="AO41" s="45" t="b">
        <v>0</v>
      </c>
      <c r="AP41" s="45">
        <v>0</v>
      </c>
      <c r="AQ41" s="45">
        <v>25</v>
      </c>
    </row>
    <row r="42" spans="23:43" x14ac:dyDescent="0.3">
      <c r="W42" s="44" t="str">
        <f ca="1">_xlfn.XLOOKUP($AB42,$B$8:$B$8,$C$8:$C$8,"",0)</f>
        <v/>
      </c>
      <c r="X42" s="44" t="str">
        <f ca="1">_xlfn.XLOOKUP($AB42,$B$8:$B$8,$E$8:$E$8,"",0)</f>
        <v/>
      </c>
      <c r="Y42" s="44" t="str">
        <f ca="1">_xlfn.XLOOKUP($AB42,$B$8:$B$8,$F$8:$F$8,"",0)</f>
        <v/>
      </c>
      <c r="Z42" s="44" t="str">
        <f ca="1">IF((_xlfn.XLOOKUP($AB42,$B$8:$B$8,$D$8:$D$8,"",0)=0),"Classic",_xlfn.XLOOKUP($AB42,$B$8:$B$8,$D$8:$D$8,"",0))</f>
        <v/>
      </c>
      <c r="AA42" s="45" t="s">
        <v>137</v>
      </c>
      <c r="AB42" s="45"/>
      <c r="AC42" s="45">
        <v>777</v>
      </c>
      <c r="AD42" s="46">
        <v>2</v>
      </c>
      <c r="AE42" s="45">
        <v>1</v>
      </c>
      <c r="AF42" s="45" t="s">
        <v>58</v>
      </c>
      <c r="AG42" s="45" t="s">
        <v>138</v>
      </c>
      <c r="AH42" s="50">
        <v>45114</v>
      </c>
      <c r="AI42" s="50">
        <v>45114</v>
      </c>
      <c r="AJ42" s="50">
        <v>45479</v>
      </c>
      <c r="AK42" s="45">
        <v>0</v>
      </c>
      <c r="AL42" s="45">
        <v>835</v>
      </c>
      <c r="AM42" s="45">
        <v>835</v>
      </c>
      <c r="AN42" s="45">
        <v>0</v>
      </c>
      <c r="AO42" s="45" t="b">
        <v>0</v>
      </c>
      <c r="AP42" s="45">
        <v>0</v>
      </c>
      <c r="AQ42" s="45">
        <v>25</v>
      </c>
    </row>
    <row r="43" spans="23:43" x14ac:dyDescent="0.3">
      <c r="W43" s="44" t="str">
        <f ca="1">_xlfn.XLOOKUP($AB43,$B$8:$B$8,$C$8:$C$8,"",0)</f>
        <v/>
      </c>
      <c r="X43" s="44" t="str">
        <f ca="1">_xlfn.XLOOKUP($AB43,$B$8:$B$8,$E$8:$E$8,"",0)</f>
        <v/>
      </c>
      <c r="Y43" s="44" t="str">
        <f ca="1">_xlfn.XLOOKUP($AB43,$B$8:$B$8,$F$8:$F$8,"",0)</f>
        <v/>
      </c>
      <c r="Z43" s="44" t="str">
        <f ca="1">IF((_xlfn.XLOOKUP($AB43,$B$8:$B$8,$D$8:$D$8,"",0)=0),"Classic",_xlfn.XLOOKUP($AB43,$B$8:$B$8,$D$8:$D$8,"",0))</f>
        <v/>
      </c>
      <c r="AA43" s="45" t="s">
        <v>139</v>
      </c>
      <c r="AB43" s="45"/>
      <c r="AC43" s="45">
        <v>777</v>
      </c>
      <c r="AD43" s="46">
        <v>2</v>
      </c>
      <c r="AE43" s="45">
        <v>1</v>
      </c>
      <c r="AF43" s="45" t="s">
        <v>58</v>
      </c>
      <c r="AG43" s="45" t="s">
        <v>140</v>
      </c>
      <c r="AH43" s="50">
        <v>45245</v>
      </c>
      <c r="AI43" s="50">
        <v>45245</v>
      </c>
      <c r="AJ43" s="50">
        <v>45610</v>
      </c>
      <c r="AK43" s="45">
        <v>0</v>
      </c>
      <c r="AL43" s="45">
        <v>835</v>
      </c>
      <c r="AM43" s="45">
        <v>835</v>
      </c>
      <c r="AN43" s="45">
        <v>0</v>
      </c>
      <c r="AO43" s="45" t="b">
        <v>0</v>
      </c>
      <c r="AP43" s="45">
        <v>0</v>
      </c>
      <c r="AQ43" s="45">
        <v>0</v>
      </c>
    </row>
    <row r="44" spans="23:43" x14ac:dyDescent="0.3">
      <c r="W44" s="44" t="str">
        <f ca="1">_xlfn.XLOOKUP($AB44,$B$8:$B$8,$C$8:$C$8,"",0)</f>
        <v/>
      </c>
      <c r="X44" s="44" t="str">
        <f ca="1">_xlfn.XLOOKUP($AB44,$B$8:$B$8,$E$8:$E$8,"",0)</f>
        <v/>
      </c>
      <c r="Y44" s="44" t="str">
        <f ca="1">_xlfn.XLOOKUP($AB44,$B$8:$B$8,$F$8:$F$8,"",0)</f>
        <v/>
      </c>
      <c r="Z44" s="44" t="str">
        <f ca="1">IF((_xlfn.XLOOKUP($AB44,$B$8:$B$8,$D$8:$D$8,"",0)=0),"Classic",_xlfn.XLOOKUP($AB44,$B$8:$B$8,$D$8:$D$8,"",0))</f>
        <v/>
      </c>
      <c r="AA44" s="45" t="s">
        <v>141</v>
      </c>
      <c r="AB44" s="45"/>
      <c r="AC44" s="45">
        <v>777</v>
      </c>
      <c r="AD44" s="46">
        <v>2</v>
      </c>
      <c r="AE44" s="45">
        <v>1</v>
      </c>
      <c r="AF44" s="45" t="s">
        <v>58</v>
      </c>
      <c r="AG44" s="45" t="s">
        <v>142</v>
      </c>
      <c r="AH44" s="50">
        <v>44805</v>
      </c>
      <c r="AI44" s="50">
        <v>44805</v>
      </c>
      <c r="AJ44" s="50">
        <v>45535</v>
      </c>
      <c r="AK44" s="45">
        <v>0</v>
      </c>
      <c r="AL44" s="45">
        <v>730</v>
      </c>
      <c r="AM44" s="45">
        <v>730</v>
      </c>
      <c r="AN44" s="45">
        <v>0</v>
      </c>
      <c r="AO44" s="45" t="b">
        <v>0</v>
      </c>
      <c r="AP44" s="45">
        <v>0</v>
      </c>
      <c r="AQ44" s="45">
        <v>0</v>
      </c>
    </row>
    <row r="45" spans="23:43" x14ac:dyDescent="0.3">
      <c r="W45" s="44" t="str">
        <f ca="1">_xlfn.XLOOKUP($AB45,$B$8:$B$8,$C$8:$C$8,"",0)</f>
        <v/>
      </c>
      <c r="X45" s="44" t="str">
        <f ca="1">_xlfn.XLOOKUP($AB45,$B$8:$B$8,$E$8:$E$8,"",0)</f>
        <v/>
      </c>
      <c r="Y45" s="44" t="str">
        <f ca="1">_xlfn.XLOOKUP($AB45,$B$8:$B$8,$F$8:$F$8,"",0)</f>
        <v/>
      </c>
      <c r="Z45" s="44" t="str">
        <f ca="1">IF((_xlfn.XLOOKUP($AB45,$B$8:$B$8,$D$8:$D$8,"",0)=0),"Classic",_xlfn.XLOOKUP($AB45,$B$8:$B$8,$D$8:$D$8,"",0))</f>
        <v/>
      </c>
      <c r="AA45" s="45" t="s">
        <v>143</v>
      </c>
      <c r="AB45" s="45"/>
      <c r="AC45" s="45">
        <v>777</v>
      </c>
      <c r="AD45" s="46">
        <v>2</v>
      </c>
      <c r="AE45" s="45">
        <v>1</v>
      </c>
      <c r="AF45" s="45" t="s">
        <v>58</v>
      </c>
      <c r="AG45" s="45" t="s">
        <v>144</v>
      </c>
      <c r="AH45" s="50">
        <v>42608</v>
      </c>
      <c r="AI45" s="50">
        <v>42608</v>
      </c>
      <c r="AJ45" s="50">
        <v>45529</v>
      </c>
      <c r="AK45" s="45">
        <v>0</v>
      </c>
      <c r="AL45" s="45">
        <v>730</v>
      </c>
      <c r="AM45" s="45">
        <v>730</v>
      </c>
      <c r="AN45" s="45">
        <v>0</v>
      </c>
      <c r="AO45" s="45" t="b">
        <v>0</v>
      </c>
      <c r="AP45" s="45">
        <v>0</v>
      </c>
      <c r="AQ45" s="45">
        <v>0</v>
      </c>
    </row>
    <row r="46" spans="23:43" x14ac:dyDescent="0.3">
      <c r="W46" s="44" t="str">
        <f ca="1">_xlfn.XLOOKUP($AB46,$B$8:$B$8,$C$8:$C$8,"",0)</f>
        <v/>
      </c>
      <c r="X46" s="44" t="str">
        <f ca="1">_xlfn.XLOOKUP($AB46,$B$8:$B$8,$E$8:$E$8,"",0)</f>
        <v/>
      </c>
      <c r="Y46" s="44" t="str">
        <f ca="1">_xlfn.XLOOKUP($AB46,$B$8:$B$8,$F$8:$F$8,"",0)</f>
        <v/>
      </c>
      <c r="Z46" s="44" t="str">
        <f ca="1">IF((_xlfn.XLOOKUP($AB46,$B$8:$B$8,$D$8:$D$8,"",0)=0),"Classic",_xlfn.XLOOKUP($AB46,$B$8:$B$8,$D$8:$D$8,"",0))</f>
        <v/>
      </c>
      <c r="AA46" s="45" t="s">
        <v>145</v>
      </c>
      <c r="AB46" s="45"/>
      <c r="AC46" s="45">
        <v>833</v>
      </c>
      <c r="AD46" s="46">
        <v>2</v>
      </c>
      <c r="AE46" s="45">
        <v>1</v>
      </c>
      <c r="AF46" s="45" t="s">
        <v>58</v>
      </c>
      <c r="AG46" s="45" t="s">
        <v>146</v>
      </c>
      <c r="AH46" s="50">
        <v>44267</v>
      </c>
      <c r="AI46" s="50">
        <v>44267</v>
      </c>
      <c r="AJ46" s="50">
        <v>45727</v>
      </c>
      <c r="AK46" s="45">
        <v>0</v>
      </c>
      <c r="AL46" s="45">
        <v>780</v>
      </c>
      <c r="AM46" s="45">
        <v>780</v>
      </c>
      <c r="AN46" s="45">
        <v>0</v>
      </c>
      <c r="AO46" s="45" t="b">
        <v>0</v>
      </c>
      <c r="AP46" s="45">
        <v>0</v>
      </c>
      <c r="AQ46" s="45">
        <v>50</v>
      </c>
    </row>
    <row r="47" spans="23:43" x14ac:dyDescent="0.3">
      <c r="W47" s="44" t="str">
        <f ca="1">_xlfn.XLOOKUP($AB47,$B$8:$B$8,$C$8:$C$8,"",0)</f>
        <v/>
      </c>
      <c r="X47" s="44" t="str">
        <f ca="1">_xlfn.XLOOKUP($AB47,$B$8:$B$8,$E$8:$E$8,"",0)</f>
        <v/>
      </c>
      <c r="Y47" s="44" t="str">
        <f ca="1">_xlfn.XLOOKUP($AB47,$B$8:$B$8,$F$8:$F$8,"",0)</f>
        <v/>
      </c>
      <c r="Z47" s="44" t="str">
        <f ca="1">IF((_xlfn.XLOOKUP($AB47,$B$8:$B$8,$D$8:$D$8,"",0)=0),"Classic",_xlfn.XLOOKUP($AB47,$B$8:$B$8,$D$8:$D$8,"",0))</f>
        <v/>
      </c>
      <c r="AA47" s="45" t="s">
        <v>147</v>
      </c>
      <c r="AB47" s="45"/>
      <c r="AC47" s="45">
        <v>833</v>
      </c>
      <c r="AD47" s="46">
        <v>2</v>
      </c>
      <c r="AE47" s="45">
        <v>1</v>
      </c>
      <c r="AF47" s="45" t="s">
        <v>58</v>
      </c>
      <c r="AG47" s="45" t="s">
        <v>148</v>
      </c>
      <c r="AH47" s="50">
        <v>44211</v>
      </c>
      <c r="AI47" s="50">
        <v>44211</v>
      </c>
      <c r="AJ47" s="50">
        <v>45671</v>
      </c>
      <c r="AK47" s="45">
        <v>0</v>
      </c>
      <c r="AL47" s="45">
        <v>780</v>
      </c>
      <c r="AM47" s="45">
        <v>780</v>
      </c>
      <c r="AN47" s="45">
        <v>0</v>
      </c>
      <c r="AO47" s="45" t="b">
        <v>0</v>
      </c>
      <c r="AP47" s="45">
        <v>0</v>
      </c>
      <c r="AQ47" s="45">
        <v>0</v>
      </c>
    </row>
    <row r="48" spans="23:43" x14ac:dyDescent="0.3">
      <c r="W48" s="44" t="str">
        <f ca="1">_xlfn.XLOOKUP($AB48,$B$8:$B$8,$C$8:$C$8,"",0)</f>
        <v/>
      </c>
      <c r="X48" s="44" t="str">
        <f ca="1">_xlfn.XLOOKUP($AB48,$B$8:$B$8,$E$8:$E$8,"",0)</f>
        <v/>
      </c>
      <c r="Y48" s="44" t="str">
        <f ca="1">_xlfn.XLOOKUP($AB48,$B$8:$B$8,$F$8:$F$8,"",0)</f>
        <v/>
      </c>
      <c r="Z48" s="44" t="str">
        <f ca="1">IF((_xlfn.XLOOKUP($AB48,$B$8:$B$8,$D$8:$D$8,"",0)=0),"Classic",_xlfn.XLOOKUP($AB48,$B$8:$B$8,$D$8:$D$8,"",0))</f>
        <v/>
      </c>
      <c r="AA48" s="45" t="s">
        <v>149</v>
      </c>
      <c r="AB48" s="45"/>
      <c r="AC48" s="45">
        <v>777</v>
      </c>
      <c r="AD48" s="46">
        <v>2</v>
      </c>
      <c r="AE48" s="45">
        <v>1</v>
      </c>
      <c r="AF48" s="45" t="s">
        <v>58</v>
      </c>
      <c r="AG48" s="45" t="s">
        <v>150</v>
      </c>
      <c r="AH48" s="50">
        <v>44762</v>
      </c>
      <c r="AI48" s="50">
        <v>44762</v>
      </c>
      <c r="AJ48" s="50">
        <v>45492</v>
      </c>
      <c r="AK48" s="45">
        <v>0</v>
      </c>
      <c r="AL48" s="45">
        <v>730</v>
      </c>
      <c r="AM48" s="45">
        <v>730</v>
      </c>
      <c r="AN48" s="45">
        <v>0</v>
      </c>
      <c r="AO48" s="45" t="b">
        <v>0</v>
      </c>
      <c r="AP48" s="45">
        <v>0</v>
      </c>
      <c r="AQ48" s="45">
        <v>0</v>
      </c>
    </row>
    <row r="49" spans="23:43" x14ac:dyDescent="0.3">
      <c r="W49" s="44" t="str">
        <f ca="1">_xlfn.XLOOKUP($AB49,$B$8:$B$8,$C$8:$C$8,"",0)</f>
        <v/>
      </c>
      <c r="X49" s="44" t="str">
        <f ca="1">_xlfn.XLOOKUP($AB49,$B$8:$B$8,$E$8:$E$8,"",0)</f>
        <v/>
      </c>
      <c r="Y49" s="44" t="str">
        <f ca="1">_xlfn.XLOOKUP($AB49,$B$8:$B$8,$F$8:$F$8,"",0)</f>
        <v/>
      </c>
      <c r="Z49" s="44" t="str">
        <f ca="1">IF((_xlfn.XLOOKUP($AB49,$B$8:$B$8,$D$8:$D$8,"",0)=0),"Classic",_xlfn.XLOOKUP($AB49,$B$8:$B$8,$D$8:$D$8,"",0))</f>
        <v/>
      </c>
      <c r="AA49" s="45" t="s">
        <v>151</v>
      </c>
      <c r="AB49" s="45"/>
      <c r="AC49" s="45">
        <v>777</v>
      </c>
      <c r="AD49" s="46">
        <v>2</v>
      </c>
      <c r="AE49" s="45">
        <v>1</v>
      </c>
      <c r="AF49" s="45" t="s">
        <v>58</v>
      </c>
      <c r="AG49" s="45" t="s">
        <v>152</v>
      </c>
      <c r="AH49" s="50">
        <v>44967</v>
      </c>
      <c r="AI49" s="50">
        <v>44967</v>
      </c>
      <c r="AJ49" s="50">
        <v>45697</v>
      </c>
      <c r="AK49" s="45">
        <v>0</v>
      </c>
      <c r="AL49" s="45">
        <v>740</v>
      </c>
      <c r="AM49" s="45">
        <v>740</v>
      </c>
      <c r="AN49" s="45">
        <v>0</v>
      </c>
      <c r="AO49" s="45" t="b">
        <v>0</v>
      </c>
      <c r="AP49" s="45">
        <v>0</v>
      </c>
      <c r="AQ49" s="45">
        <v>25</v>
      </c>
    </row>
    <row r="50" spans="23:43" x14ac:dyDescent="0.3">
      <c r="W50" s="44" t="str">
        <f ca="1">_xlfn.XLOOKUP($AB50,$B$8:$B$8,$C$8:$C$8,"",0)</f>
        <v/>
      </c>
      <c r="X50" s="44" t="str">
        <f ca="1">_xlfn.XLOOKUP($AB50,$B$8:$B$8,$E$8:$E$8,"",0)</f>
        <v/>
      </c>
      <c r="Y50" s="44" t="str">
        <f ca="1">_xlfn.XLOOKUP($AB50,$B$8:$B$8,$F$8:$F$8,"",0)</f>
        <v/>
      </c>
      <c r="Z50" s="44" t="str">
        <f ca="1">IF((_xlfn.XLOOKUP($AB50,$B$8:$B$8,$D$8:$D$8,"",0)=0),"Classic",_xlfn.XLOOKUP($AB50,$B$8:$B$8,$D$8:$D$8,"",0))</f>
        <v/>
      </c>
      <c r="AA50" s="45" t="s">
        <v>153</v>
      </c>
      <c r="AB50" s="45"/>
      <c r="AC50" s="45">
        <v>833</v>
      </c>
      <c r="AD50" s="46">
        <v>2</v>
      </c>
      <c r="AE50" s="45">
        <v>1</v>
      </c>
      <c r="AF50" s="45" t="s">
        <v>58</v>
      </c>
      <c r="AG50" s="45" t="s">
        <v>154</v>
      </c>
      <c r="AH50" s="50">
        <v>42993</v>
      </c>
      <c r="AI50" s="50">
        <v>42993</v>
      </c>
      <c r="AJ50" s="50">
        <v>45549</v>
      </c>
      <c r="AK50" s="45">
        <v>0</v>
      </c>
      <c r="AL50" s="45">
        <v>755</v>
      </c>
      <c r="AM50" s="45">
        <v>755</v>
      </c>
      <c r="AN50" s="45">
        <v>0</v>
      </c>
      <c r="AO50" s="45" t="b">
        <v>0</v>
      </c>
      <c r="AP50" s="45">
        <v>0</v>
      </c>
      <c r="AQ50" s="45">
        <v>30</v>
      </c>
    </row>
    <row r="51" spans="23:43" x14ac:dyDescent="0.3">
      <c r="W51" s="44" t="str">
        <f ca="1">_xlfn.XLOOKUP($AB51,$B$8:$B$8,$C$8:$C$8,"",0)</f>
        <v/>
      </c>
      <c r="X51" s="44" t="str">
        <f ca="1">_xlfn.XLOOKUP($AB51,$B$8:$B$8,$E$8:$E$8,"",0)</f>
        <v/>
      </c>
      <c r="Y51" s="44" t="str">
        <f ca="1">_xlfn.XLOOKUP($AB51,$B$8:$B$8,$F$8:$F$8,"",0)</f>
        <v/>
      </c>
      <c r="Z51" s="44" t="str">
        <f ca="1">IF((_xlfn.XLOOKUP($AB51,$B$8:$B$8,$D$8:$D$8,"",0)=0),"Classic",_xlfn.XLOOKUP($AB51,$B$8:$B$8,$D$8:$D$8,"",0))</f>
        <v/>
      </c>
      <c r="AA51" s="45" t="s">
        <v>155</v>
      </c>
      <c r="AB51" s="45"/>
      <c r="AC51" s="45">
        <v>833</v>
      </c>
      <c r="AD51" s="46">
        <v>2</v>
      </c>
      <c r="AE51" s="45">
        <v>1</v>
      </c>
      <c r="AF51" s="45" t="s">
        <v>58</v>
      </c>
      <c r="AG51" s="45" t="s">
        <v>156</v>
      </c>
      <c r="AH51" s="50">
        <v>44750</v>
      </c>
      <c r="AI51" s="50">
        <v>44750</v>
      </c>
      <c r="AJ51" s="50">
        <v>45480</v>
      </c>
      <c r="AK51" s="45">
        <v>0</v>
      </c>
      <c r="AL51" s="45">
        <v>735</v>
      </c>
      <c r="AM51" s="45">
        <v>735</v>
      </c>
      <c r="AN51" s="45">
        <v>0</v>
      </c>
      <c r="AO51" s="45" t="b">
        <v>0</v>
      </c>
      <c r="AP51" s="45">
        <v>0</v>
      </c>
      <c r="AQ51" s="45">
        <v>0</v>
      </c>
    </row>
    <row r="52" spans="23:43" x14ac:dyDescent="0.3">
      <c r="W52" s="44" t="str">
        <f ca="1">_xlfn.XLOOKUP($AB52,$B$8:$B$8,$C$8:$C$8,"",0)</f>
        <v/>
      </c>
      <c r="X52" s="44" t="str">
        <f ca="1">_xlfn.XLOOKUP($AB52,$B$8:$B$8,$E$8:$E$8,"",0)</f>
        <v/>
      </c>
      <c r="Y52" s="44" t="str">
        <f ca="1">_xlfn.XLOOKUP($AB52,$B$8:$B$8,$F$8:$F$8,"",0)</f>
        <v/>
      </c>
      <c r="Z52" s="44" t="str">
        <f ca="1">IF((_xlfn.XLOOKUP($AB52,$B$8:$B$8,$D$8:$D$8,"",0)=0),"Classic",_xlfn.XLOOKUP($AB52,$B$8:$B$8,$D$8:$D$8,"",0))</f>
        <v/>
      </c>
      <c r="AA52" s="45" t="s">
        <v>157</v>
      </c>
      <c r="AB52" s="45"/>
      <c r="AC52" s="45">
        <v>1013</v>
      </c>
      <c r="AD52" s="46">
        <v>2</v>
      </c>
      <c r="AE52" s="45">
        <v>2</v>
      </c>
      <c r="AF52" s="45" t="s">
        <v>58</v>
      </c>
      <c r="AG52" s="45" t="s">
        <v>158</v>
      </c>
      <c r="AH52" s="50">
        <v>43658</v>
      </c>
      <c r="AI52" s="50">
        <v>43658</v>
      </c>
      <c r="AJ52" s="50">
        <v>45484</v>
      </c>
      <c r="AK52" s="45">
        <v>0</v>
      </c>
      <c r="AL52" s="45">
        <v>790</v>
      </c>
      <c r="AM52" s="45">
        <v>790</v>
      </c>
      <c r="AN52" s="45">
        <v>0</v>
      </c>
      <c r="AO52" s="45" t="b">
        <v>0</v>
      </c>
      <c r="AP52" s="45">
        <v>0</v>
      </c>
      <c r="AQ52" s="45">
        <v>30</v>
      </c>
    </row>
    <row r="53" spans="23:43" x14ac:dyDescent="0.3">
      <c r="W53" s="44" t="str">
        <f ca="1">_xlfn.XLOOKUP($AB53,$B$8:$B$8,$C$8:$C$8,"",0)</f>
        <v/>
      </c>
      <c r="X53" s="44" t="str">
        <f ca="1">_xlfn.XLOOKUP($AB53,$B$8:$B$8,$E$8:$E$8,"",0)</f>
        <v/>
      </c>
      <c r="Y53" s="44" t="str">
        <f ca="1">_xlfn.XLOOKUP($AB53,$B$8:$B$8,$F$8:$F$8,"",0)</f>
        <v/>
      </c>
      <c r="Z53" s="44" t="str">
        <f ca="1">IF((_xlfn.XLOOKUP($AB53,$B$8:$B$8,$D$8:$D$8,"",0)=0),"Classic",_xlfn.XLOOKUP($AB53,$B$8:$B$8,$D$8:$D$8,"",0))</f>
        <v/>
      </c>
      <c r="AA53" s="45" t="s">
        <v>159</v>
      </c>
      <c r="AB53" s="45"/>
      <c r="AC53" s="45">
        <v>1013</v>
      </c>
      <c r="AD53" s="46">
        <v>2</v>
      </c>
      <c r="AE53" s="45">
        <v>2</v>
      </c>
      <c r="AF53" s="45" t="s">
        <v>59</v>
      </c>
      <c r="AG53" s="45" t="s">
        <v>60</v>
      </c>
      <c r="AH53" s="50"/>
      <c r="AI53" s="50"/>
      <c r="AJ53" s="50"/>
      <c r="AK53" s="45">
        <v>0</v>
      </c>
      <c r="AL53" s="45">
        <v>0</v>
      </c>
      <c r="AM53" s="45">
        <v>0</v>
      </c>
      <c r="AN53" s="45">
        <v>0</v>
      </c>
      <c r="AO53" s="45" t="b">
        <v>0</v>
      </c>
      <c r="AP53" s="45">
        <v>0</v>
      </c>
      <c r="AQ53" s="45">
        <v>0</v>
      </c>
    </row>
    <row r="54" spans="23:43" x14ac:dyDescent="0.3">
      <c r="W54" s="44" t="str">
        <f ca="1">_xlfn.XLOOKUP($AB54,$B$8:$B$8,$C$8:$C$8,"",0)</f>
        <v/>
      </c>
      <c r="X54" s="44" t="str">
        <f ca="1">_xlfn.XLOOKUP($AB54,$B$8:$B$8,$E$8:$E$8,"",0)</f>
        <v/>
      </c>
      <c r="Y54" s="44" t="str">
        <f ca="1">_xlfn.XLOOKUP($AB54,$B$8:$B$8,$F$8:$F$8,"",0)</f>
        <v/>
      </c>
      <c r="Z54" s="44" t="str">
        <f ca="1">IF((_xlfn.XLOOKUP($AB54,$B$8:$B$8,$D$8:$D$8,"",0)=0),"Classic",_xlfn.XLOOKUP($AB54,$B$8:$B$8,$D$8:$D$8,"",0))</f>
        <v/>
      </c>
      <c r="AA54" s="45" t="s">
        <v>160</v>
      </c>
      <c r="AB54" s="45"/>
      <c r="AC54" s="45">
        <v>1013</v>
      </c>
      <c r="AD54" s="46">
        <v>2</v>
      </c>
      <c r="AE54" s="45">
        <v>2</v>
      </c>
      <c r="AF54" s="45" t="s">
        <v>58</v>
      </c>
      <c r="AG54" s="45" t="s">
        <v>161</v>
      </c>
      <c r="AH54" s="50">
        <v>45233</v>
      </c>
      <c r="AI54" s="50">
        <v>45233</v>
      </c>
      <c r="AJ54" s="50">
        <v>45596</v>
      </c>
      <c r="AK54" s="45">
        <v>0</v>
      </c>
      <c r="AL54" s="45">
        <v>494</v>
      </c>
      <c r="AM54" s="45">
        <v>930</v>
      </c>
      <c r="AN54" s="45">
        <v>436</v>
      </c>
      <c r="AO54" s="45" t="b">
        <v>0</v>
      </c>
      <c r="AP54" s="45">
        <v>0</v>
      </c>
      <c r="AQ54" s="45">
        <v>0</v>
      </c>
    </row>
    <row r="55" spans="23:43" x14ac:dyDescent="0.3">
      <c r="W55" s="44" t="str">
        <f ca="1">_xlfn.XLOOKUP($AB55,$B$8:$B$8,$C$8:$C$8,"",0)</f>
        <v/>
      </c>
      <c r="X55" s="44" t="str">
        <f ca="1">_xlfn.XLOOKUP($AB55,$B$8:$B$8,$E$8:$E$8,"",0)</f>
        <v/>
      </c>
      <c r="Y55" s="44" t="str">
        <f ca="1">_xlfn.XLOOKUP($AB55,$B$8:$B$8,$F$8:$F$8,"",0)</f>
        <v/>
      </c>
      <c r="Z55" s="44" t="str">
        <f ca="1">IF((_xlfn.XLOOKUP($AB55,$B$8:$B$8,$D$8:$D$8,"",0)=0),"Classic",_xlfn.XLOOKUP($AB55,$B$8:$B$8,$D$8:$D$8,"",0))</f>
        <v/>
      </c>
      <c r="AA55" s="45" t="s">
        <v>162</v>
      </c>
      <c r="AB55" s="45"/>
      <c r="AC55" s="45">
        <v>1013</v>
      </c>
      <c r="AD55" s="46">
        <v>2</v>
      </c>
      <c r="AE55" s="45">
        <v>2</v>
      </c>
      <c r="AF55" s="45" t="s">
        <v>58</v>
      </c>
      <c r="AG55" s="45" t="s">
        <v>163</v>
      </c>
      <c r="AH55" s="50">
        <v>44699</v>
      </c>
      <c r="AI55" s="50">
        <v>44699</v>
      </c>
      <c r="AJ55" s="50">
        <v>45429</v>
      </c>
      <c r="AK55" s="45">
        <v>0</v>
      </c>
      <c r="AL55" s="45">
        <v>790</v>
      </c>
      <c r="AM55" s="45">
        <v>790</v>
      </c>
      <c r="AN55" s="45">
        <v>0</v>
      </c>
      <c r="AO55" s="45" t="b">
        <v>0</v>
      </c>
      <c r="AP55" s="45">
        <v>0</v>
      </c>
      <c r="AQ55" s="45">
        <v>30</v>
      </c>
    </row>
    <row r="56" spans="23:43" x14ac:dyDescent="0.3">
      <c r="W56" s="44" t="str">
        <f ca="1">_xlfn.XLOOKUP($AB56,$B$8:$B$8,$C$8:$C$8,"",0)</f>
        <v/>
      </c>
      <c r="X56" s="44" t="str">
        <f ca="1">_xlfn.XLOOKUP($AB56,$B$8:$B$8,$E$8:$E$8,"",0)</f>
        <v/>
      </c>
      <c r="Y56" s="44" t="str">
        <f ca="1">_xlfn.XLOOKUP($AB56,$B$8:$B$8,$F$8:$F$8,"",0)</f>
        <v/>
      </c>
      <c r="Z56" s="44" t="str">
        <f ca="1">IF((_xlfn.XLOOKUP($AB56,$B$8:$B$8,$D$8:$D$8,"",0)=0),"Classic",_xlfn.XLOOKUP($AB56,$B$8:$B$8,$D$8:$D$8,"",0))</f>
        <v/>
      </c>
      <c r="AA56" s="45" t="s">
        <v>164</v>
      </c>
      <c r="AB56" s="45"/>
      <c r="AC56" s="45">
        <v>1013</v>
      </c>
      <c r="AD56" s="46">
        <v>2</v>
      </c>
      <c r="AE56" s="45">
        <v>2</v>
      </c>
      <c r="AF56" s="45" t="s">
        <v>58</v>
      </c>
      <c r="AG56" s="45" t="s">
        <v>165</v>
      </c>
      <c r="AH56" s="50">
        <v>43791</v>
      </c>
      <c r="AI56" s="50">
        <v>43791</v>
      </c>
      <c r="AJ56" s="50">
        <v>45617</v>
      </c>
      <c r="AK56" s="45">
        <v>0</v>
      </c>
      <c r="AL56" s="45">
        <v>810</v>
      </c>
      <c r="AM56" s="45">
        <v>810</v>
      </c>
      <c r="AN56" s="45">
        <v>0</v>
      </c>
      <c r="AO56" s="45" t="b">
        <v>0</v>
      </c>
      <c r="AP56" s="45">
        <v>0</v>
      </c>
      <c r="AQ56" s="45">
        <v>0</v>
      </c>
    </row>
    <row r="57" spans="23:43" x14ac:dyDescent="0.3">
      <c r="W57" s="44" t="str">
        <f ca="1">_xlfn.XLOOKUP($AB57,$B$8:$B$8,$C$8:$C$8,"",0)</f>
        <v/>
      </c>
      <c r="X57" s="44" t="str">
        <f ca="1">_xlfn.XLOOKUP($AB57,$B$8:$B$8,$E$8:$E$8,"",0)</f>
        <v/>
      </c>
      <c r="Y57" s="44" t="str">
        <f ca="1">_xlfn.XLOOKUP($AB57,$B$8:$B$8,$F$8:$F$8,"",0)</f>
        <v/>
      </c>
      <c r="Z57" s="44" t="str">
        <f ca="1">IF((_xlfn.XLOOKUP($AB57,$B$8:$B$8,$D$8:$D$8,"",0)=0),"Classic",_xlfn.XLOOKUP($AB57,$B$8:$B$8,$D$8:$D$8,"",0))</f>
        <v/>
      </c>
      <c r="AA57" s="45" t="s">
        <v>166</v>
      </c>
      <c r="AB57" s="45"/>
      <c r="AC57" s="45">
        <v>1013</v>
      </c>
      <c r="AD57" s="46">
        <v>2</v>
      </c>
      <c r="AE57" s="45">
        <v>2</v>
      </c>
      <c r="AF57" s="45" t="s">
        <v>58</v>
      </c>
      <c r="AG57" s="45" t="s">
        <v>167</v>
      </c>
      <c r="AH57" s="50">
        <v>45338</v>
      </c>
      <c r="AI57" s="50">
        <v>45338</v>
      </c>
      <c r="AJ57" s="50">
        <v>45703</v>
      </c>
      <c r="AK57" s="45">
        <v>0</v>
      </c>
      <c r="AL57" s="45">
        <v>930</v>
      </c>
      <c r="AM57" s="45">
        <v>930</v>
      </c>
      <c r="AN57" s="45">
        <v>0</v>
      </c>
      <c r="AO57" s="45" t="b">
        <v>0</v>
      </c>
      <c r="AP57" s="45">
        <v>0</v>
      </c>
      <c r="AQ57" s="45">
        <v>0</v>
      </c>
    </row>
    <row r="58" spans="23:43" x14ac:dyDescent="0.3">
      <c r="W58" s="44" t="str">
        <f ca="1">_xlfn.XLOOKUP($AB58,$B$8:$B$8,$C$8:$C$8,"",0)</f>
        <v/>
      </c>
      <c r="X58" s="44" t="str">
        <f ca="1">_xlfn.XLOOKUP($AB58,$B$8:$B$8,$E$8:$E$8,"",0)</f>
        <v/>
      </c>
      <c r="Y58" s="44" t="str">
        <f ca="1">_xlfn.XLOOKUP($AB58,$B$8:$B$8,$F$8:$F$8,"",0)</f>
        <v/>
      </c>
      <c r="Z58" s="44" t="str">
        <f ca="1">IF((_xlfn.XLOOKUP($AB58,$B$8:$B$8,$D$8:$D$8,"",0)=0),"Classic",_xlfn.XLOOKUP($AB58,$B$8:$B$8,$D$8:$D$8,"",0))</f>
        <v/>
      </c>
      <c r="AA58" s="45" t="s">
        <v>168</v>
      </c>
      <c r="AB58" s="45"/>
      <c r="AC58" s="45">
        <v>1013</v>
      </c>
      <c r="AD58" s="46">
        <v>2</v>
      </c>
      <c r="AE58" s="45">
        <v>2</v>
      </c>
      <c r="AF58" s="45" t="s">
        <v>58</v>
      </c>
      <c r="AG58" s="45" t="s">
        <v>169</v>
      </c>
      <c r="AH58" s="50">
        <v>45366</v>
      </c>
      <c r="AI58" s="50">
        <v>45366</v>
      </c>
      <c r="AJ58" s="50">
        <v>45730</v>
      </c>
      <c r="AK58" s="45">
        <v>0</v>
      </c>
      <c r="AL58" s="45">
        <v>930</v>
      </c>
      <c r="AM58" s="45">
        <v>930</v>
      </c>
      <c r="AN58" s="45">
        <v>0</v>
      </c>
      <c r="AO58" s="45" t="b">
        <v>0</v>
      </c>
      <c r="AP58" s="45">
        <v>0</v>
      </c>
      <c r="AQ58" s="45">
        <v>0</v>
      </c>
    </row>
    <row r="59" spans="23:43" x14ac:dyDescent="0.3">
      <c r="W59" s="44" t="str">
        <f ca="1">_xlfn.XLOOKUP($AB59,$B$8:$B$8,$C$8:$C$8,"",0)</f>
        <v/>
      </c>
      <c r="X59" s="44" t="str">
        <f ca="1">_xlfn.XLOOKUP($AB59,$B$8:$B$8,$E$8:$E$8,"",0)</f>
        <v/>
      </c>
      <c r="Y59" s="44" t="str">
        <f ca="1">_xlfn.XLOOKUP($AB59,$B$8:$B$8,$F$8:$F$8,"",0)</f>
        <v/>
      </c>
      <c r="Z59" s="44" t="str">
        <f ca="1">IF((_xlfn.XLOOKUP($AB59,$B$8:$B$8,$D$8:$D$8,"",0)=0),"Classic",_xlfn.XLOOKUP($AB59,$B$8:$B$8,$D$8:$D$8,"",0))</f>
        <v/>
      </c>
      <c r="AA59" s="45" t="s">
        <v>170</v>
      </c>
      <c r="AB59" s="45"/>
      <c r="AC59" s="45">
        <v>1013</v>
      </c>
      <c r="AD59" s="46">
        <v>2</v>
      </c>
      <c r="AE59" s="45">
        <v>2</v>
      </c>
      <c r="AF59" s="45" t="s">
        <v>58</v>
      </c>
      <c r="AG59" s="45" t="s">
        <v>171</v>
      </c>
      <c r="AH59" s="50">
        <v>45296</v>
      </c>
      <c r="AI59" s="50">
        <v>45296</v>
      </c>
      <c r="AJ59" s="50">
        <v>45661</v>
      </c>
      <c r="AK59" s="45">
        <v>0</v>
      </c>
      <c r="AL59" s="45">
        <v>930</v>
      </c>
      <c r="AM59" s="45">
        <v>930</v>
      </c>
      <c r="AN59" s="45">
        <v>0</v>
      </c>
      <c r="AO59" s="45" t="b">
        <v>0</v>
      </c>
      <c r="AP59" s="45">
        <v>0</v>
      </c>
      <c r="AQ59" s="45">
        <v>0</v>
      </c>
    </row>
    <row r="60" spans="23:43" x14ac:dyDescent="0.3">
      <c r="W60" s="44" t="str">
        <f ca="1">_xlfn.XLOOKUP($AB60,$B$8:$B$8,$C$8:$C$8,"",0)</f>
        <v/>
      </c>
      <c r="X60" s="44" t="str">
        <f ca="1">_xlfn.XLOOKUP($AB60,$B$8:$B$8,$E$8:$E$8,"",0)</f>
        <v/>
      </c>
      <c r="Y60" s="44" t="str">
        <f ca="1">_xlfn.XLOOKUP($AB60,$B$8:$B$8,$F$8:$F$8,"",0)</f>
        <v/>
      </c>
      <c r="Z60" s="44" t="str">
        <f ca="1">IF((_xlfn.XLOOKUP($AB60,$B$8:$B$8,$D$8:$D$8,"",0)=0),"Classic",_xlfn.XLOOKUP($AB60,$B$8:$B$8,$D$8:$D$8,"",0))</f>
        <v/>
      </c>
      <c r="AA60" s="45" t="s">
        <v>172</v>
      </c>
      <c r="AB60" s="45"/>
      <c r="AC60" s="45">
        <v>1013</v>
      </c>
      <c r="AD60" s="46">
        <v>2</v>
      </c>
      <c r="AE60" s="45">
        <v>2</v>
      </c>
      <c r="AF60" s="45" t="s">
        <v>58</v>
      </c>
      <c r="AG60" s="45" t="s">
        <v>173</v>
      </c>
      <c r="AH60" s="50">
        <v>43371</v>
      </c>
      <c r="AI60" s="50">
        <v>43371</v>
      </c>
      <c r="AJ60" s="50">
        <v>45562</v>
      </c>
      <c r="AK60" s="45">
        <v>0</v>
      </c>
      <c r="AL60" s="45">
        <v>810</v>
      </c>
      <c r="AM60" s="45">
        <v>810</v>
      </c>
      <c r="AN60" s="45">
        <v>0</v>
      </c>
      <c r="AO60" s="45" t="b">
        <v>0</v>
      </c>
      <c r="AP60" s="45">
        <v>0</v>
      </c>
      <c r="AQ60" s="45">
        <v>20</v>
      </c>
    </row>
    <row r="61" spans="23:43" x14ac:dyDescent="0.3">
      <c r="W61" s="44" t="str">
        <f ca="1">_xlfn.XLOOKUP($AB61,$B$8:$B$8,$C$8:$C$8,"",0)</f>
        <v/>
      </c>
      <c r="X61" s="44" t="str">
        <f ca="1">_xlfn.XLOOKUP($AB61,$B$8:$B$8,$E$8:$E$8,"",0)</f>
        <v/>
      </c>
      <c r="Y61" s="44" t="str">
        <f ca="1">_xlfn.XLOOKUP($AB61,$B$8:$B$8,$F$8:$F$8,"",0)</f>
        <v/>
      </c>
      <c r="Z61" s="44" t="str">
        <f ca="1">IF((_xlfn.XLOOKUP($AB61,$B$8:$B$8,$D$8:$D$8,"",0)=0),"Classic",_xlfn.XLOOKUP($AB61,$B$8:$B$8,$D$8:$D$8,"",0))</f>
        <v/>
      </c>
      <c r="AA61" s="45" t="s">
        <v>174</v>
      </c>
      <c r="AB61" s="45"/>
      <c r="AC61" s="45">
        <v>1013</v>
      </c>
      <c r="AD61" s="46">
        <v>2</v>
      </c>
      <c r="AE61" s="45">
        <v>2</v>
      </c>
      <c r="AF61" s="45" t="s">
        <v>58</v>
      </c>
      <c r="AG61" s="45" t="s">
        <v>175</v>
      </c>
      <c r="AH61" s="50">
        <v>40952</v>
      </c>
      <c r="AI61" s="50">
        <v>40952</v>
      </c>
      <c r="AJ61" s="50">
        <v>45700</v>
      </c>
      <c r="AK61" s="45">
        <v>0</v>
      </c>
      <c r="AL61" s="45">
        <v>810</v>
      </c>
      <c r="AM61" s="45">
        <v>810</v>
      </c>
      <c r="AN61" s="45">
        <v>0</v>
      </c>
      <c r="AO61" s="45" t="b">
        <v>0</v>
      </c>
      <c r="AP61" s="45">
        <v>0</v>
      </c>
      <c r="AQ61" s="45">
        <v>20</v>
      </c>
    </row>
    <row r="62" spans="23:43" x14ac:dyDescent="0.3">
      <c r="W62" s="44" t="str">
        <f ca="1">_xlfn.XLOOKUP($AB62,$B$8:$B$8,$C$8:$C$8,"",0)</f>
        <v/>
      </c>
      <c r="X62" s="44" t="str">
        <f ca="1">_xlfn.XLOOKUP($AB62,$B$8:$B$8,$E$8:$E$8,"",0)</f>
        <v/>
      </c>
      <c r="Y62" s="44" t="str">
        <f ca="1">_xlfn.XLOOKUP($AB62,$B$8:$B$8,$F$8:$F$8,"",0)</f>
        <v/>
      </c>
      <c r="Z62" s="44" t="str">
        <f ca="1">IF((_xlfn.XLOOKUP($AB62,$B$8:$B$8,$D$8:$D$8,"",0)=0),"Classic",_xlfn.XLOOKUP($AB62,$B$8:$B$8,$D$8:$D$8,"",0))</f>
        <v/>
      </c>
      <c r="AA62" s="45" t="s">
        <v>176</v>
      </c>
      <c r="AB62" s="45"/>
      <c r="AC62" s="45">
        <v>1013</v>
      </c>
      <c r="AD62" s="46">
        <v>2</v>
      </c>
      <c r="AE62" s="45">
        <v>2</v>
      </c>
      <c r="AF62" s="45" t="s">
        <v>58</v>
      </c>
      <c r="AG62" s="45" t="s">
        <v>177</v>
      </c>
      <c r="AH62" s="50">
        <v>44501</v>
      </c>
      <c r="AI62" s="50">
        <v>44501</v>
      </c>
      <c r="AJ62" s="50">
        <v>45596</v>
      </c>
      <c r="AK62" s="45">
        <v>0</v>
      </c>
      <c r="AL62" s="45">
        <v>191</v>
      </c>
      <c r="AM62" s="45">
        <v>810</v>
      </c>
      <c r="AN62" s="45">
        <v>619</v>
      </c>
      <c r="AO62" s="45" t="b">
        <v>0</v>
      </c>
      <c r="AP62" s="45">
        <v>0</v>
      </c>
      <c r="AQ62" s="45">
        <v>0</v>
      </c>
    </row>
    <row r="63" spans="23:43" x14ac:dyDescent="0.3">
      <c r="W63" s="44" t="str">
        <f ca="1">_xlfn.XLOOKUP($AB63,$B$8:$B$8,$C$8:$C$8,"",0)</f>
        <v/>
      </c>
      <c r="X63" s="44" t="str">
        <f ca="1">_xlfn.XLOOKUP($AB63,$B$8:$B$8,$E$8:$E$8,"",0)</f>
        <v/>
      </c>
      <c r="Y63" s="44" t="str">
        <f ca="1">_xlfn.XLOOKUP($AB63,$B$8:$B$8,$F$8:$F$8,"",0)</f>
        <v/>
      </c>
      <c r="Z63" s="44" t="str">
        <f ca="1">IF((_xlfn.XLOOKUP($AB63,$B$8:$B$8,$D$8:$D$8,"",0)=0),"Classic",_xlfn.XLOOKUP($AB63,$B$8:$B$8,$D$8:$D$8,"",0))</f>
        <v/>
      </c>
      <c r="AA63" s="45" t="s">
        <v>178</v>
      </c>
      <c r="AB63" s="45"/>
      <c r="AC63" s="45">
        <v>1013</v>
      </c>
      <c r="AD63" s="46">
        <v>2</v>
      </c>
      <c r="AE63" s="45">
        <v>2</v>
      </c>
      <c r="AF63" s="45" t="s">
        <v>58</v>
      </c>
      <c r="AG63" s="45" t="s">
        <v>179</v>
      </c>
      <c r="AH63" s="50">
        <v>45093</v>
      </c>
      <c r="AI63" s="50">
        <v>45093</v>
      </c>
      <c r="AJ63" s="50">
        <v>45458</v>
      </c>
      <c r="AK63" s="45">
        <v>0</v>
      </c>
      <c r="AL63" s="45">
        <v>930</v>
      </c>
      <c r="AM63" s="45">
        <v>930</v>
      </c>
      <c r="AN63" s="45">
        <v>0</v>
      </c>
      <c r="AO63" s="45" t="b">
        <v>0</v>
      </c>
      <c r="AP63" s="45">
        <v>0</v>
      </c>
      <c r="AQ63" s="45">
        <v>25</v>
      </c>
    </row>
    <row r="64" spans="23:43" x14ac:dyDescent="0.3">
      <c r="W64" s="44" t="str">
        <f ca="1">_xlfn.XLOOKUP($AB64,$B$8:$B$8,$C$8:$C$8,"",0)</f>
        <v/>
      </c>
      <c r="X64" s="44" t="str">
        <f ca="1">_xlfn.XLOOKUP($AB64,$B$8:$B$8,$E$8:$E$8,"",0)</f>
        <v/>
      </c>
      <c r="Y64" s="44" t="str">
        <f ca="1">_xlfn.XLOOKUP($AB64,$B$8:$B$8,$F$8:$F$8,"",0)</f>
        <v/>
      </c>
      <c r="Z64" s="44" t="str">
        <f ca="1">IF((_xlfn.XLOOKUP($AB64,$B$8:$B$8,$D$8:$D$8,"",0)=0),"Classic",_xlfn.XLOOKUP($AB64,$B$8:$B$8,$D$8:$D$8,"",0))</f>
        <v/>
      </c>
      <c r="AA64" s="45" t="s">
        <v>180</v>
      </c>
      <c r="AB64" s="45"/>
      <c r="AC64" s="45">
        <v>1013</v>
      </c>
      <c r="AD64" s="46">
        <v>2</v>
      </c>
      <c r="AE64" s="45">
        <v>2</v>
      </c>
      <c r="AF64" s="45" t="s">
        <v>58</v>
      </c>
      <c r="AG64" s="45" t="s">
        <v>181</v>
      </c>
      <c r="AH64" s="50">
        <v>45139</v>
      </c>
      <c r="AI64" s="50">
        <v>45139</v>
      </c>
      <c r="AJ64" s="50">
        <v>45504</v>
      </c>
      <c r="AK64" s="45">
        <v>0</v>
      </c>
      <c r="AL64" s="45">
        <v>206</v>
      </c>
      <c r="AM64" s="45">
        <v>930</v>
      </c>
      <c r="AN64" s="45">
        <v>724</v>
      </c>
      <c r="AO64" s="45" t="b">
        <v>0</v>
      </c>
      <c r="AP64" s="45">
        <v>0</v>
      </c>
      <c r="AQ64" s="45">
        <v>0</v>
      </c>
    </row>
    <row r="65" spans="23:43" x14ac:dyDescent="0.3">
      <c r="W65" s="44" t="str">
        <f ca="1">_xlfn.XLOOKUP($AB65,$B$8:$B$8,$C$8:$C$8,"",0)</f>
        <v/>
      </c>
      <c r="X65" s="44" t="str">
        <f ca="1">_xlfn.XLOOKUP($AB65,$B$8:$B$8,$E$8:$E$8,"",0)</f>
        <v/>
      </c>
      <c r="Y65" s="44" t="str">
        <f ca="1">_xlfn.XLOOKUP($AB65,$B$8:$B$8,$F$8:$F$8,"",0)</f>
        <v/>
      </c>
      <c r="Z65" s="44" t="str">
        <f ca="1">IF((_xlfn.XLOOKUP($AB65,$B$8:$B$8,$D$8:$D$8,"",0)=0),"Classic",_xlfn.XLOOKUP($AB65,$B$8:$B$8,$D$8:$D$8,"",0))</f>
        <v/>
      </c>
      <c r="AA65" s="45" t="s">
        <v>182</v>
      </c>
      <c r="AB65" s="45"/>
      <c r="AC65" s="45">
        <v>1013</v>
      </c>
      <c r="AD65" s="46">
        <v>2</v>
      </c>
      <c r="AE65" s="45">
        <v>2</v>
      </c>
      <c r="AF65" s="45" t="s">
        <v>58</v>
      </c>
      <c r="AG65" s="45" t="s">
        <v>183</v>
      </c>
      <c r="AH65" s="50">
        <v>44902</v>
      </c>
      <c r="AI65" s="50">
        <v>44902</v>
      </c>
      <c r="AJ65" s="50">
        <v>45632</v>
      </c>
      <c r="AK65" s="45">
        <v>0</v>
      </c>
      <c r="AL65" s="45">
        <v>835</v>
      </c>
      <c r="AM65" s="45">
        <v>835</v>
      </c>
      <c r="AN65" s="45">
        <v>0</v>
      </c>
      <c r="AO65" s="45" t="b">
        <v>0</v>
      </c>
      <c r="AP65" s="45">
        <v>0</v>
      </c>
      <c r="AQ65" s="45">
        <v>0</v>
      </c>
    </row>
    <row r="66" spans="23:43" x14ac:dyDescent="0.3">
      <c r="W66" s="44" t="str">
        <f ca="1">_xlfn.XLOOKUP($AB66,$B$8:$B$8,$C$8:$C$8,"",0)</f>
        <v/>
      </c>
      <c r="X66" s="44" t="str">
        <f ca="1">_xlfn.XLOOKUP($AB66,$B$8:$B$8,$E$8:$E$8,"",0)</f>
        <v/>
      </c>
      <c r="Y66" s="44" t="str">
        <f ca="1">_xlfn.XLOOKUP($AB66,$B$8:$B$8,$F$8:$F$8,"",0)</f>
        <v/>
      </c>
      <c r="Z66" s="44" t="str">
        <f ca="1">IF((_xlfn.XLOOKUP($AB66,$B$8:$B$8,$D$8:$D$8,"",0)=0),"Classic",_xlfn.XLOOKUP($AB66,$B$8:$B$8,$D$8:$D$8,"",0))</f>
        <v/>
      </c>
      <c r="AA66" s="45" t="s">
        <v>184</v>
      </c>
      <c r="AB66" s="45"/>
      <c r="AC66" s="45">
        <v>1013</v>
      </c>
      <c r="AD66" s="46">
        <v>2</v>
      </c>
      <c r="AE66" s="45">
        <v>2</v>
      </c>
      <c r="AF66" s="45" t="s">
        <v>58</v>
      </c>
      <c r="AG66" s="45" t="s">
        <v>185</v>
      </c>
      <c r="AH66" s="50">
        <v>43578</v>
      </c>
      <c r="AI66" s="50">
        <v>43578</v>
      </c>
      <c r="AJ66" s="50">
        <v>45769</v>
      </c>
      <c r="AK66" s="45">
        <v>0</v>
      </c>
      <c r="AL66" s="45">
        <v>790</v>
      </c>
      <c r="AM66" s="45">
        <v>790</v>
      </c>
      <c r="AN66" s="45">
        <v>0</v>
      </c>
      <c r="AO66" s="45" t="b">
        <v>0</v>
      </c>
      <c r="AP66" s="45">
        <v>0</v>
      </c>
      <c r="AQ66" s="45">
        <v>20</v>
      </c>
    </row>
    <row r="67" spans="23:43" x14ac:dyDescent="0.3">
      <c r="W67" s="44" t="str">
        <f ca="1">_xlfn.XLOOKUP($AB67,$B$8:$B$8,$C$8:$C$8,"",0)</f>
        <v/>
      </c>
      <c r="X67" s="44" t="str">
        <f ca="1">_xlfn.XLOOKUP($AB67,$B$8:$B$8,$E$8:$E$8,"",0)</f>
        <v/>
      </c>
      <c r="Y67" s="44" t="str">
        <f ca="1">_xlfn.XLOOKUP($AB67,$B$8:$B$8,$F$8:$F$8,"",0)</f>
        <v/>
      </c>
      <c r="Z67" s="44" t="str">
        <f ca="1">IF((_xlfn.XLOOKUP($AB67,$B$8:$B$8,$D$8:$D$8,"",0)=0),"Classic",_xlfn.XLOOKUP($AB67,$B$8:$B$8,$D$8:$D$8,"",0))</f>
        <v/>
      </c>
      <c r="AA67" s="45" t="s">
        <v>186</v>
      </c>
      <c r="AB67" s="45"/>
      <c r="AC67" s="45">
        <v>1013</v>
      </c>
      <c r="AD67" s="46">
        <v>2</v>
      </c>
      <c r="AE67" s="45">
        <v>2</v>
      </c>
      <c r="AF67" s="45" t="s">
        <v>58</v>
      </c>
      <c r="AG67" s="45" t="s">
        <v>187</v>
      </c>
      <c r="AH67" s="50">
        <v>45352</v>
      </c>
      <c r="AI67" s="50">
        <v>45352</v>
      </c>
      <c r="AJ67" s="50">
        <v>45716</v>
      </c>
      <c r="AK67" s="45">
        <v>0</v>
      </c>
      <c r="AL67" s="45">
        <v>460</v>
      </c>
      <c r="AM67" s="45">
        <v>930</v>
      </c>
      <c r="AN67" s="45">
        <v>470</v>
      </c>
      <c r="AO67" s="45" t="b">
        <v>0</v>
      </c>
      <c r="AP67" s="45">
        <v>0</v>
      </c>
      <c r="AQ67" s="45">
        <v>0</v>
      </c>
    </row>
  </sheetData>
  <mergeCells count="1">
    <mergeCell ref="C3:D3"/>
  </mergeCells>
  <conditionalFormatting sqref="U4">
    <cfRule type="cellIs" dxfId="3" priority="33" stopIfTrue="1" operator="greaterThan">
      <formula>0</formula>
    </cfRule>
  </conditionalFormatting>
  <conditionalFormatting sqref="U5">
    <cfRule type="cellIs" dxfId="2" priority="34" stopIfTrue="1" operator="greaterThan">
      <formula>0</formula>
    </cfRule>
  </conditionalFormatting>
  <conditionalFormatting sqref="AA4:AA67">
    <cfRule type="duplicateValues" dxfId="1" priority="35"/>
  </conditionalFormatting>
  <conditionalFormatting sqref="AG4:AG67">
    <cfRule type="duplicateValues" dxfId="0" priority="36"/>
  </conditionalFormatting>
  <dataValidations count="1">
    <dataValidation type="list" allowBlank="1" showInputMessage="1" showErrorMessage="1" sqref="D8" xr:uid="{53FD2FFA-EBCC-4493-8C96-A2ED7BBE3C72}">
      <formula1>"Classic,Partial,Renovated"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4BB0-EA08-4E52-B587-C120CECF6C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QD_RENTROLL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Walstar Technologies</dc:creator>
  <cp:lastModifiedBy>Walstar Technologies</cp:lastModifiedBy>
  <dcterms:created xsi:type="dcterms:W3CDTF">2025-03-28T04:34:07Z</dcterms:created>
  <dcterms:modified xsi:type="dcterms:W3CDTF">2025-03-28T05:22:24Z</dcterms:modified>
</cp:coreProperties>
</file>