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DieseArbeitsmappe" defaultThemeVersion="202300"/>
  <mc:AlternateContent xmlns:mc="http://schemas.openxmlformats.org/markup-compatibility/2006">
    <mc:Choice Requires="x15">
      <x15ac:absPath xmlns:x15ac="http://schemas.microsoft.com/office/spreadsheetml/2010/11/ac" url="C:\Users\Max\WebstormProjects\masterarbeit\chatbot\evaluation\"/>
    </mc:Choice>
  </mc:AlternateContent>
  <xr:revisionPtr revIDLastSave="0" documentId="13_ncr:1_{955E867A-5A46-4DA3-96CD-2C43E2C88717}" xr6:coauthVersionLast="47" xr6:coauthVersionMax="47" xr10:uidLastSave="{00000000-0000-0000-0000-000000000000}"/>
  <bookViews>
    <workbookView xWindow="-60" yWindow="0" windowWidth="60435" windowHeight="20985" activeTab="12" xr2:uid="{7C25D137-F5EE-4836-BF4A-23FCF1C3DB70}"/>
  </bookViews>
  <sheets>
    <sheet name="3lg_4 1_4o" sheetId="15" r:id="rId1"/>
    <sheet name="3lg_4 1_4 1" sheetId="14" r:id="rId2"/>
    <sheet name="3sm_4 1_4 1" sheetId="2" r:id="rId3"/>
    <sheet name="3sm_4 1_4o" sheetId="7" r:id="rId4"/>
    <sheet name="4 1-nano-classify" sheetId="10" r:id="rId5"/>
    <sheet name="4 1-mini-classify" sheetId="9" r:id="rId6"/>
    <sheet name="Anonymisierung" sheetId="1" r:id="rId7"/>
    <sheet name="Auswertung Anonymisierung" sheetId="4" r:id="rId8"/>
    <sheet name="Klassifizierung" sheetId="8" r:id="rId9"/>
    <sheet name="Reformulierung" sheetId="11" r:id="rId10"/>
    <sheet name="Suche" sheetId="12" r:id="rId11"/>
    <sheet name="Antwort" sheetId="13" r:id="rId12"/>
    <sheet name="EndToEnd" sheetId="16" r:id="rId13"/>
  </sheets>
  <definedNames>
    <definedName name="ExterneDaten_1" localSheetId="2" hidden="1">'3sm_4 1_4 1'!$A$1:$Z$101</definedName>
    <definedName name="ExterneDaten_1" localSheetId="3" hidden="1">'3sm_4 1_4o'!$C$1:$Z$101</definedName>
    <definedName name="ExterneDaten_1" localSheetId="5" hidden="1">'4 1-mini-classify'!$A$1:$Z$101</definedName>
    <definedName name="ExterneDaten_2" localSheetId="1" hidden="1">'3lg_4 1_4 1'!$A$1:$Z$101</definedName>
    <definedName name="ExterneDaten_2" localSheetId="4" hidden="1">'4 1-nano-classify'!$A$1:$Z$101</definedName>
    <definedName name="ExterneDaten_3" localSheetId="0" hidden="1">'3lg_4 1_4o'!$A$1:$Z$101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0" i="16" l="1"/>
  <c r="E111" i="16"/>
  <c r="E112" i="16"/>
  <c r="E109" i="16"/>
  <c r="D112" i="16"/>
  <c r="C112" i="16"/>
  <c r="D111" i="16"/>
  <c r="C111" i="16"/>
  <c r="D110" i="16"/>
  <c r="C110" i="16"/>
  <c r="D109" i="16"/>
  <c r="C109" i="16"/>
  <c r="AI2" i="16"/>
  <c r="AI3" i="16"/>
  <c r="AI4" i="16"/>
  <c r="AI5" i="16"/>
  <c r="AI6" i="16"/>
  <c r="AI7" i="16"/>
  <c r="AI8" i="16"/>
  <c r="AI9" i="16"/>
  <c r="AI10" i="16"/>
  <c r="AI11" i="16"/>
  <c r="AI12" i="16"/>
  <c r="AI13" i="16"/>
  <c r="AI14" i="16"/>
  <c r="AI15" i="16"/>
  <c r="AI16" i="16"/>
  <c r="AI17" i="16"/>
  <c r="AI18" i="16"/>
  <c r="AI19" i="16"/>
  <c r="AI20" i="16"/>
  <c r="AI21" i="16"/>
  <c r="AI22" i="16"/>
  <c r="AI23" i="16"/>
  <c r="AI24" i="16"/>
  <c r="AI25" i="16"/>
  <c r="AI26" i="16"/>
  <c r="AI27" i="16"/>
  <c r="AI28" i="16"/>
  <c r="AI29" i="16"/>
  <c r="AI30" i="16"/>
  <c r="AI31" i="16"/>
  <c r="AI32" i="16"/>
  <c r="AI33" i="16"/>
  <c r="AI34" i="16"/>
  <c r="AI35" i="16"/>
  <c r="AI36" i="16"/>
  <c r="AI37" i="16"/>
  <c r="AI38" i="16"/>
  <c r="AI39" i="16"/>
  <c r="AI40" i="16"/>
  <c r="AI41" i="16"/>
  <c r="AI42" i="16"/>
  <c r="AI43" i="16"/>
  <c r="AI44" i="16"/>
  <c r="AI45" i="16"/>
  <c r="AI46" i="16"/>
  <c r="AI47" i="16"/>
  <c r="AI48" i="16"/>
  <c r="AI49" i="16"/>
  <c r="AI50" i="16"/>
  <c r="AI51" i="16"/>
  <c r="AI52" i="16"/>
  <c r="AI53" i="16"/>
  <c r="AI54" i="16"/>
  <c r="AI55" i="16"/>
  <c r="AI56" i="16"/>
  <c r="AI57" i="16"/>
  <c r="AI58" i="16"/>
  <c r="AI59" i="16"/>
  <c r="AI60" i="16"/>
  <c r="AI61" i="16"/>
  <c r="AI62" i="16"/>
  <c r="AI63" i="16"/>
  <c r="AI64" i="16"/>
  <c r="AI65" i="16"/>
  <c r="AI66" i="16"/>
  <c r="AI67" i="16"/>
  <c r="AI68" i="16"/>
  <c r="AI69" i="16"/>
  <c r="AI70" i="16"/>
  <c r="AI71" i="16"/>
  <c r="AI72" i="16"/>
  <c r="AI73" i="16"/>
  <c r="AI74" i="16"/>
  <c r="AI75" i="16"/>
  <c r="AI76" i="16"/>
  <c r="AI77" i="16"/>
  <c r="AI78" i="16"/>
  <c r="AI79" i="16"/>
  <c r="AI80" i="16"/>
  <c r="AI81" i="16"/>
  <c r="AI82" i="16"/>
  <c r="AI83" i="16"/>
  <c r="AI84" i="16"/>
  <c r="AI85" i="16"/>
  <c r="AI86" i="16"/>
  <c r="AI87" i="16"/>
  <c r="AI88" i="16"/>
  <c r="AI89" i="16"/>
  <c r="AI90" i="16"/>
  <c r="AI91" i="16"/>
  <c r="AI92" i="16"/>
  <c r="AI93" i="16"/>
  <c r="AI94" i="16"/>
  <c r="AI95" i="16"/>
  <c r="AI96" i="16"/>
  <c r="AI97" i="16"/>
  <c r="AI98" i="16"/>
  <c r="AI99" i="16"/>
  <c r="AI100" i="16"/>
  <c r="AI101" i="16"/>
  <c r="Z2" i="16"/>
  <c r="Z3" i="16"/>
  <c r="Z4" i="16"/>
  <c r="Z5" i="16"/>
  <c r="Z6" i="16"/>
  <c r="Z7" i="16"/>
  <c r="Z8" i="16"/>
  <c r="Z9" i="16"/>
  <c r="Z10" i="16"/>
  <c r="Z11" i="16"/>
  <c r="Z12" i="16"/>
  <c r="Z13" i="16"/>
  <c r="Z14" i="16"/>
  <c r="Z15" i="16"/>
  <c r="Z16" i="16"/>
  <c r="Z17" i="16"/>
  <c r="Z18" i="16"/>
  <c r="Z19" i="16"/>
  <c r="Z20" i="16"/>
  <c r="Z21" i="16"/>
  <c r="Z22" i="16"/>
  <c r="Z23" i="16"/>
  <c r="Z24" i="16"/>
  <c r="Z25" i="16"/>
  <c r="Z26" i="16"/>
  <c r="Z27" i="16"/>
  <c r="Z28" i="16"/>
  <c r="Z29" i="16"/>
  <c r="Z30" i="16"/>
  <c r="Z31" i="16"/>
  <c r="Z32" i="16"/>
  <c r="Z33" i="16"/>
  <c r="Z34" i="16"/>
  <c r="Z35" i="16"/>
  <c r="Z36" i="16"/>
  <c r="Z37" i="16"/>
  <c r="Z38" i="16"/>
  <c r="Z39" i="16"/>
  <c r="Z40" i="16"/>
  <c r="Z41" i="16"/>
  <c r="Z42" i="16"/>
  <c r="Z43" i="16"/>
  <c r="Z44" i="16"/>
  <c r="Z45" i="16"/>
  <c r="Z46" i="16"/>
  <c r="Z47" i="16"/>
  <c r="Z48" i="16"/>
  <c r="Z49" i="16"/>
  <c r="Z50" i="16"/>
  <c r="Z51" i="16"/>
  <c r="Z52" i="16"/>
  <c r="Z53" i="16"/>
  <c r="Z54" i="16"/>
  <c r="Z55" i="16"/>
  <c r="Z56" i="16"/>
  <c r="Z57" i="16"/>
  <c r="Z58" i="16"/>
  <c r="Z59" i="16"/>
  <c r="Z60" i="16"/>
  <c r="Z61" i="16"/>
  <c r="Z62" i="16"/>
  <c r="Z63" i="16"/>
  <c r="Z64" i="16"/>
  <c r="Z65" i="16"/>
  <c r="Z66" i="16"/>
  <c r="Z67" i="16"/>
  <c r="Z68" i="16"/>
  <c r="Z69" i="16"/>
  <c r="Z70" i="16"/>
  <c r="Z71" i="16"/>
  <c r="Z72" i="16"/>
  <c r="Z73" i="16"/>
  <c r="Z74" i="16"/>
  <c r="Z75" i="16"/>
  <c r="Z76" i="16"/>
  <c r="Z77" i="16"/>
  <c r="Z78" i="16"/>
  <c r="Z79" i="16"/>
  <c r="Z80" i="16"/>
  <c r="Z81" i="16"/>
  <c r="Z82" i="16"/>
  <c r="Z83" i="16"/>
  <c r="Z84" i="16"/>
  <c r="Z85" i="16"/>
  <c r="Z86" i="16"/>
  <c r="Z87" i="16"/>
  <c r="Z88" i="16"/>
  <c r="Z89" i="16"/>
  <c r="Z90" i="16"/>
  <c r="Z91" i="16"/>
  <c r="Z92" i="16"/>
  <c r="Z93" i="16"/>
  <c r="Z94" i="16"/>
  <c r="Z95" i="16"/>
  <c r="Z96" i="16"/>
  <c r="Z97" i="16"/>
  <c r="Z98" i="16"/>
  <c r="Z99" i="16"/>
  <c r="Z100" i="16"/>
  <c r="Z101" i="16"/>
  <c r="Q2" i="16"/>
  <c r="Q3" i="16"/>
  <c r="Q4" i="16"/>
  <c r="Q5" i="16"/>
  <c r="Q6" i="16"/>
  <c r="Q7" i="16"/>
  <c r="Q8" i="16"/>
  <c r="Q9" i="16"/>
  <c r="Q10" i="16"/>
  <c r="Q11" i="16"/>
  <c r="Q12" i="16"/>
  <c r="Q13" i="16"/>
  <c r="Q14" i="16"/>
  <c r="Q15" i="16"/>
  <c r="Q16" i="16"/>
  <c r="Q17" i="16"/>
  <c r="Q18" i="16"/>
  <c r="Q19" i="16"/>
  <c r="Q20" i="16"/>
  <c r="Q21" i="16"/>
  <c r="Q22"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51" i="16"/>
  <c r="Q52" i="16"/>
  <c r="Q53" i="16"/>
  <c r="Q54" i="16"/>
  <c r="Q55" i="16"/>
  <c r="Q56" i="16"/>
  <c r="Q57" i="16"/>
  <c r="Q58" i="16"/>
  <c r="Q59" i="16"/>
  <c r="Q60" i="16"/>
  <c r="Q61" i="16"/>
  <c r="Q62" i="16"/>
  <c r="Q63" i="16"/>
  <c r="Q64" i="16"/>
  <c r="Q65" i="16"/>
  <c r="Q66" i="16"/>
  <c r="Q67" i="16"/>
  <c r="Q68" i="16"/>
  <c r="Q69" i="16"/>
  <c r="Q70" i="16"/>
  <c r="Q71" i="16"/>
  <c r="Q72" i="16"/>
  <c r="Q73" i="16"/>
  <c r="Q74" i="16"/>
  <c r="Q75" i="16"/>
  <c r="Q76" i="16"/>
  <c r="Q77" i="16"/>
  <c r="Q78" i="16"/>
  <c r="Q79" i="16"/>
  <c r="Q80" i="16"/>
  <c r="Q81" i="16"/>
  <c r="Q82" i="16"/>
  <c r="Q83" i="16"/>
  <c r="Q84" i="16"/>
  <c r="Q85" i="16"/>
  <c r="Q86" i="16"/>
  <c r="Q87" i="16"/>
  <c r="Q88" i="16"/>
  <c r="Q89" i="16"/>
  <c r="Q90" i="16"/>
  <c r="Q91" i="16"/>
  <c r="Q92" i="16"/>
  <c r="Q93" i="16"/>
  <c r="Q94" i="16"/>
  <c r="Q95" i="16"/>
  <c r="Q96" i="16"/>
  <c r="Q97" i="16"/>
  <c r="Q98" i="16"/>
  <c r="Q99" i="16"/>
  <c r="Q100" i="16"/>
  <c r="Q101" i="16"/>
  <c r="H2" i="16"/>
  <c r="H3" i="16"/>
  <c r="H4"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AH2" i="16"/>
  <c r="AH3" i="16"/>
  <c r="AH4" i="16"/>
  <c r="AH5" i="16"/>
  <c r="AH6" i="16"/>
  <c r="AH7" i="16"/>
  <c r="AH8" i="16"/>
  <c r="AH9" i="16"/>
  <c r="AH10" i="16"/>
  <c r="AH11" i="16"/>
  <c r="AH12" i="16"/>
  <c r="AH13" i="16"/>
  <c r="AH14" i="16"/>
  <c r="AH15" i="16"/>
  <c r="AH16" i="16"/>
  <c r="AH17" i="16"/>
  <c r="AH18" i="16"/>
  <c r="AH19" i="16"/>
  <c r="AH20" i="16"/>
  <c r="AH21" i="16"/>
  <c r="AH22" i="16"/>
  <c r="AH23" i="16"/>
  <c r="AH24" i="16"/>
  <c r="AH25" i="16"/>
  <c r="AH26" i="16"/>
  <c r="AH27" i="16"/>
  <c r="AH28" i="16"/>
  <c r="AH29" i="16"/>
  <c r="AH30" i="16"/>
  <c r="AH31" i="16"/>
  <c r="AH32" i="16"/>
  <c r="AH33" i="16"/>
  <c r="AH34" i="16"/>
  <c r="AH35" i="16"/>
  <c r="AH36" i="16"/>
  <c r="AH37" i="16"/>
  <c r="AH38" i="16"/>
  <c r="AH39" i="16"/>
  <c r="AH40" i="16"/>
  <c r="AH41" i="16"/>
  <c r="AH42" i="16"/>
  <c r="AH43" i="16"/>
  <c r="AH44" i="16"/>
  <c r="AH45" i="16"/>
  <c r="AH46" i="16"/>
  <c r="AH47" i="16"/>
  <c r="AH48" i="16"/>
  <c r="AH49" i="16"/>
  <c r="AH50" i="16"/>
  <c r="AH51" i="16"/>
  <c r="AH52" i="16"/>
  <c r="AH53" i="16"/>
  <c r="AH54" i="16"/>
  <c r="AH55" i="16"/>
  <c r="AH56" i="16"/>
  <c r="AH57" i="16"/>
  <c r="AH58" i="16"/>
  <c r="AH59" i="16"/>
  <c r="AH60" i="16"/>
  <c r="AH61" i="16"/>
  <c r="AH62" i="16"/>
  <c r="AH63" i="16"/>
  <c r="AH64" i="16"/>
  <c r="AH65" i="16"/>
  <c r="AH66" i="16"/>
  <c r="AH67" i="16"/>
  <c r="AH68" i="16"/>
  <c r="AH69" i="16"/>
  <c r="AH70" i="16"/>
  <c r="AH71" i="16"/>
  <c r="AH72" i="16"/>
  <c r="AH73" i="16"/>
  <c r="AH74" i="16"/>
  <c r="AH75" i="16"/>
  <c r="AH76" i="16"/>
  <c r="AH77" i="16"/>
  <c r="AH78" i="16"/>
  <c r="AH79" i="16"/>
  <c r="AH80" i="16"/>
  <c r="AH81" i="16"/>
  <c r="AH82" i="16"/>
  <c r="AH83" i="16"/>
  <c r="AH84" i="16"/>
  <c r="AH85" i="16"/>
  <c r="AH86" i="16"/>
  <c r="AH87" i="16"/>
  <c r="AH88" i="16"/>
  <c r="AH89" i="16"/>
  <c r="AH90" i="16"/>
  <c r="AH91" i="16"/>
  <c r="AH92" i="16"/>
  <c r="AH93" i="16"/>
  <c r="AH94" i="16"/>
  <c r="AH95" i="16"/>
  <c r="AH96" i="16"/>
  <c r="AH97" i="16"/>
  <c r="AH98" i="16"/>
  <c r="AH99" i="16"/>
  <c r="AH100" i="16"/>
  <c r="AH101" i="16"/>
  <c r="AF2" i="16"/>
  <c r="AF3" i="16"/>
  <c r="AF4" i="16"/>
  <c r="AF5" i="16"/>
  <c r="AF6" i="16"/>
  <c r="AF7" i="16"/>
  <c r="AF8" i="16"/>
  <c r="AF9" i="16"/>
  <c r="AF10" i="16"/>
  <c r="AF11" i="16"/>
  <c r="AF12" i="16"/>
  <c r="AF13" i="16"/>
  <c r="AF14" i="16"/>
  <c r="AF15" i="16"/>
  <c r="AF16" i="16"/>
  <c r="AF17" i="16"/>
  <c r="AF18" i="16"/>
  <c r="AF19" i="16"/>
  <c r="AF20" i="16"/>
  <c r="AF21" i="16"/>
  <c r="AF22" i="16"/>
  <c r="AF23" i="16"/>
  <c r="AF24" i="16"/>
  <c r="AF25" i="16"/>
  <c r="AF26" i="16"/>
  <c r="AF27" i="16"/>
  <c r="AF28" i="16"/>
  <c r="AF29" i="16"/>
  <c r="AF30" i="16"/>
  <c r="AF31" i="16"/>
  <c r="AF32" i="16"/>
  <c r="AF33" i="16"/>
  <c r="AF34" i="16"/>
  <c r="AF35" i="16"/>
  <c r="AF36" i="16"/>
  <c r="AF37" i="16"/>
  <c r="AF38" i="16"/>
  <c r="AF39" i="16"/>
  <c r="AF40" i="16"/>
  <c r="AF41" i="16"/>
  <c r="AF42" i="16"/>
  <c r="AF43" i="16"/>
  <c r="AF44" i="16"/>
  <c r="AF45" i="16"/>
  <c r="AF46" i="16"/>
  <c r="AF47" i="16"/>
  <c r="AF48" i="16"/>
  <c r="AF49" i="16"/>
  <c r="AF50" i="16"/>
  <c r="AF51" i="16"/>
  <c r="AF52" i="16"/>
  <c r="AF53" i="16"/>
  <c r="AF54" i="16"/>
  <c r="AF55" i="16"/>
  <c r="AF56" i="16"/>
  <c r="AF57" i="16"/>
  <c r="AF58" i="16"/>
  <c r="AF59" i="16"/>
  <c r="AF60" i="16"/>
  <c r="AF61" i="16"/>
  <c r="AF62" i="16"/>
  <c r="AF63" i="16"/>
  <c r="AF64" i="16"/>
  <c r="AF65" i="16"/>
  <c r="AF66" i="16"/>
  <c r="AF67" i="16"/>
  <c r="AF68" i="16"/>
  <c r="AF69" i="16"/>
  <c r="AF70" i="16"/>
  <c r="AF71" i="16"/>
  <c r="AF72" i="16"/>
  <c r="AF73" i="16"/>
  <c r="AF74" i="16"/>
  <c r="AF75" i="16"/>
  <c r="AF76" i="16"/>
  <c r="AF77" i="16"/>
  <c r="AF78" i="16"/>
  <c r="AF79" i="16"/>
  <c r="AF80" i="16"/>
  <c r="AF81" i="16"/>
  <c r="AF82" i="16"/>
  <c r="AF83" i="16"/>
  <c r="AF84" i="16"/>
  <c r="AF85" i="16"/>
  <c r="AF86" i="16"/>
  <c r="AF87" i="16"/>
  <c r="AF88" i="16"/>
  <c r="AF89" i="16"/>
  <c r="AF90" i="16"/>
  <c r="AF91" i="16"/>
  <c r="AF92" i="16"/>
  <c r="AF93" i="16"/>
  <c r="AF94" i="16"/>
  <c r="AF95" i="16"/>
  <c r="AF96" i="16"/>
  <c r="AF97" i="16"/>
  <c r="AF98" i="16"/>
  <c r="AF99" i="16"/>
  <c r="AF100" i="16"/>
  <c r="AF101" i="16"/>
  <c r="AE2" i="16"/>
  <c r="AE3" i="16"/>
  <c r="AE4" i="16"/>
  <c r="AE5" i="16"/>
  <c r="AE6" i="16"/>
  <c r="AE7" i="16"/>
  <c r="AE8" i="16"/>
  <c r="AE9" i="16"/>
  <c r="AE10" i="16"/>
  <c r="AE11" i="16"/>
  <c r="AE12" i="16"/>
  <c r="AE13" i="16"/>
  <c r="AE14" i="16"/>
  <c r="AE15" i="16"/>
  <c r="AE16" i="16"/>
  <c r="AE17" i="16"/>
  <c r="AE18" i="16"/>
  <c r="AE19" i="16"/>
  <c r="AE20" i="16"/>
  <c r="AE21" i="16"/>
  <c r="AE22" i="16"/>
  <c r="AE23" i="16"/>
  <c r="AE24" i="16"/>
  <c r="AE25" i="16"/>
  <c r="AE26" i="16"/>
  <c r="AE27" i="16"/>
  <c r="AE28" i="16"/>
  <c r="AE29" i="16"/>
  <c r="AE30" i="16"/>
  <c r="AE31" i="16"/>
  <c r="AE32" i="16"/>
  <c r="AE33" i="16"/>
  <c r="AE34" i="16"/>
  <c r="AE35" i="16"/>
  <c r="AE36" i="16"/>
  <c r="AE37" i="16"/>
  <c r="AE38" i="16"/>
  <c r="AE39" i="16"/>
  <c r="AE40" i="16"/>
  <c r="AE41" i="16"/>
  <c r="AE42" i="16"/>
  <c r="AE43" i="16"/>
  <c r="AE44" i="16"/>
  <c r="AE45" i="16"/>
  <c r="AE46" i="16"/>
  <c r="AE47" i="16"/>
  <c r="AE48" i="16"/>
  <c r="AE49" i="16"/>
  <c r="AE50" i="16"/>
  <c r="AE51" i="16"/>
  <c r="AE52" i="16"/>
  <c r="AE53" i="16"/>
  <c r="AE54" i="16"/>
  <c r="AE55" i="16"/>
  <c r="AE56" i="16"/>
  <c r="AE57" i="16"/>
  <c r="AE58" i="16"/>
  <c r="AE59" i="16"/>
  <c r="AE60" i="16"/>
  <c r="AE61" i="16"/>
  <c r="AE62" i="16"/>
  <c r="AE63" i="16"/>
  <c r="AE64" i="16"/>
  <c r="AE65" i="16"/>
  <c r="AE66" i="16"/>
  <c r="AE67" i="16"/>
  <c r="AE68" i="16"/>
  <c r="AE69" i="16"/>
  <c r="AE70" i="16"/>
  <c r="AE71" i="16"/>
  <c r="AE72" i="16"/>
  <c r="AE73" i="16"/>
  <c r="AE74" i="16"/>
  <c r="AE75" i="16"/>
  <c r="AE76" i="16"/>
  <c r="AE77" i="16"/>
  <c r="AE78" i="16"/>
  <c r="AE79" i="16"/>
  <c r="AE80" i="16"/>
  <c r="AE81" i="16"/>
  <c r="AE82" i="16"/>
  <c r="AE83" i="16"/>
  <c r="AE84" i="16"/>
  <c r="AE85" i="16"/>
  <c r="AE86" i="16"/>
  <c r="AE87" i="16"/>
  <c r="AE88" i="16"/>
  <c r="AE89" i="16"/>
  <c r="AE90" i="16"/>
  <c r="AE91" i="16"/>
  <c r="AE92" i="16"/>
  <c r="AE93" i="16"/>
  <c r="AE94" i="16"/>
  <c r="AE95" i="16"/>
  <c r="AE96" i="16"/>
  <c r="AE97" i="16"/>
  <c r="AE98" i="16"/>
  <c r="AE99" i="16"/>
  <c r="AE100" i="16"/>
  <c r="AE101" i="16"/>
  <c r="AC2" i="16"/>
  <c r="AC3" i="16"/>
  <c r="AC4" i="16"/>
  <c r="AC5" i="16"/>
  <c r="AC6" i="16"/>
  <c r="AC7" i="16"/>
  <c r="AC8" i="16"/>
  <c r="AC9" i="16"/>
  <c r="AC10" i="16"/>
  <c r="AC11" i="16"/>
  <c r="AC12" i="16"/>
  <c r="AC13" i="16"/>
  <c r="AC14" i="16"/>
  <c r="AC15" i="16"/>
  <c r="AC16" i="16"/>
  <c r="AC17" i="16"/>
  <c r="AC18" i="16"/>
  <c r="AC19" i="16"/>
  <c r="AC20" i="16"/>
  <c r="AC21" i="16"/>
  <c r="AC22" i="16"/>
  <c r="AC23" i="16"/>
  <c r="AC24" i="16"/>
  <c r="AC25" i="16"/>
  <c r="AC26" i="16"/>
  <c r="AC27" i="16"/>
  <c r="AC28" i="16"/>
  <c r="AC29" i="16"/>
  <c r="AC30" i="16"/>
  <c r="AC31" i="16"/>
  <c r="AC32" i="16"/>
  <c r="AC33" i="16"/>
  <c r="AC34" i="16"/>
  <c r="AC35" i="16"/>
  <c r="AC36" i="16"/>
  <c r="AC37" i="16"/>
  <c r="AC38" i="16"/>
  <c r="AC39" i="16"/>
  <c r="AC40" i="16"/>
  <c r="AC41" i="16"/>
  <c r="AC42" i="16"/>
  <c r="AC43" i="16"/>
  <c r="AC44" i="16"/>
  <c r="AC45" i="16"/>
  <c r="AC46" i="16"/>
  <c r="AC47" i="16"/>
  <c r="AC48" i="16"/>
  <c r="AC49" i="16"/>
  <c r="AC50" i="16"/>
  <c r="AC51" i="16"/>
  <c r="AC52" i="16"/>
  <c r="AC53" i="16"/>
  <c r="AC54" i="16"/>
  <c r="AC55" i="16"/>
  <c r="AC56" i="16"/>
  <c r="AC57" i="16"/>
  <c r="AC58" i="16"/>
  <c r="AC59" i="16"/>
  <c r="AC60" i="16"/>
  <c r="AC61" i="16"/>
  <c r="AC62" i="16"/>
  <c r="AC63" i="16"/>
  <c r="AC64" i="16"/>
  <c r="AC65" i="16"/>
  <c r="AC66" i="16"/>
  <c r="AC67" i="16"/>
  <c r="AC68" i="16"/>
  <c r="AC69" i="16"/>
  <c r="AC70" i="16"/>
  <c r="AC71" i="16"/>
  <c r="AC72" i="16"/>
  <c r="AC73" i="16"/>
  <c r="AC74" i="16"/>
  <c r="AC75" i="16"/>
  <c r="AC76" i="16"/>
  <c r="AC77" i="16"/>
  <c r="AC78" i="16"/>
  <c r="AC79" i="16"/>
  <c r="AC80" i="16"/>
  <c r="AC81" i="16"/>
  <c r="AC82" i="16"/>
  <c r="AC83" i="16"/>
  <c r="AC84" i="16"/>
  <c r="AC85" i="16"/>
  <c r="AC86" i="16"/>
  <c r="AC87" i="16"/>
  <c r="AC88" i="16"/>
  <c r="AC89" i="16"/>
  <c r="AC90" i="16"/>
  <c r="AC91" i="16"/>
  <c r="AC92" i="16"/>
  <c r="AC93" i="16"/>
  <c r="AC94" i="16"/>
  <c r="AC95" i="16"/>
  <c r="AC96" i="16"/>
  <c r="AC97" i="16"/>
  <c r="AC98" i="16"/>
  <c r="AC99" i="16"/>
  <c r="AC100" i="16"/>
  <c r="AC101" i="16"/>
  <c r="Y2" i="16"/>
  <c r="Y3" i="16"/>
  <c r="Y4" i="16"/>
  <c r="Y5" i="16"/>
  <c r="Y6" i="16"/>
  <c r="Y7" i="16"/>
  <c r="Y8" i="16"/>
  <c r="Y9" i="16"/>
  <c r="Y10" i="16"/>
  <c r="Y11" i="16"/>
  <c r="Y12" i="16"/>
  <c r="Y13" i="16"/>
  <c r="Y14" i="16"/>
  <c r="Y15" i="16"/>
  <c r="Y16" i="16"/>
  <c r="Y17" i="16"/>
  <c r="Y18" i="16"/>
  <c r="Y19" i="16"/>
  <c r="Y20" i="16"/>
  <c r="Y21" i="16"/>
  <c r="Y22" i="16"/>
  <c r="Y23" i="16"/>
  <c r="Y24" i="16"/>
  <c r="Y25" i="16"/>
  <c r="Y26" i="16"/>
  <c r="Y27" i="16"/>
  <c r="Y28" i="16"/>
  <c r="Y29" i="16"/>
  <c r="Y30" i="16"/>
  <c r="Y31" i="16"/>
  <c r="Y32" i="16"/>
  <c r="Y33" i="16"/>
  <c r="Y34" i="16"/>
  <c r="Y35" i="16"/>
  <c r="Y36" i="16"/>
  <c r="Y37" i="16"/>
  <c r="Y38" i="16"/>
  <c r="Y39" i="16"/>
  <c r="Y40" i="16"/>
  <c r="Y41" i="16"/>
  <c r="Y42" i="16"/>
  <c r="Y43" i="16"/>
  <c r="Y44" i="16"/>
  <c r="Y45" i="16"/>
  <c r="Y46" i="16"/>
  <c r="Y47" i="16"/>
  <c r="Y48" i="16"/>
  <c r="Y49" i="16"/>
  <c r="Y50" i="16"/>
  <c r="Y51" i="16"/>
  <c r="Y52" i="16"/>
  <c r="Y53" i="16"/>
  <c r="Y54" i="16"/>
  <c r="Y55" i="16"/>
  <c r="Y56" i="16"/>
  <c r="Y57" i="16"/>
  <c r="Y58" i="16"/>
  <c r="Y59" i="16"/>
  <c r="Y60" i="16"/>
  <c r="Y61" i="16"/>
  <c r="Y62" i="16"/>
  <c r="Y63" i="16"/>
  <c r="Y64" i="16"/>
  <c r="Y65" i="16"/>
  <c r="Y66" i="16"/>
  <c r="Y67" i="16"/>
  <c r="Y68" i="16"/>
  <c r="Y69" i="16"/>
  <c r="Y70" i="16"/>
  <c r="Y71" i="16"/>
  <c r="Y72" i="16"/>
  <c r="Y73" i="16"/>
  <c r="Y74" i="16"/>
  <c r="Y75" i="16"/>
  <c r="Y76" i="16"/>
  <c r="Y77" i="16"/>
  <c r="Y78" i="16"/>
  <c r="Y79" i="16"/>
  <c r="Y80" i="16"/>
  <c r="Y81" i="16"/>
  <c r="Y82" i="16"/>
  <c r="Y83" i="16"/>
  <c r="Y84" i="16"/>
  <c r="Y85" i="16"/>
  <c r="Y86" i="16"/>
  <c r="Y87" i="16"/>
  <c r="Y88" i="16"/>
  <c r="Y89" i="16"/>
  <c r="Y90" i="16"/>
  <c r="Y91" i="16"/>
  <c r="Y92" i="16"/>
  <c r="Y93" i="16"/>
  <c r="Y94" i="16"/>
  <c r="Y95" i="16"/>
  <c r="Y96" i="16"/>
  <c r="Y97" i="16"/>
  <c r="Y98" i="16"/>
  <c r="Y99" i="16"/>
  <c r="Y100" i="16"/>
  <c r="Y101" i="16"/>
  <c r="W2" i="16"/>
  <c r="W3" i="16"/>
  <c r="W4" i="16"/>
  <c r="W5" i="16"/>
  <c r="W6" i="16"/>
  <c r="W7" i="16"/>
  <c r="W8" i="16"/>
  <c r="W9" i="16"/>
  <c r="W10" i="16"/>
  <c r="W11" i="16"/>
  <c r="W12" i="16"/>
  <c r="W13" i="16"/>
  <c r="W14" i="16"/>
  <c r="W15" i="16"/>
  <c r="W16" i="16"/>
  <c r="W17" i="16"/>
  <c r="W18" i="16"/>
  <c r="W19" i="16"/>
  <c r="W20" i="16"/>
  <c r="W21" i="16"/>
  <c r="W22" i="16"/>
  <c r="W23" i="16"/>
  <c r="W24" i="16"/>
  <c r="W25" i="16"/>
  <c r="W26" i="16"/>
  <c r="W27" i="16"/>
  <c r="W28" i="16"/>
  <c r="W29" i="16"/>
  <c r="W30" i="16"/>
  <c r="W31" i="16"/>
  <c r="W32" i="16"/>
  <c r="W33" i="16"/>
  <c r="W34" i="16"/>
  <c r="W35" i="16"/>
  <c r="W36" i="16"/>
  <c r="W37" i="16"/>
  <c r="W38" i="16"/>
  <c r="W39" i="16"/>
  <c r="W40" i="16"/>
  <c r="W41" i="16"/>
  <c r="W42" i="16"/>
  <c r="W43" i="16"/>
  <c r="W44" i="16"/>
  <c r="W45" i="16"/>
  <c r="W46" i="16"/>
  <c r="W47" i="16"/>
  <c r="W48" i="16"/>
  <c r="W49" i="16"/>
  <c r="W50" i="16"/>
  <c r="W51" i="16"/>
  <c r="W52" i="16"/>
  <c r="W53" i="16"/>
  <c r="W54" i="16"/>
  <c r="W55" i="16"/>
  <c r="W56" i="16"/>
  <c r="W57" i="16"/>
  <c r="W58" i="16"/>
  <c r="W59" i="16"/>
  <c r="W60" i="16"/>
  <c r="W61" i="16"/>
  <c r="W62" i="16"/>
  <c r="W63" i="16"/>
  <c r="W64" i="16"/>
  <c r="W65" i="16"/>
  <c r="W66" i="16"/>
  <c r="W67" i="16"/>
  <c r="W68" i="16"/>
  <c r="W69" i="16"/>
  <c r="W70" i="16"/>
  <c r="W71" i="16"/>
  <c r="W72" i="16"/>
  <c r="W73" i="16"/>
  <c r="W74" i="16"/>
  <c r="W75" i="16"/>
  <c r="W76" i="16"/>
  <c r="W77" i="16"/>
  <c r="W78" i="16"/>
  <c r="W79" i="16"/>
  <c r="W80" i="16"/>
  <c r="W81" i="16"/>
  <c r="W82" i="16"/>
  <c r="W83" i="16"/>
  <c r="W84" i="16"/>
  <c r="W85" i="16"/>
  <c r="W86" i="16"/>
  <c r="W87" i="16"/>
  <c r="W88" i="16"/>
  <c r="W89" i="16"/>
  <c r="W90" i="16"/>
  <c r="W91" i="16"/>
  <c r="W92" i="16"/>
  <c r="W93" i="16"/>
  <c r="W94" i="16"/>
  <c r="W95" i="16"/>
  <c r="W96" i="16"/>
  <c r="W97" i="16"/>
  <c r="W98" i="16"/>
  <c r="W99" i="16"/>
  <c r="W100" i="16"/>
  <c r="W101" i="16"/>
  <c r="V2" i="16"/>
  <c r="V3" i="16"/>
  <c r="V4" i="16"/>
  <c r="V5" i="16"/>
  <c r="V6" i="16"/>
  <c r="V7" i="16"/>
  <c r="V8" i="16"/>
  <c r="V9" i="16"/>
  <c r="V10" i="16"/>
  <c r="V11" i="16"/>
  <c r="V12" i="16"/>
  <c r="V13" i="16"/>
  <c r="V14" i="16"/>
  <c r="V15" i="16"/>
  <c r="V16" i="16"/>
  <c r="V17" i="16"/>
  <c r="V18" i="16"/>
  <c r="V19" i="16"/>
  <c r="V20" i="16"/>
  <c r="V21" i="16"/>
  <c r="V22" i="16"/>
  <c r="V23" i="16"/>
  <c r="V24" i="16"/>
  <c r="V25" i="16"/>
  <c r="V26" i="16"/>
  <c r="V27" i="16"/>
  <c r="V28" i="16"/>
  <c r="V29" i="16"/>
  <c r="V30" i="16"/>
  <c r="V31" i="16"/>
  <c r="V32" i="16"/>
  <c r="V33" i="16"/>
  <c r="V34" i="16"/>
  <c r="V35" i="16"/>
  <c r="V36" i="16"/>
  <c r="V37" i="16"/>
  <c r="V38" i="16"/>
  <c r="V39" i="16"/>
  <c r="V40" i="16"/>
  <c r="V41" i="16"/>
  <c r="V42" i="16"/>
  <c r="V43" i="16"/>
  <c r="V44" i="16"/>
  <c r="V45" i="16"/>
  <c r="V46" i="16"/>
  <c r="V47" i="16"/>
  <c r="V48" i="16"/>
  <c r="V49" i="16"/>
  <c r="V50" i="16"/>
  <c r="V51" i="16"/>
  <c r="V52" i="16"/>
  <c r="V53" i="16"/>
  <c r="V54" i="16"/>
  <c r="V55" i="16"/>
  <c r="V56" i="16"/>
  <c r="V57" i="16"/>
  <c r="V58" i="16"/>
  <c r="V59" i="16"/>
  <c r="V60" i="16"/>
  <c r="V61" i="16"/>
  <c r="V62" i="16"/>
  <c r="V63" i="16"/>
  <c r="V64" i="16"/>
  <c r="V65" i="16"/>
  <c r="V66" i="16"/>
  <c r="V67" i="16"/>
  <c r="V68" i="16"/>
  <c r="V69" i="16"/>
  <c r="V70" i="16"/>
  <c r="V71" i="16"/>
  <c r="V72" i="16"/>
  <c r="V73" i="16"/>
  <c r="V74" i="16"/>
  <c r="V75" i="16"/>
  <c r="V76" i="16"/>
  <c r="V77" i="16"/>
  <c r="V78" i="16"/>
  <c r="V79" i="16"/>
  <c r="V80" i="16"/>
  <c r="V81" i="16"/>
  <c r="V82" i="16"/>
  <c r="V83" i="16"/>
  <c r="V84" i="16"/>
  <c r="V85" i="16"/>
  <c r="V86" i="16"/>
  <c r="V87" i="16"/>
  <c r="V88" i="16"/>
  <c r="V89" i="16"/>
  <c r="V90" i="16"/>
  <c r="V91" i="16"/>
  <c r="V92" i="16"/>
  <c r="V93" i="16"/>
  <c r="V94" i="16"/>
  <c r="V95" i="16"/>
  <c r="V96" i="16"/>
  <c r="V97" i="16"/>
  <c r="V98" i="16"/>
  <c r="V99" i="16"/>
  <c r="V100" i="16"/>
  <c r="V101" i="16"/>
  <c r="T2" i="16"/>
  <c r="T3" i="16"/>
  <c r="T4" i="16"/>
  <c r="T5" i="16"/>
  <c r="T6" i="16"/>
  <c r="T7" i="16"/>
  <c r="T8" i="16"/>
  <c r="T9" i="16"/>
  <c r="T10" i="16"/>
  <c r="T11" i="16"/>
  <c r="T12" i="16"/>
  <c r="T13" i="16"/>
  <c r="T14" i="16"/>
  <c r="T15" i="16"/>
  <c r="T16" i="16"/>
  <c r="T17" i="16"/>
  <c r="T18" i="16"/>
  <c r="T19" i="16"/>
  <c r="T20" i="16"/>
  <c r="T21" i="16"/>
  <c r="T22" i="16"/>
  <c r="T23" i="16"/>
  <c r="T24" i="16"/>
  <c r="T25" i="16"/>
  <c r="T26" i="16"/>
  <c r="T27" i="16"/>
  <c r="T28" i="16"/>
  <c r="T29" i="16"/>
  <c r="T30" i="16"/>
  <c r="T31" i="16"/>
  <c r="T32" i="16"/>
  <c r="T33" i="16"/>
  <c r="T34" i="16"/>
  <c r="T35" i="16"/>
  <c r="T36" i="16"/>
  <c r="T37" i="16"/>
  <c r="T38" i="16"/>
  <c r="T39" i="16"/>
  <c r="T40" i="16"/>
  <c r="T41" i="16"/>
  <c r="T42" i="16"/>
  <c r="T43" i="16"/>
  <c r="T44" i="16"/>
  <c r="T45" i="16"/>
  <c r="T46" i="16"/>
  <c r="T47" i="16"/>
  <c r="T48" i="16"/>
  <c r="T49" i="16"/>
  <c r="T50" i="16"/>
  <c r="T51" i="16"/>
  <c r="T52" i="16"/>
  <c r="T53" i="16"/>
  <c r="T54" i="16"/>
  <c r="T55" i="16"/>
  <c r="T56" i="16"/>
  <c r="T57" i="16"/>
  <c r="T58" i="16"/>
  <c r="T59" i="16"/>
  <c r="T60" i="16"/>
  <c r="T61" i="16"/>
  <c r="T62" i="16"/>
  <c r="T63" i="16"/>
  <c r="T64" i="16"/>
  <c r="T65" i="16"/>
  <c r="T66" i="16"/>
  <c r="T67" i="16"/>
  <c r="T68" i="16"/>
  <c r="T69" i="16"/>
  <c r="T70" i="16"/>
  <c r="T71" i="16"/>
  <c r="T72" i="16"/>
  <c r="T73" i="16"/>
  <c r="T74" i="16"/>
  <c r="T75" i="16"/>
  <c r="T76" i="16"/>
  <c r="T77" i="16"/>
  <c r="T78" i="16"/>
  <c r="T79" i="16"/>
  <c r="T80" i="16"/>
  <c r="T81" i="16"/>
  <c r="T82" i="16"/>
  <c r="T83" i="16"/>
  <c r="T84" i="16"/>
  <c r="T85" i="16"/>
  <c r="T86" i="16"/>
  <c r="T87" i="16"/>
  <c r="T88" i="16"/>
  <c r="T89" i="16"/>
  <c r="T90" i="16"/>
  <c r="T91" i="16"/>
  <c r="T92" i="16"/>
  <c r="T93" i="16"/>
  <c r="T94" i="16"/>
  <c r="T95" i="16"/>
  <c r="T96" i="16"/>
  <c r="T97" i="16"/>
  <c r="T98" i="16"/>
  <c r="T99" i="16"/>
  <c r="T100" i="16"/>
  <c r="T101" i="16"/>
  <c r="P2" i="16"/>
  <c r="P3" i="16"/>
  <c r="P4" i="16"/>
  <c r="P5" i="16"/>
  <c r="P6" i="16"/>
  <c r="P7" i="16"/>
  <c r="P8" i="16"/>
  <c r="P9" i="16"/>
  <c r="P10" i="16"/>
  <c r="P11" i="16"/>
  <c r="P12" i="16"/>
  <c r="P13" i="16"/>
  <c r="P14" i="16"/>
  <c r="P15" i="16"/>
  <c r="P16" i="16"/>
  <c r="P17" i="16"/>
  <c r="P18" i="16"/>
  <c r="P19" i="16"/>
  <c r="P20" i="16"/>
  <c r="P21" i="16"/>
  <c r="P22" i="16"/>
  <c r="P23" i="16"/>
  <c r="P24" i="16"/>
  <c r="P25" i="16"/>
  <c r="P26" i="16"/>
  <c r="P27" i="16"/>
  <c r="P28" i="16"/>
  <c r="P29" i="16"/>
  <c r="P30" i="16"/>
  <c r="P31" i="16"/>
  <c r="P32" i="16"/>
  <c r="P33" i="16"/>
  <c r="P34" i="16"/>
  <c r="P35" i="16"/>
  <c r="P36" i="16"/>
  <c r="P37" i="16"/>
  <c r="P38" i="16"/>
  <c r="P39" i="16"/>
  <c r="P40" i="16"/>
  <c r="P41" i="16"/>
  <c r="P42" i="16"/>
  <c r="P43" i="16"/>
  <c r="P44" i="16"/>
  <c r="P45" i="16"/>
  <c r="P46" i="16"/>
  <c r="P47" i="16"/>
  <c r="P48" i="16"/>
  <c r="P49" i="16"/>
  <c r="P50" i="16"/>
  <c r="P51" i="16"/>
  <c r="P52" i="16"/>
  <c r="P53" i="16"/>
  <c r="P54" i="16"/>
  <c r="P55" i="16"/>
  <c r="P56" i="16"/>
  <c r="P57" i="16"/>
  <c r="P58" i="16"/>
  <c r="P59" i="16"/>
  <c r="P60" i="16"/>
  <c r="P61" i="16"/>
  <c r="P62" i="16"/>
  <c r="P63" i="16"/>
  <c r="P64" i="16"/>
  <c r="P65" i="16"/>
  <c r="P66" i="16"/>
  <c r="P67" i="16"/>
  <c r="P68" i="16"/>
  <c r="P69" i="16"/>
  <c r="P70" i="16"/>
  <c r="P71" i="16"/>
  <c r="P72" i="16"/>
  <c r="P73" i="16"/>
  <c r="P74" i="16"/>
  <c r="P75" i="16"/>
  <c r="P76" i="16"/>
  <c r="P77" i="16"/>
  <c r="P78" i="16"/>
  <c r="P79" i="16"/>
  <c r="P80" i="16"/>
  <c r="P81" i="16"/>
  <c r="P82" i="16"/>
  <c r="P83" i="16"/>
  <c r="P84" i="16"/>
  <c r="P85" i="16"/>
  <c r="P86" i="16"/>
  <c r="P87" i="16"/>
  <c r="P88" i="16"/>
  <c r="P89" i="16"/>
  <c r="P90" i="16"/>
  <c r="P91" i="16"/>
  <c r="P92" i="16"/>
  <c r="P93" i="16"/>
  <c r="P94" i="16"/>
  <c r="P95" i="16"/>
  <c r="P96" i="16"/>
  <c r="P97" i="16"/>
  <c r="P98" i="16"/>
  <c r="P99" i="16"/>
  <c r="P100" i="16"/>
  <c r="P101" i="16"/>
  <c r="N2" i="16"/>
  <c r="N3" i="16"/>
  <c r="N4" i="16"/>
  <c r="N5" i="16"/>
  <c r="N6" i="16"/>
  <c r="N7" i="16"/>
  <c r="N8" i="16"/>
  <c r="N9" i="16"/>
  <c r="N10" i="16"/>
  <c r="N11" i="16"/>
  <c r="N12" i="16"/>
  <c r="N13" i="16"/>
  <c r="N14" i="16"/>
  <c r="N15" i="16"/>
  <c r="N16" i="16"/>
  <c r="N17" i="16"/>
  <c r="N18" i="16"/>
  <c r="N19" i="16"/>
  <c r="N20" i="16"/>
  <c r="N21" i="16"/>
  <c r="N22" i="16"/>
  <c r="N23" i="16"/>
  <c r="N24" i="16"/>
  <c r="N25" i="16"/>
  <c r="N26" i="16"/>
  <c r="N27" i="16"/>
  <c r="N28" i="16"/>
  <c r="N29" i="16"/>
  <c r="N30" i="16"/>
  <c r="N31" i="16"/>
  <c r="N32" i="16"/>
  <c r="N33" i="16"/>
  <c r="N34" i="16"/>
  <c r="N35" i="16"/>
  <c r="N36" i="16"/>
  <c r="N37" i="16"/>
  <c r="N38" i="16"/>
  <c r="N39" i="16"/>
  <c r="N40" i="16"/>
  <c r="N41" i="16"/>
  <c r="N42" i="16"/>
  <c r="N43" i="16"/>
  <c r="N44" i="16"/>
  <c r="N45" i="16"/>
  <c r="N46" i="16"/>
  <c r="N47" i="16"/>
  <c r="N48" i="16"/>
  <c r="N49" i="16"/>
  <c r="N50" i="16"/>
  <c r="N51" i="16"/>
  <c r="N52" i="16"/>
  <c r="N53" i="16"/>
  <c r="N54" i="16"/>
  <c r="N55" i="16"/>
  <c r="N56" i="16"/>
  <c r="N57" i="16"/>
  <c r="N58" i="16"/>
  <c r="N59" i="16"/>
  <c r="N60" i="16"/>
  <c r="N61" i="16"/>
  <c r="N62" i="16"/>
  <c r="N63" i="16"/>
  <c r="N64" i="16"/>
  <c r="N65" i="16"/>
  <c r="N66" i="16"/>
  <c r="N67" i="16"/>
  <c r="N68" i="16"/>
  <c r="N69" i="16"/>
  <c r="N70" i="16"/>
  <c r="N71" i="16"/>
  <c r="N72" i="16"/>
  <c r="N73" i="16"/>
  <c r="N74" i="16"/>
  <c r="N75" i="16"/>
  <c r="N76" i="16"/>
  <c r="N77" i="16"/>
  <c r="N78" i="16"/>
  <c r="N79" i="16"/>
  <c r="N80" i="16"/>
  <c r="N81" i="16"/>
  <c r="N82" i="16"/>
  <c r="N83" i="16"/>
  <c r="N84" i="16"/>
  <c r="N85" i="16"/>
  <c r="N86" i="16"/>
  <c r="N87" i="16"/>
  <c r="N88" i="16"/>
  <c r="N89" i="16"/>
  <c r="N90" i="16"/>
  <c r="N91" i="16"/>
  <c r="N92" i="16"/>
  <c r="N93" i="16"/>
  <c r="N94" i="16"/>
  <c r="N95" i="16"/>
  <c r="N96" i="16"/>
  <c r="N97" i="16"/>
  <c r="N98" i="16"/>
  <c r="N99" i="16"/>
  <c r="N100" i="16"/>
  <c r="N101" i="16"/>
  <c r="M2" i="16"/>
  <c r="M3" i="16"/>
  <c r="M4" i="16"/>
  <c r="M5" i="16"/>
  <c r="M6" i="16"/>
  <c r="M7" i="16"/>
  <c r="M8" i="16"/>
  <c r="M9" i="16"/>
  <c r="M10" i="16"/>
  <c r="M11" i="16"/>
  <c r="M12" i="16"/>
  <c r="M13" i="16"/>
  <c r="M14" i="16"/>
  <c r="M15" i="16"/>
  <c r="M16" i="16"/>
  <c r="M17" i="16"/>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M49" i="16"/>
  <c r="M50" i="16"/>
  <c r="M51" i="16"/>
  <c r="M52" i="16"/>
  <c r="M53" i="16"/>
  <c r="M54" i="16"/>
  <c r="M55" i="16"/>
  <c r="M56" i="16"/>
  <c r="M57" i="16"/>
  <c r="M58" i="16"/>
  <c r="M59" i="16"/>
  <c r="M60" i="16"/>
  <c r="M61" i="16"/>
  <c r="M62" i="16"/>
  <c r="M63" i="16"/>
  <c r="M64" i="16"/>
  <c r="M65" i="16"/>
  <c r="M66" i="16"/>
  <c r="M67" i="16"/>
  <c r="M68" i="16"/>
  <c r="M69" i="16"/>
  <c r="M70" i="16"/>
  <c r="M71" i="16"/>
  <c r="M72" i="16"/>
  <c r="M73" i="16"/>
  <c r="M74" i="16"/>
  <c r="M75" i="16"/>
  <c r="M76" i="16"/>
  <c r="M77" i="16"/>
  <c r="M78" i="16"/>
  <c r="M79" i="16"/>
  <c r="M80" i="16"/>
  <c r="M81" i="16"/>
  <c r="M82" i="16"/>
  <c r="M83" i="16"/>
  <c r="M84" i="16"/>
  <c r="M85" i="16"/>
  <c r="M86" i="16"/>
  <c r="M87" i="16"/>
  <c r="M88" i="16"/>
  <c r="M89" i="16"/>
  <c r="M90" i="16"/>
  <c r="M91" i="16"/>
  <c r="M92" i="16"/>
  <c r="M93" i="16"/>
  <c r="M94" i="16"/>
  <c r="M95" i="16"/>
  <c r="M96" i="16"/>
  <c r="M97" i="16"/>
  <c r="M98" i="16"/>
  <c r="M99" i="16"/>
  <c r="M100" i="16"/>
  <c r="M101" i="16"/>
  <c r="K2" i="16"/>
  <c r="K3" i="16"/>
  <c r="K4" i="16"/>
  <c r="K5" i="16"/>
  <c r="K6" i="16"/>
  <c r="K7" i="16"/>
  <c r="K8" i="16"/>
  <c r="K9" i="16"/>
  <c r="K10" i="16"/>
  <c r="K11" i="16"/>
  <c r="K12" i="16"/>
  <c r="K13" i="16"/>
  <c r="K14" i="16"/>
  <c r="K15" i="16"/>
  <c r="K16" i="16"/>
  <c r="K17" i="16"/>
  <c r="K18" i="16"/>
  <c r="K19" i="16"/>
  <c r="K20" i="16"/>
  <c r="K21" i="16"/>
  <c r="K22" i="16"/>
  <c r="K23" i="16"/>
  <c r="K24" i="16"/>
  <c r="K25" i="16"/>
  <c r="K26" i="16"/>
  <c r="K27" i="16"/>
  <c r="K28" i="16"/>
  <c r="K29" i="16"/>
  <c r="K30" i="16"/>
  <c r="K31" i="16"/>
  <c r="K32" i="16"/>
  <c r="K33" i="16"/>
  <c r="K34" i="16"/>
  <c r="K35" i="16"/>
  <c r="K36" i="16"/>
  <c r="K37" i="16"/>
  <c r="K38" i="16"/>
  <c r="K39" i="16"/>
  <c r="K40" i="16"/>
  <c r="K41" i="16"/>
  <c r="K42" i="16"/>
  <c r="K43" i="16"/>
  <c r="K44" i="16"/>
  <c r="K45" i="16"/>
  <c r="K46" i="16"/>
  <c r="K47" i="16"/>
  <c r="K48" i="16"/>
  <c r="K49" i="16"/>
  <c r="K50" i="16"/>
  <c r="K51" i="16"/>
  <c r="K52" i="16"/>
  <c r="K53" i="16"/>
  <c r="K54" i="16"/>
  <c r="K55" i="16"/>
  <c r="K56" i="16"/>
  <c r="K57" i="16"/>
  <c r="K58" i="16"/>
  <c r="K59" i="16"/>
  <c r="K60" i="16"/>
  <c r="K61" i="16"/>
  <c r="K62" i="16"/>
  <c r="K63" i="16"/>
  <c r="K64" i="16"/>
  <c r="K65" i="16"/>
  <c r="K66" i="16"/>
  <c r="K67" i="16"/>
  <c r="K68" i="16"/>
  <c r="K69" i="16"/>
  <c r="K70" i="16"/>
  <c r="K71" i="16"/>
  <c r="K72" i="16"/>
  <c r="K73" i="16"/>
  <c r="K74" i="16"/>
  <c r="K75" i="16"/>
  <c r="K76" i="16"/>
  <c r="K77" i="16"/>
  <c r="K78" i="16"/>
  <c r="K79" i="16"/>
  <c r="K80" i="16"/>
  <c r="K81" i="16"/>
  <c r="K82" i="16"/>
  <c r="K83" i="16"/>
  <c r="K84" i="16"/>
  <c r="K85" i="16"/>
  <c r="K86" i="16"/>
  <c r="K87" i="16"/>
  <c r="K88" i="16"/>
  <c r="K89" i="16"/>
  <c r="K90" i="16"/>
  <c r="K91" i="16"/>
  <c r="K92" i="16"/>
  <c r="K93" i="16"/>
  <c r="K94" i="16"/>
  <c r="K95" i="16"/>
  <c r="K96" i="16"/>
  <c r="K97" i="16"/>
  <c r="K98" i="16"/>
  <c r="K99" i="16"/>
  <c r="K100" i="16"/>
  <c r="K101" i="16"/>
  <c r="AD101" i="16"/>
  <c r="AD100" i="16"/>
  <c r="AD99" i="16"/>
  <c r="AD98" i="16"/>
  <c r="AD97" i="16"/>
  <c r="AD96" i="16"/>
  <c r="AD95" i="16"/>
  <c r="AD94" i="16"/>
  <c r="AD93" i="16"/>
  <c r="AD92" i="16"/>
  <c r="AD91" i="16"/>
  <c r="AD90" i="16"/>
  <c r="AD89" i="16"/>
  <c r="AD88" i="16"/>
  <c r="AD87" i="16"/>
  <c r="AD86" i="16"/>
  <c r="AD85" i="16"/>
  <c r="AD84" i="16"/>
  <c r="AD83" i="16"/>
  <c r="AD82" i="16"/>
  <c r="AD81" i="16"/>
  <c r="AD80" i="16"/>
  <c r="AD79" i="16"/>
  <c r="AD78" i="16"/>
  <c r="AD77" i="16"/>
  <c r="AD76" i="16"/>
  <c r="AD75" i="16"/>
  <c r="AD74" i="16"/>
  <c r="AD73" i="16"/>
  <c r="AD72" i="16"/>
  <c r="AD71" i="16"/>
  <c r="AD70" i="16"/>
  <c r="AD69" i="16"/>
  <c r="AD68" i="16"/>
  <c r="AD67" i="16"/>
  <c r="AD66" i="16"/>
  <c r="AD65" i="16"/>
  <c r="AD64" i="16"/>
  <c r="AD63" i="16"/>
  <c r="AD62" i="16"/>
  <c r="AD61" i="16"/>
  <c r="AD60" i="16"/>
  <c r="AD59" i="16"/>
  <c r="AD58" i="16"/>
  <c r="AD57" i="16"/>
  <c r="AD56" i="16"/>
  <c r="AD55" i="16"/>
  <c r="AD54" i="16"/>
  <c r="AD53" i="16"/>
  <c r="AD52" i="16"/>
  <c r="AD51" i="16"/>
  <c r="AD50" i="16"/>
  <c r="AD49" i="16"/>
  <c r="AD48" i="16"/>
  <c r="AD47" i="16"/>
  <c r="AD46" i="16"/>
  <c r="AD45" i="16"/>
  <c r="AD44" i="16"/>
  <c r="AD43" i="16"/>
  <c r="AD42" i="16"/>
  <c r="AD41" i="16"/>
  <c r="AD40" i="16"/>
  <c r="AD39" i="16"/>
  <c r="AD38" i="16"/>
  <c r="AD37" i="16"/>
  <c r="AD36" i="16"/>
  <c r="AD35" i="16"/>
  <c r="AD34" i="16"/>
  <c r="AD33" i="16"/>
  <c r="AD32" i="16"/>
  <c r="AD31" i="16"/>
  <c r="AD30" i="16"/>
  <c r="AD29" i="16"/>
  <c r="AD28" i="16"/>
  <c r="AD27" i="16"/>
  <c r="AD26" i="16"/>
  <c r="AD25" i="16"/>
  <c r="AD24" i="16"/>
  <c r="AD23" i="16"/>
  <c r="AD22" i="16"/>
  <c r="AD21" i="16"/>
  <c r="AD20" i="16"/>
  <c r="AD19" i="16"/>
  <c r="AD18" i="16"/>
  <c r="AD17" i="16"/>
  <c r="AD16" i="16"/>
  <c r="AD15" i="16"/>
  <c r="AD14" i="16"/>
  <c r="AD13" i="16"/>
  <c r="AD12" i="16"/>
  <c r="AD11" i="16"/>
  <c r="AD10" i="16"/>
  <c r="AD9" i="16"/>
  <c r="AD8" i="16"/>
  <c r="AD7" i="16"/>
  <c r="AD6" i="16"/>
  <c r="AD5" i="16"/>
  <c r="AD4" i="16"/>
  <c r="AD3" i="16"/>
  <c r="AD2" i="16"/>
  <c r="U101" i="16"/>
  <c r="U100" i="16"/>
  <c r="U99" i="16"/>
  <c r="U98" i="16"/>
  <c r="U97" i="16"/>
  <c r="U96" i="16"/>
  <c r="U95" i="16"/>
  <c r="U94" i="16"/>
  <c r="U93" i="16"/>
  <c r="U92" i="16"/>
  <c r="U91" i="16"/>
  <c r="U90" i="16"/>
  <c r="U89" i="16"/>
  <c r="U88" i="16"/>
  <c r="U87" i="16"/>
  <c r="U86" i="16"/>
  <c r="U85" i="16"/>
  <c r="U84" i="16"/>
  <c r="U83" i="16"/>
  <c r="U82" i="16"/>
  <c r="U81" i="16"/>
  <c r="U80" i="16"/>
  <c r="U79" i="16"/>
  <c r="U78" i="16"/>
  <c r="U77" i="16"/>
  <c r="U76" i="16"/>
  <c r="U75" i="16"/>
  <c r="U74" i="16"/>
  <c r="U73" i="16"/>
  <c r="U72" i="16"/>
  <c r="U71" i="16"/>
  <c r="U70" i="16"/>
  <c r="U69" i="16"/>
  <c r="U68" i="16"/>
  <c r="U67" i="16"/>
  <c r="U66" i="16"/>
  <c r="U65" i="16"/>
  <c r="U64" i="16"/>
  <c r="U63" i="16"/>
  <c r="U62" i="16"/>
  <c r="U61" i="16"/>
  <c r="U60" i="16"/>
  <c r="U59" i="16"/>
  <c r="U58" i="16"/>
  <c r="U57" i="16"/>
  <c r="U56" i="16"/>
  <c r="U55" i="16"/>
  <c r="U54" i="16"/>
  <c r="U53" i="16"/>
  <c r="U52" i="16"/>
  <c r="U51" i="16"/>
  <c r="U50" i="16"/>
  <c r="U49" i="16"/>
  <c r="U48" i="16"/>
  <c r="U47" i="16"/>
  <c r="U46" i="16"/>
  <c r="U45" i="16"/>
  <c r="U44" i="16"/>
  <c r="U43" i="16"/>
  <c r="U42" i="16"/>
  <c r="U41" i="16"/>
  <c r="U40" i="16"/>
  <c r="U39" i="16"/>
  <c r="U38" i="16"/>
  <c r="U37" i="16"/>
  <c r="U36" i="16"/>
  <c r="U35" i="16"/>
  <c r="U34" i="16"/>
  <c r="U33" i="16"/>
  <c r="U32" i="16"/>
  <c r="U31" i="16"/>
  <c r="U30" i="16"/>
  <c r="U29" i="16"/>
  <c r="U28" i="16"/>
  <c r="U27" i="16"/>
  <c r="U26" i="16"/>
  <c r="U25" i="16"/>
  <c r="U24" i="16"/>
  <c r="U23" i="16"/>
  <c r="U22" i="16"/>
  <c r="U21" i="16"/>
  <c r="U20" i="16"/>
  <c r="U19" i="16"/>
  <c r="U18" i="16"/>
  <c r="U17" i="16"/>
  <c r="U16" i="16"/>
  <c r="U15" i="16"/>
  <c r="U14" i="16"/>
  <c r="U13" i="16"/>
  <c r="U12" i="16"/>
  <c r="U11" i="16"/>
  <c r="U10" i="16"/>
  <c r="U9" i="16"/>
  <c r="U8" i="16"/>
  <c r="U7" i="16"/>
  <c r="U6" i="16"/>
  <c r="U5" i="16"/>
  <c r="U4" i="16"/>
  <c r="U3" i="16"/>
  <c r="U2" i="16"/>
  <c r="L101" i="16"/>
  <c r="L100" i="16"/>
  <c r="L99" i="16"/>
  <c r="L98" i="16"/>
  <c r="L97" i="16"/>
  <c r="L96" i="16"/>
  <c r="L95" i="16"/>
  <c r="L94" i="16"/>
  <c r="L93" i="16"/>
  <c r="L92" i="16"/>
  <c r="L91" i="16"/>
  <c r="L90" i="16"/>
  <c r="L89" i="16"/>
  <c r="L88" i="16"/>
  <c r="L87" i="16"/>
  <c r="L86" i="16"/>
  <c r="L85" i="16"/>
  <c r="L84" i="16"/>
  <c r="L83" i="16"/>
  <c r="L82" i="16"/>
  <c r="L81" i="16"/>
  <c r="L80" i="16"/>
  <c r="L79" i="16"/>
  <c r="L78" i="16"/>
  <c r="L77" i="16"/>
  <c r="L76" i="16"/>
  <c r="L75" i="16"/>
  <c r="L74" i="16"/>
  <c r="L73" i="16"/>
  <c r="L72" i="16"/>
  <c r="L71" i="16"/>
  <c r="L70" i="16"/>
  <c r="L69" i="16"/>
  <c r="L68" i="16"/>
  <c r="L67" i="16"/>
  <c r="L66" i="16"/>
  <c r="L65" i="16"/>
  <c r="L64" i="16"/>
  <c r="L63" i="16"/>
  <c r="L62" i="16"/>
  <c r="L61" i="16"/>
  <c r="L60" i="16"/>
  <c r="L59" i="16"/>
  <c r="L58" i="16"/>
  <c r="L57" i="16"/>
  <c r="L56" i="16"/>
  <c r="L55" i="16"/>
  <c r="L54" i="16"/>
  <c r="L53" i="16"/>
  <c r="L52" i="16"/>
  <c r="L51" i="16"/>
  <c r="L50" i="16"/>
  <c r="L49" i="16"/>
  <c r="L48" i="16"/>
  <c r="L47" i="16"/>
  <c r="L46" i="16"/>
  <c r="L45" i="16"/>
  <c r="L44" i="16"/>
  <c r="L43" i="16"/>
  <c r="L42" i="16"/>
  <c r="L41" i="16"/>
  <c r="L40" i="16"/>
  <c r="L39" i="16"/>
  <c r="L38" i="16"/>
  <c r="L37" i="16"/>
  <c r="L36" i="16"/>
  <c r="L35" i="16"/>
  <c r="L34" i="16"/>
  <c r="L33" i="16"/>
  <c r="L32" i="16"/>
  <c r="L31" i="16"/>
  <c r="L30" i="16"/>
  <c r="L29" i="16"/>
  <c r="L28" i="16"/>
  <c r="L27" i="16"/>
  <c r="L26" i="16"/>
  <c r="L25" i="16"/>
  <c r="L24" i="16"/>
  <c r="L23" i="16"/>
  <c r="L22" i="16"/>
  <c r="L21" i="16"/>
  <c r="L20" i="16"/>
  <c r="L19" i="16"/>
  <c r="L18" i="16"/>
  <c r="L17" i="16"/>
  <c r="L16" i="16"/>
  <c r="L15" i="16"/>
  <c r="L14" i="16"/>
  <c r="L13" i="16"/>
  <c r="L12" i="16"/>
  <c r="L11" i="16"/>
  <c r="L10" i="16"/>
  <c r="L9" i="16"/>
  <c r="L8" i="16"/>
  <c r="L7" i="16"/>
  <c r="L6" i="16"/>
  <c r="L5" i="16"/>
  <c r="L4" i="16"/>
  <c r="L3" i="16"/>
  <c r="L2" i="16"/>
  <c r="G2" i="16"/>
  <c r="G3" i="16"/>
  <c r="G4" i="16"/>
  <c r="G5" i="16"/>
  <c r="G6" i="16"/>
  <c r="G7" i="16"/>
  <c r="G8" i="16"/>
  <c r="G9" i="16"/>
  <c r="G10" i="16"/>
  <c r="G11" i="16"/>
  <c r="G12" i="16"/>
  <c r="G13" i="16"/>
  <c r="G14" i="16"/>
  <c r="G15" i="16"/>
  <c r="G16" i="16"/>
  <c r="G17" i="16"/>
  <c r="G18" i="16"/>
  <c r="G19"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G50" i="16"/>
  <c r="G51" i="16"/>
  <c r="G52" i="16"/>
  <c r="G53" i="16"/>
  <c r="G54" i="16"/>
  <c r="G55" i="16"/>
  <c r="G56" i="16"/>
  <c r="G57" i="16"/>
  <c r="G58" i="16"/>
  <c r="G59" i="16"/>
  <c r="G60" i="16"/>
  <c r="G61" i="16"/>
  <c r="G62" i="16"/>
  <c r="G63" i="16"/>
  <c r="G64" i="16"/>
  <c r="G65" i="16"/>
  <c r="G66" i="16"/>
  <c r="G67" i="16"/>
  <c r="G68" i="16"/>
  <c r="G69" i="16"/>
  <c r="G70" i="16"/>
  <c r="G71" i="16"/>
  <c r="G72" i="16"/>
  <c r="G73" i="16"/>
  <c r="G74" i="16"/>
  <c r="G75" i="16"/>
  <c r="G76" i="16"/>
  <c r="G77" i="16"/>
  <c r="G78" i="16"/>
  <c r="G79" i="16"/>
  <c r="G80" i="16"/>
  <c r="G81" i="16"/>
  <c r="G82" i="16"/>
  <c r="G83" i="16"/>
  <c r="G84" i="16"/>
  <c r="G85" i="16"/>
  <c r="G86" i="16"/>
  <c r="G87" i="16"/>
  <c r="G88" i="16"/>
  <c r="G89" i="16"/>
  <c r="G90" i="16"/>
  <c r="G91" i="16"/>
  <c r="G92" i="16"/>
  <c r="G93" i="16"/>
  <c r="G94" i="16"/>
  <c r="G95" i="16"/>
  <c r="G96" i="16"/>
  <c r="G97" i="16"/>
  <c r="G98" i="16"/>
  <c r="G99" i="16"/>
  <c r="G100" i="16"/>
  <c r="G101" i="16"/>
  <c r="E2" i="16"/>
  <c r="E3" i="16"/>
  <c r="E4" i="16"/>
  <c r="E5" i="16"/>
  <c r="E6" i="16"/>
  <c r="E7" i="16"/>
  <c r="E8" i="16"/>
  <c r="E9"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C2" i="16"/>
  <c r="C3" i="16"/>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B2" i="16"/>
  <c r="B3" i="16"/>
  <c r="B4" i="16"/>
  <c r="B5" i="16"/>
  <c r="B6" i="16"/>
  <c r="B7" i="16"/>
  <c r="B8" i="16"/>
  <c r="B9" i="16"/>
  <c r="B10" i="16"/>
  <c r="B11" i="16"/>
  <c r="B12" i="16"/>
  <c r="B13" i="16"/>
  <c r="B14" i="16"/>
  <c r="B15" i="16"/>
  <c r="B16" i="16"/>
  <c r="B17" i="16"/>
  <c r="B18" i="16"/>
  <c r="B19" i="16"/>
  <c r="B20" i="16"/>
  <c r="B21" i="16"/>
  <c r="B22" i="16"/>
  <c r="B23" i="16"/>
  <c r="B24" i="16"/>
  <c r="B25" i="16"/>
  <c r="B26" i="16"/>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98" i="16"/>
  <c r="B99" i="16"/>
  <c r="B100" i="16"/>
  <c r="B101" i="16"/>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2" i="16"/>
  <c r="C113" i="13"/>
  <c r="H113" i="13" s="1"/>
  <c r="F113" i="13"/>
  <c r="E113" i="13"/>
  <c r="D113" i="13"/>
  <c r="F111" i="13"/>
  <c r="F112" i="13"/>
  <c r="E112" i="13"/>
  <c r="D112" i="13"/>
  <c r="C112" i="13"/>
  <c r="H112" i="13" s="1"/>
  <c r="AC3" i="13"/>
  <c r="AD3" i="13"/>
  <c r="AE3" i="13"/>
  <c r="AF3" i="13"/>
  <c r="AC4" i="13"/>
  <c r="AD4" i="13"/>
  <c r="AE4" i="13"/>
  <c r="AF4" i="13"/>
  <c r="AC5" i="13"/>
  <c r="AD5" i="13"/>
  <c r="AE5" i="13"/>
  <c r="AF5" i="13"/>
  <c r="AC6" i="13"/>
  <c r="AD6" i="13"/>
  <c r="AE6" i="13"/>
  <c r="AF6" i="13"/>
  <c r="AC7" i="13"/>
  <c r="AD7" i="13"/>
  <c r="AE7" i="13"/>
  <c r="AF7" i="13"/>
  <c r="AC8" i="13"/>
  <c r="AD8" i="13"/>
  <c r="AE8" i="13"/>
  <c r="AF8" i="13"/>
  <c r="AC9" i="13"/>
  <c r="AD9" i="13"/>
  <c r="AE9" i="13"/>
  <c r="AF9" i="13"/>
  <c r="AC10" i="13"/>
  <c r="AD10" i="13"/>
  <c r="AE10" i="13"/>
  <c r="AF10" i="13"/>
  <c r="AC11" i="13"/>
  <c r="AD11" i="13"/>
  <c r="AE11" i="13"/>
  <c r="AF11" i="13"/>
  <c r="AC12" i="13"/>
  <c r="AD12" i="13"/>
  <c r="AE12" i="13"/>
  <c r="AF12" i="13"/>
  <c r="AC13" i="13"/>
  <c r="AD13" i="13"/>
  <c r="AE13" i="13"/>
  <c r="AF13" i="13"/>
  <c r="AC14" i="13"/>
  <c r="AD14" i="13"/>
  <c r="AE14" i="13"/>
  <c r="AF14" i="13"/>
  <c r="AC15" i="13"/>
  <c r="AD15" i="13"/>
  <c r="AE15" i="13"/>
  <c r="AF15" i="13"/>
  <c r="AC16" i="13"/>
  <c r="AD16" i="13"/>
  <c r="AE16" i="13"/>
  <c r="AF16" i="13"/>
  <c r="AC17" i="13"/>
  <c r="AD17" i="13"/>
  <c r="AE17" i="13"/>
  <c r="AF17" i="13"/>
  <c r="AC18" i="13"/>
  <c r="AD18" i="13"/>
  <c r="AE18" i="13"/>
  <c r="AF18" i="13"/>
  <c r="AC19" i="13"/>
  <c r="AD19" i="13"/>
  <c r="AE19" i="13"/>
  <c r="AF19" i="13"/>
  <c r="AC20" i="13"/>
  <c r="AD20" i="13"/>
  <c r="AE20" i="13"/>
  <c r="AF20" i="13"/>
  <c r="AC21" i="13"/>
  <c r="AD21" i="13"/>
  <c r="AE21" i="13"/>
  <c r="AF21" i="13"/>
  <c r="AC22" i="13"/>
  <c r="AD22" i="13"/>
  <c r="AE22" i="13"/>
  <c r="AF22" i="13"/>
  <c r="AC23" i="13"/>
  <c r="AD23" i="13"/>
  <c r="AE23" i="13"/>
  <c r="AF23" i="13"/>
  <c r="AC24" i="13"/>
  <c r="AD24" i="13"/>
  <c r="AE24" i="13"/>
  <c r="AF24" i="13"/>
  <c r="AC25" i="13"/>
  <c r="AD25" i="13"/>
  <c r="AE25" i="13"/>
  <c r="AF25" i="13"/>
  <c r="AC26" i="13"/>
  <c r="AD26" i="13"/>
  <c r="AE26" i="13"/>
  <c r="AF26" i="13"/>
  <c r="AC27" i="13"/>
  <c r="AD27" i="13"/>
  <c r="AE27" i="13"/>
  <c r="AF27" i="13"/>
  <c r="AC28" i="13"/>
  <c r="AD28" i="13"/>
  <c r="AE28" i="13"/>
  <c r="AF28" i="13"/>
  <c r="AC29" i="13"/>
  <c r="AD29" i="13"/>
  <c r="AE29" i="13"/>
  <c r="AF29" i="13"/>
  <c r="AC30" i="13"/>
  <c r="AD30" i="13"/>
  <c r="AE30" i="13"/>
  <c r="AF30" i="13"/>
  <c r="AC31" i="13"/>
  <c r="AD31" i="13"/>
  <c r="AE31" i="13"/>
  <c r="AF31" i="13"/>
  <c r="AC32" i="13"/>
  <c r="AD32" i="13"/>
  <c r="AE32" i="13"/>
  <c r="AF32" i="13"/>
  <c r="AC33" i="13"/>
  <c r="AD33" i="13"/>
  <c r="AE33" i="13"/>
  <c r="AF33" i="13"/>
  <c r="AC34" i="13"/>
  <c r="AD34" i="13"/>
  <c r="AE34" i="13"/>
  <c r="AF34" i="13"/>
  <c r="AC35" i="13"/>
  <c r="AD35" i="13"/>
  <c r="AE35" i="13"/>
  <c r="AF35" i="13"/>
  <c r="AC36" i="13"/>
  <c r="AD36" i="13"/>
  <c r="AE36" i="13"/>
  <c r="AF36" i="13"/>
  <c r="AC37" i="13"/>
  <c r="AD37" i="13"/>
  <c r="AE37" i="13"/>
  <c r="AF37" i="13"/>
  <c r="AC38" i="13"/>
  <c r="AD38" i="13"/>
  <c r="AE38" i="13"/>
  <c r="AF38" i="13"/>
  <c r="AC39" i="13"/>
  <c r="AD39" i="13"/>
  <c r="AE39" i="13"/>
  <c r="AF39" i="13"/>
  <c r="AC40" i="13"/>
  <c r="AD40" i="13"/>
  <c r="AE40" i="13"/>
  <c r="AF40" i="13"/>
  <c r="AC41" i="13"/>
  <c r="AD41" i="13"/>
  <c r="AE41" i="13"/>
  <c r="AF41" i="13"/>
  <c r="AC42" i="13"/>
  <c r="AD42" i="13"/>
  <c r="AE42" i="13"/>
  <c r="AF42" i="13"/>
  <c r="AC43" i="13"/>
  <c r="AD43" i="13"/>
  <c r="AE43" i="13"/>
  <c r="AF43" i="13"/>
  <c r="AC44" i="13"/>
  <c r="AD44" i="13"/>
  <c r="AE44" i="13"/>
  <c r="AF44" i="13"/>
  <c r="AC45" i="13"/>
  <c r="AD45" i="13"/>
  <c r="AE45" i="13"/>
  <c r="AF45" i="13"/>
  <c r="AC46" i="13"/>
  <c r="AD46" i="13"/>
  <c r="AE46" i="13"/>
  <c r="AF46" i="13"/>
  <c r="AC47" i="13"/>
  <c r="AD47" i="13"/>
  <c r="AE47" i="13"/>
  <c r="AF47" i="13"/>
  <c r="AC48" i="13"/>
  <c r="AD48" i="13"/>
  <c r="AE48" i="13"/>
  <c r="AF48" i="13"/>
  <c r="AC49" i="13"/>
  <c r="AD49" i="13"/>
  <c r="AE49" i="13"/>
  <c r="AF49" i="13"/>
  <c r="AC50" i="13"/>
  <c r="AD50" i="13"/>
  <c r="AE50" i="13"/>
  <c r="AF50" i="13"/>
  <c r="AC51" i="13"/>
  <c r="AD51" i="13"/>
  <c r="AE51" i="13"/>
  <c r="AF51" i="13"/>
  <c r="AC52" i="13"/>
  <c r="AD52" i="13"/>
  <c r="AE52" i="13"/>
  <c r="AF52" i="13"/>
  <c r="AC53" i="13"/>
  <c r="AD53" i="13"/>
  <c r="AE53" i="13"/>
  <c r="AF53" i="13"/>
  <c r="AC54" i="13"/>
  <c r="AD54" i="13"/>
  <c r="AE54" i="13"/>
  <c r="AF54" i="13"/>
  <c r="AC55" i="13"/>
  <c r="AD55" i="13"/>
  <c r="AE55" i="13"/>
  <c r="AF55" i="13"/>
  <c r="AC56" i="13"/>
  <c r="AD56" i="13"/>
  <c r="AE56" i="13"/>
  <c r="AF56" i="13"/>
  <c r="AC57" i="13"/>
  <c r="AD57" i="13"/>
  <c r="AE57" i="13"/>
  <c r="AF57" i="13"/>
  <c r="AC58" i="13"/>
  <c r="AD58" i="13"/>
  <c r="AE58" i="13"/>
  <c r="AF58" i="13"/>
  <c r="AC59" i="13"/>
  <c r="AD59" i="13"/>
  <c r="AE59" i="13"/>
  <c r="AF59" i="13"/>
  <c r="AC60" i="13"/>
  <c r="AD60" i="13"/>
  <c r="AE60" i="13"/>
  <c r="AF60" i="13"/>
  <c r="AC61" i="13"/>
  <c r="AD61" i="13"/>
  <c r="AE61" i="13"/>
  <c r="AF61" i="13"/>
  <c r="AC62" i="13"/>
  <c r="AD62" i="13"/>
  <c r="AE62" i="13"/>
  <c r="AF62" i="13"/>
  <c r="AC63" i="13"/>
  <c r="AD63" i="13"/>
  <c r="AE63" i="13"/>
  <c r="AF63" i="13"/>
  <c r="AC64" i="13"/>
  <c r="AD64" i="13"/>
  <c r="AE64" i="13"/>
  <c r="AF64" i="13"/>
  <c r="AC65" i="13"/>
  <c r="AD65" i="13"/>
  <c r="AE65" i="13"/>
  <c r="AF65" i="13"/>
  <c r="AC66" i="13"/>
  <c r="AD66" i="13"/>
  <c r="AE66" i="13"/>
  <c r="AF66" i="13"/>
  <c r="AC67" i="13"/>
  <c r="AD67" i="13"/>
  <c r="AE67" i="13"/>
  <c r="AF67" i="13"/>
  <c r="AC68" i="13"/>
  <c r="AD68" i="13"/>
  <c r="AE68" i="13"/>
  <c r="AF68" i="13"/>
  <c r="AC69" i="13"/>
  <c r="AD69" i="13"/>
  <c r="AE69" i="13"/>
  <c r="AF69" i="13"/>
  <c r="AC70" i="13"/>
  <c r="AD70" i="13"/>
  <c r="AE70" i="13"/>
  <c r="AF70" i="13"/>
  <c r="AC71" i="13"/>
  <c r="AD71" i="13"/>
  <c r="AE71" i="13"/>
  <c r="AF71" i="13"/>
  <c r="AC72" i="13"/>
  <c r="AD72" i="13"/>
  <c r="AE72" i="13"/>
  <c r="AF72" i="13"/>
  <c r="AC73" i="13"/>
  <c r="AD73" i="13"/>
  <c r="AE73" i="13"/>
  <c r="AF73" i="13"/>
  <c r="AC74" i="13"/>
  <c r="AD74" i="13"/>
  <c r="AE74" i="13"/>
  <c r="AF74" i="13"/>
  <c r="AC75" i="13"/>
  <c r="AD75" i="13"/>
  <c r="AE75" i="13"/>
  <c r="AF75" i="13"/>
  <c r="AC76" i="13"/>
  <c r="AD76" i="13"/>
  <c r="AE76" i="13"/>
  <c r="AF76" i="13"/>
  <c r="AC77" i="13"/>
  <c r="AD77" i="13"/>
  <c r="AE77" i="13"/>
  <c r="AF77" i="13"/>
  <c r="AC78" i="13"/>
  <c r="AD78" i="13"/>
  <c r="AE78" i="13"/>
  <c r="AF78" i="13"/>
  <c r="AC79" i="13"/>
  <c r="AD79" i="13"/>
  <c r="AE79" i="13"/>
  <c r="AF79" i="13"/>
  <c r="AC80" i="13"/>
  <c r="AD80" i="13"/>
  <c r="AE80" i="13"/>
  <c r="AF80" i="13"/>
  <c r="AC81" i="13"/>
  <c r="AD81" i="13"/>
  <c r="AE81" i="13"/>
  <c r="AF81" i="13"/>
  <c r="AC82" i="13"/>
  <c r="AD82" i="13"/>
  <c r="AE82" i="13"/>
  <c r="AF82" i="13"/>
  <c r="AC83" i="13"/>
  <c r="AD83" i="13"/>
  <c r="AE83" i="13"/>
  <c r="AF83" i="13"/>
  <c r="AC84" i="13"/>
  <c r="AD84" i="13"/>
  <c r="AE84" i="13"/>
  <c r="AF84" i="13"/>
  <c r="AC85" i="13"/>
  <c r="AD85" i="13"/>
  <c r="AE85" i="13"/>
  <c r="AF85" i="13"/>
  <c r="AC86" i="13"/>
  <c r="AD86" i="13"/>
  <c r="AE86" i="13"/>
  <c r="AF86" i="13"/>
  <c r="AC87" i="13"/>
  <c r="AD87" i="13"/>
  <c r="AE87" i="13"/>
  <c r="AF87" i="13"/>
  <c r="AC88" i="13"/>
  <c r="AD88" i="13"/>
  <c r="AE88" i="13"/>
  <c r="AF88" i="13"/>
  <c r="AC89" i="13"/>
  <c r="AD89" i="13"/>
  <c r="AE89" i="13"/>
  <c r="AF89" i="13"/>
  <c r="AC90" i="13"/>
  <c r="AD90" i="13"/>
  <c r="AE90" i="13"/>
  <c r="AF90" i="13"/>
  <c r="AC91" i="13"/>
  <c r="AD91" i="13"/>
  <c r="AE91" i="13"/>
  <c r="AF91" i="13"/>
  <c r="AC92" i="13"/>
  <c r="AD92" i="13"/>
  <c r="AE92" i="13"/>
  <c r="AF92" i="13"/>
  <c r="AC93" i="13"/>
  <c r="AD93" i="13"/>
  <c r="AE93" i="13"/>
  <c r="AF93" i="13"/>
  <c r="AC94" i="13"/>
  <c r="AD94" i="13"/>
  <c r="AE94" i="13"/>
  <c r="AF94" i="13"/>
  <c r="AC95" i="13"/>
  <c r="AD95" i="13"/>
  <c r="AE95" i="13"/>
  <c r="AF95" i="13"/>
  <c r="AC96" i="13"/>
  <c r="AD96" i="13"/>
  <c r="AE96" i="13"/>
  <c r="AF96" i="13"/>
  <c r="AC97" i="13"/>
  <c r="AD97" i="13"/>
  <c r="AE97" i="13"/>
  <c r="AF97" i="13"/>
  <c r="AC98" i="13"/>
  <c r="AD98" i="13"/>
  <c r="AE98" i="13"/>
  <c r="AF98" i="13"/>
  <c r="AC99" i="13"/>
  <c r="AD99" i="13"/>
  <c r="AE99" i="13"/>
  <c r="AF99" i="13"/>
  <c r="AC100" i="13"/>
  <c r="AD100" i="13"/>
  <c r="AE100" i="13"/>
  <c r="AF100" i="13"/>
  <c r="AC101" i="13"/>
  <c r="AD101" i="13"/>
  <c r="AE101" i="13"/>
  <c r="AF101" i="13"/>
  <c r="AF2" i="13"/>
  <c r="AE2" i="13"/>
  <c r="AD2" i="13"/>
  <c r="AC2" i="13"/>
  <c r="T3" i="13"/>
  <c r="U3" i="13"/>
  <c r="V3" i="13"/>
  <c r="W3" i="13"/>
  <c r="T4" i="13"/>
  <c r="U4" i="13"/>
  <c r="V4" i="13"/>
  <c r="W4" i="13"/>
  <c r="T5" i="13"/>
  <c r="U5" i="13"/>
  <c r="V5" i="13"/>
  <c r="W5" i="13"/>
  <c r="T6" i="13"/>
  <c r="U6" i="13"/>
  <c r="V6" i="13"/>
  <c r="W6" i="13"/>
  <c r="T7" i="13"/>
  <c r="U7" i="13"/>
  <c r="V7" i="13"/>
  <c r="W7" i="13"/>
  <c r="T8" i="13"/>
  <c r="U8" i="13"/>
  <c r="V8" i="13"/>
  <c r="W8" i="13"/>
  <c r="T9" i="13"/>
  <c r="U9" i="13"/>
  <c r="V9" i="13"/>
  <c r="W9" i="13"/>
  <c r="T10" i="13"/>
  <c r="U10" i="13"/>
  <c r="V10" i="13"/>
  <c r="W10" i="13"/>
  <c r="T11" i="13"/>
  <c r="U11" i="13"/>
  <c r="V11" i="13"/>
  <c r="W11" i="13"/>
  <c r="T12" i="13"/>
  <c r="U12" i="13"/>
  <c r="V12" i="13"/>
  <c r="W12" i="13"/>
  <c r="T13" i="13"/>
  <c r="U13" i="13"/>
  <c r="V13" i="13"/>
  <c r="W13" i="13"/>
  <c r="T14" i="13"/>
  <c r="U14" i="13"/>
  <c r="V14" i="13"/>
  <c r="W14" i="13"/>
  <c r="T15" i="13"/>
  <c r="U15" i="13"/>
  <c r="V15" i="13"/>
  <c r="W15" i="13"/>
  <c r="T16" i="13"/>
  <c r="U16" i="13"/>
  <c r="V16" i="13"/>
  <c r="W16" i="13"/>
  <c r="T17" i="13"/>
  <c r="U17" i="13"/>
  <c r="V17" i="13"/>
  <c r="W17" i="13"/>
  <c r="T18" i="13"/>
  <c r="U18" i="13"/>
  <c r="V18" i="13"/>
  <c r="W18" i="13"/>
  <c r="T19" i="13"/>
  <c r="U19" i="13"/>
  <c r="V19" i="13"/>
  <c r="W19" i="13"/>
  <c r="T20" i="13"/>
  <c r="U20" i="13"/>
  <c r="V20" i="13"/>
  <c r="W20" i="13"/>
  <c r="T21" i="13"/>
  <c r="U21" i="13"/>
  <c r="V21" i="13"/>
  <c r="W21" i="13"/>
  <c r="T22" i="13"/>
  <c r="U22" i="13"/>
  <c r="V22" i="13"/>
  <c r="W22" i="13"/>
  <c r="T23" i="13"/>
  <c r="U23" i="13"/>
  <c r="V23" i="13"/>
  <c r="W23" i="13"/>
  <c r="T24" i="13"/>
  <c r="U24" i="13"/>
  <c r="V24" i="13"/>
  <c r="W24" i="13"/>
  <c r="T25" i="13"/>
  <c r="U25" i="13"/>
  <c r="V25" i="13"/>
  <c r="W25" i="13"/>
  <c r="T26" i="13"/>
  <c r="U26" i="13"/>
  <c r="V26" i="13"/>
  <c r="W26" i="13"/>
  <c r="T27" i="13"/>
  <c r="U27" i="13"/>
  <c r="V27" i="13"/>
  <c r="W27" i="13"/>
  <c r="T28" i="13"/>
  <c r="U28" i="13"/>
  <c r="V28" i="13"/>
  <c r="W28" i="13"/>
  <c r="T29" i="13"/>
  <c r="U29" i="13"/>
  <c r="V29" i="13"/>
  <c r="W29" i="13"/>
  <c r="T30" i="13"/>
  <c r="U30" i="13"/>
  <c r="V30" i="13"/>
  <c r="W30" i="13"/>
  <c r="T31" i="13"/>
  <c r="U31" i="13"/>
  <c r="V31" i="13"/>
  <c r="W31" i="13"/>
  <c r="T32" i="13"/>
  <c r="U32" i="13"/>
  <c r="V32" i="13"/>
  <c r="W32" i="13"/>
  <c r="T33" i="13"/>
  <c r="U33" i="13"/>
  <c r="V33" i="13"/>
  <c r="W33" i="13"/>
  <c r="T34" i="13"/>
  <c r="U34" i="13"/>
  <c r="V34" i="13"/>
  <c r="W34" i="13"/>
  <c r="T35" i="13"/>
  <c r="U35" i="13"/>
  <c r="V35" i="13"/>
  <c r="W35" i="13"/>
  <c r="T36" i="13"/>
  <c r="U36" i="13"/>
  <c r="V36" i="13"/>
  <c r="W36" i="13"/>
  <c r="T37" i="13"/>
  <c r="U37" i="13"/>
  <c r="V37" i="13"/>
  <c r="W37" i="13"/>
  <c r="T38" i="13"/>
  <c r="U38" i="13"/>
  <c r="V38" i="13"/>
  <c r="W38" i="13"/>
  <c r="T39" i="13"/>
  <c r="U39" i="13"/>
  <c r="V39" i="13"/>
  <c r="W39" i="13"/>
  <c r="T40" i="13"/>
  <c r="U40" i="13"/>
  <c r="V40" i="13"/>
  <c r="W40" i="13"/>
  <c r="T41" i="13"/>
  <c r="U41" i="13"/>
  <c r="V41" i="13"/>
  <c r="W41" i="13"/>
  <c r="T42" i="13"/>
  <c r="U42" i="13"/>
  <c r="V42" i="13"/>
  <c r="W42" i="13"/>
  <c r="T43" i="13"/>
  <c r="U43" i="13"/>
  <c r="V43" i="13"/>
  <c r="W43" i="13"/>
  <c r="T44" i="13"/>
  <c r="U44" i="13"/>
  <c r="V44" i="13"/>
  <c r="W44" i="13"/>
  <c r="T45" i="13"/>
  <c r="U45" i="13"/>
  <c r="V45" i="13"/>
  <c r="W45" i="13"/>
  <c r="T46" i="13"/>
  <c r="U46" i="13"/>
  <c r="V46" i="13"/>
  <c r="W46" i="13"/>
  <c r="T47" i="13"/>
  <c r="U47" i="13"/>
  <c r="V47" i="13"/>
  <c r="W47" i="13"/>
  <c r="T48" i="13"/>
  <c r="U48" i="13"/>
  <c r="V48" i="13"/>
  <c r="W48" i="13"/>
  <c r="T49" i="13"/>
  <c r="U49" i="13"/>
  <c r="V49" i="13"/>
  <c r="W49" i="13"/>
  <c r="T50" i="13"/>
  <c r="U50" i="13"/>
  <c r="V50" i="13"/>
  <c r="W50" i="13"/>
  <c r="T51" i="13"/>
  <c r="U51" i="13"/>
  <c r="V51" i="13"/>
  <c r="W51" i="13"/>
  <c r="T52" i="13"/>
  <c r="U52" i="13"/>
  <c r="V52" i="13"/>
  <c r="W52" i="13"/>
  <c r="T53" i="13"/>
  <c r="U53" i="13"/>
  <c r="V53" i="13"/>
  <c r="W53" i="13"/>
  <c r="T54" i="13"/>
  <c r="U54" i="13"/>
  <c r="V54" i="13"/>
  <c r="W54" i="13"/>
  <c r="T55" i="13"/>
  <c r="U55" i="13"/>
  <c r="V55" i="13"/>
  <c r="W55" i="13"/>
  <c r="T56" i="13"/>
  <c r="U56" i="13"/>
  <c r="V56" i="13"/>
  <c r="W56" i="13"/>
  <c r="T57" i="13"/>
  <c r="U57" i="13"/>
  <c r="V57" i="13"/>
  <c r="W57" i="13"/>
  <c r="T58" i="13"/>
  <c r="U58" i="13"/>
  <c r="V58" i="13"/>
  <c r="W58" i="13"/>
  <c r="T59" i="13"/>
  <c r="U59" i="13"/>
  <c r="V59" i="13"/>
  <c r="W59" i="13"/>
  <c r="T60" i="13"/>
  <c r="U60" i="13"/>
  <c r="V60" i="13"/>
  <c r="W60" i="13"/>
  <c r="T61" i="13"/>
  <c r="U61" i="13"/>
  <c r="V61" i="13"/>
  <c r="W61" i="13"/>
  <c r="T62" i="13"/>
  <c r="U62" i="13"/>
  <c r="V62" i="13"/>
  <c r="W62" i="13"/>
  <c r="T63" i="13"/>
  <c r="U63" i="13"/>
  <c r="V63" i="13"/>
  <c r="W63" i="13"/>
  <c r="T64" i="13"/>
  <c r="U64" i="13"/>
  <c r="V64" i="13"/>
  <c r="W64" i="13"/>
  <c r="T65" i="13"/>
  <c r="U65" i="13"/>
  <c r="V65" i="13"/>
  <c r="W65" i="13"/>
  <c r="T66" i="13"/>
  <c r="U66" i="13"/>
  <c r="V66" i="13"/>
  <c r="W66" i="13"/>
  <c r="T67" i="13"/>
  <c r="U67" i="13"/>
  <c r="V67" i="13"/>
  <c r="W67" i="13"/>
  <c r="T68" i="13"/>
  <c r="U68" i="13"/>
  <c r="V68" i="13"/>
  <c r="W68" i="13"/>
  <c r="T69" i="13"/>
  <c r="U69" i="13"/>
  <c r="V69" i="13"/>
  <c r="W69" i="13"/>
  <c r="T70" i="13"/>
  <c r="U70" i="13"/>
  <c r="V70" i="13"/>
  <c r="W70" i="13"/>
  <c r="T71" i="13"/>
  <c r="U71" i="13"/>
  <c r="V71" i="13"/>
  <c r="W71" i="13"/>
  <c r="T72" i="13"/>
  <c r="U72" i="13"/>
  <c r="V72" i="13"/>
  <c r="W72" i="13"/>
  <c r="T73" i="13"/>
  <c r="U73" i="13"/>
  <c r="V73" i="13"/>
  <c r="W73" i="13"/>
  <c r="T74" i="13"/>
  <c r="U74" i="13"/>
  <c r="V74" i="13"/>
  <c r="W74" i="13"/>
  <c r="T75" i="13"/>
  <c r="U75" i="13"/>
  <c r="V75" i="13"/>
  <c r="W75" i="13"/>
  <c r="T76" i="13"/>
  <c r="U76" i="13"/>
  <c r="V76" i="13"/>
  <c r="W76" i="13"/>
  <c r="T77" i="13"/>
  <c r="U77" i="13"/>
  <c r="V77" i="13"/>
  <c r="W77" i="13"/>
  <c r="T78" i="13"/>
  <c r="U78" i="13"/>
  <c r="V78" i="13"/>
  <c r="W78" i="13"/>
  <c r="T79" i="13"/>
  <c r="U79" i="13"/>
  <c r="V79" i="13"/>
  <c r="W79" i="13"/>
  <c r="T80" i="13"/>
  <c r="U80" i="13"/>
  <c r="V80" i="13"/>
  <c r="W80" i="13"/>
  <c r="T81" i="13"/>
  <c r="U81" i="13"/>
  <c r="V81" i="13"/>
  <c r="W81" i="13"/>
  <c r="T82" i="13"/>
  <c r="U82" i="13"/>
  <c r="V82" i="13"/>
  <c r="W82" i="13"/>
  <c r="T83" i="13"/>
  <c r="U83" i="13"/>
  <c r="V83" i="13"/>
  <c r="W83" i="13"/>
  <c r="T84" i="13"/>
  <c r="U84" i="13"/>
  <c r="V84" i="13"/>
  <c r="W84" i="13"/>
  <c r="T85" i="13"/>
  <c r="U85" i="13"/>
  <c r="V85" i="13"/>
  <c r="W85" i="13"/>
  <c r="T86" i="13"/>
  <c r="U86" i="13"/>
  <c r="V86" i="13"/>
  <c r="W86" i="13"/>
  <c r="T87" i="13"/>
  <c r="U87" i="13"/>
  <c r="V87" i="13"/>
  <c r="W87" i="13"/>
  <c r="T88" i="13"/>
  <c r="U88" i="13"/>
  <c r="V88" i="13"/>
  <c r="W88" i="13"/>
  <c r="T89" i="13"/>
  <c r="U89" i="13"/>
  <c r="V89" i="13"/>
  <c r="W89" i="13"/>
  <c r="T90" i="13"/>
  <c r="U90" i="13"/>
  <c r="V90" i="13"/>
  <c r="W90" i="13"/>
  <c r="T91" i="13"/>
  <c r="U91" i="13"/>
  <c r="V91" i="13"/>
  <c r="W91" i="13"/>
  <c r="T92" i="13"/>
  <c r="U92" i="13"/>
  <c r="V92" i="13"/>
  <c r="W92" i="13"/>
  <c r="T93" i="13"/>
  <c r="U93" i="13"/>
  <c r="V93" i="13"/>
  <c r="W93" i="13"/>
  <c r="T94" i="13"/>
  <c r="U94" i="13"/>
  <c r="V94" i="13"/>
  <c r="W94" i="13"/>
  <c r="T95" i="13"/>
  <c r="U95" i="13"/>
  <c r="V95" i="13"/>
  <c r="W95" i="13"/>
  <c r="T96" i="13"/>
  <c r="U96" i="13"/>
  <c r="V96" i="13"/>
  <c r="W96" i="13"/>
  <c r="T97" i="13"/>
  <c r="U97" i="13"/>
  <c r="V97" i="13"/>
  <c r="W97" i="13"/>
  <c r="T98" i="13"/>
  <c r="U98" i="13"/>
  <c r="V98" i="13"/>
  <c r="W98" i="13"/>
  <c r="T99" i="13"/>
  <c r="U99" i="13"/>
  <c r="V99" i="13"/>
  <c r="W99" i="13"/>
  <c r="T100" i="13"/>
  <c r="U100" i="13"/>
  <c r="V100" i="13"/>
  <c r="W100" i="13"/>
  <c r="T101" i="13"/>
  <c r="U101" i="13"/>
  <c r="V101" i="13"/>
  <c r="W101" i="13"/>
  <c r="W2" i="13"/>
  <c r="V2" i="13"/>
  <c r="U2" i="13"/>
  <c r="T2" i="13"/>
  <c r="E84" i="12"/>
  <c r="D84" i="12"/>
  <c r="C84" i="12"/>
  <c r="B84" i="12"/>
  <c r="D83" i="12"/>
  <c r="C83" i="12"/>
  <c r="B83" i="12"/>
  <c r="Z2" i="12" a="1"/>
  <c r="Z2" i="12" s="1"/>
  <c r="AA3" i="12" a="1"/>
  <c r="AA3" i="12" s="1"/>
  <c r="AA4" i="12" a="1"/>
  <c r="AA4" i="12" s="1"/>
  <c r="AA5" i="12" a="1"/>
  <c r="AA5" i="12" s="1"/>
  <c r="AA6" i="12" a="1"/>
  <c r="AA6" i="12" s="1"/>
  <c r="AA7" i="12" a="1"/>
  <c r="AA7" i="12" s="1"/>
  <c r="AA8" i="12" a="1"/>
  <c r="AA8" i="12" s="1"/>
  <c r="AA9" i="12" a="1"/>
  <c r="AA9" i="12" s="1"/>
  <c r="AA10" i="12" a="1"/>
  <c r="AA10" i="12" s="1"/>
  <c r="AA11" i="12" a="1"/>
  <c r="AA11" i="12" s="1"/>
  <c r="AA12" i="12" a="1"/>
  <c r="AA12" i="12" s="1"/>
  <c r="AA13" i="12" a="1"/>
  <c r="AA13" i="12" s="1"/>
  <c r="AA14" i="12" a="1"/>
  <c r="AA14" i="12" s="1"/>
  <c r="AA15" i="12" a="1"/>
  <c r="AA15" i="12" s="1"/>
  <c r="AA16" i="12" a="1"/>
  <c r="AA16" i="12" s="1"/>
  <c r="AA17" i="12" a="1"/>
  <c r="AA17" i="12" s="1"/>
  <c r="AA18" i="12" a="1"/>
  <c r="AA18" i="12" s="1"/>
  <c r="AA19" i="12" a="1"/>
  <c r="AA19" i="12" s="1"/>
  <c r="AA20" i="12" a="1"/>
  <c r="AA20" i="12" s="1"/>
  <c r="AA21" i="12" a="1"/>
  <c r="AA21" i="12" s="1"/>
  <c r="AA22" i="12" a="1"/>
  <c r="AA22" i="12" s="1"/>
  <c r="AA23" i="12" a="1"/>
  <c r="AA23" i="12" s="1"/>
  <c r="AA24" i="12" a="1"/>
  <c r="AA24" i="12" s="1"/>
  <c r="AA25" i="12" a="1"/>
  <c r="AA25" i="12" s="1"/>
  <c r="AA26" i="12" a="1"/>
  <c r="AA26" i="12" s="1"/>
  <c r="AA27" i="12" a="1"/>
  <c r="AA27" i="12" s="1"/>
  <c r="AA28" i="12" a="1"/>
  <c r="AA28" i="12" s="1"/>
  <c r="AA29" i="12" a="1"/>
  <c r="AA29" i="12" s="1"/>
  <c r="AA30" i="12" a="1"/>
  <c r="AA30" i="12" s="1"/>
  <c r="AA31" i="12" a="1"/>
  <c r="AA31" i="12" s="1"/>
  <c r="AA32" i="12" a="1"/>
  <c r="AA32" i="12" s="1"/>
  <c r="AA33" i="12" a="1"/>
  <c r="AA33" i="12" s="1"/>
  <c r="AA34" i="12" a="1"/>
  <c r="AA34" i="12" s="1"/>
  <c r="AA35" i="12" a="1"/>
  <c r="AA35" i="12" s="1"/>
  <c r="AA36" i="12" a="1"/>
  <c r="AA36" i="12" s="1"/>
  <c r="AA37" i="12" a="1"/>
  <c r="AA37" i="12" s="1"/>
  <c r="AA38" i="12" a="1"/>
  <c r="AA38" i="12" s="1"/>
  <c r="AA39" i="12" a="1"/>
  <c r="AA39" i="12" s="1"/>
  <c r="AA40" i="12" a="1"/>
  <c r="AA40" i="12" s="1"/>
  <c r="AA41" i="12" a="1"/>
  <c r="AA41" i="12" s="1"/>
  <c r="AA42" i="12" a="1"/>
  <c r="AA42" i="12" s="1"/>
  <c r="AA43" i="12" a="1"/>
  <c r="AA43" i="12" s="1"/>
  <c r="AA44" i="12" a="1"/>
  <c r="AA44" i="12" s="1"/>
  <c r="AA45" i="12" a="1"/>
  <c r="AA45" i="12" s="1"/>
  <c r="AA46" i="12" a="1"/>
  <c r="AA46" i="12" s="1"/>
  <c r="AA47" i="12" a="1"/>
  <c r="AA47" i="12" s="1"/>
  <c r="AA48" i="12" a="1"/>
  <c r="AA48" i="12" s="1"/>
  <c r="AA49" i="12" a="1"/>
  <c r="AA49" i="12" s="1"/>
  <c r="AA50" i="12" a="1"/>
  <c r="AA50" i="12" s="1"/>
  <c r="AA51" i="12" a="1"/>
  <c r="AA51" i="12" s="1"/>
  <c r="AA52" i="12" a="1"/>
  <c r="AA52" i="12" s="1"/>
  <c r="AA53" i="12" a="1"/>
  <c r="AA53" i="12" s="1"/>
  <c r="AA54" i="12" a="1"/>
  <c r="AA54" i="12" s="1"/>
  <c r="AA55" i="12" a="1"/>
  <c r="AA55" i="12" s="1"/>
  <c r="AA56" i="12" a="1"/>
  <c r="AA56" i="12" s="1"/>
  <c r="AA57" i="12" a="1"/>
  <c r="AA57" i="12" s="1"/>
  <c r="AA58" i="12" a="1"/>
  <c r="AA58" i="12" s="1"/>
  <c r="AA59" i="12" a="1"/>
  <c r="AA59" i="12" s="1"/>
  <c r="AA60" i="12" a="1"/>
  <c r="AA60" i="12" s="1"/>
  <c r="AA61" i="12" a="1"/>
  <c r="AA61" i="12" s="1"/>
  <c r="AA62" i="12" a="1"/>
  <c r="AA62" i="12" s="1"/>
  <c r="AA63" i="12" a="1"/>
  <c r="AA63" i="12" s="1"/>
  <c r="AA64" i="12" a="1"/>
  <c r="AA64" i="12" s="1"/>
  <c r="AA65" i="12" a="1"/>
  <c r="AA65" i="12" s="1"/>
  <c r="AA66" i="12" a="1"/>
  <c r="AA66" i="12" s="1"/>
  <c r="AA67" i="12" a="1"/>
  <c r="AA67" i="12" s="1"/>
  <c r="AA68" i="12" a="1"/>
  <c r="AA68" i="12" s="1"/>
  <c r="AA69" i="12" a="1"/>
  <c r="AA69" i="12" s="1"/>
  <c r="AA70" i="12" a="1"/>
  <c r="AA70" i="12" s="1"/>
  <c r="E82" i="12"/>
  <c r="D82" i="12"/>
  <c r="C82" i="12"/>
  <c r="B82" i="12"/>
  <c r="T3" i="12" a="1"/>
  <c r="T3" i="12" s="1"/>
  <c r="T4" i="12" a="1"/>
  <c r="T4" i="12" s="1"/>
  <c r="T5" i="12" a="1"/>
  <c r="T5" i="12" s="1"/>
  <c r="T6" i="12" a="1"/>
  <c r="T6" i="12" s="1"/>
  <c r="T7" i="12" a="1"/>
  <c r="T7" i="12" s="1"/>
  <c r="T8" i="12" a="1"/>
  <c r="T8" i="12"/>
  <c r="T9" i="12" a="1"/>
  <c r="T9" i="12" s="1"/>
  <c r="T10" i="12" a="1"/>
  <c r="T10" i="12" s="1"/>
  <c r="T11" i="12" a="1"/>
  <c r="T11" i="12" s="1"/>
  <c r="T12" i="12" a="1"/>
  <c r="T12" i="12" s="1"/>
  <c r="T13" i="12" a="1"/>
  <c r="T13" i="12" s="1"/>
  <c r="T14" i="12" a="1"/>
  <c r="T14" i="12" s="1"/>
  <c r="T15" i="12" a="1"/>
  <c r="T15" i="12" s="1"/>
  <c r="T16" i="12" a="1"/>
  <c r="T16" i="12"/>
  <c r="T17" i="12" a="1"/>
  <c r="T17" i="12" s="1"/>
  <c r="T18" i="12" a="1"/>
  <c r="T18" i="12" s="1"/>
  <c r="T19" i="12" a="1"/>
  <c r="T19" i="12" s="1"/>
  <c r="T20" i="12" a="1"/>
  <c r="T20" i="12" s="1"/>
  <c r="T21" i="12" a="1"/>
  <c r="T21" i="12" s="1"/>
  <c r="T22" i="12" a="1"/>
  <c r="T22" i="12" s="1"/>
  <c r="T23" i="12" a="1"/>
  <c r="T23" i="12" s="1"/>
  <c r="T24" i="12" a="1"/>
  <c r="T24" i="12"/>
  <c r="T25" i="12" a="1"/>
  <c r="T25" i="12" s="1"/>
  <c r="T26" i="12" a="1"/>
  <c r="T26" i="12" s="1"/>
  <c r="T27" i="12" a="1"/>
  <c r="T27" i="12" s="1"/>
  <c r="T28" i="12" a="1"/>
  <c r="T28" i="12" s="1"/>
  <c r="T29" i="12" a="1"/>
  <c r="T29" i="12" s="1"/>
  <c r="T30" i="12" a="1"/>
  <c r="T30" i="12" s="1"/>
  <c r="T31" i="12" a="1"/>
  <c r="T31" i="12" s="1"/>
  <c r="T32" i="12" a="1"/>
  <c r="T32" i="12"/>
  <c r="T33" i="12" a="1"/>
  <c r="T33" i="12" s="1"/>
  <c r="T34" i="12" a="1"/>
  <c r="T34" i="12" s="1"/>
  <c r="T35" i="12" a="1"/>
  <c r="T35" i="12" s="1"/>
  <c r="T36" i="12" a="1"/>
  <c r="T36" i="12" s="1"/>
  <c r="T37" i="12" a="1"/>
  <c r="T37" i="12" s="1"/>
  <c r="T38" i="12" a="1"/>
  <c r="T38" i="12" s="1"/>
  <c r="T39" i="12" a="1"/>
  <c r="T39" i="12" s="1"/>
  <c r="T40" i="12" a="1"/>
  <c r="T40" i="12"/>
  <c r="T41" i="12" a="1"/>
  <c r="T41" i="12" s="1"/>
  <c r="T42" i="12" a="1"/>
  <c r="T42" i="12" s="1"/>
  <c r="T43" i="12" a="1"/>
  <c r="T43" i="12" s="1"/>
  <c r="T44" i="12" a="1"/>
  <c r="T44" i="12" s="1"/>
  <c r="T45" i="12" a="1"/>
  <c r="T45" i="12" s="1"/>
  <c r="T46" i="12" a="1"/>
  <c r="T46" i="12" s="1"/>
  <c r="T47" i="12" a="1"/>
  <c r="T47" i="12" s="1"/>
  <c r="T48" i="12" a="1"/>
  <c r="T48" i="12"/>
  <c r="T49" i="12" a="1"/>
  <c r="T49" i="12" s="1"/>
  <c r="T50" i="12" a="1"/>
  <c r="T50" i="12" s="1"/>
  <c r="T51" i="12" a="1"/>
  <c r="T51" i="12" s="1"/>
  <c r="T52" i="12" a="1"/>
  <c r="T52" i="12" s="1"/>
  <c r="T53" i="12" a="1"/>
  <c r="T53" i="12" s="1"/>
  <c r="T54" i="12" a="1"/>
  <c r="T54" i="12" s="1"/>
  <c r="T55" i="12" a="1"/>
  <c r="T55" i="12" s="1"/>
  <c r="T56" i="12" a="1"/>
  <c r="T56" i="12"/>
  <c r="T57" i="12" a="1"/>
  <c r="T57" i="12" s="1"/>
  <c r="T58" i="12" a="1"/>
  <c r="T58" i="12" s="1"/>
  <c r="T59" i="12" a="1"/>
  <c r="T59" i="12" s="1"/>
  <c r="T60" i="12" a="1"/>
  <c r="T60" i="12" s="1"/>
  <c r="T61" i="12" a="1"/>
  <c r="T61" i="12" s="1"/>
  <c r="T62" i="12" a="1"/>
  <c r="T62" i="12" s="1"/>
  <c r="T63" i="12" a="1"/>
  <c r="T63" i="12" s="1"/>
  <c r="T64" i="12" a="1"/>
  <c r="T64" i="12" s="1"/>
  <c r="T65" i="12" a="1"/>
  <c r="T65" i="12" s="1"/>
  <c r="T66" i="12" a="1"/>
  <c r="T66" i="12" s="1"/>
  <c r="T67" i="12" a="1"/>
  <c r="T67" i="12" s="1"/>
  <c r="T68" i="12" a="1"/>
  <c r="T68" i="12" s="1"/>
  <c r="T69" i="12" a="1"/>
  <c r="T69" i="12" s="1"/>
  <c r="U3" i="12" a="1"/>
  <c r="U3" i="12" s="1"/>
  <c r="U4" i="12" a="1"/>
  <c r="U4" i="12" s="1"/>
  <c r="U5" i="12" a="1"/>
  <c r="U5" i="12" s="1"/>
  <c r="U6" i="12" a="1"/>
  <c r="U6" i="12" s="1"/>
  <c r="U7" i="12" a="1"/>
  <c r="U7" i="12" s="1"/>
  <c r="U8" i="12" a="1"/>
  <c r="U8" i="12" s="1"/>
  <c r="U9" i="12" a="1"/>
  <c r="U9" i="12"/>
  <c r="U10" i="12" a="1"/>
  <c r="U10" i="12" s="1"/>
  <c r="U11" i="12" a="1"/>
  <c r="U11" i="12" s="1"/>
  <c r="U12" i="12" a="1"/>
  <c r="U12" i="12" s="1"/>
  <c r="U13" i="12" a="1"/>
  <c r="U13" i="12" s="1"/>
  <c r="U14" i="12" a="1"/>
  <c r="U14" i="12" s="1"/>
  <c r="U15" i="12" a="1"/>
  <c r="U15" i="12" s="1"/>
  <c r="U16" i="12" a="1"/>
  <c r="U16" i="12" s="1"/>
  <c r="U17" i="12" a="1"/>
  <c r="U17" i="12"/>
  <c r="U18" i="12" a="1"/>
  <c r="U18" i="12" s="1"/>
  <c r="U19" i="12" a="1"/>
  <c r="U19" i="12" s="1"/>
  <c r="U20" i="12" a="1"/>
  <c r="U20" i="12" s="1"/>
  <c r="U21" i="12" a="1"/>
  <c r="U21" i="12" s="1"/>
  <c r="U22" i="12" a="1"/>
  <c r="U22" i="12" s="1"/>
  <c r="U23" i="12" a="1"/>
  <c r="U23" i="12" s="1"/>
  <c r="U24" i="12" a="1"/>
  <c r="U24" i="12" s="1"/>
  <c r="U25" i="12" a="1"/>
  <c r="U25" i="12"/>
  <c r="U26" i="12" a="1"/>
  <c r="U26" i="12" s="1"/>
  <c r="U27" i="12" a="1"/>
  <c r="U27" i="12" s="1"/>
  <c r="U28" i="12" a="1"/>
  <c r="U28" i="12" s="1"/>
  <c r="U29" i="12" a="1"/>
  <c r="U29" i="12" s="1"/>
  <c r="U30" i="12" a="1"/>
  <c r="U30" i="12" s="1"/>
  <c r="U31" i="12" a="1"/>
  <c r="U31" i="12" s="1"/>
  <c r="U32" i="12" a="1"/>
  <c r="U32" i="12" s="1"/>
  <c r="U33" i="12" a="1"/>
  <c r="U33" i="12"/>
  <c r="U34" i="12" a="1"/>
  <c r="U34" i="12" s="1"/>
  <c r="U35" i="12" a="1"/>
  <c r="U35" i="12" s="1"/>
  <c r="U36" i="12" a="1"/>
  <c r="U36" i="12" s="1"/>
  <c r="U37" i="12" a="1"/>
  <c r="U37" i="12" s="1"/>
  <c r="U38" i="12" a="1"/>
  <c r="U38" i="12" s="1"/>
  <c r="U39" i="12" a="1"/>
  <c r="U39" i="12" s="1"/>
  <c r="U40" i="12" a="1"/>
  <c r="U40" i="12" s="1"/>
  <c r="U41" i="12" a="1"/>
  <c r="U41" i="12"/>
  <c r="U42" i="12" a="1"/>
  <c r="U42" i="12" s="1"/>
  <c r="U43" i="12" a="1"/>
  <c r="U43" i="12" s="1"/>
  <c r="U44" i="12" a="1"/>
  <c r="U44" i="12" s="1"/>
  <c r="U45" i="12" a="1"/>
  <c r="U45" i="12" s="1"/>
  <c r="U46" i="12" a="1"/>
  <c r="U46" i="12" s="1"/>
  <c r="U47" i="12" a="1"/>
  <c r="U47" i="12" s="1"/>
  <c r="U48" i="12" a="1"/>
  <c r="U48" i="12" s="1"/>
  <c r="U49" i="12" a="1"/>
  <c r="U49" i="12"/>
  <c r="U50" i="12" a="1"/>
  <c r="U50" i="12" s="1"/>
  <c r="U51" i="12" a="1"/>
  <c r="U51" i="12" s="1"/>
  <c r="U52" i="12" a="1"/>
  <c r="U52" i="12" s="1"/>
  <c r="U53" i="12" a="1"/>
  <c r="U53" i="12" s="1"/>
  <c r="U54" i="12" a="1"/>
  <c r="U54" i="12" s="1"/>
  <c r="U55" i="12" a="1"/>
  <c r="U55" i="12" s="1"/>
  <c r="U56" i="12" a="1"/>
  <c r="U56" i="12" s="1"/>
  <c r="U57" i="12" a="1"/>
  <c r="U57" i="12" s="1"/>
  <c r="U58" i="12" a="1"/>
  <c r="U58" i="12" s="1"/>
  <c r="U59" i="12" a="1"/>
  <c r="U59" i="12" s="1"/>
  <c r="U60" i="12" a="1"/>
  <c r="U60" i="12" s="1"/>
  <c r="U61" i="12" a="1"/>
  <c r="U61" i="12" s="1"/>
  <c r="U62" i="12" a="1"/>
  <c r="U62" i="12" s="1"/>
  <c r="U63" i="12" a="1"/>
  <c r="U63" i="12" s="1"/>
  <c r="U64" i="12" a="1"/>
  <c r="U64" i="12" s="1"/>
  <c r="U65" i="12" a="1"/>
  <c r="U65" i="12" s="1"/>
  <c r="U66" i="12" a="1"/>
  <c r="U66" i="12" s="1"/>
  <c r="U67" i="12" a="1"/>
  <c r="U67" i="12" s="1"/>
  <c r="U68" i="12" a="1"/>
  <c r="U68" i="12" s="1"/>
  <c r="U69" i="12" a="1"/>
  <c r="U69" i="12" s="1"/>
  <c r="U2" i="12" a="1"/>
  <c r="U2" i="12" s="1"/>
  <c r="T2" i="12" a="1"/>
  <c r="T2" i="12" s="1"/>
  <c r="S3" i="12" a="1"/>
  <c r="S3" i="12" s="1"/>
  <c r="S4" i="12" a="1"/>
  <c r="S4" i="12" s="1"/>
  <c r="S5" i="12" a="1"/>
  <c r="S5" i="12" s="1"/>
  <c r="S6" i="12" a="1"/>
  <c r="S6" i="12" s="1"/>
  <c r="S7" i="12" a="1"/>
  <c r="S7" i="12" s="1"/>
  <c r="S8" i="12" a="1"/>
  <c r="S8" i="12" s="1"/>
  <c r="S9" i="12" a="1"/>
  <c r="S9" i="12" s="1"/>
  <c r="S10" i="12" a="1"/>
  <c r="S10" i="12" s="1"/>
  <c r="S11" i="12" a="1"/>
  <c r="S11" i="12" s="1"/>
  <c r="S12" i="12" a="1"/>
  <c r="S12" i="12" s="1"/>
  <c r="S13" i="12" a="1"/>
  <c r="S13" i="12" s="1"/>
  <c r="S14" i="12" a="1"/>
  <c r="S14" i="12" s="1"/>
  <c r="S15" i="12" a="1"/>
  <c r="S15" i="12" s="1"/>
  <c r="S16" i="12" a="1"/>
  <c r="S16" i="12" s="1"/>
  <c r="S17" i="12" a="1"/>
  <c r="S17" i="12" s="1"/>
  <c r="S18" i="12" a="1"/>
  <c r="S18" i="12" s="1"/>
  <c r="S19" i="12" a="1"/>
  <c r="S19" i="12" s="1"/>
  <c r="S20" i="12" a="1"/>
  <c r="S20" i="12" s="1"/>
  <c r="S21" i="12" a="1"/>
  <c r="S21" i="12" s="1"/>
  <c r="S22" i="12" a="1"/>
  <c r="S22" i="12" s="1"/>
  <c r="S23" i="12" a="1"/>
  <c r="S23" i="12" s="1"/>
  <c r="S24" i="12" a="1"/>
  <c r="S24" i="12" s="1"/>
  <c r="S25" i="12" a="1"/>
  <c r="S25" i="12" s="1"/>
  <c r="S26" i="12" a="1"/>
  <c r="S26" i="12" s="1"/>
  <c r="S27" i="12" a="1"/>
  <c r="S27" i="12" s="1"/>
  <c r="S28" i="12" a="1"/>
  <c r="S28" i="12" s="1"/>
  <c r="S29" i="12" a="1"/>
  <c r="S29" i="12" s="1"/>
  <c r="S30" i="12" a="1"/>
  <c r="S30" i="12" s="1"/>
  <c r="S31" i="12" a="1"/>
  <c r="S31" i="12" s="1"/>
  <c r="S32" i="12" a="1"/>
  <c r="S32" i="12" s="1"/>
  <c r="S33" i="12" a="1"/>
  <c r="S33" i="12" s="1"/>
  <c r="S34" i="12" a="1"/>
  <c r="S34" i="12" s="1"/>
  <c r="S35" i="12" a="1"/>
  <c r="S35" i="12" s="1"/>
  <c r="S36" i="12" a="1"/>
  <c r="S36" i="12" s="1"/>
  <c r="S37" i="12" a="1"/>
  <c r="S37" i="12" s="1"/>
  <c r="S38" i="12" a="1"/>
  <c r="S38" i="12" s="1"/>
  <c r="S39" i="12" a="1"/>
  <c r="S39" i="12" s="1"/>
  <c r="S40" i="12" a="1"/>
  <c r="S40" i="12" s="1"/>
  <c r="S41" i="12" a="1"/>
  <c r="S41" i="12" s="1"/>
  <c r="S42" i="12" a="1"/>
  <c r="S42" i="12" s="1"/>
  <c r="S43" i="12" a="1"/>
  <c r="S43" i="12" s="1"/>
  <c r="S44" i="12" a="1"/>
  <c r="S44" i="12" s="1"/>
  <c r="S45" i="12" a="1"/>
  <c r="S45" i="12" s="1"/>
  <c r="S46" i="12" a="1"/>
  <c r="S46" i="12" s="1"/>
  <c r="S47" i="12" a="1"/>
  <c r="S47" i="12" s="1"/>
  <c r="S48" i="12" a="1"/>
  <c r="S48" i="12" s="1"/>
  <c r="S49" i="12" a="1"/>
  <c r="S49" i="12" s="1"/>
  <c r="S50" i="12" a="1"/>
  <c r="S50" i="12" s="1"/>
  <c r="S51" i="12" a="1"/>
  <c r="S51" i="12" s="1"/>
  <c r="S52" i="12" a="1"/>
  <c r="S52" i="12" s="1"/>
  <c r="S53" i="12" a="1"/>
  <c r="S53" i="12" s="1"/>
  <c r="S54" i="12" a="1"/>
  <c r="S54" i="12" s="1"/>
  <c r="S55" i="12" a="1"/>
  <c r="S55" i="12" s="1"/>
  <c r="S56" i="12" a="1"/>
  <c r="S56" i="12" s="1"/>
  <c r="S57" i="12" a="1"/>
  <c r="S57" i="12" s="1"/>
  <c r="S58" i="12" a="1"/>
  <c r="S58" i="12" s="1"/>
  <c r="S59" i="12" a="1"/>
  <c r="S59" i="12" s="1"/>
  <c r="S60" i="12" a="1"/>
  <c r="S60" i="12" s="1"/>
  <c r="S61" i="12" a="1"/>
  <c r="S61" i="12" s="1"/>
  <c r="S62" i="12" a="1"/>
  <c r="S62" i="12" s="1"/>
  <c r="S63" i="12" a="1"/>
  <c r="S63" i="12" s="1"/>
  <c r="S64" i="12" a="1"/>
  <c r="S64" i="12" s="1"/>
  <c r="S65" i="12" a="1"/>
  <c r="S65" i="12" s="1"/>
  <c r="S66" i="12" a="1"/>
  <c r="S66" i="12" s="1"/>
  <c r="S67" i="12" a="1"/>
  <c r="S67" i="12" s="1"/>
  <c r="S68" i="12" a="1"/>
  <c r="S68" i="12" s="1"/>
  <c r="S69" i="12" a="1"/>
  <c r="S69" i="12" s="1"/>
  <c r="S2" i="12" a="1"/>
  <c r="S2" i="12" s="1"/>
  <c r="R2" i="12" a="1"/>
  <c r="R2" i="12" s="1"/>
  <c r="D111" i="11"/>
  <c r="E111" i="11" s="1"/>
  <c r="C111" i="11"/>
  <c r="F111" i="11"/>
  <c r="G111" i="11" s="1"/>
  <c r="B111" i="11"/>
  <c r="AA3" i="11"/>
  <c r="AB3" i="11"/>
  <c r="AD3" i="11"/>
  <c r="AA4" i="11"/>
  <c r="AB4" i="11"/>
  <c r="AD4" i="11" s="1"/>
  <c r="AA5" i="11"/>
  <c r="AB5" i="11"/>
  <c r="AD5" i="11"/>
  <c r="AA6" i="11"/>
  <c r="AB6" i="11"/>
  <c r="AD6" i="11" s="1"/>
  <c r="AA7" i="11"/>
  <c r="AB7" i="11"/>
  <c r="AD7" i="11" s="1"/>
  <c r="AA8" i="11"/>
  <c r="AB8" i="11"/>
  <c r="AD8" i="11" s="1"/>
  <c r="AA9" i="11"/>
  <c r="AB9" i="11"/>
  <c r="AD9" i="11"/>
  <c r="AA10" i="11"/>
  <c r="AB10" i="11"/>
  <c r="AD10" i="11" s="1"/>
  <c r="AA11" i="11"/>
  <c r="AB11" i="11"/>
  <c r="AD11" i="11"/>
  <c r="AA12" i="11"/>
  <c r="AB12" i="11"/>
  <c r="AD12" i="11"/>
  <c r="AA13" i="11"/>
  <c r="AB13" i="11"/>
  <c r="AD13" i="11" s="1"/>
  <c r="AA14" i="11"/>
  <c r="AB14" i="11"/>
  <c r="AD14" i="11" s="1"/>
  <c r="AA15" i="11"/>
  <c r="AB15" i="11"/>
  <c r="AD15" i="11"/>
  <c r="AA16" i="11"/>
  <c r="AB16" i="11"/>
  <c r="AD16" i="11"/>
  <c r="AA17" i="11"/>
  <c r="AB17" i="11"/>
  <c r="AD17" i="11"/>
  <c r="AA18" i="11"/>
  <c r="AB18" i="11"/>
  <c r="AD18" i="11" s="1"/>
  <c r="AA19" i="11"/>
  <c r="AB19" i="11"/>
  <c r="AD19" i="11"/>
  <c r="AA20" i="11"/>
  <c r="AB20" i="11"/>
  <c r="AD20" i="11" s="1"/>
  <c r="AA21" i="11"/>
  <c r="AB21" i="11"/>
  <c r="AD21" i="11" s="1"/>
  <c r="AA22" i="11"/>
  <c r="AB22" i="11"/>
  <c r="AD22" i="11" s="1"/>
  <c r="AA23" i="11"/>
  <c r="AB23" i="11"/>
  <c r="AD23" i="11"/>
  <c r="AA24" i="11"/>
  <c r="AB24" i="11"/>
  <c r="AD24" i="11"/>
  <c r="AA25" i="11"/>
  <c r="AB25" i="11"/>
  <c r="AD25" i="11"/>
  <c r="AA26" i="11"/>
  <c r="AB26" i="11"/>
  <c r="AD26" i="11"/>
  <c r="AA27" i="11"/>
  <c r="AB27" i="11"/>
  <c r="AD27" i="11"/>
  <c r="AA28" i="11"/>
  <c r="AB28" i="11"/>
  <c r="AD28" i="11"/>
  <c r="AA29" i="11"/>
  <c r="AB29" i="11"/>
  <c r="AD29" i="11" s="1"/>
  <c r="AA30" i="11"/>
  <c r="AB30" i="11"/>
  <c r="AD30" i="11" s="1"/>
  <c r="AA31" i="11"/>
  <c r="AB31" i="11"/>
  <c r="AD31" i="11"/>
  <c r="AA32" i="11"/>
  <c r="AB32" i="11"/>
  <c r="AD32" i="11"/>
  <c r="AA33" i="11"/>
  <c r="AB33" i="11"/>
  <c r="AD33" i="11"/>
  <c r="AA34" i="11"/>
  <c r="AB34" i="11"/>
  <c r="AD34" i="11" s="1"/>
  <c r="AA35" i="11"/>
  <c r="AB35" i="11"/>
  <c r="AD35" i="11"/>
  <c r="AA36" i="11"/>
  <c r="AB36" i="11"/>
  <c r="AD36" i="11" s="1"/>
  <c r="AA37" i="11"/>
  <c r="AB37" i="11"/>
  <c r="AD37" i="11" s="1"/>
  <c r="AA38" i="11"/>
  <c r="AB38" i="11"/>
  <c r="AD38" i="11" s="1"/>
  <c r="AA39" i="11"/>
  <c r="AB39" i="11"/>
  <c r="AD39" i="11"/>
  <c r="AA40" i="11"/>
  <c r="AB40" i="11"/>
  <c r="AD40" i="11"/>
  <c r="AA41" i="11"/>
  <c r="AB41" i="11"/>
  <c r="AD41" i="11"/>
  <c r="AA42" i="11"/>
  <c r="AB42" i="11"/>
  <c r="AD42" i="11"/>
  <c r="AA43" i="11"/>
  <c r="AB43" i="11"/>
  <c r="AD43" i="11"/>
  <c r="AA44" i="11"/>
  <c r="AB44" i="11"/>
  <c r="AD44" i="11"/>
  <c r="AA45" i="11"/>
  <c r="AB45" i="11"/>
  <c r="AD45" i="11" s="1"/>
  <c r="AA46" i="11"/>
  <c r="AB46" i="11"/>
  <c r="AD46" i="11" s="1"/>
  <c r="AA47" i="11"/>
  <c r="AB47" i="11"/>
  <c r="AD47" i="11"/>
  <c r="AA48" i="11"/>
  <c r="AB48" i="11"/>
  <c r="AD48" i="11"/>
  <c r="AA49" i="11"/>
  <c r="AB49" i="11"/>
  <c r="AD49" i="11"/>
  <c r="AA50" i="11"/>
  <c r="AB50" i="11"/>
  <c r="AD50" i="11" s="1"/>
  <c r="AA51" i="11"/>
  <c r="AB51" i="11"/>
  <c r="AD51" i="11"/>
  <c r="AA52" i="11"/>
  <c r="AB52" i="11"/>
  <c r="AD52" i="11" s="1"/>
  <c r="AA53" i="11"/>
  <c r="AB53" i="11"/>
  <c r="AD53" i="11" s="1"/>
  <c r="AA54" i="11"/>
  <c r="AB54" i="11"/>
  <c r="AD54" i="11" s="1"/>
  <c r="AA55" i="11"/>
  <c r="AB55" i="11"/>
  <c r="AD55" i="11"/>
  <c r="AA56" i="11"/>
  <c r="AB56" i="11"/>
  <c r="AD56" i="11"/>
  <c r="AA57" i="11"/>
  <c r="AB57" i="11"/>
  <c r="AD57" i="11"/>
  <c r="AA58" i="11"/>
  <c r="AB58" i="11"/>
  <c r="AD58" i="11"/>
  <c r="AA59" i="11"/>
  <c r="AB59" i="11"/>
  <c r="AD59" i="11"/>
  <c r="AA60" i="11"/>
  <c r="AB60" i="11"/>
  <c r="AD60" i="11"/>
  <c r="AA61" i="11"/>
  <c r="AB61" i="11"/>
  <c r="AD61" i="11" s="1"/>
  <c r="AA62" i="11"/>
  <c r="AB62" i="11"/>
  <c r="AD62" i="11" s="1"/>
  <c r="AA63" i="11"/>
  <c r="AB63" i="11"/>
  <c r="AD63" i="11"/>
  <c r="AA64" i="11"/>
  <c r="AB64" i="11"/>
  <c r="AD64" i="11"/>
  <c r="AA65" i="11"/>
  <c r="AB65" i="11"/>
  <c r="AD65" i="11"/>
  <c r="AA66" i="11"/>
  <c r="AB66" i="11"/>
  <c r="AD66" i="11" s="1"/>
  <c r="AA67" i="11"/>
  <c r="AB67" i="11"/>
  <c r="AD67" i="11"/>
  <c r="AA68" i="11"/>
  <c r="AB68" i="11"/>
  <c r="AD68" i="11" s="1"/>
  <c r="AA69" i="11"/>
  <c r="AB69" i="11"/>
  <c r="AD69" i="11" s="1"/>
  <c r="AA70" i="11"/>
  <c r="AB70" i="11"/>
  <c r="AD70" i="11" s="1"/>
  <c r="AA71" i="11"/>
  <c r="AB71" i="11"/>
  <c r="AD71" i="11"/>
  <c r="AA72" i="11"/>
  <c r="AB72" i="11"/>
  <c r="AD72" i="11"/>
  <c r="AA73" i="11"/>
  <c r="AB73" i="11"/>
  <c r="AD73" i="11"/>
  <c r="AA74" i="11"/>
  <c r="AB74" i="11"/>
  <c r="AD74" i="11"/>
  <c r="AA75" i="11"/>
  <c r="AB75" i="11"/>
  <c r="AD75" i="11"/>
  <c r="AA76" i="11"/>
  <c r="AB76" i="11"/>
  <c r="AD76" i="11"/>
  <c r="AA77" i="11"/>
  <c r="AB77" i="11"/>
  <c r="AD77" i="11" s="1"/>
  <c r="AA78" i="11"/>
  <c r="AB78" i="11"/>
  <c r="AD78" i="11" s="1"/>
  <c r="AA79" i="11"/>
  <c r="AB79" i="11"/>
  <c r="AD79" i="11"/>
  <c r="AA80" i="11"/>
  <c r="AB80" i="11"/>
  <c r="AD80" i="11"/>
  <c r="AA81" i="11"/>
  <c r="AB81" i="11"/>
  <c r="AD81" i="11"/>
  <c r="AA82" i="11"/>
  <c r="AB82" i="11"/>
  <c r="AD82" i="11" s="1"/>
  <c r="AA83" i="11"/>
  <c r="AB83" i="11"/>
  <c r="AD83" i="11"/>
  <c r="AA84" i="11"/>
  <c r="AB84" i="11"/>
  <c r="AD84" i="11" s="1"/>
  <c r="AA85" i="11"/>
  <c r="AB85" i="11"/>
  <c r="AD85" i="11"/>
  <c r="AA86" i="11"/>
  <c r="AB86" i="11"/>
  <c r="AD86" i="11" s="1"/>
  <c r="AA87" i="11"/>
  <c r="AB87" i="11"/>
  <c r="AD87" i="11"/>
  <c r="AA88" i="11"/>
  <c r="AB88" i="11"/>
  <c r="AD88" i="11"/>
  <c r="AA89" i="11"/>
  <c r="AB89" i="11"/>
  <c r="AD89" i="11"/>
  <c r="AA90" i="11"/>
  <c r="AB90" i="11"/>
  <c r="AD90" i="11"/>
  <c r="AA91" i="11"/>
  <c r="AB91" i="11"/>
  <c r="AD91" i="11"/>
  <c r="AA92" i="11"/>
  <c r="AB92" i="11"/>
  <c r="AD92" i="11"/>
  <c r="AA93" i="11"/>
  <c r="AB93" i="11"/>
  <c r="AD93" i="11" s="1"/>
  <c r="AA94" i="11"/>
  <c r="AB94" i="11"/>
  <c r="AD94" i="11" s="1"/>
  <c r="AA95" i="11"/>
  <c r="AB95" i="11"/>
  <c r="AD95" i="11"/>
  <c r="AA96" i="11"/>
  <c r="AB96" i="11"/>
  <c r="AD96" i="11"/>
  <c r="AA97" i="11"/>
  <c r="AB97" i="11"/>
  <c r="AD97" i="11"/>
  <c r="AA98" i="11"/>
  <c r="AB98" i="11"/>
  <c r="AD98" i="11" s="1"/>
  <c r="AA99" i="11"/>
  <c r="AB99" i="11"/>
  <c r="AD99" i="11"/>
  <c r="AA100" i="11"/>
  <c r="AB100" i="11"/>
  <c r="AD100" i="11" s="1"/>
  <c r="AA101" i="11"/>
  <c r="AB101" i="11"/>
  <c r="AD101" i="11"/>
  <c r="Z3" i="11"/>
  <c r="Z4" i="11"/>
  <c r="Z5" i="11"/>
  <c r="Z6" i="11"/>
  <c r="Z7" i="11"/>
  <c r="Z8" i="11"/>
  <c r="Z9" i="11"/>
  <c r="Z10" i="11"/>
  <c r="Z11" i="11"/>
  <c r="Z12" i="11"/>
  <c r="Z13" i="11"/>
  <c r="Z14" i="11"/>
  <c r="Z15" i="11"/>
  <c r="Z16" i="11"/>
  <c r="Z17" i="11"/>
  <c r="Z18" i="11"/>
  <c r="Z19" i="11"/>
  <c r="Z20" i="11"/>
  <c r="Z21" i="11"/>
  <c r="Z22" i="11"/>
  <c r="Z23" i="11"/>
  <c r="Z24" i="11"/>
  <c r="Z25" i="11"/>
  <c r="Z26" i="11"/>
  <c r="Z27" i="11"/>
  <c r="Z28" i="11"/>
  <c r="Z29" i="11"/>
  <c r="Z30" i="11"/>
  <c r="Z31" i="11"/>
  <c r="Z32" i="11"/>
  <c r="Z33" i="11"/>
  <c r="Z34" i="11"/>
  <c r="Z35" i="11"/>
  <c r="Z36" i="11"/>
  <c r="Z37" i="11"/>
  <c r="Z38" i="11"/>
  <c r="Z39" i="11"/>
  <c r="Z40" i="11"/>
  <c r="Z41" i="11"/>
  <c r="Z42" i="11"/>
  <c r="Z43" i="11"/>
  <c r="Z44" i="11"/>
  <c r="Z45" i="11"/>
  <c r="Z46" i="11"/>
  <c r="Z47" i="11"/>
  <c r="Z48" i="11"/>
  <c r="Z49" i="11"/>
  <c r="Z50" i="11"/>
  <c r="Z51" i="11"/>
  <c r="Z52" i="11"/>
  <c r="Z53" i="11"/>
  <c r="Z54" i="11"/>
  <c r="Z55" i="11"/>
  <c r="Z56" i="11"/>
  <c r="Z57" i="11"/>
  <c r="Z58" i="11"/>
  <c r="Z59" i="11"/>
  <c r="Z60" i="11"/>
  <c r="Z61" i="11"/>
  <c r="Z62" i="11"/>
  <c r="Z63" i="11"/>
  <c r="Z64" i="11"/>
  <c r="Z65" i="11"/>
  <c r="Z66" i="11"/>
  <c r="Z67" i="11"/>
  <c r="Z68" i="11"/>
  <c r="Z69" i="11"/>
  <c r="Z70" i="11"/>
  <c r="Z71" i="11"/>
  <c r="Z72" i="11"/>
  <c r="Z73" i="11"/>
  <c r="Z74" i="11"/>
  <c r="Z75" i="11"/>
  <c r="Z76" i="11"/>
  <c r="Z77" i="11"/>
  <c r="Z78" i="11"/>
  <c r="Z79" i="11"/>
  <c r="Z80" i="11"/>
  <c r="Z81" i="11"/>
  <c r="Z82" i="11"/>
  <c r="Z83" i="11"/>
  <c r="Z84" i="11"/>
  <c r="Z85" i="11"/>
  <c r="Z86" i="11"/>
  <c r="Z87" i="11"/>
  <c r="Z88" i="11"/>
  <c r="Z89" i="11"/>
  <c r="Z90" i="11"/>
  <c r="Z91" i="11"/>
  <c r="Z92" i="11"/>
  <c r="Z93" i="11"/>
  <c r="Z94" i="11"/>
  <c r="Z95" i="11"/>
  <c r="Z96" i="11"/>
  <c r="Z97" i="11"/>
  <c r="Z98" i="11"/>
  <c r="Z99" i="11"/>
  <c r="Z100" i="11"/>
  <c r="Z101" i="11"/>
  <c r="AA2" i="11"/>
  <c r="Z2" i="11"/>
  <c r="AB2" i="11" s="1"/>
  <c r="AD2" i="11" s="1"/>
  <c r="F110" i="11"/>
  <c r="G110" i="11" s="1"/>
  <c r="D110" i="11"/>
  <c r="E110" i="11"/>
  <c r="C110" i="11"/>
  <c r="B110" i="11"/>
  <c r="S3" i="11"/>
  <c r="T3" i="11"/>
  <c r="V3" i="11"/>
  <c r="S4" i="11"/>
  <c r="T4" i="11"/>
  <c r="V4" i="11" s="1"/>
  <c r="S5" i="11"/>
  <c r="T5" i="11"/>
  <c r="V5" i="11"/>
  <c r="S6" i="11"/>
  <c r="T6" i="11"/>
  <c r="V6" i="11" s="1"/>
  <c r="S7" i="11"/>
  <c r="T7" i="11"/>
  <c r="V7" i="11" s="1"/>
  <c r="S8" i="11"/>
  <c r="T8" i="11"/>
  <c r="V8" i="11" s="1"/>
  <c r="S9" i="11"/>
  <c r="T9" i="11"/>
  <c r="V9" i="11" s="1"/>
  <c r="S10" i="11"/>
  <c r="T10" i="11"/>
  <c r="V10" i="11" s="1"/>
  <c r="S11" i="11"/>
  <c r="T11" i="11"/>
  <c r="V11" i="11"/>
  <c r="S12" i="11"/>
  <c r="T12" i="11"/>
  <c r="V12" i="11" s="1"/>
  <c r="S13" i="11"/>
  <c r="T13" i="11"/>
  <c r="V13" i="11" s="1"/>
  <c r="S14" i="11"/>
  <c r="T14" i="11"/>
  <c r="V14" i="11" s="1"/>
  <c r="S15" i="11"/>
  <c r="T15" i="11"/>
  <c r="V15" i="11" s="1"/>
  <c r="S16" i="11"/>
  <c r="T16" i="11"/>
  <c r="V16" i="11"/>
  <c r="S17" i="11"/>
  <c r="T17" i="11"/>
  <c r="V17" i="11"/>
  <c r="S18" i="11"/>
  <c r="T18" i="11"/>
  <c r="V18" i="11"/>
  <c r="S19" i="11"/>
  <c r="T19" i="11"/>
  <c r="V19" i="11"/>
  <c r="S20" i="11"/>
  <c r="T20" i="11"/>
  <c r="V20" i="11"/>
  <c r="S21" i="11"/>
  <c r="T21" i="11"/>
  <c r="V21" i="11"/>
  <c r="S22" i="11"/>
  <c r="T22" i="11"/>
  <c r="V22" i="11" s="1"/>
  <c r="S23" i="11"/>
  <c r="T23" i="11"/>
  <c r="V23" i="11" s="1"/>
  <c r="S24" i="11"/>
  <c r="T24" i="11"/>
  <c r="V24" i="11"/>
  <c r="S25" i="11"/>
  <c r="T25" i="11"/>
  <c r="V25" i="11" s="1"/>
  <c r="S26" i="11"/>
  <c r="T26" i="11"/>
  <c r="V26" i="11"/>
  <c r="S27" i="11"/>
  <c r="T27" i="11"/>
  <c r="V27" i="11"/>
  <c r="S28" i="11"/>
  <c r="T28" i="11"/>
  <c r="V28" i="11" s="1"/>
  <c r="S29" i="11"/>
  <c r="T29" i="11"/>
  <c r="V29" i="11" s="1"/>
  <c r="S30" i="11"/>
  <c r="T30" i="11"/>
  <c r="V30" i="11" s="1"/>
  <c r="S31" i="11"/>
  <c r="T31" i="11"/>
  <c r="V31" i="11" s="1"/>
  <c r="S32" i="11"/>
  <c r="T32" i="11"/>
  <c r="V32" i="11"/>
  <c r="S33" i="11"/>
  <c r="T33" i="11"/>
  <c r="V33" i="11"/>
  <c r="S34" i="11"/>
  <c r="T34" i="11"/>
  <c r="V34" i="11"/>
  <c r="S35" i="11"/>
  <c r="T35" i="11"/>
  <c r="V35" i="11"/>
  <c r="S36" i="11"/>
  <c r="T36" i="11"/>
  <c r="V36" i="11"/>
  <c r="S37" i="11"/>
  <c r="T37" i="11"/>
  <c r="V37" i="11"/>
  <c r="S38" i="11"/>
  <c r="T38" i="11"/>
  <c r="V38" i="11" s="1"/>
  <c r="S39" i="11"/>
  <c r="T39" i="11"/>
  <c r="V39" i="11" s="1"/>
  <c r="S40" i="11"/>
  <c r="T40" i="11"/>
  <c r="V40" i="11"/>
  <c r="S41" i="11"/>
  <c r="T41" i="11"/>
  <c r="V41" i="11" s="1"/>
  <c r="S42" i="11"/>
  <c r="T42" i="11"/>
  <c r="V42" i="11"/>
  <c r="S43" i="11"/>
  <c r="T43" i="11"/>
  <c r="V43" i="11"/>
  <c r="S44" i="11"/>
  <c r="T44" i="11"/>
  <c r="V44" i="11" s="1"/>
  <c r="S45" i="11"/>
  <c r="T45" i="11"/>
  <c r="V45" i="11" s="1"/>
  <c r="S46" i="11"/>
  <c r="T46" i="11"/>
  <c r="V46" i="11" s="1"/>
  <c r="S47" i="11"/>
  <c r="T47" i="11"/>
  <c r="V47" i="11" s="1"/>
  <c r="S48" i="11"/>
  <c r="T48" i="11"/>
  <c r="V48" i="11"/>
  <c r="S49" i="11"/>
  <c r="T49" i="11"/>
  <c r="V49" i="11"/>
  <c r="S50" i="11"/>
  <c r="T50" i="11"/>
  <c r="V50" i="11"/>
  <c r="S51" i="11"/>
  <c r="T51" i="11"/>
  <c r="V51" i="11"/>
  <c r="S52" i="11"/>
  <c r="T52" i="11"/>
  <c r="V52" i="11"/>
  <c r="S53" i="11"/>
  <c r="T53" i="11"/>
  <c r="V53" i="11"/>
  <c r="S54" i="11"/>
  <c r="T54" i="11"/>
  <c r="V54" i="11" s="1"/>
  <c r="S55" i="11"/>
  <c r="T55" i="11"/>
  <c r="V55" i="11" s="1"/>
  <c r="S56" i="11"/>
  <c r="T56" i="11"/>
  <c r="V56" i="11"/>
  <c r="S57" i="11"/>
  <c r="T57" i="11"/>
  <c r="V57" i="11" s="1"/>
  <c r="S58" i="11"/>
  <c r="T58" i="11"/>
  <c r="V58" i="11"/>
  <c r="S59" i="11"/>
  <c r="T59" i="11"/>
  <c r="V59" i="11"/>
  <c r="S60" i="11"/>
  <c r="T60" i="11"/>
  <c r="V60" i="11" s="1"/>
  <c r="S61" i="11"/>
  <c r="T61" i="11"/>
  <c r="V61" i="11" s="1"/>
  <c r="S62" i="11"/>
  <c r="T62" i="11"/>
  <c r="V62" i="11" s="1"/>
  <c r="S63" i="11"/>
  <c r="T63" i="11"/>
  <c r="V63" i="11" s="1"/>
  <c r="S64" i="11"/>
  <c r="T64" i="11"/>
  <c r="V64" i="11"/>
  <c r="S65" i="11"/>
  <c r="T65" i="11"/>
  <c r="V65" i="11"/>
  <c r="S66" i="11"/>
  <c r="T66" i="11"/>
  <c r="V66" i="11"/>
  <c r="S67" i="11"/>
  <c r="T67" i="11"/>
  <c r="V67" i="11"/>
  <c r="S68" i="11"/>
  <c r="T68" i="11"/>
  <c r="V68" i="11"/>
  <c r="S69" i="11"/>
  <c r="T69" i="11"/>
  <c r="V69" i="11"/>
  <c r="S70" i="11"/>
  <c r="T70" i="11"/>
  <c r="V70" i="11" s="1"/>
  <c r="S71" i="11"/>
  <c r="T71" i="11"/>
  <c r="V71" i="11" s="1"/>
  <c r="S72" i="11"/>
  <c r="T72" i="11"/>
  <c r="V72" i="11"/>
  <c r="S73" i="11"/>
  <c r="T73" i="11"/>
  <c r="V73" i="11" s="1"/>
  <c r="S74" i="11"/>
  <c r="T74" i="11"/>
  <c r="V74" i="11"/>
  <c r="S75" i="11"/>
  <c r="T75" i="11"/>
  <c r="V75" i="11"/>
  <c r="S76" i="11"/>
  <c r="T76" i="11"/>
  <c r="V76" i="11" s="1"/>
  <c r="S77" i="11"/>
  <c r="T77" i="11"/>
  <c r="V77" i="11" s="1"/>
  <c r="S78" i="11"/>
  <c r="T78" i="11"/>
  <c r="V78" i="11" s="1"/>
  <c r="S79" i="11"/>
  <c r="T79" i="11"/>
  <c r="V79" i="11" s="1"/>
  <c r="S80" i="11"/>
  <c r="T80" i="11"/>
  <c r="V80" i="11"/>
  <c r="S81" i="11"/>
  <c r="T81" i="11"/>
  <c r="V81" i="11"/>
  <c r="S82" i="11"/>
  <c r="T82" i="11"/>
  <c r="V82" i="11"/>
  <c r="S83" i="11"/>
  <c r="T83" i="11"/>
  <c r="V83" i="11"/>
  <c r="S84" i="11"/>
  <c r="T84" i="11"/>
  <c r="V84" i="11"/>
  <c r="S85" i="11"/>
  <c r="T85" i="11"/>
  <c r="V85" i="11"/>
  <c r="S86" i="11"/>
  <c r="T86" i="11"/>
  <c r="V86" i="11" s="1"/>
  <c r="S87" i="11"/>
  <c r="T87" i="11"/>
  <c r="V87" i="11" s="1"/>
  <c r="S88" i="11"/>
  <c r="T88" i="11"/>
  <c r="V88" i="11"/>
  <c r="S89" i="11"/>
  <c r="T89" i="11"/>
  <c r="V89" i="11" s="1"/>
  <c r="S90" i="11"/>
  <c r="T90" i="11"/>
  <c r="V90" i="11"/>
  <c r="S91" i="11"/>
  <c r="T91" i="11"/>
  <c r="V91" i="11"/>
  <c r="S92" i="11"/>
  <c r="T92" i="11"/>
  <c r="V92" i="11" s="1"/>
  <c r="S93" i="11"/>
  <c r="T93" i="11"/>
  <c r="V93" i="11" s="1"/>
  <c r="S94" i="11"/>
  <c r="T94" i="11"/>
  <c r="V94" i="11" s="1"/>
  <c r="S95" i="11"/>
  <c r="T95" i="11"/>
  <c r="V95" i="11" s="1"/>
  <c r="S96" i="11"/>
  <c r="T96" i="11"/>
  <c r="V96" i="11"/>
  <c r="S97" i="11"/>
  <c r="T97" i="11"/>
  <c r="V97" i="11"/>
  <c r="S98" i="11"/>
  <c r="T98" i="11"/>
  <c r="V98" i="11"/>
  <c r="S99" i="11"/>
  <c r="T99" i="11"/>
  <c r="V99" i="11"/>
  <c r="S100" i="11"/>
  <c r="T100" i="11"/>
  <c r="V100" i="11"/>
  <c r="S101" i="11"/>
  <c r="T101" i="11"/>
  <c r="V101" i="11"/>
  <c r="V2" i="11"/>
  <c r="T2" i="11"/>
  <c r="S2" i="1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2" i="11"/>
  <c r="F51" i="8"/>
  <c r="E51" i="8"/>
  <c r="D51" i="8"/>
  <c r="C51" i="8"/>
  <c r="F50" i="8"/>
  <c r="E50" i="8"/>
  <c r="D50" i="8"/>
  <c r="C50" i="8"/>
  <c r="F49" i="8"/>
  <c r="E49" i="8"/>
  <c r="D49" i="8"/>
  <c r="C49" i="8"/>
  <c r="F48" i="8"/>
  <c r="E48" i="8"/>
  <c r="D48" i="8"/>
  <c r="C48" i="8"/>
  <c r="F42" i="8"/>
  <c r="E42" i="8"/>
  <c r="D42" i="8"/>
  <c r="C42" i="8"/>
  <c r="F41" i="8"/>
  <c r="E41" i="8"/>
  <c r="D41" i="8"/>
  <c r="C41" i="8"/>
  <c r="F40" i="8"/>
  <c r="E40" i="8"/>
  <c r="D40" i="8"/>
  <c r="C40" i="8"/>
  <c r="F39" i="8"/>
  <c r="E39" i="8"/>
  <c r="D39" i="8"/>
  <c r="C39" i="8"/>
  <c r="E111" i="13"/>
  <c r="D111" i="13"/>
  <c r="C111" i="13"/>
  <c r="H111" i="13" s="1"/>
  <c r="N3" i="13"/>
  <c r="N4" i="13"/>
  <c r="N5" i="13"/>
  <c r="N6" i="13"/>
  <c r="N7" i="13"/>
  <c r="N8" i="13"/>
  <c r="N9" i="13"/>
  <c r="N10" i="13"/>
  <c r="N11" i="13"/>
  <c r="N12" i="13"/>
  <c r="N13" i="13"/>
  <c r="N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M3" i="13"/>
  <c r="M4"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L3" i="13"/>
  <c r="L4" i="13"/>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89" i="13"/>
  <c r="L90" i="13"/>
  <c r="L91" i="13"/>
  <c r="L92" i="13"/>
  <c r="L93" i="13"/>
  <c r="L94" i="13"/>
  <c r="L95" i="13"/>
  <c r="L96" i="13"/>
  <c r="L97" i="13"/>
  <c r="L98" i="13"/>
  <c r="L99" i="13"/>
  <c r="L100" i="13"/>
  <c r="L101" i="13"/>
  <c r="K11" i="13"/>
  <c r="K12" i="13"/>
  <c r="K13" i="13"/>
  <c r="K14" i="13"/>
  <c r="K15" i="13"/>
  <c r="K16" i="13"/>
  <c r="K17" i="13"/>
  <c r="K18" i="13"/>
  <c r="K19" i="13"/>
  <c r="K20" i="13"/>
  <c r="K21" i="13"/>
  <c r="K22" i="13"/>
  <c r="K23" i="13"/>
  <c r="K24" i="13"/>
  <c r="K25" i="13"/>
  <c r="K26" i="13"/>
  <c r="K27" i="13"/>
  <c r="K28" i="13"/>
  <c r="K29" i="13"/>
  <c r="K30" i="13"/>
  <c r="K31" i="13"/>
  <c r="K32" i="13"/>
  <c r="K33" i="13"/>
  <c r="K34" i="13"/>
  <c r="K35" i="13"/>
  <c r="K36" i="13"/>
  <c r="K37" i="13"/>
  <c r="K38" i="13"/>
  <c r="K39" i="13"/>
  <c r="K40" i="13"/>
  <c r="K41" i="13"/>
  <c r="K42" i="13"/>
  <c r="K43" i="13"/>
  <c r="K44" i="13"/>
  <c r="K45" i="13"/>
  <c r="K46" i="13"/>
  <c r="K47" i="13"/>
  <c r="K48" i="13"/>
  <c r="K49" i="13"/>
  <c r="K50" i="13"/>
  <c r="K51" i="13"/>
  <c r="K52" i="13"/>
  <c r="K53" i="13"/>
  <c r="K54" i="13"/>
  <c r="K55" i="13"/>
  <c r="K56" i="13"/>
  <c r="K57" i="13"/>
  <c r="K58" i="13"/>
  <c r="K59" i="13"/>
  <c r="K60" i="13"/>
  <c r="K61" i="13"/>
  <c r="K62" i="13"/>
  <c r="K63" i="13"/>
  <c r="K64" i="13"/>
  <c r="K65" i="13"/>
  <c r="K66" i="13"/>
  <c r="K67" i="13"/>
  <c r="K68" i="13"/>
  <c r="K69" i="13"/>
  <c r="K70" i="13"/>
  <c r="K71" i="13"/>
  <c r="K72" i="13"/>
  <c r="K73" i="13"/>
  <c r="K74" i="13"/>
  <c r="K75" i="13"/>
  <c r="K76" i="13"/>
  <c r="K77" i="13"/>
  <c r="K78" i="13"/>
  <c r="K79" i="13"/>
  <c r="K80" i="13"/>
  <c r="K81" i="13"/>
  <c r="K82" i="13"/>
  <c r="K83" i="13"/>
  <c r="K84" i="13"/>
  <c r="K85" i="13"/>
  <c r="K86" i="13"/>
  <c r="K87" i="13"/>
  <c r="K88" i="13"/>
  <c r="K89" i="13"/>
  <c r="K90" i="13"/>
  <c r="K91" i="13"/>
  <c r="K92" i="13"/>
  <c r="K93" i="13"/>
  <c r="K94" i="13"/>
  <c r="K95" i="13"/>
  <c r="K96" i="13"/>
  <c r="K97" i="13"/>
  <c r="K98" i="13"/>
  <c r="K99" i="13"/>
  <c r="K100" i="13"/>
  <c r="K101" i="13"/>
  <c r="K3" i="13"/>
  <c r="K4" i="13"/>
  <c r="K5" i="13"/>
  <c r="K6" i="13"/>
  <c r="K7" i="13"/>
  <c r="K8" i="13"/>
  <c r="K9" i="13"/>
  <c r="K10" i="13"/>
  <c r="K2" i="13"/>
  <c r="N2" i="13"/>
  <c r="M2" i="13"/>
  <c r="L2" i="13"/>
  <c r="E110" i="13"/>
  <c r="F110" i="13"/>
  <c r="D110" i="13"/>
  <c r="C110" i="13"/>
  <c r="H110" i="13" s="1"/>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E2" i="13"/>
  <c r="C2" i="13"/>
  <c r="B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2" i="13"/>
  <c r="E81" i="12"/>
  <c r="C81" i="12"/>
  <c r="D81" i="12"/>
  <c r="B81" i="12"/>
  <c r="E80" i="12"/>
  <c r="D80" i="12"/>
  <c r="C80" i="12"/>
  <c r="B80" i="12"/>
  <c r="K3" i="12" a="1"/>
  <c r="K3" i="12" s="1"/>
  <c r="L3" i="12" s="1" a="1"/>
  <c r="L3" i="12" s="1"/>
  <c r="K4" i="12" a="1"/>
  <c r="K4" i="12" s="1"/>
  <c r="L4" i="12" s="1" a="1"/>
  <c r="L4" i="12" s="1"/>
  <c r="K5" i="12" a="1"/>
  <c r="K5" i="12" s="1"/>
  <c r="L5" i="12" s="1" a="1"/>
  <c r="L5" i="12" s="1"/>
  <c r="K6" i="12" a="1"/>
  <c r="K6" i="12" s="1"/>
  <c r="L6" i="12" s="1" a="1"/>
  <c r="L6" i="12" s="1"/>
  <c r="K7" i="12" a="1"/>
  <c r="K7" i="12" s="1"/>
  <c r="M7" i="12" s="1" a="1"/>
  <c r="M7" i="12" s="1"/>
  <c r="K8" i="12" a="1"/>
  <c r="K8" i="12" s="1"/>
  <c r="L8" i="12" s="1" a="1"/>
  <c r="L8" i="12" s="1"/>
  <c r="K9" i="12" a="1"/>
  <c r="K9" i="12" s="1"/>
  <c r="M9" i="12" s="1" a="1"/>
  <c r="M9" i="12" s="1"/>
  <c r="K10" i="12" a="1"/>
  <c r="K10" i="12" s="1"/>
  <c r="M10" i="12" s="1" a="1"/>
  <c r="M10" i="12" s="1"/>
  <c r="K11" i="12" a="1"/>
  <c r="K11" i="12" s="1"/>
  <c r="L11" i="12" s="1" a="1"/>
  <c r="L11" i="12" s="1"/>
  <c r="K12" i="12" a="1"/>
  <c r="K12" i="12" s="1"/>
  <c r="L12" i="12" s="1" a="1"/>
  <c r="L12" i="12" s="1"/>
  <c r="K13" i="12" a="1"/>
  <c r="K13" i="12" s="1"/>
  <c r="L13" i="12" s="1" a="1"/>
  <c r="L13" i="12" s="1"/>
  <c r="K14" i="12" a="1"/>
  <c r="K14" i="12" s="1"/>
  <c r="L14" i="12" s="1" a="1"/>
  <c r="L14" i="12" s="1"/>
  <c r="K15" i="12" a="1"/>
  <c r="K15" i="12" s="1"/>
  <c r="L15" i="12" s="1" a="1"/>
  <c r="L15" i="12" s="1"/>
  <c r="K16" i="12" a="1"/>
  <c r="K16" i="12" s="1"/>
  <c r="L16" i="12" s="1" a="1"/>
  <c r="L16" i="12" s="1"/>
  <c r="K17" i="12" a="1"/>
  <c r="K17" i="12" s="1"/>
  <c r="L17" i="12" s="1" a="1"/>
  <c r="L17" i="12" s="1"/>
  <c r="K18" i="12" a="1"/>
  <c r="K18" i="12" s="1"/>
  <c r="L18" i="12" s="1" a="1"/>
  <c r="L18" i="12" s="1"/>
  <c r="K19" i="12" a="1"/>
  <c r="K19" i="12" s="1"/>
  <c r="L19" i="12" s="1" a="1"/>
  <c r="L19" i="12" s="1"/>
  <c r="K20" i="12" a="1"/>
  <c r="K20" i="12" s="1"/>
  <c r="L20" i="12" s="1" a="1"/>
  <c r="L20" i="12" s="1"/>
  <c r="K21" i="12" a="1"/>
  <c r="K21" i="12" s="1"/>
  <c r="L21" i="12" s="1" a="1"/>
  <c r="L21" i="12" s="1"/>
  <c r="K22" i="12" a="1"/>
  <c r="K22" i="12" s="1"/>
  <c r="L22" i="12" s="1" a="1"/>
  <c r="L22" i="12" s="1"/>
  <c r="K23" i="12" a="1"/>
  <c r="K23" i="12" s="1"/>
  <c r="M23" i="12" s="1" a="1"/>
  <c r="M23" i="12" s="1"/>
  <c r="K24" i="12" a="1"/>
  <c r="K24" i="12" s="1"/>
  <c r="M24" i="12" s="1" a="1"/>
  <c r="M24" i="12" s="1"/>
  <c r="K25" i="12" a="1"/>
  <c r="K25" i="12" s="1"/>
  <c r="M25" i="12" s="1" a="1"/>
  <c r="M25" i="12" s="1"/>
  <c r="K26" i="12" a="1"/>
  <c r="K26" i="12" s="1"/>
  <c r="M26" i="12" s="1" a="1"/>
  <c r="M26" i="12" s="1"/>
  <c r="K27" i="12" a="1"/>
  <c r="K27" i="12" s="1"/>
  <c r="L27" i="12" s="1" a="1"/>
  <c r="L27" i="12" s="1"/>
  <c r="K28" i="12" a="1"/>
  <c r="K28" i="12" s="1"/>
  <c r="L28" i="12" s="1" a="1"/>
  <c r="L28" i="12" s="1"/>
  <c r="K29" i="12" a="1"/>
  <c r="K29" i="12" s="1"/>
  <c r="L29" i="12" s="1" a="1"/>
  <c r="L29" i="12" s="1"/>
  <c r="K30" i="12" a="1"/>
  <c r="K30" i="12" s="1"/>
  <c r="L30" i="12" s="1" a="1"/>
  <c r="L30" i="12" s="1"/>
  <c r="K31" i="12" a="1"/>
  <c r="K31" i="12" s="1"/>
  <c r="L31" i="12" s="1" a="1"/>
  <c r="L31" i="12" s="1"/>
  <c r="K32" i="12" a="1"/>
  <c r="K32" i="12" s="1"/>
  <c r="L32" i="12" s="1" a="1"/>
  <c r="L32" i="12" s="1"/>
  <c r="K33" i="12" a="1"/>
  <c r="K33" i="12" s="1"/>
  <c r="L33" i="12" s="1" a="1"/>
  <c r="L33" i="12" s="1"/>
  <c r="K34" i="12" a="1"/>
  <c r="K34" i="12" s="1"/>
  <c r="L34" i="12" s="1" a="1"/>
  <c r="L34" i="12" s="1"/>
  <c r="K35" i="12" a="1"/>
  <c r="K35" i="12" s="1"/>
  <c r="L35" i="12" s="1" a="1"/>
  <c r="L35" i="12" s="1"/>
  <c r="K36" i="12" a="1"/>
  <c r="K36" i="12" s="1"/>
  <c r="L36" i="12" s="1" a="1"/>
  <c r="L36" i="12" s="1"/>
  <c r="K37" i="12" a="1"/>
  <c r="K37" i="12" s="1"/>
  <c r="M37" i="12" s="1" a="1"/>
  <c r="M37" i="12" s="1"/>
  <c r="K38" i="12" a="1"/>
  <c r="K38" i="12" s="1"/>
  <c r="M38" i="12" s="1" a="1"/>
  <c r="M38" i="12" s="1"/>
  <c r="K39" i="12" a="1"/>
  <c r="K39" i="12" s="1"/>
  <c r="M39" i="12" s="1" a="1"/>
  <c r="M39" i="12" s="1"/>
  <c r="K40" i="12" a="1"/>
  <c r="K40" i="12" s="1"/>
  <c r="M40" i="12" s="1" a="1"/>
  <c r="M40" i="12" s="1"/>
  <c r="K41" i="12" a="1"/>
  <c r="K41" i="12" s="1"/>
  <c r="M41" i="12" s="1" a="1"/>
  <c r="M41" i="12" s="1"/>
  <c r="K42" i="12" a="1"/>
  <c r="K42" i="12" s="1"/>
  <c r="M42" i="12" s="1" a="1"/>
  <c r="M42" i="12" s="1"/>
  <c r="K43" i="12" a="1"/>
  <c r="K43" i="12" s="1"/>
  <c r="L43" i="12" s="1" a="1"/>
  <c r="L43" i="12" s="1"/>
  <c r="K44" i="12" a="1"/>
  <c r="K44" i="12" s="1"/>
  <c r="L44" i="12" s="1" a="1"/>
  <c r="L44" i="12" s="1"/>
  <c r="K45" i="12" a="1"/>
  <c r="K45" i="12" s="1"/>
  <c r="L45" i="12" s="1" a="1"/>
  <c r="L45" i="12" s="1"/>
  <c r="K46" i="12" a="1"/>
  <c r="K46" i="12" s="1"/>
  <c r="L46" i="12" s="1" a="1"/>
  <c r="L46" i="12" s="1"/>
  <c r="K47" i="12" a="1"/>
  <c r="K47" i="12" s="1"/>
  <c r="L47" i="12" s="1" a="1"/>
  <c r="L47" i="12" s="1"/>
  <c r="K48" i="12" a="1"/>
  <c r="K48" i="12" s="1"/>
  <c r="L48" i="12" s="1" a="1"/>
  <c r="L48" i="12" s="1"/>
  <c r="K49" i="12" a="1"/>
  <c r="K49" i="12" s="1"/>
  <c r="L49" i="12" s="1" a="1"/>
  <c r="L49" i="12" s="1"/>
  <c r="K50" i="12" a="1"/>
  <c r="K50" i="12" s="1"/>
  <c r="L50" i="12" s="1" a="1"/>
  <c r="L50" i="12" s="1"/>
  <c r="K51" i="12" a="1"/>
  <c r="K51" i="12" s="1"/>
  <c r="L51" i="12" s="1" a="1"/>
  <c r="L51" i="12" s="1"/>
  <c r="K52" i="12" a="1"/>
  <c r="K52" i="12" s="1"/>
  <c r="M52" i="12" s="1" a="1"/>
  <c r="M52" i="12" s="1"/>
  <c r="K53" i="12" a="1"/>
  <c r="K53" i="12" s="1"/>
  <c r="M53" i="12" s="1" a="1"/>
  <c r="M53" i="12" s="1"/>
  <c r="K54" i="12" a="1"/>
  <c r="K54" i="12" s="1"/>
  <c r="M54" i="12" s="1" a="1"/>
  <c r="M54" i="12" s="1"/>
  <c r="K55" i="12" a="1"/>
  <c r="K55" i="12" s="1"/>
  <c r="M55" i="12" s="1" a="1"/>
  <c r="M55" i="12" s="1"/>
  <c r="K56" i="12" a="1"/>
  <c r="K56" i="12" s="1"/>
  <c r="M56" i="12" s="1" a="1"/>
  <c r="M56" i="12" s="1"/>
  <c r="K57" i="12" a="1"/>
  <c r="K57" i="12" s="1"/>
  <c r="M57" i="12" s="1" a="1"/>
  <c r="M57" i="12" s="1"/>
  <c r="K58" i="12" a="1"/>
  <c r="K58" i="12" s="1"/>
  <c r="M58" i="12" s="1" a="1"/>
  <c r="M58" i="12" s="1"/>
  <c r="K59" i="12" a="1"/>
  <c r="K59" i="12" s="1"/>
  <c r="L59" i="12" s="1" a="1"/>
  <c r="L59" i="12" s="1"/>
  <c r="K60" i="12" a="1"/>
  <c r="K60" i="12" s="1"/>
  <c r="L60" i="12" s="1" a="1"/>
  <c r="L60" i="12" s="1"/>
  <c r="K61" i="12" a="1"/>
  <c r="K61" i="12" s="1"/>
  <c r="L61" i="12" s="1" a="1"/>
  <c r="L61" i="12" s="1"/>
  <c r="K62" i="12" a="1"/>
  <c r="K62" i="12" s="1"/>
  <c r="L62" i="12" s="1" a="1"/>
  <c r="L62" i="12" s="1"/>
  <c r="K63" i="12" a="1"/>
  <c r="K63" i="12" s="1"/>
  <c r="L63" i="12" s="1" a="1"/>
  <c r="L63" i="12" s="1"/>
  <c r="K64" i="12" a="1"/>
  <c r="K64" i="12" s="1"/>
  <c r="L64" i="12" s="1" a="1"/>
  <c r="L64" i="12" s="1"/>
  <c r="K65" i="12" a="1"/>
  <c r="K65" i="12" s="1"/>
  <c r="L65" i="12" s="1" a="1"/>
  <c r="L65" i="12" s="1"/>
  <c r="K66" i="12" a="1"/>
  <c r="K66" i="12" s="1"/>
  <c r="L66" i="12" s="1" a="1"/>
  <c r="L66" i="12" s="1"/>
  <c r="K67" i="12" a="1"/>
  <c r="K67" i="12" s="1"/>
  <c r="L67" i="12" s="1" a="1"/>
  <c r="L67" i="12" s="1"/>
  <c r="K68" i="12" a="1"/>
  <c r="K68" i="12" s="1"/>
  <c r="M68" i="12" s="1" a="1"/>
  <c r="M68" i="12" s="1"/>
  <c r="K69" i="12" a="1"/>
  <c r="K69" i="12" s="1"/>
  <c r="M69" i="12" s="1" a="1"/>
  <c r="M69" i="12" s="1"/>
  <c r="K70" i="12" a="1"/>
  <c r="K70" i="12" s="1"/>
  <c r="M70" i="12" s="1" a="1"/>
  <c r="M70" i="12" s="1"/>
  <c r="K71" i="12" a="1"/>
  <c r="K71" i="12" s="1"/>
  <c r="M71" i="12" s="1" a="1"/>
  <c r="M71" i="12" s="1"/>
  <c r="K72" i="12" a="1"/>
  <c r="K72" i="12" s="1"/>
  <c r="M72" i="12" s="1" a="1"/>
  <c r="M72" i="12" s="1"/>
  <c r="K73" i="12" a="1"/>
  <c r="K73" i="12" s="1"/>
  <c r="M73" i="12" s="1" a="1"/>
  <c r="M73" i="12" s="1"/>
  <c r="K74" i="12" a="1"/>
  <c r="K74" i="12" s="1"/>
  <c r="M74" i="12" s="1" a="1"/>
  <c r="M74" i="12" s="1"/>
  <c r="K75" i="12" a="1"/>
  <c r="K75" i="12" s="1"/>
  <c r="L75" i="12" s="1" a="1"/>
  <c r="L75" i="12" s="1"/>
  <c r="K2" i="12" a="1"/>
  <c r="K2" i="12" s="1"/>
  <c r="M2" i="12" s="1" a="1"/>
  <c r="M2" i="12" s="1"/>
  <c r="J2" i="12" a="1"/>
  <c r="J2" i="12" s="1"/>
  <c r="E79" i="12"/>
  <c r="D79" i="12"/>
  <c r="C79" i="12"/>
  <c r="B79" i="12"/>
  <c r="C17" i="12" a="1"/>
  <c r="C17" i="12" s="1"/>
  <c r="D17" i="12" s="1" a="1"/>
  <c r="D17" i="12" s="1"/>
  <c r="C26" i="12" a="1"/>
  <c r="C26" i="12" s="1"/>
  <c r="D26" i="12" s="1" a="1"/>
  <c r="D26" i="12" s="1"/>
  <c r="C65" i="12" a="1"/>
  <c r="C65" i="12" s="1"/>
  <c r="D65" i="12" s="1" a="1"/>
  <c r="D65" i="12" s="1"/>
  <c r="B2" i="12" a="1"/>
  <c r="B2" i="12" s="1"/>
  <c r="C2" i="12" s="1" a="1"/>
  <c r="C2" i="12" s="1"/>
  <c r="G109" i="11"/>
  <c r="G108" i="11"/>
  <c r="F109" i="11"/>
  <c r="E109" i="11"/>
  <c r="D109" i="11"/>
  <c r="E108" i="11"/>
  <c r="C109" i="11"/>
  <c r="B109" i="11"/>
  <c r="N2" i="11"/>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70" i="11"/>
  <c r="N71" i="11"/>
  <c r="N72" i="11"/>
  <c r="N73" i="11"/>
  <c r="N74" i="11"/>
  <c r="N75" i="11"/>
  <c r="N76" i="11"/>
  <c r="N77" i="11"/>
  <c r="N78" i="11"/>
  <c r="N79" i="11"/>
  <c r="N80" i="11"/>
  <c r="N81" i="11"/>
  <c r="N82" i="11"/>
  <c r="N83" i="11"/>
  <c r="N84" i="11"/>
  <c r="N85" i="11"/>
  <c r="N86" i="11"/>
  <c r="N87" i="11"/>
  <c r="N88" i="11"/>
  <c r="N89" i="11"/>
  <c r="N90" i="11"/>
  <c r="N91" i="11"/>
  <c r="N93" i="11"/>
  <c r="N94" i="11"/>
  <c r="N95" i="11"/>
  <c r="N96" i="11"/>
  <c r="N97" i="11"/>
  <c r="N98" i="11"/>
  <c r="N99" i="11"/>
  <c r="N100" i="11"/>
  <c r="N101" i="11"/>
  <c r="L2" i="11"/>
  <c r="K2" i="11"/>
  <c r="K3" i="1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J2" i="11"/>
  <c r="J3" i="11"/>
  <c r="J4" i="11"/>
  <c r="J5" i="11"/>
  <c r="J6" i="11"/>
  <c r="J7" i="11"/>
  <c r="J8" i="11"/>
  <c r="J9" i="11"/>
  <c r="J10" i="11"/>
  <c r="J11" i="11"/>
  <c r="J12" i="11"/>
  <c r="J13" i="11"/>
  <c r="J14" i="11"/>
  <c r="L14" i="11" s="1"/>
  <c r="J15" i="11"/>
  <c r="J16" i="11"/>
  <c r="L16" i="11" s="1"/>
  <c r="J17" i="11"/>
  <c r="J18" i="11"/>
  <c r="J19" i="11"/>
  <c r="J20" i="11"/>
  <c r="J21" i="11"/>
  <c r="J22" i="11"/>
  <c r="J23" i="11"/>
  <c r="J24" i="11"/>
  <c r="J25" i="11"/>
  <c r="J26" i="11"/>
  <c r="J27" i="11"/>
  <c r="J28" i="11"/>
  <c r="J29" i="11"/>
  <c r="J30" i="11"/>
  <c r="L30" i="11" s="1"/>
  <c r="J31" i="11"/>
  <c r="L31" i="11" s="1"/>
  <c r="J32" i="11"/>
  <c r="L32" i="11" s="1"/>
  <c r="J33" i="11"/>
  <c r="J34" i="11"/>
  <c r="J35" i="11"/>
  <c r="J36" i="11"/>
  <c r="J37" i="11"/>
  <c r="J38" i="11"/>
  <c r="J39" i="11"/>
  <c r="J40" i="11"/>
  <c r="J41" i="11"/>
  <c r="J42" i="11"/>
  <c r="J43" i="11"/>
  <c r="J44" i="11"/>
  <c r="J45" i="11"/>
  <c r="J46" i="11"/>
  <c r="L46" i="11" s="1"/>
  <c r="J47" i="11"/>
  <c r="J48" i="11"/>
  <c r="J49" i="11"/>
  <c r="J50" i="11"/>
  <c r="J51" i="11"/>
  <c r="J52" i="11"/>
  <c r="J53" i="11"/>
  <c r="J54" i="11"/>
  <c r="J55" i="11"/>
  <c r="J56" i="11"/>
  <c r="J57" i="11"/>
  <c r="J58" i="11"/>
  <c r="J59" i="11"/>
  <c r="J60" i="11"/>
  <c r="L60" i="11" s="1"/>
  <c r="J61" i="11"/>
  <c r="J62" i="11"/>
  <c r="L62" i="11" s="1"/>
  <c r="J63" i="11"/>
  <c r="J64" i="11"/>
  <c r="L64" i="11" s="1"/>
  <c r="J65" i="11"/>
  <c r="L65" i="11" s="1"/>
  <c r="J66" i="11"/>
  <c r="J67" i="11"/>
  <c r="J68" i="11"/>
  <c r="J69" i="11"/>
  <c r="L69" i="11" s="1"/>
  <c r="N69" i="11" s="1"/>
  <c r="J70" i="11"/>
  <c r="J71" i="11"/>
  <c r="J72" i="11"/>
  <c r="J73" i="11"/>
  <c r="J74" i="11"/>
  <c r="J75" i="11"/>
  <c r="L75" i="11" s="1"/>
  <c r="J76" i="11"/>
  <c r="J77" i="11"/>
  <c r="J78" i="11"/>
  <c r="L78" i="11" s="1"/>
  <c r="J79" i="11"/>
  <c r="L79" i="11" s="1"/>
  <c r="J80" i="11"/>
  <c r="L80" i="11" s="1"/>
  <c r="J81" i="11"/>
  <c r="L81" i="11" s="1"/>
  <c r="J82" i="11"/>
  <c r="J83" i="11"/>
  <c r="J84" i="11"/>
  <c r="J85" i="11"/>
  <c r="J86" i="11"/>
  <c r="J87" i="11"/>
  <c r="J88" i="11"/>
  <c r="J89" i="11"/>
  <c r="L89" i="11" s="1"/>
  <c r="J90" i="11"/>
  <c r="J91" i="11"/>
  <c r="J92" i="11"/>
  <c r="L92" i="11" s="1"/>
  <c r="N92" i="11" s="1"/>
  <c r="J93" i="11"/>
  <c r="L93" i="11" s="1"/>
  <c r="J94" i="11"/>
  <c r="L94" i="11" s="1"/>
  <c r="J95" i="11"/>
  <c r="L95" i="11" s="1"/>
  <c r="J96" i="11"/>
  <c r="L96" i="11" s="1"/>
  <c r="J97" i="11"/>
  <c r="J98" i="11"/>
  <c r="J99" i="11"/>
  <c r="J100" i="11"/>
  <c r="J101" i="11"/>
  <c r="L101" i="11"/>
  <c r="L100" i="11"/>
  <c r="L99" i="11"/>
  <c r="L98" i="11"/>
  <c r="L97" i="11"/>
  <c r="L91" i="11"/>
  <c r="L90" i="11"/>
  <c r="L88" i="11"/>
  <c r="L87" i="11"/>
  <c r="L86" i="11"/>
  <c r="L85" i="11"/>
  <c r="L84" i="11"/>
  <c r="L83" i="11"/>
  <c r="L82" i="11"/>
  <c r="L77" i="11"/>
  <c r="L76" i="11"/>
  <c r="L74" i="11"/>
  <c r="L73" i="11"/>
  <c r="L72" i="11"/>
  <c r="L71" i="11"/>
  <c r="L70" i="11"/>
  <c r="L68" i="11"/>
  <c r="L67" i="11"/>
  <c r="L66" i="11"/>
  <c r="L63" i="11"/>
  <c r="L61" i="11"/>
  <c r="L59" i="11"/>
  <c r="L58" i="11"/>
  <c r="L57" i="11"/>
  <c r="L56" i="11"/>
  <c r="L55" i="11"/>
  <c r="L54" i="11"/>
  <c r="L53" i="11"/>
  <c r="L52" i="11"/>
  <c r="L51" i="11"/>
  <c r="L50" i="11"/>
  <c r="L49" i="11"/>
  <c r="L48" i="11"/>
  <c r="L47" i="11"/>
  <c r="L45" i="11"/>
  <c r="L44" i="11"/>
  <c r="L43" i="11"/>
  <c r="L42" i="11"/>
  <c r="L41" i="11"/>
  <c r="L40" i="11"/>
  <c r="L39" i="11"/>
  <c r="L38" i="11"/>
  <c r="L37" i="11"/>
  <c r="L36" i="11"/>
  <c r="L35" i="11"/>
  <c r="L34" i="11"/>
  <c r="L33" i="11"/>
  <c r="L29" i="11"/>
  <c r="L28" i="11"/>
  <c r="L27" i="11"/>
  <c r="L26" i="11"/>
  <c r="L25" i="11"/>
  <c r="L24" i="11"/>
  <c r="L23" i="11"/>
  <c r="L22" i="11"/>
  <c r="L21" i="11"/>
  <c r="L20" i="11"/>
  <c r="L19" i="11"/>
  <c r="L18" i="11"/>
  <c r="L17" i="11"/>
  <c r="L15" i="11"/>
  <c r="L13" i="11"/>
  <c r="L12" i="11"/>
  <c r="L11" i="11"/>
  <c r="L10" i="11"/>
  <c r="L9" i="11"/>
  <c r="L8" i="11"/>
  <c r="L7" i="11"/>
  <c r="L6" i="11"/>
  <c r="L5" i="11"/>
  <c r="L4" i="11"/>
  <c r="L3" i="11"/>
  <c r="E9" i="11"/>
  <c r="D3" i="11"/>
  <c r="F3" i="11" s="1"/>
  <c r="D4" i="11"/>
  <c r="F4" i="11" s="1"/>
  <c r="D5" i="11"/>
  <c r="F5" i="11" s="1"/>
  <c r="D14" i="11"/>
  <c r="D19" i="11"/>
  <c r="F19" i="11" s="1"/>
  <c r="D20" i="11"/>
  <c r="F20" i="11" s="1"/>
  <c r="D21" i="11"/>
  <c r="F21" i="11" s="1"/>
  <c r="D22" i="11"/>
  <c r="F22" i="11" s="1"/>
  <c r="D35" i="11"/>
  <c r="F35" i="11" s="1"/>
  <c r="D36" i="11"/>
  <c r="F36" i="11" s="1"/>
  <c r="D37" i="11"/>
  <c r="F37" i="11" s="1"/>
  <c r="D38" i="11"/>
  <c r="F38" i="11" s="1"/>
  <c r="D51" i="11"/>
  <c r="F51" i="11" s="1"/>
  <c r="D52" i="11"/>
  <c r="F52" i="11" s="1"/>
  <c r="D53" i="11"/>
  <c r="F53" i="11" s="1"/>
  <c r="D54" i="11"/>
  <c r="F54" i="11" s="1"/>
  <c r="D67" i="11"/>
  <c r="F67" i="11" s="1"/>
  <c r="D68" i="11"/>
  <c r="F68" i="11" s="1"/>
  <c r="D70" i="11"/>
  <c r="F70" i="11" s="1"/>
  <c r="D83" i="11"/>
  <c r="F83" i="11" s="1"/>
  <c r="D84" i="11"/>
  <c r="F84" i="11" s="1"/>
  <c r="D85" i="11"/>
  <c r="F85" i="11" s="1"/>
  <c r="D86" i="11"/>
  <c r="F86" i="11" s="1"/>
  <c r="D99" i="11"/>
  <c r="F99" i="11" s="1"/>
  <c r="D100" i="11"/>
  <c r="F100" i="11" s="1"/>
  <c r="D101" i="11"/>
  <c r="F101" i="11" s="1"/>
  <c r="B2" i="11"/>
  <c r="D2" i="11" s="1"/>
  <c r="F2" i="11" s="1"/>
  <c r="B3" i="11"/>
  <c r="B4" i="11"/>
  <c r="B5" i="11"/>
  <c r="B6" i="11"/>
  <c r="D6" i="11" s="1"/>
  <c r="F6" i="11" s="1"/>
  <c r="B7" i="11"/>
  <c r="D7" i="11" s="1"/>
  <c r="F7" i="11" s="1"/>
  <c r="B8" i="11"/>
  <c r="D8" i="11" s="1"/>
  <c r="F8" i="11" s="1"/>
  <c r="B9" i="11"/>
  <c r="D9" i="11" s="1"/>
  <c r="F9" i="11" s="1"/>
  <c r="B10" i="11"/>
  <c r="D10" i="11" s="1"/>
  <c r="B11" i="11"/>
  <c r="D11" i="11" s="1"/>
  <c r="B12" i="11"/>
  <c r="D12" i="11" s="1"/>
  <c r="B13" i="11"/>
  <c r="D13" i="11" s="1"/>
  <c r="B14" i="11"/>
  <c r="B15" i="11"/>
  <c r="D15" i="11" s="1"/>
  <c r="B16" i="11"/>
  <c r="D16" i="11" s="1"/>
  <c r="B17" i="11"/>
  <c r="D17" i="11" s="1"/>
  <c r="B18" i="11"/>
  <c r="D18" i="11" s="1"/>
  <c r="F18" i="11" s="1"/>
  <c r="B19" i="11"/>
  <c r="B20" i="11"/>
  <c r="B21" i="11"/>
  <c r="B22" i="11"/>
  <c r="B23" i="11"/>
  <c r="D23" i="11" s="1"/>
  <c r="F23" i="11" s="1"/>
  <c r="B24" i="11"/>
  <c r="D24" i="11" s="1"/>
  <c r="F24" i="11" s="1"/>
  <c r="B25" i="11"/>
  <c r="D25" i="11" s="1"/>
  <c r="F25" i="11" s="1"/>
  <c r="B26" i="11"/>
  <c r="D26" i="11" s="1"/>
  <c r="F26" i="11" s="1"/>
  <c r="B27" i="11"/>
  <c r="D27" i="11" s="1"/>
  <c r="F27" i="11" s="1"/>
  <c r="B28" i="11"/>
  <c r="D28" i="11" s="1"/>
  <c r="F28" i="11" s="1"/>
  <c r="B29" i="11"/>
  <c r="D29" i="11" s="1"/>
  <c r="F29" i="11" s="1"/>
  <c r="B30" i="11"/>
  <c r="D30" i="11" s="1"/>
  <c r="F30" i="11" s="1"/>
  <c r="B31" i="11"/>
  <c r="D31" i="11" s="1"/>
  <c r="F31" i="11" s="1"/>
  <c r="B32" i="11"/>
  <c r="D32" i="11" s="1"/>
  <c r="F32" i="11" s="1"/>
  <c r="B33" i="11"/>
  <c r="D33" i="11" s="1"/>
  <c r="F33" i="11" s="1"/>
  <c r="B34" i="11"/>
  <c r="D34" i="11" s="1"/>
  <c r="F34" i="11" s="1"/>
  <c r="B35" i="11"/>
  <c r="B36" i="11"/>
  <c r="B37" i="11"/>
  <c r="B38" i="11"/>
  <c r="B39" i="11"/>
  <c r="D39" i="11" s="1"/>
  <c r="F39" i="11" s="1"/>
  <c r="B40" i="11"/>
  <c r="D40" i="11" s="1"/>
  <c r="F40" i="11" s="1"/>
  <c r="B41" i="11"/>
  <c r="D41" i="11" s="1"/>
  <c r="F41" i="11" s="1"/>
  <c r="B42" i="11"/>
  <c r="D42" i="11" s="1"/>
  <c r="F42" i="11" s="1"/>
  <c r="B43" i="11"/>
  <c r="D43" i="11" s="1"/>
  <c r="F43" i="11" s="1"/>
  <c r="B44" i="11"/>
  <c r="D44" i="11" s="1"/>
  <c r="F44" i="11" s="1"/>
  <c r="B45" i="11"/>
  <c r="D45" i="11" s="1"/>
  <c r="F45" i="11" s="1"/>
  <c r="B46" i="11"/>
  <c r="D46" i="11" s="1"/>
  <c r="F46" i="11" s="1"/>
  <c r="B47" i="11"/>
  <c r="D47" i="11" s="1"/>
  <c r="F47" i="11" s="1"/>
  <c r="B48" i="11"/>
  <c r="D48" i="11" s="1"/>
  <c r="F48" i="11" s="1"/>
  <c r="B49" i="11"/>
  <c r="D49" i="11" s="1"/>
  <c r="F49" i="11" s="1"/>
  <c r="B50" i="11"/>
  <c r="D50" i="11" s="1"/>
  <c r="F50" i="11" s="1"/>
  <c r="B51" i="11"/>
  <c r="B52" i="11"/>
  <c r="B53" i="11"/>
  <c r="B54" i="11"/>
  <c r="B55" i="11"/>
  <c r="D55" i="11" s="1"/>
  <c r="F55" i="11" s="1"/>
  <c r="B56" i="11"/>
  <c r="D56" i="11" s="1"/>
  <c r="F56" i="11" s="1"/>
  <c r="B57" i="11"/>
  <c r="D57" i="11" s="1"/>
  <c r="F57" i="11" s="1"/>
  <c r="B58" i="11"/>
  <c r="D58" i="11" s="1"/>
  <c r="F58" i="11" s="1"/>
  <c r="B59" i="11"/>
  <c r="D59" i="11" s="1"/>
  <c r="F59" i="11" s="1"/>
  <c r="B60" i="11"/>
  <c r="D60" i="11" s="1"/>
  <c r="F60" i="11" s="1"/>
  <c r="B61" i="11"/>
  <c r="D61" i="11" s="1"/>
  <c r="F61" i="11" s="1"/>
  <c r="B62" i="11"/>
  <c r="D62" i="11" s="1"/>
  <c r="F62" i="11" s="1"/>
  <c r="B63" i="11"/>
  <c r="D63" i="11" s="1"/>
  <c r="F63" i="11" s="1"/>
  <c r="B64" i="11"/>
  <c r="D64" i="11" s="1"/>
  <c r="F64" i="11" s="1"/>
  <c r="B65" i="11"/>
  <c r="D65" i="11" s="1"/>
  <c r="F65" i="11" s="1"/>
  <c r="B66" i="11"/>
  <c r="D66" i="11" s="1"/>
  <c r="F66" i="11" s="1"/>
  <c r="B67" i="11"/>
  <c r="B68" i="11"/>
  <c r="B69" i="11"/>
  <c r="D69" i="11" s="1"/>
  <c r="B70" i="11"/>
  <c r="B71" i="11"/>
  <c r="D71" i="11" s="1"/>
  <c r="F71" i="11" s="1"/>
  <c r="B72" i="11"/>
  <c r="D72" i="11" s="1"/>
  <c r="F72" i="11" s="1"/>
  <c r="B73" i="11"/>
  <c r="D73" i="11" s="1"/>
  <c r="F73" i="11" s="1"/>
  <c r="B74" i="11"/>
  <c r="D74" i="11" s="1"/>
  <c r="F74" i="11" s="1"/>
  <c r="B75" i="11"/>
  <c r="D75" i="11" s="1"/>
  <c r="F75" i="11" s="1"/>
  <c r="B76" i="11"/>
  <c r="D76" i="11" s="1"/>
  <c r="F76" i="11" s="1"/>
  <c r="B77" i="11"/>
  <c r="D77" i="11" s="1"/>
  <c r="F77" i="11" s="1"/>
  <c r="B78" i="11"/>
  <c r="D78" i="11" s="1"/>
  <c r="F78" i="11" s="1"/>
  <c r="B79" i="11"/>
  <c r="D79" i="11" s="1"/>
  <c r="F79" i="11" s="1"/>
  <c r="B80" i="11"/>
  <c r="D80" i="11" s="1"/>
  <c r="F80" i="11" s="1"/>
  <c r="B81" i="11"/>
  <c r="D81" i="11" s="1"/>
  <c r="F81" i="11" s="1"/>
  <c r="B82" i="11"/>
  <c r="D82" i="11" s="1"/>
  <c r="F82" i="11" s="1"/>
  <c r="B83" i="11"/>
  <c r="B84" i="11"/>
  <c r="B85" i="11"/>
  <c r="B86" i="11"/>
  <c r="B87" i="11"/>
  <c r="D87" i="11" s="1"/>
  <c r="F87" i="11" s="1"/>
  <c r="B88" i="11"/>
  <c r="D88" i="11" s="1"/>
  <c r="F88" i="11" s="1"/>
  <c r="B89" i="11"/>
  <c r="D89" i="11" s="1"/>
  <c r="F89" i="11" s="1"/>
  <c r="B90" i="11"/>
  <c r="D90" i="11" s="1"/>
  <c r="F90" i="11" s="1"/>
  <c r="B91" i="11"/>
  <c r="D91" i="11" s="1"/>
  <c r="F91" i="11" s="1"/>
  <c r="B92" i="11"/>
  <c r="D92" i="11" s="1"/>
  <c r="F92" i="11" s="1"/>
  <c r="B93" i="11"/>
  <c r="D93" i="11" s="1"/>
  <c r="F93" i="11" s="1"/>
  <c r="B94" i="11"/>
  <c r="D94" i="11" s="1"/>
  <c r="F94" i="11" s="1"/>
  <c r="B95" i="11"/>
  <c r="D95" i="11" s="1"/>
  <c r="F95" i="11" s="1"/>
  <c r="B96" i="11"/>
  <c r="D96" i="11" s="1"/>
  <c r="F96" i="11" s="1"/>
  <c r="B97" i="11"/>
  <c r="D97" i="11" s="1"/>
  <c r="F97" i="11" s="1"/>
  <c r="B98" i="11"/>
  <c r="D98" i="11" s="1"/>
  <c r="F98" i="11" s="1"/>
  <c r="B99" i="11"/>
  <c r="B100" i="11"/>
  <c r="B101" i="11"/>
  <c r="C2" i="11"/>
  <c r="C3" i="11"/>
  <c r="C4" i="11"/>
  <c r="C5" i="11"/>
  <c r="C6" i="11"/>
  <c r="C7" i="11"/>
  <c r="C8" i="11"/>
  <c r="C9" i="11"/>
  <c r="C10" i="11"/>
  <c r="E10" i="11" s="1"/>
  <c r="C11" i="11"/>
  <c r="E11" i="11" s="1"/>
  <c r="C12" i="11"/>
  <c r="E12" i="11" s="1"/>
  <c r="C13" i="11"/>
  <c r="E13" i="11" s="1"/>
  <c r="C14" i="11"/>
  <c r="E14" i="11" s="1"/>
  <c r="C15" i="11"/>
  <c r="E15" i="11" s="1"/>
  <c r="C16" i="11"/>
  <c r="E16" i="11" s="1"/>
  <c r="C17" i="11"/>
  <c r="E17" i="11" s="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F33" i="8"/>
  <c r="E33" i="8"/>
  <c r="D33" i="8"/>
  <c r="C33" i="8"/>
  <c r="F32" i="8"/>
  <c r="E32" i="8"/>
  <c r="D32" i="8"/>
  <c r="C32" i="8"/>
  <c r="F31" i="8"/>
  <c r="E31" i="8"/>
  <c r="D31" i="8"/>
  <c r="C31" i="8"/>
  <c r="F30" i="8"/>
  <c r="E30" i="8"/>
  <c r="D30" i="8"/>
  <c r="C30" i="8"/>
  <c r="F24" i="8"/>
  <c r="E24" i="8"/>
  <c r="D24" i="8"/>
  <c r="C24" i="8"/>
  <c r="F23" i="8"/>
  <c r="E23" i="8"/>
  <c r="D23" i="8"/>
  <c r="C23" i="8"/>
  <c r="F22" i="8"/>
  <c r="E22" i="8"/>
  <c r="D22" i="8"/>
  <c r="C22" i="8"/>
  <c r="F21" i="8"/>
  <c r="E21" i="8"/>
  <c r="D21" i="8"/>
  <c r="C21" i="8"/>
  <c r="F15" i="8"/>
  <c r="E15" i="8"/>
  <c r="D15" i="8"/>
  <c r="C15" i="8"/>
  <c r="F14" i="8"/>
  <c r="E14" i="8"/>
  <c r="D14" i="8"/>
  <c r="C14" i="8"/>
  <c r="F13" i="8"/>
  <c r="E13" i="8"/>
  <c r="D13" i="8"/>
  <c r="C13" i="8"/>
  <c r="F12" i="8"/>
  <c r="E12" i="8"/>
  <c r="D12" i="8"/>
  <c r="C12" i="8"/>
  <c r="F3" i="8"/>
  <c r="D3" i="8"/>
  <c r="E3" i="8"/>
  <c r="C4" i="8"/>
  <c r="D4" i="8"/>
  <c r="E4" i="8"/>
  <c r="F4" i="8"/>
  <c r="C5" i="8"/>
  <c r="D5" i="8"/>
  <c r="E5" i="8"/>
  <c r="F5" i="8"/>
  <c r="C6" i="8"/>
  <c r="D6" i="8"/>
  <c r="E6" i="8"/>
  <c r="F6" i="8"/>
  <c r="C3" i="8"/>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E6" i="4"/>
  <c r="D6" i="4"/>
  <c r="C6" i="4"/>
  <c r="E5" i="4"/>
  <c r="D5" i="4"/>
  <c r="C5" i="4"/>
  <c r="F5" i="4" s="1"/>
  <c r="E4" i="4"/>
  <c r="D4" i="4"/>
  <c r="C4" i="4"/>
  <c r="E3" i="4"/>
  <c r="D3" i="4"/>
  <c r="C3" i="4"/>
  <c r="E2" i="4"/>
  <c r="D2" i="4"/>
  <c r="C2" i="4"/>
  <c r="B17" i="1"/>
  <c r="B11" i="1"/>
  <c r="A11" i="1"/>
  <c r="B4" i="1"/>
  <c r="B3" i="1"/>
  <c r="B5" i="1"/>
  <c r="B6" i="1"/>
  <c r="B7" i="1"/>
  <c r="B8" i="1"/>
  <c r="B9" i="1"/>
  <c r="B10" i="1"/>
  <c r="B12" i="1"/>
  <c r="B13" i="1"/>
  <c r="B14" i="1"/>
  <c r="B15" i="1"/>
  <c r="B16"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2" i="1"/>
  <c r="A3" i="1"/>
  <c r="A4" i="1"/>
  <c r="A5" i="1"/>
  <c r="A6" i="1"/>
  <c r="A7" i="1"/>
  <c r="A8" i="1"/>
  <c r="A9" i="1"/>
  <c r="A10"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2" i="1"/>
  <c r="C3" i="1"/>
  <c r="D3" i="1" s="1"/>
  <c r="C4" i="1"/>
  <c r="D4" i="1" s="1"/>
  <c r="C5" i="1"/>
  <c r="D5" i="1" s="1"/>
  <c r="C6" i="1"/>
  <c r="D6" i="1" s="1"/>
  <c r="C7" i="1"/>
  <c r="D7" i="1" s="1"/>
  <c r="C8" i="1"/>
  <c r="D8" i="1" s="1"/>
  <c r="C9" i="1"/>
  <c r="D9" i="1" s="1"/>
  <c r="C10" i="1"/>
  <c r="D10" i="1" s="1"/>
  <c r="C11" i="1"/>
  <c r="C12" i="1"/>
  <c r="C13" i="1"/>
  <c r="D13" i="1" s="1"/>
  <c r="C14" i="1"/>
  <c r="D14" i="1" s="1"/>
  <c r="C15" i="1"/>
  <c r="D15" i="1" s="1"/>
  <c r="C16" i="1"/>
  <c r="D16" i="1" s="1"/>
  <c r="D17" i="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D31" i="1"/>
  <c r="C32" i="1"/>
  <c r="D32" i="1" s="1"/>
  <c r="C33" i="1"/>
  <c r="D33" i="1" s="1"/>
  <c r="C34" i="1"/>
  <c r="C35" i="1"/>
  <c r="D35" i="1" s="1"/>
  <c r="C36" i="1"/>
  <c r="C37" i="1"/>
  <c r="D37" i="1" s="1"/>
  <c r="C38" i="1"/>
  <c r="C39" i="1"/>
  <c r="C40" i="1"/>
  <c r="D40" i="1" s="1"/>
  <c r="C41" i="1"/>
  <c r="D41" i="1" s="1"/>
  <c r="C42" i="1"/>
  <c r="C43" i="1"/>
  <c r="D43" i="1" s="1"/>
  <c r="C44" i="1"/>
  <c r="D44" i="1" s="1"/>
  <c r="C45" i="1"/>
  <c r="D45" i="1" s="1"/>
  <c r="C46" i="1"/>
  <c r="C47" i="1"/>
  <c r="D47" i="1" s="1"/>
  <c r="C48" i="1"/>
  <c r="D48" i="1" s="1"/>
  <c r="C49" i="1"/>
  <c r="D49" i="1" s="1"/>
  <c r="C50" i="1"/>
  <c r="D50" i="1" s="1"/>
  <c r="C51" i="1"/>
  <c r="D51" i="1" s="1"/>
  <c r="C52" i="1"/>
  <c r="D52" i="1" s="1"/>
  <c r="C53" i="1"/>
  <c r="D53" i="1" s="1"/>
  <c r="C54" i="1"/>
  <c r="C55" i="1"/>
  <c r="C56" i="1"/>
  <c r="D56" i="1" s="1"/>
  <c r="C57" i="1"/>
  <c r="C58" i="1"/>
  <c r="D58" i="1" s="1"/>
  <c r="C59" i="1"/>
  <c r="D59" i="1" s="1"/>
  <c r="C60" i="1"/>
  <c r="D60" i="1" s="1"/>
  <c r="C61" i="1"/>
  <c r="D61" i="1" s="1"/>
  <c r="C62" i="1"/>
  <c r="C63" i="1"/>
  <c r="D63" i="1" s="1"/>
  <c r="C64" i="1"/>
  <c r="C65" i="1"/>
  <c r="D65" i="1" s="1"/>
  <c r="C66" i="1"/>
  <c r="D66" i="1" s="1"/>
  <c r="C67" i="1"/>
  <c r="C68" i="1"/>
  <c r="D68" i="1" s="1"/>
  <c r="C69" i="1"/>
  <c r="D69" i="1" s="1"/>
  <c r="C70" i="1"/>
  <c r="C71" i="1"/>
  <c r="D71" i="1" s="1"/>
  <c r="C72" i="1"/>
  <c r="C73" i="1"/>
  <c r="D73" i="1" s="1"/>
  <c r="C74" i="1"/>
  <c r="D74" i="1" s="1"/>
  <c r="C75" i="1"/>
  <c r="D75" i="1" s="1"/>
  <c r="C76" i="1"/>
  <c r="D76" i="1" s="1"/>
  <c r="C77" i="1"/>
  <c r="D77" i="1" s="1"/>
  <c r="C78" i="1"/>
  <c r="D78" i="1" s="1"/>
  <c r="C79" i="1"/>
  <c r="D79" i="1" s="1"/>
  <c r="C80" i="1"/>
  <c r="D80" i="1" s="1"/>
  <c r="C81" i="1"/>
  <c r="D81" i="1" s="1"/>
  <c r="C82" i="1"/>
  <c r="D82" i="1" s="1"/>
  <c r="C83" i="1"/>
  <c r="C84" i="1"/>
  <c r="C85" i="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2" i="1"/>
  <c r="D2" i="1" s="1"/>
  <c r="E2" i="1" a="1"/>
  <c r="E94" i="1" a="1"/>
  <c r="E70" i="1" a="1"/>
  <c r="E30" i="1" a="1"/>
  <c r="E46" i="1" a="1"/>
  <c r="E7" i="1" a="1"/>
  <c r="E3" i="1" a="1"/>
  <c r="E79" i="1" a="1"/>
  <c r="E63" i="1" a="1"/>
  <c r="E86" i="1" a="1"/>
  <c r="E87" i="1" a="1"/>
  <c r="E23" i="1" a="1"/>
  <c r="E4" i="1" a="1"/>
  <c r="E50" i="1" a="1"/>
  <c r="E61" i="1" a="1"/>
  <c r="E18" i="1" a="1"/>
  <c r="E77" i="1" a="1"/>
  <c r="E89" i="1" a="1"/>
  <c r="E22" i="1" a="1"/>
  <c r="E11" i="1" a="1"/>
  <c r="E32" i="1" a="1"/>
  <c r="E24" i="1" a="1"/>
  <c r="E55" i="1" a="1"/>
  <c r="E48" i="1" a="1"/>
  <c r="E31" i="1" a="1"/>
  <c r="E25" i="1" a="1"/>
  <c r="E56" i="1" a="1"/>
  <c r="E39" i="1" a="1"/>
  <c r="E26" i="1" a="1"/>
  <c r="E49" i="1" a="1"/>
  <c r="E10" i="1" a="1"/>
  <c r="E43" i="1" a="1"/>
  <c r="E88" i="1" a="1"/>
  <c r="E80" i="1" a="1"/>
  <c r="E97" i="1" a="1"/>
  <c r="E93" i="1" a="1"/>
  <c r="E19" i="1" a="1"/>
  <c r="E96" i="1" a="1"/>
  <c r="E41" i="1" a="1"/>
  <c r="E65" i="1" a="1"/>
  <c r="E68" i="1" a="1"/>
  <c r="E33" i="1" a="1"/>
  <c r="E17" i="1" a="1"/>
  <c r="E5" i="1" a="1"/>
  <c r="E85" i="1" a="1"/>
  <c r="E27" i="1" a="1"/>
  <c r="E47" i="1" a="1"/>
  <c r="E35" i="1" a="1"/>
  <c r="E12" i="1" a="1"/>
  <c r="E58" i="1" a="1"/>
  <c r="E13" i="1" a="1"/>
  <c r="E95" i="1" a="1"/>
  <c r="E72" i="1" a="1"/>
  <c r="E69" i="1" a="1"/>
  <c r="E92" i="1" a="1"/>
  <c r="E101" i="1" a="1"/>
  <c r="E38" i="1" a="1"/>
  <c r="E51" i="1" a="1"/>
  <c r="E84" i="1" a="1"/>
  <c r="E20" i="1" a="1"/>
  <c r="E14" i="1" a="1"/>
  <c r="E73" i="1" a="1"/>
  <c r="E42" i="1" a="1"/>
  <c r="E90" i="1" a="1"/>
  <c r="E53" i="1" a="1"/>
  <c r="E59" i="1" a="1"/>
  <c r="E100" i="1" a="1"/>
  <c r="E28" i="1" a="1"/>
  <c r="E54" i="1" a="1"/>
  <c r="E64" i="1" a="1"/>
  <c r="E67" i="1" a="1"/>
  <c r="E21" i="1" a="1"/>
  <c r="E44" i="1" a="1"/>
  <c r="E62" i="1" a="1"/>
  <c r="E6" i="1" a="1"/>
  <c r="E57" i="1" a="1"/>
  <c r="E29" i="1" a="1"/>
  <c r="E40" i="1" a="1"/>
  <c r="E8" i="1" a="1"/>
  <c r="E16" i="1" a="1"/>
  <c r="E37" i="1" a="1"/>
  <c r="E98" i="1" a="1"/>
  <c r="E75" i="1" a="1"/>
  <c r="E52" i="1" a="1"/>
  <c r="E78" i="1" a="1"/>
  <c r="E82" i="1" a="1"/>
  <c r="E76" i="1" a="1"/>
  <c r="E99" i="1" a="1"/>
  <c r="E83" i="1" a="1"/>
  <c r="E45" i="1" a="1"/>
  <c r="E60" i="1" a="1"/>
  <c r="E71" i="1" a="1"/>
  <c r="E81" i="1" a="1"/>
  <c r="E91" i="1" a="1"/>
  <c r="E9" i="1" a="1"/>
  <c r="E66" i="1" a="1"/>
  <c r="E2" i="1" l="1"/>
  <c r="G110" i="13"/>
  <c r="G111" i="13"/>
  <c r="G113" i="13"/>
  <c r="G112" i="13"/>
  <c r="AA2" i="12" a="1"/>
  <c r="AA2" i="12" s="1"/>
  <c r="AC2" i="12" s="1" a="1"/>
  <c r="AC2" i="12" s="1"/>
  <c r="E83" i="12"/>
  <c r="AC50" i="12" a="1"/>
  <c r="AC50" i="12" s="1"/>
  <c r="AB50" i="12" a="1"/>
  <c r="AB50" i="12" s="1"/>
  <c r="AC65" i="12" a="1"/>
  <c r="AC65" i="12" s="1"/>
  <c r="AB65" i="12" a="1"/>
  <c r="AB65" i="12" s="1"/>
  <c r="AC17" i="12" a="1"/>
  <c r="AC17" i="12" s="1"/>
  <c r="AB17" i="12" a="1"/>
  <c r="AB17" i="12" s="1"/>
  <c r="AC64" i="12" a="1"/>
  <c r="AC64" i="12" s="1"/>
  <c r="AB64" i="12" a="1"/>
  <c r="AB64" i="12" s="1"/>
  <c r="AC48" i="12" a="1"/>
  <c r="AC48" i="12" s="1"/>
  <c r="AB48" i="12" a="1"/>
  <c r="AB48" i="12" s="1"/>
  <c r="AC32" i="12" a="1"/>
  <c r="AC32" i="12" s="1"/>
  <c r="AB32" i="12" a="1"/>
  <c r="AB32" i="12" s="1"/>
  <c r="AC16" i="12" a="1"/>
  <c r="AC16" i="12" s="1"/>
  <c r="AB16" i="12" a="1"/>
  <c r="AB16" i="12" s="1"/>
  <c r="AC49" i="12" a="1"/>
  <c r="AC49" i="12" s="1"/>
  <c r="AB49" i="12" a="1"/>
  <c r="AB49" i="12" s="1"/>
  <c r="AC63" i="12" a="1"/>
  <c r="AC63" i="12" s="1"/>
  <c r="AB63" i="12" a="1"/>
  <c r="AB63" i="12" s="1"/>
  <c r="AC47" i="12" a="1"/>
  <c r="AC47" i="12" s="1"/>
  <c r="AB47" i="12" a="1"/>
  <c r="AB47" i="12" s="1"/>
  <c r="AC31" i="12" a="1"/>
  <c r="AC31" i="12" s="1"/>
  <c r="AB31" i="12" a="1"/>
  <c r="AB31" i="12" s="1"/>
  <c r="AC15" i="12" a="1"/>
  <c r="AC15" i="12" s="1"/>
  <c r="AB15" i="12" a="1"/>
  <c r="AB15" i="12" s="1"/>
  <c r="AC66" i="12" a="1"/>
  <c r="AC66" i="12" s="1"/>
  <c r="AB66" i="12" a="1"/>
  <c r="AB66" i="12" s="1"/>
  <c r="AC33" i="12" a="1"/>
  <c r="AC33" i="12" s="1"/>
  <c r="AB33" i="12" a="1"/>
  <c r="AB33" i="12" s="1"/>
  <c r="AB62" i="12" a="1"/>
  <c r="AB62" i="12" s="1"/>
  <c r="AC62" i="12" a="1"/>
  <c r="AC62" i="12" s="1"/>
  <c r="AB46" i="12" a="1"/>
  <c r="AB46" i="12" s="1"/>
  <c r="AC46" i="12" a="1"/>
  <c r="AC46" i="12" s="1"/>
  <c r="AB30" i="12" a="1"/>
  <c r="AB30" i="12" s="1"/>
  <c r="AC30" i="12" a="1"/>
  <c r="AC30" i="12" s="1"/>
  <c r="AB14" i="12" a="1"/>
  <c r="AB14" i="12" s="1"/>
  <c r="AC14" i="12" a="1"/>
  <c r="AC14" i="12" s="1"/>
  <c r="AC18" i="12" a="1"/>
  <c r="AC18" i="12" s="1"/>
  <c r="AB18" i="12" a="1"/>
  <c r="AB18" i="12" s="1"/>
  <c r="AC61" i="12" a="1"/>
  <c r="AC61" i="12" s="1"/>
  <c r="AB61" i="12" a="1"/>
  <c r="AB61" i="12" s="1"/>
  <c r="AC45" i="12" a="1"/>
  <c r="AC45" i="12" s="1"/>
  <c r="AB45" i="12" a="1"/>
  <c r="AB45" i="12" s="1"/>
  <c r="AC13" i="12" a="1"/>
  <c r="AC13" i="12" s="1"/>
  <c r="AB13" i="12" a="1"/>
  <c r="AB13" i="12" s="1"/>
  <c r="AC60" i="12" a="1"/>
  <c r="AC60" i="12" s="1"/>
  <c r="AB60" i="12" a="1"/>
  <c r="AB60" i="12" s="1"/>
  <c r="AC44" i="12" a="1"/>
  <c r="AC44" i="12" s="1"/>
  <c r="AB44" i="12" a="1"/>
  <c r="AB44" i="12" s="1"/>
  <c r="AC28" i="12" a="1"/>
  <c r="AC28" i="12" s="1"/>
  <c r="AB28" i="12" a="1"/>
  <c r="AB28" i="12" s="1"/>
  <c r="AC34" i="12" a="1"/>
  <c r="AC34" i="12" s="1"/>
  <c r="AB34" i="12" a="1"/>
  <c r="AB34" i="12" s="1"/>
  <c r="AC29" i="12" a="1"/>
  <c r="AC29" i="12" s="1"/>
  <c r="AB29" i="12" a="1"/>
  <c r="AB29" i="12" s="1"/>
  <c r="AC12" i="12" a="1"/>
  <c r="AC12" i="12" s="1"/>
  <c r="AB12" i="12" a="1"/>
  <c r="AB12" i="12" s="1"/>
  <c r="AB59" i="12" a="1"/>
  <c r="AB59" i="12" s="1"/>
  <c r="AC59" i="12" a="1"/>
  <c r="AC59" i="12" s="1"/>
  <c r="AB43" i="12" a="1"/>
  <c r="AB43" i="12" s="1"/>
  <c r="AC43" i="12" a="1"/>
  <c r="AC43" i="12" s="1"/>
  <c r="AB27" i="12" a="1"/>
  <c r="AB27" i="12" s="1"/>
  <c r="AC27" i="12" a="1"/>
  <c r="AC27" i="12" s="1"/>
  <c r="AB11" i="12" a="1"/>
  <c r="AB11" i="12" s="1"/>
  <c r="AC11" i="12" a="1"/>
  <c r="AC11" i="12" s="1"/>
  <c r="AB57" i="12" a="1"/>
  <c r="AB57" i="12" s="1"/>
  <c r="AC57" i="12" a="1"/>
  <c r="AC57" i="12" s="1"/>
  <c r="AB41" i="12" a="1"/>
  <c r="AB41" i="12" s="1"/>
  <c r="AC41" i="12" a="1"/>
  <c r="AC41" i="12" s="1"/>
  <c r="AB25" i="12" a="1"/>
  <c r="AB25" i="12" s="1"/>
  <c r="AC25" i="12" a="1"/>
  <c r="AC25" i="12" s="1"/>
  <c r="AB9" i="12" a="1"/>
  <c r="AB9" i="12" s="1"/>
  <c r="AC9" i="12" a="1"/>
  <c r="AC9" i="12" s="1"/>
  <c r="AB42" i="12" a="1"/>
  <c r="AB42" i="12" s="1"/>
  <c r="AC42" i="12" a="1"/>
  <c r="AC42" i="12" s="1"/>
  <c r="AB56" i="12" a="1"/>
  <c r="AB56" i="12" s="1"/>
  <c r="AC56" i="12" a="1"/>
  <c r="AC56" i="12" s="1"/>
  <c r="AB40" i="12" a="1"/>
  <c r="AB40" i="12" s="1"/>
  <c r="AC40" i="12" a="1"/>
  <c r="AC40" i="12" s="1"/>
  <c r="AB24" i="12" a="1"/>
  <c r="AB24" i="12" s="1"/>
  <c r="AC24" i="12" a="1"/>
  <c r="AC24" i="12" s="1"/>
  <c r="AB8" i="12" a="1"/>
  <c r="AB8" i="12" s="1"/>
  <c r="AC8" i="12" a="1"/>
  <c r="AC8" i="12" s="1"/>
  <c r="AB10" i="12" a="1"/>
  <c r="AB10" i="12" s="1"/>
  <c r="AC10" i="12" a="1"/>
  <c r="AC10" i="12" s="1"/>
  <c r="AC55" i="12" a="1"/>
  <c r="AC55" i="12" s="1"/>
  <c r="AB55" i="12" a="1"/>
  <c r="AB55" i="12" s="1"/>
  <c r="AC39" i="12" a="1"/>
  <c r="AC39" i="12" s="1"/>
  <c r="AB39" i="12" a="1"/>
  <c r="AB39" i="12" s="1"/>
  <c r="AC23" i="12" a="1"/>
  <c r="AC23" i="12" s="1"/>
  <c r="AB23" i="12" a="1"/>
  <c r="AB23" i="12" s="1"/>
  <c r="AC7" i="12" a="1"/>
  <c r="AC7" i="12" s="1"/>
  <c r="AB7" i="12" a="1"/>
  <c r="AB7" i="12" s="1"/>
  <c r="AB26" i="12" a="1"/>
  <c r="AB26" i="12" s="1"/>
  <c r="AC26" i="12" a="1"/>
  <c r="AC26" i="12" s="1"/>
  <c r="AC70" i="12" a="1"/>
  <c r="AC70" i="12" s="1"/>
  <c r="AB70" i="12" a="1"/>
  <c r="AB70" i="12" s="1"/>
  <c r="AC54" i="12" a="1"/>
  <c r="AC54" i="12" s="1"/>
  <c r="AB54" i="12" a="1"/>
  <c r="AB54" i="12" s="1"/>
  <c r="AC38" i="12" a="1"/>
  <c r="AC38" i="12" s="1"/>
  <c r="AB38" i="12" a="1"/>
  <c r="AB38" i="12" s="1"/>
  <c r="AC22" i="12" a="1"/>
  <c r="AC22" i="12" s="1"/>
  <c r="AB22" i="12" a="1"/>
  <c r="AB22" i="12" s="1"/>
  <c r="AC6" i="12" a="1"/>
  <c r="AC6" i="12" s="1"/>
  <c r="AB6" i="12" a="1"/>
  <c r="AB6" i="12" s="1"/>
  <c r="AC69" i="12" a="1"/>
  <c r="AC69" i="12" s="1"/>
  <c r="AB69" i="12" a="1"/>
  <c r="AB69" i="12" s="1"/>
  <c r="AC53" i="12" a="1"/>
  <c r="AC53" i="12" s="1"/>
  <c r="AB53" i="12" a="1"/>
  <c r="AB53" i="12" s="1"/>
  <c r="AC37" i="12" a="1"/>
  <c r="AC37" i="12" s="1"/>
  <c r="AB37" i="12" a="1"/>
  <c r="AB37" i="12" s="1"/>
  <c r="AC21" i="12" a="1"/>
  <c r="AC21" i="12" s="1"/>
  <c r="AB21" i="12" a="1"/>
  <c r="AB21" i="12" s="1"/>
  <c r="AC5" i="12" a="1"/>
  <c r="AC5" i="12" s="1"/>
  <c r="AB5" i="12" a="1"/>
  <c r="AB5" i="12" s="1"/>
  <c r="AC68" i="12" a="1"/>
  <c r="AC68" i="12" s="1"/>
  <c r="AB68" i="12" a="1"/>
  <c r="AB68" i="12" s="1"/>
  <c r="AC52" i="12" a="1"/>
  <c r="AC52" i="12" s="1"/>
  <c r="AB52" i="12" a="1"/>
  <c r="AB52" i="12" s="1"/>
  <c r="AC36" i="12" a="1"/>
  <c r="AC36" i="12" s="1"/>
  <c r="AB36" i="12" a="1"/>
  <c r="AB36" i="12" s="1"/>
  <c r="AC20" i="12" a="1"/>
  <c r="AC20" i="12" s="1"/>
  <c r="AB20" i="12" a="1"/>
  <c r="AB20" i="12" s="1"/>
  <c r="AC4" i="12" a="1"/>
  <c r="AC4" i="12" s="1"/>
  <c r="AB4" i="12" a="1"/>
  <c r="AB4" i="12" s="1"/>
  <c r="AB58" i="12" a="1"/>
  <c r="AB58" i="12" s="1"/>
  <c r="AC58" i="12" a="1"/>
  <c r="AC58" i="12" s="1"/>
  <c r="AC67" i="12" a="1"/>
  <c r="AC67" i="12" s="1"/>
  <c r="AB67" i="12" a="1"/>
  <c r="AB67" i="12" s="1"/>
  <c r="AC51" i="12" a="1"/>
  <c r="AC51" i="12" s="1"/>
  <c r="AB51" i="12" a="1"/>
  <c r="AB51" i="12" s="1"/>
  <c r="AC35" i="12" a="1"/>
  <c r="AC35" i="12" s="1"/>
  <c r="AB35" i="12" a="1"/>
  <c r="AB35" i="12" s="1"/>
  <c r="AC19" i="12" a="1"/>
  <c r="AC19" i="12" s="1"/>
  <c r="AB19" i="12" a="1"/>
  <c r="AB19" i="12" s="1"/>
  <c r="AC3" i="12" a="1"/>
  <c r="AC3" i="12" s="1"/>
  <c r="AB3" i="12" a="1"/>
  <c r="AB3" i="12" s="1"/>
  <c r="C11" i="4"/>
  <c r="F3" i="4"/>
  <c r="B6" i="4"/>
  <c r="G3" i="4"/>
  <c r="B11" i="4"/>
  <c r="B4" i="4"/>
  <c r="B5" i="4"/>
  <c r="B2" i="4"/>
  <c r="F6" i="4"/>
  <c r="G6" i="4"/>
  <c r="B3" i="4"/>
  <c r="L10" i="12" a="1"/>
  <c r="L10" i="12" s="1"/>
  <c r="L7" i="12" a="1"/>
  <c r="L7" i="12" s="1"/>
  <c r="M5" i="12" a="1"/>
  <c r="M5" i="12" s="1"/>
  <c r="L74" i="12" a="1"/>
  <c r="L74" i="12" s="1"/>
  <c r="L58" i="12" a="1"/>
  <c r="L58" i="12" s="1"/>
  <c r="L42" i="12" a="1"/>
  <c r="L42" i="12" s="1"/>
  <c r="L26" i="12" a="1"/>
  <c r="L26" i="12" s="1"/>
  <c r="M67" i="12" a="1"/>
  <c r="M67" i="12" s="1"/>
  <c r="M51" i="12" a="1"/>
  <c r="M51" i="12" s="1"/>
  <c r="M36" i="12" a="1"/>
  <c r="M36" i="12" s="1"/>
  <c r="M22" i="12" a="1"/>
  <c r="M22" i="12" s="1"/>
  <c r="M8" i="12" a="1"/>
  <c r="M8" i="12" s="1"/>
  <c r="L73" i="12" a="1"/>
  <c r="L73" i="12" s="1"/>
  <c r="L57" i="12" a="1"/>
  <c r="L57" i="12" s="1"/>
  <c r="L41" i="12" a="1"/>
  <c r="L41" i="12" s="1"/>
  <c r="L25" i="12" a="1"/>
  <c r="L25" i="12" s="1"/>
  <c r="L9" i="12" a="1"/>
  <c r="L9" i="12" s="1"/>
  <c r="M66" i="12" a="1"/>
  <c r="M66" i="12" s="1"/>
  <c r="M50" i="12" a="1"/>
  <c r="M50" i="12" s="1"/>
  <c r="M35" i="12" a="1"/>
  <c r="M35" i="12" s="1"/>
  <c r="M21" i="12" a="1"/>
  <c r="M21" i="12" s="1"/>
  <c r="L72" i="12" a="1"/>
  <c r="L72" i="12" s="1"/>
  <c r="L56" i="12" a="1"/>
  <c r="L56" i="12" s="1"/>
  <c r="L40" i="12" a="1"/>
  <c r="L40" i="12" s="1"/>
  <c r="L24" i="12" a="1"/>
  <c r="L24" i="12" s="1"/>
  <c r="M65" i="12" a="1"/>
  <c r="M65" i="12" s="1"/>
  <c r="M49" i="12" a="1"/>
  <c r="M49" i="12" s="1"/>
  <c r="M20" i="12" a="1"/>
  <c r="M20" i="12" s="1"/>
  <c r="M6" i="12" a="1"/>
  <c r="M6" i="12" s="1"/>
  <c r="L71" i="12" a="1"/>
  <c r="L71" i="12" s="1"/>
  <c r="L55" i="12" a="1"/>
  <c r="L55" i="12" s="1"/>
  <c r="L39" i="12" a="1"/>
  <c r="L39" i="12" s="1"/>
  <c r="L23" i="12" a="1"/>
  <c r="L23" i="12" s="1"/>
  <c r="M64" i="12" a="1"/>
  <c r="M64" i="12" s="1"/>
  <c r="M48" i="12" a="1"/>
  <c r="M48" i="12" s="1"/>
  <c r="M34" i="12" a="1"/>
  <c r="M34" i="12" s="1"/>
  <c r="M19" i="12" a="1"/>
  <c r="M19" i="12" s="1"/>
  <c r="L70" i="12" a="1"/>
  <c r="L70" i="12" s="1"/>
  <c r="L54" i="12" a="1"/>
  <c r="L54" i="12" s="1"/>
  <c r="L38" i="12" a="1"/>
  <c r="L38" i="12" s="1"/>
  <c r="M63" i="12" a="1"/>
  <c r="M63" i="12" s="1"/>
  <c r="M47" i="12" a="1"/>
  <c r="M47" i="12" s="1"/>
  <c r="M33" i="12" a="1"/>
  <c r="M33" i="12" s="1"/>
  <c r="M4" i="12" a="1"/>
  <c r="M4" i="12" s="1"/>
  <c r="L69" i="12" a="1"/>
  <c r="L69" i="12" s="1"/>
  <c r="L53" i="12" a="1"/>
  <c r="L53" i="12" s="1"/>
  <c r="L37" i="12" a="1"/>
  <c r="L37" i="12" s="1"/>
  <c r="M62" i="12" a="1"/>
  <c r="M62" i="12" s="1"/>
  <c r="M46" i="12" a="1"/>
  <c r="M46" i="12" s="1"/>
  <c r="M32" i="12" a="1"/>
  <c r="M32" i="12" s="1"/>
  <c r="M18" i="12" a="1"/>
  <c r="M18" i="12" s="1"/>
  <c r="M3" i="12" a="1"/>
  <c r="M3" i="12" s="1"/>
  <c r="L68" i="12" a="1"/>
  <c r="L68" i="12" s="1"/>
  <c r="L52" i="12" a="1"/>
  <c r="L52" i="12" s="1"/>
  <c r="M61" i="12" a="1"/>
  <c r="M61" i="12" s="1"/>
  <c r="M45" i="12" a="1"/>
  <c r="M45" i="12" s="1"/>
  <c r="M31" i="12" a="1"/>
  <c r="M31" i="12" s="1"/>
  <c r="M17" i="12" a="1"/>
  <c r="M17" i="12" s="1"/>
  <c r="M60" i="12" a="1"/>
  <c r="M60" i="12" s="1"/>
  <c r="M44" i="12" a="1"/>
  <c r="M44" i="12" s="1"/>
  <c r="M30" i="12" a="1"/>
  <c r="M30" i="12" s="1"/>
  <c r="M16" i="12" a="1"/>
  <c r="M16" i="12" s="1"/>
  <c r="M75" i="12" a="1"/>
  <c r="M75" i="12" s="1"/>
  <c r="M59" i="12" a="1"/>
  <c r="M59" i="12" s="1"/>
  <c r="M43" i="12" a="1"/>
  <c r="M43" i="12" s="1"/>
  <c r="M29" i="12" a="1"/>
  <c r="M29" i="12" s="1"/>
  <c r="M15" i="12" a="1"/>
  <c r="M15" i="12" s="1"/>
  <c r="M28" i="12" a="1"/>
  <c r="M28" i="12" s="1"/>
  <c r="M14" i="12" a="1"/>
  <c r="M14" i="12" s="1"/>
  <c r="M27" i="12" a="1"/>
  <c r="M27" i="12" s="1"/>
  <c r="M13" i="12" a="1"/>
  <c r="M13" i="12" s="1"/>
  <c r="M12" i="12" a="1"/>
  <c r="M12" i="12" s="1"/>
  <c r="M11" i="12" a="1"/>
  <c r="M11" i="12" s="1"/>
  <c r="L2" i="12" a="1"/>
  <c r="L2" i="12" s="1"/>
  <c r="D2" i="12" a="1"/>
  <c r="D2" i="12" s="1"/>
  <c r="E2" i="12" a="1"/>
  <c r="E2" i="12" s="1"/>
  <c r="E17" i="12" a="1"/>
  <c r="E17" i="12" s="1"/>
  <c r="E65" i="12" a="1"/>
  <c r="E65" i="12" s="1"/>
  <c r="E26" i="12" a="1"/>
  <c r="E26" i="12" s="1"/>
  <c r="C33" i="12" a="1"/>
  <c r="C33" i="12" s="1"/>
  <c r="C64" i="12" a="1"/>
  <c r="C64" i="12" s="1"/>
  <c r="C48" i="12" a="1"/>
  <c r="C48" i="12" s="1"/>
  <c r="C32" i="12" a="1"/>
  <c r="C32" i="12" s="1"/>
  <c r="C16" i="12" a="1"/>
  <c r="C16" i="12" s="1"/>
  <c r="C15" i="12" a="1"/>
  <c r="C15" i="12" s="1"/>
  <c r="C14" i="12" a="1"/>
  <c r="C14" i="12" s="1"/>
  <c r="C49" i="12" a="1"/>
  <c r="C49" i="12" s="1"/>
  <c r="C62" i="12" a="1"/>
  <c r="C62" i="12" s="1"/>
  <c r="C61" i="12" a="1"/>
  <c r="C61" i="12" s="1"/>
  <c r="C45" i="12" a="1"/>
  <c r="C45" i="12" s="1"/>
  <c r="C29" i="12" a="1"/>
  <c r="C29" i="12" s="1"/>
  <c r="C13" i="12" a="1"/>
  <c r="C13" i="12" s="1"/>
  <c r="C47" i="12" a="1"/>
  <c r="C47" i="12" s="1"/>
  <c r="C46" i="12" a="1"/>
  <c r="C46" i="12" s="1"/>
  <c r="C44" i="12" a="1"/>
  <c r="C44" i="12" s="1"/>
  <c r="C28" i="12" a="1"/>
  <c r="C28" i="12" s="1"/>
  <c r="C12" i="12" a="1"/>
  <c r="C12" i="12" s="1"/>
  <c r="C63" i="12" a="1"/>
  <c r="C63" i="12" s="1"/>
  <c r="C31" i="12" a="1"/>
  <c r="C31" i="12" s="1"/>
  <c r="C30" i="12" a="1"/>
  <c r="C30" i="12" s="1"/>
  <c r="C60" i="12" a="1"/>
  <c r="C60" i="12" s="1"/>
  <c r="C59" i="12" a="1"/>
  <c r="C59" i="12" s="1"/>
  <c r="C43" i="12" a="1"/>
  <c r="C43" i="12" s="1"/>
  <c r="C27" i="12" a="1"/>
  <c r="C27" i="12" s="1"/>
  <c r="C11" i="12" a="1"/>
  <c r="C11" i="12" s="1"/>
  <c r="C10" i="12" a="1"/>
  <c r="C10" i="12" s="1"/>
  <c r="C9" i="12" a="1"/>
  <c r="C9" i="12" s="1"/>
  <c r="C42" i="12" a="1"/>
  <c r="C42" i="12" s="1"/>
  <c r="C41" i="12" a="1"/>
  <c r="C41" i="12" s="1"/>
  <c r="C25" i="12" a="1"/>
  <c r="C25" i="12" s="1"/>
  <c r="C56" i="12" a="1"/>
  <c r="C56" i="12" s="1"/>
  <c r="C40" i="12" a="1"/>
  <c r="C40" i="12" s="1"/>
  <c r="C24" i="12" a="1"/>
  <c r="C24" i="12" s="1"/>
  <c r="C8" i="12" a="1"/>
  <c r="C8" i="12" s="1"/>
  <c r="C58" i="12" a="1"/>
  <c r="C58" i="12" s="1"/>
  <c r="C55" i="12" a="1"/>
  <c r="C55" i="12" s="1"/>
  <c r="C39" i="12" a="1"/>
  <c r="C39" i="12" s="1"/>
  <c r="C23" i="12" a="1"/>
  <c r="C23" i="12" s="1"/>
  <c r="C7" i="12" a="1"/>
  <c r="C7" i="12" s="1"/>
  <c r="C57" i="12" a="1"/>
  <c r="C57" i="12" s="1"/>
  <c r="C54" i="12" a="1"/>
  <c r="C54" i="12" s="1"/>
  <c r="C38" i="12" a="1"/>
  <c r="C38" i="12" s="1"/>
  <c r="C22" i="12" a="1"/>
  <c r="C22" i="12" s="1"/>
  <c r="C6" i="12" a="1"/>
  <c r="C6" i="12" s="1"/>
  <c r="C53" i="12" a="1"/>
  <c r="C53" i="12" s="1"/>
  <c r="C37" i="12" a="1"/>
  <c r="C37" i="12" s="1"/>
  <c r="C21" i="12" a="1"/>
  <c r="C21" i="12" s="1"/>
  <c r="C5" i="12" a="1"/>
  <c r="C5" i="12" s="1"/>
  <c r="C4" i="12" a="1"/>
  <c r="C4" i="12" s="1"/>
  <c r="C52" i="12" a="1"/>
  <c r="C52" i="12" s="1"/>
  <c r="C20" i="12" a="1"/>
  <c r="C20" i="12" s="1"/>
  <c r="C3" i="12" a="1"/>
  <c r="C3" i="12" s="1"/>
  <c r="C51" i="12" a="1"/>
  <c r="C51" i="12" s="1"/>
  <c r="C35" i="12" a="1"/>
  <c r="C35" i="12" s="1"/>
  <c r="C19" i="12" a="1"/>
  <c r="C19" i="12" s="1"/>
  <c r="C36" i="12" a="1"/>
  <c r="C36" i="12" s="1"/>
  <c r="C66" i="12" a="1"/>
  <c r="C66" i="12" s="1"/>
  <c r="C50" i="12" a="1"/>
  <c r="C50" i="12" s="1"/>
  <c r="C34" i="12" a="1"/>
  <c r="C34" i="12" s="1"/>
  <c r="C18" i="12" a="1"/>
  <c r="C18" i="12" s="1"/>
  <c r="F69" i="11"/>
  <c r="B108" i="11"/>
  <c r="F17" i="11"/>
  <c r="F15" i="11"/>
  <c r="F13" i="11"/>
  <c r="F12" i="11"/>
  <c r="F11" i="11"/>
  <c r="F10" i="11"/>
  <c r="F108" i="11" s="1"/>
  <c r="F14" i="11"/>
  <c r="F16" i="11"/>
  <c r="C108" i="11"/>
  <c r="D108" i="11"/>
  <c r="G4" i="4"/>
  <c r="G5" i="4"/>
  <c r="F4" i="4"/>
  <c r="F2" i="4"/>
  <c r="G2" i="4"/>
  <c r="E98" i="1"/>
  <c r="E89" i="1"/>
  <c r="E18" i="1"/>
  <c r="E9" i="1"/>
  <c r="E8" i="1"/>
  <c r="E82" i="1"/>
  <c r="E57" i="1"/>
  <c r="E64" i="1"/>
  <c r="E42" i="1"/>
  <c r="E33" i="1"/>
  <c r="E72" i="1"/>
  <c r="E47" i="1"/>
  <c r="E39" i="1"/>
  <c r="E31" i="1"/>
  <c r="E23" i="1"/>
  <c r="E7" i="1"/>
  <c r="E66" i="1"/>
  <c r="E97" i="1"/>
  <c r="E80" i="1"/>
  <c r="E50" i="1"/>
  <c r="E81" i="1"/>
  <c r="E40" i="1"/>
  <c r="E6" i="1"/>
  <c r="E90" i="1"/>
  <c r="E73" i="1"/>
  <c r="E88" i="1"/>
  <c r="E95" i="1"/>
  <c r="E10" i="1"/>
  <c r="E41" i="1"/>
  <c r="E48" i="1"/>
  <c r="E87" i="1"/>
  <c r="E46" i="1"/>
  <c r="E85" i="1"/>
  <c r="E5" i="1"/>
  <c r="E17" i="1"/>
  <c r="E16" i="1"/>
  <c r="E71" i="1"/>
  <c r="E78" i="1"/>
  <c r="E62" i="1"/>
  <c r="E54" i="1"/>
  <c r="E14" i="1"/>
  <c r="E69" i="1"/>
  <c r="E13" i="1"/>
  <c r="E65" i="1"/>
  <c r="E56" i="1"/>
  <c r="E55" i="1"/>
  <c r="E86" i="1"/>
  <c r="E30" i="1"/>
  <c r="E93" i="1"/>
  <c r="E37" i="1"/>
  <c r="E92" i="1"/>
  <c r="E76" i="1"/>
  <c r="E60" i="1"/>
  <c r="E52" i="1"/>
  <c r="E44" i="1"/>
  <c r="E28" i="1"/>
  <c r="E20" i="1"/>
  <c r="E4" i="1"/>
  <c r="E58" i="1"/>
  <c r="E49" i="1"/>
  <c r="E96" i="1"/>
  <c r="E24" i="1"/>
  <c r="E63" i="1"/>
  <c r="E70" i="1"/>
  <c r="E22" i="1"/>
  <c r="E77" i="1"/>
  <c r="E61" i="1"/>
  <c r="E53" i="1"/>
  <c r="E45" i="1"/>
  <c r="E29" i="1"/>
  <c r="E21" i="1"/>
  <c r="E100" i="1"/>
  <c r="E84" i="1"/>
  <c r="E68" i="1"/>
  <c r="E12" i="1"/>
  <c r="E26" i="1"/>
  <c r="E25" i="1"/>
  <c r="E32" i="1"/>
  <c r="E79" i="1"/>
  <c r="E94" i="1"/>
  <c r="E38" i="1"/>
  <c r="E101" i="1"/>
  <c r="E99" i="1"/>
  <c r="E91" i="1"/>
  <c r="E83" i="1"/>
  <c r="E75" i="1"/>
  <c r="E67" i="1"/>
  <c r="E59" i="1"/>
  <c r="E51" i="1"/>
  <c r="E43" i="1"/>
  <c r="E35" i="1"/>
  <c r="E27" i="1"/>
  <c r="E19" i="1"/>
  <c r="E11" i="1"/>
  <c r="E3" i="1"/>
  <c r="AB2" i="12" l="1" a="1"/>
  <c r="AB2" i="12" s="1"/>
  <c r="D45" i="12" a="1"/>
  <c r="D45" i="12" s="1"/>
  <c r="E45" i="12" a="1"/>
  <c r="E45" i="12" s="1"/>
  <c r="D61" i="12" a="1"/>
  <c r="D61" i="12" s="1"/>
  <c r="E61" i="12" a="1"/>
  <c r="E61" i="12" s="1"/>
  <c r="D36" i="12" a="1"/>
  <c r="D36" i="12" s="1"/>
  <c r="E36" i="12" a="1"/>
  <c r="E36" i="12" s="1"/>
  <c r="D62" i="12" a="1"/>
  <c r="D62" i="12" s="1"/>
  <c r="E62" i="12" a="1"/>
  <c r="E62" i="12" s="1"/>
  <c r="D49" i="12" a="1"/>
  <c r="D49" i="12" s="1"/>
  <c r="E49" i="12" a="1"/>
  <c r="E49" i="12" s="1"/>
  <c r="D35" i="12" a="1"/>
  <c r="D35" i="12" s="1"/>
  <c r="E35" i="12" a="1"/>
  <c r="E35" i="12" s="1"/>
  <c r="D14" i="12" a="1"/>
  <c r="D14" i="12" s="1"/>
  <c r="E14" i="12" a="1"/>
  <c r="E14" i="12" s="1"/>
  <c r="D7" i="12" a="1"/>
  <c r="D7" i="12" s="1"/>
  <c r="E7" i="12" a="1"/>
  <c r="E7" i="12" s="1"/>
  <c r="D15" i="12" a="1"/>
  <c r="D15" i="12" s="1"/>
  <c r="E15" i="12" a="1"/>
  <c r="E15" i="12" s="1"/>
  <c r="D18" i="12" a="1"/>
  <c r="D18" i="12" s="1"/>
  <c r="E18" i="12" a="1"/>
  <c r="E18" i="12" s="1"/>
  <c r="D51" i="12" a="1"/>
  <c r="D51" i="12" s="1"/>
  <c r="E51" i="12" a="1"/>
  <c r="E51" i="12" s="1"/>
  <c r="D16" i="12" a="1"/>
  <c r="D16" i="12" s="1"/>
  <c r="E16" i="12" a="1"/>
  <c r="E16" i="12" s="1"/>
  <c r="D57" i="12" a="1"/>
  <c r="D57" i="12" s="1"/>
  <c r="E57" i="12" a="1"/>
  <c r="E57" i="12" s="1"/>
  <c r="D32" i="12" a="1"/>
  <c r="D32" i="12" s="1"/>
  <c r="E32" i="12" a="1"/>
  <c r="E32" i="12" s="1"/>
  <c r="D11" i="12" a="1"/>
  <c r="D11" i="12" s="1"/>
  <c r="E11" i="12" a="1"/>
  <c r="E11" i="12" s="1"/>
  <c r="D48" i="12" a="1"/>
  <c r="D48" i="12" s="1"/>
  <c r="E48" i="12" a="1"/>
  <c r="E48" i="12" s="1"/>
  <c r="D19" i="12" a="1"/>
  <c r="D19" i="12" s="1"/>
  <c r="E19" i="12" a="1"/>
  <c r="E19" i="12" s="1"/>
  <c r="D64" i="12" a="1"/>
  <c r="D64" i="12" s="1"/>
  <c r="E64" i="12" a="1"/>
  <c r="E64" i="12" s="1"/>
  <c r="D34" i="12" a="1"/>
  <c r="D34" i="12" s="1"/>
  <c r="E34" i="12" a="1"/>
  <c r="E34" i="12" s="1"/>
  <c r="D38" i="12" a="1"/>
  <c r="D38" i="12" s="1"/>
  <c r="E38" i="12" a="1"/>
  <c r="E38" i="12" s="1"/>
  <c r="D54" i="12" a="1"/>
  <c r="D54" i="12" s="1"/>
  <c r="E54" i="12" a="1"/>
  <c r="E54" i="12" s="1"/>
  <c r="D23" i="12" a="1"/>
  <c r="D23" i="12" s="1"/>
  <c r="E23" i="12" a="1"/>
  <c r="E23" i="12" s="1"/>
  <c r="D60" i="12" a="1"/>
  <c r="D60" i="12" s="1"/>
  <c r="E60" i="12" a="1"/>
  <c r="E60" i="12" s="1"/>
  <c r="D20" i="12" a="1"/>
  <c r="D20" i="12" s="1"/>
  <c r="E20" i="12" a="1"/>
  <c r="E20" i="12" s="1"/>
  <c r="D52" i="12" a="1"/>
  <c r="D52" i="12" s="1"/>
  <c r="E52" i="12" a="1"/>
  <c r="E52" i="12" s="1"/>
  <c r="D4" i="12" a="1"/>
  <c r="D4" i="12" s="1"/>
  <c r="E4" i="12" a="1"/>
  <c r="E4" i="12" s="1"/>
  <c r="D24" i="12" a="1"/>
  <c r="D24" i="12" s="1"/>
  <c r="E24" i="12" a="1"/>
  <c r="E24" i="12" s="1"/>
  <c r="D12" i="12" a="1"/>
  <c r="D12" i="12" s="1"/>
  <c r="E12" i="12" a="1"/>
  <c r="E12" i="12" s="1"/>
  <c r="D5" i="12" a="1"/>
  <c r="D5" i="12" s="1"/>
  <c r="E5" i="12" a="1"/>
  <c r="E5" i="12" s="1"/>
  <c r="D40" i="12" a="1"/>
  <c r="D40" i="12" s="1"/>
  <c r="E40" i="12" a="1"/>
  <c r="E40" i="12" s="1"/>
  <c r="D28" i="12" a="1"/>
  <c r="D28" i="12" s="1"/>
  <c r="E28" i="12" a="1"/>
  <c r="E28" i="12" s="1"/>
  <c r="D33" i="12" a="1"/>
  <c r="D33" i="12" s="1"/>
  <c r="E33" i="12" a="1"/>
  <c r="E33" i="12" s="1"/>
  <c r="D42" i="12" a="1"/>
  <c r="D42" i="12" s="1"/>
  <c r="E42" i="12" a="1"/>
  <c r="E42" i="12" s="1"/>
  <c r="D50" i="12" a="1"/>
  <c r="D50" i="12" s="1"/>
  <c r="E50" i="12" a="1"/>
  <c r="E50" i="12" s="1"/>
  <c r="D66" i="12" a="1"/>
  <c r="D66" i="12" s="1"/>
  <c r="E66" i="12" a="1"/>
  <c r="E66" i="12" s="1"/>
  <c r="D43" i="12" a="1"/>
  <c r="D43" i="12" s="1"/>
  <c r="E43" i="12" a="1"/>
  <c r="E43" i="12" s="1"/>
  <c r="D39" i="12" a="1"/>
  <c r="D39" i="12" s="1"/>
  <c r="E39" i="12" a="1"/>
  <c r="E39" i="12" s="1"/>
  <c r="D55" i="12" a="1"/>
  <c r="D55" i="12" s="1"/>
  <c r="E55" i="12" a="1"/>
  <c r="E55" i="12" s="1"/>
  <c r="D31" i="12" a="1"/>
  <c r="D31" i="12" s="1"/>
  <c r="E31" i="12" a="1"/>
  <c r="E31" i="12" s="1"/>
  <c r="D63" i="12" a="1"/>
  <c r="D63" i="12" s="1"/>
  <c r="E63" i="12" a="1"/>
  <c r="E63" i="12" s="1"/>
  <c r="D21" i="12" a="1"/>
  <c r="D21" i="12" s="1"/>
  <c r="E21" i="12" a="1"/>
  <c r="E21" i="12" s="1"/>
  <c r="D56" i="12" a="1"/>
  <c r="D56" i="12" s="1"/>
  <c r="E56" i="12" a="1"/>
  <c r="E56" i="12" s="1"/>
  <c r="D44" i="12" a="1"/>
  <c r="D44" i="12" s="1"/>
  <c r="E44" i="12" a="1"/>
  <c r="E44" i="12" s="1"/>
  <c r="D6" i="12" a="1"/>
  <c r="D6" i="12" s="1"/>
  <c r="E6" i="12" a="1"/>
  <c r="E6" i="12" s="1"/>
  <c r="D22" i="12" a="1"/>
  <c r="D22" i="12" s="1"/>
  <c r="E22" i="12" a="1"/>
  <c r="E22" i="12" s="1"/>
  <c r="D10" i="12" a="1"/>
  <c r="D10" i="12" s="1"/>
  <c r="E10" i="12" a="1"/>
  <c r="E10" i="12" s="1"/>
  <c r="D27" i="12" a="1"/>
  <c r="D27" i="12" s="1"/>
  <c r="E27" i="12" a="1"/>
  <c r="E27" i="12" s="1"/>
  <c r="D59" i="12" a="1"/>
  <c r="D59" i="12" s="1"/>
  <c r="E59" i="12" a="1"/>
  <c r="E59" i="12" s="1"/>
  <c r="D3" i="12" a="1"/>
  <c r="D3" i="12" s="1"/>
  <c r="E3" i="12" a="1"/>
  <c r="E3" i="12" s="1"/>
  <c r="D30" i="12" a="1"/>
  <c r="D30" i="12" s="1"/>
  <c r="E30" i="12" a="1"/>
  <c r="E30" i="12" s="1"/>
  <c r="D58" i="12" a="1"/>
  <c r="D58" i="12" s="1"/>
  <c r="E58" i="12" a="1"/>
  <c r="E58" i="12" s="1"/>
  <c r="D8" i="12" a="1"/>
  <c r="D8" i="12" s="1"/>
  <c r="E8" i="12" a="1"/>
  <c r="E8" i="12" s="1"/>
  <c r="D37" i="12" a="1"/>
  <c r="D37" i="12" s="1"/>
  <c r="E37" i="12" a="1"/>
  <c r="E37" i="12" s="1"/>
  <c r="D25" i="12" a="1"/>
  <c r="D25" i="12" s="1"/>
  <c r="E25" i="12" a="1"/>
  <c r="E25" i="12" s="1"/>
  <c r="D46" i="12" a="1"/>
  <c r="D46" i="12" s="1"/>
  <c r="E46" i="12" a="1"/>
  <c r="E46" i="12" s="1"/>
  <c r="D53" i="12" a="1"/>
  <c r="D53" i="12" s="1"/>
  <c r="E53" i="12" a="1"/>
  <c r="E53" i="12" s="1"/>
  <c r="D41" i="12" a="1"/>
  <c r="D41" i="12" s="1"/>
  <c r="E41" i="12" a="1"/>
  <c r="E41" i="12" s="1"/>
  <c r="D47" i="12" a="1"/>
  <c r="D47" i="12" s="1"/>
  <c r="E47" i="12" a="1"/>
  <c r="E47" i="12" s="1"/>
  <c r="D13" i="12" a="1"/>
  <c r="D13" i="12" s="1"/>
  <c r="E13" i="12" a="1"/>
  <c r="E13" i="12" s="1"/>
  <c r="D9" i="12" a="1"/>
  <c r="D9" i="12" s="1"/>
  <c r="E9" i="12" a="1"/>
  <c r="E9" i="12" s="1"/>
  <c r="D29" i="12" a="1"/>
  <c r="D29" i="12" s="1"/>
  <c r="E29" i="12" a="1"/>
  <c r="E29"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tc={61EDF982-D194-4F38-BD7C-B1505374C758}</author>
    <author>tc={8950EA47-6A24-4DAA-BD41-6D085B17EF3D}</author>
    <author>tc={5A7C41C9-DCE8-4F95-AFF6-2AAD21ACF0B6}</author>
    <author>tc={47B2A292-E44D-4881-8BC8-B0B14561878F}</author>
    <author>tc={CD36BD7C-0EE5-427B-A16D-AAA8231418C3}</author>
    <author>tc={A47BE2C4-5AF9-4AB9-8275-C1DFAB9F579C}</author>
    <author>tc={B8DA9FF8-9A7F-4535-A143-A0604C3BCA30}</author>
    <author>tc={22BB7F60-33E2-4237-9D8E-ABE352A19233}</author>
    <author>tc={D18D8C31-E249-4BD5-84AB-0B7A289E9832}</author>
    <author>tc={9B7E3FB6-E6E1-4C0D-B3BB-EFFEA141BF2A}</author>
    <author>tc={C247A869-ADF8-4EA4-85FF-52CF4F6AF695}</author>
    <author>tc={7622B0A3-D213-46E5-BF72-837EF8699AEA}</author>
    <author>tc={23E994BE-9466-4024-8E7C-4236E0CB06F8}</author>
    <author>tc={6DF9AD88-4C68-44DC-A72A-04C61B71289C}</author>
    <author>tc={11DD433A-C642-42A6-A7F6-7C257025D74F}</author>
  </authors>
  <commentList>
    <comment ref="G1" authorId="0" shapeId="0" xr:uid="{61EDF982-D194-4F38-BD7C-B1505374C75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Richtig anonymisiert
</t>
      </text>
    </comment>
    <comment ref="H1" authorId="1" shapeId="0" xr:uid="{8950EA47-6A24-4DAA-BD41-6D085B17EF3D}">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Anonymisiert, obwohl nichts da ist
</t>
      </text>
    </comment>
    <comment ref="I1" authorId="2" shapeId="0" xr:uid="{5A7C41C9-DCE8-4F95-AFF6-2AAD21ACF0B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anonymisiert, obwohl nötig
</t>
      </text>
    </comment>
    <comment ref="J1" authorId="3" shapeId="0" xr:uid="{47B2A292-E44D-4881-8BC8-B0B14561878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Richtig anonymisiert
</t>
      </text>
    </comment>
    <comment ref="K1" authorId="4" shapeId="0" xr:uid="{CD36BD7C-0EE5-427B-A16D-AAA8231418C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Anonymisiert, obwohl nichts da ist
</t>
      </text>
    </comment>
    <comment ref="L1" authorId="5" shapeId="0" xr:uid="{A47BE2C4-5AF9-4AB9-8275-C1DFAB9F579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anonymisiert, obwohl nötig
</t>
      </text>
    </comment>
    <comment ref="M1" authorId="6" shapeId="0" xr:uid="{B8DA9FF8-9A7F-4535-A143-A0604C3BCA3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Richtig anonymisiert
</t>
      </text>
    </comment>
    <comment ref="N1" authorId="7" shapeId="0" xr:uid="{22BB7F60-33E2-4237-9D8E-ABE352A1923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Anonymisiert, obwohl nichts da ist
</t>
      </text>
    </comment>
    <comment ref="O1" authorId="8" shapeId="0" xr:uid="{D18D8C31-E249-4BD5-84AB-0B7A289E9832}">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anonymisiert, obwohl nötig
</t>
      </text>
    </comment>
    <comment ref="P1" authorId="9" shapeId="0" xr:uid="{9B7E3FB6-E6E1-4C0D-B3BB-EFFEA141BF2A}">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Richtig anonymisiert
</t>
      </text>
    </comment>
    <comment ref="Q1" authorId="10" shapeId="0" xr:uid="{C247A869-ADF8-4EA4-85FF-52CF4F6AF69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Anonymisiert, obwohl nichts da ist
</t>
      </text>
    </comment>
    <comment ref="R1" authorId="11" shapeId="0" xr:uid="{7622B0A3-D213-46E5-BF72-837EF8699AEA}">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anonymisiert, obwohl nötig
</t>
      </text>
    </comment>
    <comment ref="S1" authorId="12" shapeId="0" xr:uid="{23E994BE-9466-4024-8E7C-4236E0CB06F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Richtig anonymisiert
</t>
      </text>
    </comment>
    <comment ref="T1" authorId="13" shapeId="0" xr:uid="{6DF9AD88-4C68-44DC-A72A-04C61B71289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Anonymisiert, obwohl nichts da ist
</t>
      </text>
    </comment>
    <comment ref="U1" authorId="14" shapeId="0" xr:uid="{11DD433A-C642-42A6-A7F6-7C257025D74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anonymisiert, obwohl nötig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tc={2EB5F060-BA77-4C2A-9C19-A946C326AA9F}</author>
    <author>tc={EB81C862-2D0C-4BA0-8274-C5C9F61FFA13}</author>
    <author>tc={C2425D6F-0555-406F-8590-62609F077F21}</author>
    <author>tc={E641B849-7FF7-427F-979B-3154A7183632}</author>
  </authors>
  <commentList>
    <comment ref="F1" authorId="0" shapeId="0" xr:uid="{2EB5F060-BA77-4C2A-9C19-A946C326AA9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ich noch versuchen umzusetzen
</t>
      </text>
    </comment>
    <comment ref="O1" authorId="1" shapeId="0" xr:uid="{EB81C862-2D0C-4BA0-8274-C5C9F61FFA1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ich noch versuchen umzusetzen
</t>
      </text>
    </comment>
    <comment ref="X1" authorId="2" shapeId="0" xr:uid="{C2425D6F-0555-406F-8590-62609F077F21}">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ich noch versuchen umzusetzen
</t>
      </text>
    </comment>
    <comment ref="AG1" authorId="3" shapeId="0" xr:uid="{E641B849-7FF7-427F-979B-3154A7183632}">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ich noch versuchen umzusetzen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DBC87C-4C0F-48B6-8BFA-FFF7FC54979E}" keepAlive="1" name="Abfrage - 3lg_4 1_4 1" description="Verbindung mit der Abfrage '3lg_4 1_4 1' in der Arbeitsmappe." type="5" refreshedVersion="8" background="1" saveData="1">
    <dbPr connection="Provider=Microsoft.Mashup.OleDb.1;Data Source=$Workbook$;Location=&quot;3lg_4 1_4 1&quot;;Extended Properties=&quot;&quot;" command="SELECT * FROM [3lg_4 1_4 1]"/>
  </connection>
  <connection id="2" xr16:uid="{8253CD17-A17D-4851-8CA4-6E39747F070A}" keepAlive="1" name="Abfrage - 3lg_4 1_4o" description="Verbindung mit der Abfrage '3lg_4 1_4o' in der Arbeitsmappe." type="5" refreshedVersion="8" background="1" saveData="1">
    <dbPr connection="Provider=Microsoft.Mashup.OleDb.1;Data Source=$Workbook$;Location=&quot;3lg_4 1_4o&quot;;Extended Properties=&quot;&quot;" command="SELECT * FROM [3lg_4 1_4o]"/>
  </connection>
  <connection id="3" xr16:uid="{4CC7737F-4A4F-430D-87BA-33583E7F39D4}" keepAlive="1" name="Abfrage - 3sm_4 1_4 1" description="Verbindung mit der Abfrage '3sm_4 1_4 1' in der Arbeitsmappe." type="5" refreshedVersion="8" background="1" saveData="1">
    <dbPr connection="Provider=Microsoft.Mashup.OleDb.1;Data Source=$Workbook$;Location=&quot;3sm_4 1_4 1&quot;;Extended Properties=&quot;&quot;" command="SELECT * FROM [3sm_4 1_4 1]"/>
  </connection>
  <connection id="4" xr16:uid="{A24F0357-09C6-4F41-BD69-B24DE1455488}" keepAlive="1" name="Abfrage - 3sm_4 1_4o" description="Verbindung mit der Abfrage '3sm_4 1_4o' in der Arbeitsmappe." type="5" refreshedVersion="8" background="1" saveData="1">
    <dbPr connection="Provider=Microsoft.Mashup.OleDb.1;Data Source=$Workbook$;Location=&quot;3sm_4 1_4o&quot;;Extended Properties=&quot;&quot;" command="SELECT * FROM [3sm_4 1_4o]"/>
  </connection>
  <connection id="5" xr16:uid="{498F7F43-77BA-45EE-B203-FA4552FA63C7}" keepAlive="1" name="Abfrage - 4 1-mini-classify" description="Verbindung mit der Abfrage '4 1-mini-classify' in der Arbeitsmappe." type="5" refreshedVersion="8" background="1" saveData="1">
    <dbPr connection="Provider=Microsoft.Mashup.OleDb.1;Data Source=$Workbook$;Location=&quot;4 1-mini-classify&quot;;Extended Properties=&quot;&quot;" command="SELECT * FROM [4 1-mini-classify]"/>
  </connection>
  <connection id="6" xr16:uid="{CFB143B6-98BB-41CF-B1F2-B1FF5D8340C9}" keepAlive="1" name="Abfrage - 4 1-nano-classify" description="Verbindung mit der Abfrage '4 1-nano-classify' in der Arbeitsmappe." type="5" refreshedVersion="8" background="1" saveData="1">
    <dbPr connection="Provider=Microsoft.Mashup.OleDb.1;Data Source=$Workbook$;Location=&quot;4 1-nano-classify&quot;;Extended Properties=&quot;&quot;" command="SELECT * FROM [4 1-nano-classify]"/>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<sst xmlns="http://schemas.openxmlformats.org/spreadsheetml/2006/main" count="16571" uniqueCount="886">
  <si>
    <t>anfrage</t>
  </si>
  <si>
    <t>wunsch_anonymisierung</t>
  </si>
  <si>
    <t>wunsch_klassifizierung</t>
  </si>
  <si>
    <t>wunsch_fragen</t>
  </si>
  <si>
    <t>wunschantwort</t>
  </si>
  <si>
    <t>generierte_frage_0</t>
  </si>
  <si>
    <t>kontext_frage_0</t>
  </si>
  <si>
    <t>generierte_frage_1</t>
  </si>
  <si>
    <t>kontext_frage_1</t>
  </si>
  <si>
    <t>generierte_frage_2</t>
  </si>
  <si>
    <t>kontext_frage_2</t>
  </si>
  <si>
    <t>generierte_frage_3</t>
  </si>
  <si>
    <t>kontext_frage_3</t>
  </si>
  <si>
    <t>generierte_frage_4</t>
  </si>
  <si>
    <t>kontext_frage_4</t>
  </si>
  <si>
    <t>generierte_frage_5</t>
  </si>
  <si>
    <t>kontext_frage_5</t>
  </si>
  <si>
    <t>generierte_frage_6</t>
  </si>
  <si>
    <t>kontext_frage_6</t>
  </si>
  <si>
    <t>generierte_frage_7</t>
  </si>
  <si>
    <t>kontext_frage_7</t>
  </si>
  <si>
    <t>anonymisierter_user_input</t>
  </si>
  <si>
    <t>klassifizierung</t>
  </si>
  <si>
    <t>form_query_token_usage</t>
  </si>
  <si>
    <t>generate_token_usage</t>
  </si>
  <si>
    <t>generierte_antwort</t>
  </si>
  <si>
    <t>Wir möchten Sperrmüll entsorgen. Darf im Container auch eine alte Stehlampe, Stühle und Tische entsorgt werden. Außerdem haben wir einen alten Crosstrainer wie sieht es damit aus?</t>
  </si>
  <si>
    <t/>
  </si>
  <si>
    <t>waste_disposal_guidance</t>
  </si>
  <si>
    <t>Darf im Sperrmüll eine alte Stehlampe entsorgt werden? Dürfen Töpfe im Sperrmüll entsorgt werden? Düfen Pfannen im Sperrmüll entsorgt werden? Dürfen Gläser im Sperrmüll entsorgt werden? Wo wird ein Crosstrainer entsorgt?</t>
  </si>
  <si>
    <t>Bis auf den Crosstrainer darf alles im Sperrmüll entsorgt werden.</t>
  </si>
  <si>
    <t>Darf eine alte Stehlampe im Sperrmüllcontainer entsorgt werden?</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</si>
  <si>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460471328728945202,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t>
  </si>
  <si>
    <t>Können Stühle im Sperrmüllcontainer entsorgt werden?</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</si>
  <si>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t>
  </si>
  <si>
    <t>Können Tische im Sperrmüllcontainer entsorgt werden?</t>
  </si>
  <si>
    <t>[{'id':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</si>
  <si>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Darf ein alter Crosstrainer im Sperrmüllcontainer entsorgt werden?</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</si>
  <si>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460471328728945202,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</si>
  <si>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input: 0, output: 0</t>
  </si>
  <si>
    <t>Stühle und Tische dürfen im Sperrmüllcontainer entsorgt werden. Eine alte Stehlampe und ein alter Crosstrainer dürfen jedoch nicht im Sperrmüllcontainer entsorgt werden, da Elektrogeräte im Sperrmüll nicht erlaubt sind.</t>
  </si>
  <si>
    <t>wir bitten um Abholung der Herrenlosen Papiermülltonne in der Otto-Suhr Allee- 80-82</t>
  </si>
  <si>
    <t>Adresse</t>
  </si>
  <si>
    <t>complex_query_customer_support</t>
  </si>
  <si>
    <t>wir bitten um Abholung der Herrenlosen Papiermülltonne in der &lt;ANONYMIZED_LOCATION&gt; 80-82</t>
  </si>
  <si>
    <t>Bitte kontaktieren Sie unseren Kundenservice</t>
  </si>
  <si>
    <t>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t>
  </si>
  <si>
    <t>internal_faq</t>
  </si>
  <si>
    <t>Wer kümmert sich um die Sondererlaubnis zum Abstellen des Containers bei der Stadt?</t>
  </si>
  <si>
    <t>Für die Stellplatzgenehmigung bist du verantwortlich. Bitte kontaktiere deine Behörde.</t>
  </si>
  <si>
    <t>Guten Tag, wir benötigen ab dem 02.09. einen Container für Bauschutt in der Gartenstraße 119. &lt;ANONYMIZED_LOCATION&gt; werden müsste er auf öffentlichem Grund. 2 Wochen haben für das Entkernen geplant. Wenn wir den Container über Sie beziehen würden, würden Sie sich auch um die Beantragung der Sondererlaubnis für das Abstellen des Containers bei der &lt;ANONYMIZED_LOCATION_2&gt; kümmern?</t>
  </si>
  <si>
    <t>Kalksandsteine, Fliesen, Putz, Beton, Laminat, behandeltes Holz.</t>
  </si>
  <si>
    <t>Wo entsorge ich Kalksandstein? Wo werden Fliesen entsorgt? Wo wird Putz entsorgt? Wo wird Beton entsorgt? Wo wird Laminat entsorgt? Wo wird behandeltes Holz entsorgt?</t>
  </si>
  <si>
    <t>Kalksandstein, Fliesen, Putz und Beton gehören in den Baumischabfall Container. Laminat ist Sperrmüll und Behandeltes Holz gehört in die Fraktion Holz A1-A3</t>
  </si>
  <si>
    <t>Wie entsorge ich Kalksandsteine richtig?</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</si>
  <si>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</si>
  <si>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Dürfen Fliesen in den Bauschuttcontainer?</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</si>
  <si>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</si>
  <si>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Wohin gehört alter Putz zur Entsorgung?</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</si>
  <si>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</si>
  <si>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Kann Beton im Container für Bauschutt entsorgt werden?</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</si>
  <si>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</si>
  <si>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Wie wird Laminat korrekt entsorgt?</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</si>
  <si>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</si>
  <si>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Darf behandeltes Holz in den Sperrmüll?</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</si>
  <si>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t>
  </si>
  <si>
    <t>Kalksandsteine entsorgst du als Bauschutt. Fliesen dürfen in den Bauschuttcontainer. Alter Putz kann in den Bauschutt oder Baumischabfall. Betonbruch darf im Bauschuttcontainer entsorgt werden. Laminat gehört in den Container für Holz A1 - A3, behandeltes Holz darf nicht in den Sperrmüll.</t>
  </si>
  <si>
    <t>Hallo ich brauche einen Container für den Bodenaushub. Materialien zu entsorgen sind Erde und Kies . Was für einen Container brauche ich.</t>
  </si>
  <si>
    <t>Wo entsorge ich Erde. Wo entsorge ich Kies.</t>
  </si>
  <si>
    <t>Das weiß ich leider nicht</t>
  </si>
  <si>
    <t>Hallo ich brauche einen Container für den Bodenaushub. Materialien zu entsorgen sind &lt;ANONYMIZED_LOCATION&gt; und Kies . Was für einen Container brauche ich.</t>
  </si>
  <si>
    <t>Was kostet ein Container für Eternitplatten ( Asbest ) entsorgen ca. 60qm</t>
  </si>
  <si>
    <t>Wo entsorge ich Asbest</t>
  </si>
  <si>
    <t>sony TV GERÄT ;SCHWER ;ALT ;DEFFEKT; MAße;80cm -60cm -50cm , gewicht ca. 30kg ; vielleicht noch kleingeräte dazu kommen von mitbewohner im mehrfamilien.haus wo ich auch wohne!</t>
  </si>
  <si>
    <t>Wo entsorge ich einen TV. Was darf noch mit rein?</t>
  </si>
  <si>
    <t>In den Container E-Geräte (Großgeräte) dürfen neben Fernseher auch Gefrierschränke, Herde, Kühlschränke, Trockner und Waschmaschinen.</t>
  </si>
  <si>
    <t>sony TV GERÄT ;SCHWER ;ALT ;DEFFEKT; &lt;ANONYMIZED_PERSON&gt; -60cm -50cm , gewicht ca. 30kg ; vielleicht noch kleingeräte dazu kommen von mitbewohner im mehrfamilien.haus wo ich auch wohne!</t>
  </si>
  <si>
    <t>Hallo, Ich benötige ein Angebot zur Entsorgung von ca. 0,5qm Gussasphalt.</t>
  </si>
  <si>
    <t>Guten Tag, Ich habe für Montag, den 15.07.24 einen Container bestellt. Ich würde gerne wissen, wann dieser ca. geliefert wird. Ich habe ein Parkverbotsschild aufstellen lassen - ggf. muss ich abschleppen lassen bevor der Container kommt. Mit freundlichen Grüßen, Uwe Marko</t>
  </si>
  <si>
    <t>Name</t>
  </si>
  <si>
    <t>Guten Tag, Ich habe für Montag, den 15.07.24 einen Container bestellt. Ich würde gerne wissen, wann dieser ca. geliefert wird. Ich habe ein Parkverbotsschild aufstellen lassen - ggf. muss ich abschleppen lassen bevor der Container kommt. Mit freundlichen Grüßen, &lt;ANONYMIZED_PERSON&gt;</t>
  </si>
  <si>
    <t>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t>
  </si>
  <si>
    <t>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&lt;ANONYMIZED_LOCATION&gt; (&lt;ANONYMIZED_LOCATION_2&gt; 2). Wir benötigen dringend die Abholung bereits nächste Woche (KW 29). Vorab vielen Dank. Mit freundlichen Grüßen</t>
  </si>
  <si>
    <t>Hallo ich bräuchte einen Container Für Sperrmüll 30 cb Und Restmüll 20 cb Gewerblich</t>
  </si>
  <si>
    <t>Guten Tag, wir haben bei zweimonatigem Abholen letztes Mal, am 4. Juli, vergessen, unsere blaue Papiertonne vors Haus zu stellen. Können wir das ausnahmsweise in drei Wochen tun? Beste Grüße</t>
  </si>
  <si>
    <t>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t>
  </si>
  <si>
    <t>Adresse, Telefonnummer</t>
  </si>
  <si>
    <t>Sehr geehrte Damen und Herren, ich arbeite für Shoepassion Gmbh in &lt;ANONYMIZED_LOCATION&gt; und möchte ein Entsorgungsangebot anfragen. Entsorgung soll in &lt;ANONYMIZED_LOCATION&gt;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&lt;ANONYMIZED_PHONE&gt; Vielen Dank! Mit Freundlichen Grüßen</t>
  </si>
  <si>
    <t>zwei Firmen 1 x alle zwei Wochen 1 x 120l Speisereste / 1 x 120l Fettentsorgung 1 x alle zwei Wochen 1 x 240l Speisereste Wir bitten um Rückruf! 03341 4114755 -</t>
  </si>
  <si>
    <t>Telefonnummer</t>
  </si>
  <si>
    <t>zwei Firmen 1 x alle zwei Wochen 1 x 120l Speisereste / 1 x 120l Fettentsorgung 1 x alle zwei Wochen 1 x 240l Speisereste Wir bitten um Rückruf! &lt;ANONYMIZED_PHONE&gt; -</t>
  </si>
  <si>
    <t>Guten Tag, wir möchten gerne Bitumenschindeln entsorgen, es handelt sich um ca. 4 kubikmeter. Wo entsorgen wir diese.</t>
  </si>
  <si>
    <t>Bitemenschindeln gehören in den Dachpappe Container</t>
  </si>
  <si>
    <t>Wo kann ich Bitumenschindeln entsorgen?</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</si>
  <si>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</si>
  <si>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Bitumenschindeln gehören nicht in den Bauschutt, Baumischabfall, Mischabfall oder Sperrmüll, da sie in keiner der genannten Fraktionen als zulässig aufgeführt sind. Sie gelten meist als Sonderabfall und sollten bei einem Wertstoffhof oder einer speziellen Annahmestelle für Baustellenabfälle entsorgt werden. Erkundige dich am besten bei deinem lokalen Entsorgungsbetrieb nach den genauen Annahmestellen.</t>
  </si>
  <si>
    <t>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t>
  </si>
  <si>
    <t>Wie kann ich Bretter mit festklebenden Resten von alter Teerpappe entsorgen?</t>
  </si>
  <si>
    <t>[{'id':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</si>
  <si>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Wie entsorge ich verwitterte Teerpappe, die in Müllsäcken gesammelt ist?</t>
  </si>
  <si>
    <t>Welche Entsorgungsmöglichkeiten gibt es für Baumischabfall aus Schilfrohrputz, Ziegeln und Mörtel?</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</si>
  <si>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</si>
  <si>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Die Bretter mit festklebenden Resten alter Teerpappe müssen als Sondermüll entsorgt werden, am besten bei einem Wertstoffhof oder einer Sonderabfallsammelstelle. Die verwitterte Teerpappe in den Müllsäcken zählt ebenfalls zu den Sonderabfällen und muss über einen zugelassenen Entsorgungsfachbetrieb oder eine kommunale Schadstoffsammelstelle entsorgt werden. Für den Baumischabfall aus Schilfrohrputz, Ziegeln und Mörtel ist die Entsorgung in der Fraktion Baumischabfall möglich. Alternativ können rein mineralische Bestandteile wie Ziegel und Mörtel auch als Bauschutt entsorgt werden, sofern sie frei von organischen Anteilen sind. Bitte informieren Sie sich bei Ihrer örtlichen Abfallberatung über die genauen Abgabemöglichkeiten.</t>
  </si>
  <si>
    <t>Hallo, wir sind 3 Reihenhäuser und teilen uns einen Müllplatz. Wir haben eine 240L Papiertonne und würden uns eine 14tägige Abholung wünschen. Können wir einen Sondervertrag mit Ihnen vereinbaren? Wir wollten trotzdem mal fragen :) Vielen Dank</t>
  </si>
  <si>
    <t>Ich würde gerne mit einem Container überschüssiges Material von einem Terrassenbau abtransportieren. Dies wären vermutlich: - Sand - Erde mit Sand - Schotter - Split Welcher Container wäre dafür geeignet?</t>
  </si>
  <si>
    <t>Wo gehört Sand entsorgt. Wo gehört Erde entsorgt. Wo gehört Schotter entsorgt. Wo gehört Split entsorgt.</t>
  </si>
  <si>
    <t>Das darf alles im Baumischabfall entsorgt werden</t>
  </si>
  <si>
    <t>Welcher Container ist für die Entsorgung von Sand geeignet?</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</si>
  <si>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</si>
  <si>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Welcher Container ist für die Entsorgung von Schotter geeignet?</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</si>
  <si>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</si>
  <si>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Welcher Container ist für die Entsorgung von Split geeignet?</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</si>
  <si>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</si>
  <si>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Ich würde gerne mit einem Container überschüssiges Material von einem Terrassenbau abtransportieren. Dies wären vermutlich: - Sand - &lt;ANONYMIZED_LOCATION&gt; mit Sand - Schotter - Split Welcher Container wäre dafür geeignet?</t>
  </si>
  <si>
    <t>Für die Entsorgung von Sand, Schotter und Split ist ein Bauschutt-Container geeignet, da diese Materialien zu den mineralischen Abfällen zählen. Alternativ kann Sand auch in einem Container für Baumischabfall entsorgt werden. Für eine gemischte Entsorgung aller genannten Materialien empfiehlt sich jedoch der Bauschutt-Container. So können Sie das überschüssige Material vom Terrassenbau fachgerecht abtransportieren lassen.</t>
  </si>
  <si>
    <t>Guten Tag, gerne möchten wir für einen Auftrag einen Container 5 m3 bestellen für Sperrmüll. Hier läge wohl der Preis einmalig bei 450, 10 Euro zuzüglich Mehrwertsteuer. Kommen noch weitere Kosten hier hinzu? Wir freuen uns über eine kurze Rückmeldung! Vielen Dank!</t>
  </si>
  <si>
    <t>Entstehen bei einem Container zusätzliche Kosten?</t>
  </si>
  <si>
    <t>Nein, nur bei einer Falschbefüllung oder Verlängerung der Stellzeit fallen Mehrkosten an.</t>
  </si>
  <si>
    <t>ich bitte um ein Angebot für eine Schuttmulde. ca. 5 Tonnen Fliesenabfälle. Inkl. Anfahrt und Preis pro Tonne. Baustelle wäre in Hockenheim.</t>
  </si>
  <si>
    <t>ich bitte um ein Angebot für eine Schuttmulde. ca. 5 Tonnen Fliesenabfälle. &lt;ANONYMIZED_LOCATION&gt;. Anfahrt und Preis pro Tonne. Baustelle wäre in &lt;ANONYMIZED_LOCATION_2&gt;.</t>
  </si>
  <si>
    <t>Ich benötige für eine Haushaltsauflösung einen Container in Bempflingen. Stellmöglichkeit auf einer befestigten Fläche ist vorhanden(Parkplatz). Vor der Stellfläche ist wenig Platz zum Rangieren. Ist es Trotzdem möglich einen Container zu Stellen?</t>
  </si>
  <si>
    <t>Wie viel Platz für den Container wird benötigt?</t>
  </si>
  <si>
    <t>Die Größe der Fläche ist individuell abhängig von der Containergröße. Die Zufahrt muss mindestens 4m breit und 15m lang sein.</t>
  </si>
  <si>
    <t>Ich benötige für eine Haushaltsauflösung einen Container in &lt;ANONYMIZED_LOCATION&gt;. &lt;ANONYMIZED_LOCATION_2&gt; auf einer befestigten Fläche ist vorhanden(Parkplatz). Vor der Stellfläche ist wenig Platz zum Rangieren. Ist es Trotzdem möglich einen Container zu Stellen?</t>
  </si>
  <si>
    <t>Hallo, ich möchte gerne einen Spermülcontainer mieten und dieser muss auf der Straße stehen vor der Wohnung. Wo muss ich das anmelden und kann ich den Container erst buchen, wenn ich die Genehmigung vorliegen habe? Vielen Dank</t>
  </si>
  <si>
    <t>Wo muss ich den Container anmelden? Brauche ich vorher eine Genehmigung?</t>
  </si>
  <si>
    <t>Eine Stellplatzgenehmigung wird nur auf öffentlichen Ortern und der Innenstadt benötigt. Dafür muss die örtliche Behörde kontaktiert werden.</t>
  </si>
  <si>
    <t>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t>
  </si>
  <si>
    <t>Sehr geehrte Damen und Herren, für unsere Hausstellung benötigen wir einen Baumischabfallcontainer mit 10 m3 inkl. Deckel in 71336 &lt;ANONYMIZED_LOCATION&gt;.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t>
  </si>
  <si>
    <t>Ich habe 24 Platten Wellasbest, ca. 3m³ zu entsorgen. Bitte lassen Sie mir ein Angebot zukommen.</t>
  </si>
  <si>
    <t>Ich möchte gern eine Papiertonne für unser 2 Familienhaus bestellen, die 14 tägig abgeholt werden soll. Bitte machen Sie mir ein Angebot, da online 4 wöchig voreingestellt ist. Objekt: Tschaikoskistraße 6</t>
  </si>
  <si>
    <t>Ich möchte gern eine Papiertonne für unser 2 Familienhaus bestellen, die 14 tägig abgeholt werden soll. Bitte machen Sie mir ein Angebot, da online 4 wöchig voreingestellt ist. Objekt: &lt;ANONYMIZED_LOCATION&gt; 6</t>
  </si>
  <si>
    <t>Ich benötige einen 7qm Container für Lehmboden. Gerne mit einer Klappe.</t>
  </si>
  <si>
    <t>Hallo, Ich habe mal eine Frage, warum werden in komplett Braunschweig die Papier Container nicht mehr geleert? Ich werde mein Papier Müll nicht mehr los! Um eine Antwort wäre ich sehr dankbar. Beste Grüße</t>
  </si>
  <si>
    <t>Hallo, Ich habe mal eine Frage, warum werden in komplett &lt;ANONYMIZED_LOCATION&gt; die Papier Container nicht mehr geleert? Ich werde mein Papier Müll nicht mehr los! Um eine Antwort wäre ich sehr dankbar. Beste Grüße</t>
  </si>
  <si>
    <t>Hallo, in meiner Einfahrt muss ich Schotter, etwa 1-2 Kubikmeter abtragen um die Grundlage zur Verpflasterung des Platzes zu schaffen. Es müsste ein kleiner Container oder ein Bag in Frage kommen! Was würde das kosten? Mit freundlichen Grüßen,</t>
  </si>
  <si>
    <t>Wir müssen ein Haus komplett ausräumen inklusive überlagerter Lebensmittel auch in Gläsern undflaschen, Kunststoffblumen, Wäsche. Welcher Container käme dafür uns in Frage?</t>
  </si>
  <si>
    <t>Wo gehören Lebensmittel entsorgt. Wo gehören Kunststoffblumen entsorgt. Wo gehört Wäsche entsorgt.</t>
  </si>
  <si>
    <t>Die Lebensmittel gehören in die Lebensmittel Fraktion. Der Rest kann in Mischabfall entsorgt werden</t>
  </si>
  <si>
    <t>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t>
  </si>
  <si>
    <t>Hallo, der Deckel von unserer Papiertonne ist leider kaputt gegangen und wohl beim Entleeren in den Müllwagen gefallen. Wir möchten deshalb eine neue leere blaue Tonne bestellen. Ist das möglich? Über eine Rückmeldung bedanken wir uns im Voraus. Unser Wohnort: &lt;ANONYMIZED_LOCATION&gt; 22, 74172 &lt;ANONYMIZED_LOCATION_2&gt; MfG Fam.</t>
  </si>
  <si>
    <t>Guten Tag, welchen Container soll ich am besten bestellen, wenn ich zum Großteil  Mauerwerk und zusätzlich einige Gibskartonplatten, Fliesen und Tapetenreste entsorgen möchte? Viele Grüße</t>
  </si>
  <si>
    <t>Wo wird Mauerwerk entsorgt. Wo werden Gipskartonplatten entsorgt. Wo werden Tapetenreste entsorgt. Wo werden Fliesen entsorgt?</t>
  </si>
  <si>
    <t>Alles kann in den Baumischabfall Container.</t>
  </si>
  <si>
    <t>In welchen Container kann ich Mauerwerk entsorgen?</t>
  </si>
  <si>
    <t>Dürfen Gibskartonplatten in den Container?</t>
  </si>
  <si>
    <t>[{'id':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</si>
  <si>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Können Fliesen im Container entsorgt werden?</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</si>
  <si>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</si>
  <si>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Wie entsorge ich Tapetenreste?</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</si>
  <si>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</si>
  <si>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Für die Entsorgung von Mauerwerk, Fliesen und Tapetenresten eignet sich am besten ein Container für Baumischabfall, da alle diese Materialien dort erlaubt sind. Gipskartonplatten dürfen jedoch nicht in diesen Container gegeben werden. Diese müssen separat entsorgt werden, da sie in keiner der genannten Fraktionen zulässig sind. Bestellen Sie also einen Baumischabfall-Container für Mauerwerk, Fliesen und Tapetenreste und entsorgen Sie Gipskartonplatten gesondert. Viele Grüße!</t>
  </si>
  <si>
    <t>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t>
  </si>
  <si>
    <t>Sehr geehrte Damen und Herren, wir benötigen Ende September/ Anfang Oktober einen Container, da wir unser Haus umbauen und renovieren möchten. Wir müssen Böden und Wände rausreißen daher denke ich &lt;ANONYMIZED_LOCATION&gt; werden wir benötigen. Das Objekt befindet sich im &lt;ANONYMIZED_LOCATION_2&gt; 15 78730 &lt;ANONYMIZED_LOCATION_3&gt;. Was würde es bei ihnen kosten einen Container 10m3 für Bauschutt zu mieten und nach &lt;ANONYMIZED_LOCATION_3&gt; bringen und abholen zu lassen? Ich habe dies online berechnet, kommen da noch zusätzliche Gebühren dazu? Vielen Dank.</t>
  </si>
  <si>
    <t>Hallo, ich bin interessiert an einer Regelmäßigen Papierentsorgung in einem Privathaushalt. Können Sie mich bitte über die anfallenden Gebühren informieren.</t>
  </si>
  <si>
    <t>Sehr geehrte Damen und Herren, Ich möchte meine alten Akten/Ordner entsorgen, können diese in meiner Fil. Edeka Schmid, In den Burgwiesen 16, 72488 abgeholt werden (Container) ? Mit was für kosten muß ich hier rechnen. Mit freundlichen Grüßen</t>
  </si>
  <si>
    <t>Sehr geehrte Damen und Herren, Ich möchte meine alten Akten/Ordner entsorgen, können diese in meiner Fil. &lt;ANONYMIZED_PERSON&gt;, In den Burgwiesen 16, 72488 abgeholt werden (Container) ? Mit was für kosten muß ich hier rechnen. Mit freundlichen Grüßen</t>
  </si>
  <si>
    <t>Ich möchte eine gelbe Tonne bestellen. Britta Rossow Glasapfelweg 8 13127 Berlin - in KGA Gravenstein Ecke Straße 76 bitte stellen Danke</t>
  </si>
  <si>
    <t>Adresse, Name</t>
  </si>
  <si>
    <t>Ich möchte eine gelbe Tonne bestellen. &lt;ANONYMIZED_PERSON&gt; 8 13127 &lt;ANONYMIZED_LOCATION&gt; - in KGA &lt;ANONYMIZED_LOCATION_2&gt; 76 bitte stellen Danke</t>
  </si>
  <si>
    <t>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t>
  </si>
  <si>
    <t>Wie entsorge ich Getränke in Glasflaschen.</t>
  </si>
  <si>
    <t>In den Container Lebensmittel dürfen nur unverpackte Lebensmittel.</t>
  </si>
  <si>
    <t>Auf Grund einer Neueröffung einer Filiale von uns, können wir nicht genau sagen wie viel Kartonage anfallen wird im Laufe der Geschäftszeit. Ist es möglich die Menge und / oder Größe der bestellten Behälter innerhalb des Vertrages zu ändern?</t>
  </si>
  <si>
    <t>bitte für cosmarweg 82 in 13591 Berlin Plastikabfall Gelbe Tonne</t>
  </si>
  <si>
    <t>bitte für &lt;ANONYMIZED_LOCATION&gt; 82 in 13591 Berlin Plastikabfall Gelbe Tonne</t>
  </si>
  <si>
    <t>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t>
  </si>
  <si>
    <t>Guten Tag, Ich möchte einen baumisch Container 20m3 Und einen Bauschutt Container 10m3. Können diese ggf zusammen gebracht/geholt werden um Kosten zu sparen? Oder welche Containergrößen sind kombinierbar? Mit freundlichen</t>
  </si>
  <si>
    <t>Können mehrere Container zusammen abgeholt werden</t>
  </si>
  <si>
    <t>Dazu gibt es keine Antwort in den Dokumenten.</t>
  </si>
  <si>
    <t>Ich suche eine Grubenentleerung. Macht ihr das auch?</t>
  </si>
  <si>
    <t>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t>
  </si>
  <si>
    <t>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&lt;ANONYMIZED_LOCATION&gt;). Wird es dann nach dem wiegen verrechnet? Wie lange dauert es ab Buchung bis der Container Vorort steht? Ist das schnell möglich? Sind die Online Preise im Vergleich fix Preise oder wird hier auch das Gewicht verrechnet? Bsp. 7m3 Container kostet knapp 540€. VG,</t>
  </si>
  <si>
    <t>Zu entsorgen wären Spanplatten - ca. 1000 kg</t>
  </si>
  <si>
    <t>Wo kann ich Spanplatten entsorgen?</t>
  </si>
  <si>
    <t>Spanplatten können im Container Holz A4 oder Holz A1-A3 entsorgt werden</t>
  </si>
  <si>
    <t>Wie entsorge ich Spanplatten?</t>
  </si>
  <si>
    <t>[{'id':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t>
  </si>
  <si>
    <t>Spanplatten gehören in die Fraktion Holz A4, wenn sie schädliche Verunreinigungen aufweisen, ansonsten in die Fraktion Holz A1 - A3. Sie dürfen nicht im Sperrmüll oder Bauschutt entsorgt werden. Bringe sie zum Wertstoffhof oder einer entsprechenden Sammelstelle für Altholz.</t>
  </si>
  <si>
    <t>Hallo und guten Tag. Wir haben auf der Internetseite leider keine passende Antwort zur Größe der Container gefunden. Welche gibt es?</t>
  </si>
  <si>
    <t>Welche Containergrößen gibt es?</t>
  </si>
  <si>
    <t>Es gibt verschiedene Containergrößen und diese variieren je anch Abfallart und Postleitzahl.</t>
  </si>
  <si>
    <t>Welche Containergrößen bieten Sie an?</t>
  </si>
  <si>
    <t>[{'id': None, 'metadata': {'pk': 460471328728945653, 'source': 'csv/faq.csv', 'row': 27, 'Antwort': 'Wir bieten eine Vielzahl an Containergrößen an. Die Containergrößen können je nach Abfallart und Postleitzahl variieren.'}, 'page_content': 'Frage: Welche Auswahl an Containergrößen haben Sie im Sortiment? Antwort: Wir bieten eine Vielzahl an Containergrößen an. Die Containergrößen können je nach Abfallart und Postleitzahl variieren.', 'type': 'Document'}, {'id': None, 'metadata': {'pk': 460471328728945646, 'source': 'csv/faq.csv', 'row': 27, 'Antwort': 'Wir bieten eine Vielzahl an Containergrößen an. Die Containergrößen können je nach Abfallart und Postleitzahl variieren.'}, 'page_content': 'Frage: Welche Containergrößen gibt es?\nAntwort: Wir bieten eine Vielzahl an Containergrößen an. Die Containergrößen können je nach Abfallart und Postleitzahl variieren.', 'type': 'Document'}, {'id': None, 'metadata': {'pk': 460471328728945661, 'source': 'csv/faq.csv', 'row': 27, 'Antwort': 'Wir bieten eine Vielzahl an Containergrößen an. Die Containergrößen können je nach Abfallart und Postleitzahl variieren.'}, 'page_content': 'Frage: Welche Containergrößen bieten Sie für meinen Wohnort an? Antwort: Wir bieten eine Vielzahl an Containergrößen an. Die Containergrößen können je nach Abfallart und Postleitzahl variieren.', 'type': 'Document'}, {'id': None, 'metadata': {'pk': 460471328728945647,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t>
  </si>
  <si>
    <t>Wir bieten eine Vielzahl an Containergrößen an. Die verfügbaren Größen können je nach Abfallart und Postleitzahl variieren. Bitte geben Sie Ihre Postleitzahl und die Abfallart an, um die genauen Größen zu erfahren.</t>
  </si>
  <si>
    <t>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t>
  </si>
  <si>
    <t>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t>
  </si>
  <si>
    <t>email</t>
  </si>
  <si>
    <t>Können Schieferplatten in Altholz A4 entsorgt werden? Können Schieferplatten in Bauschutt entsorgt werden? Kann Estrich im Bauschuttcontainer entsorgt werden?</t>
  </si>
  <si>
    <t>Schieferplatten dürfen nicht im Holz Container entsorgt werden, stattdessen können diese mit Estrich zusammen im Bauschutt Container entsorgt werden.</t>
  </si>
  <si>
    <t>Dürfen Schieferplatten im Altholz A IV Container entsorgt werden?</t>
  </si>
  <si>
    <t>[{'id':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t>
  </si>
  <si>
    <t>Können Schieferplatten bei einer Anmietung eines &lt;ANONYMIZED_LOCATION&gt; entsorgt werden?</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</si>
  <si>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</si>
  <si>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Ist die Entsorgung von Estrich im &lt;ANONYMIZED_LOCATION&gt; möglich?</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</si>
  <si>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</si>
  <si>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Sehr geehrte Damen und Herren, ich habe bei Ihnen am 24.06.2024 (&lt;ANONYMIZED_MAIL&gt;) einen Altholz A IV Container angemietet. Nun habe ich Schieferplatten in der Decke entdeckt. (siehe Bild). Kann ich diese Schieferplatten in diesen bereits angemieteten Container mit entsorgen oder können diese bei einer Anmietung eines &lt;ANONYMIZED_LOCATION&gt;s entsorgt werden? Des Weiteren stellt sich mit die Frage, ob ich in den &lt;ANONYMIZED_LOCATION&gt; auch Estrich entsorgen kann. Vielen Dank für Ihre Rückmeldung. Mit freundlichem Gruß</t>
  </si>
  <si>
    <t>Schieferplatten dürfen nicht im Altholz A IV Container entsorgt werden. Sie können jedoch in der Fraktion Bauschutt entsorgt werden, sofern sie keine Fremdstoffe wie Kunststoff oder Dämmmaterial enthalten. Auch Estrich kann im Bauschutt entsorgt werden, wenn er keine Fremdstoffe wie Gips, Kunststoffe oder Dämmmaterial enthält. Bitte achten Sie darauf, dass nur zulässige Materialien in den jeweiligen Containern entsorgt werden. Vielen Dank für Ihre Anfrage.</t>
  </si>
  <si>
    <t>Hallo, Ich habe Estrich und fliesen zum entsorgen. Ist das Bauschutt?</t>
  </si>
  <si>
    <t>Kann Estrich im Bauschutt entsorgt werden. Können Fliesen im Bauschutt entsorgt werden?</t>
  </si>
  <si>
    <t>Ja, Fliesen und Estrich können im Bauschutt entsorgt werden.</t>
  </si>
  <si>
    <t>Wie kann ich Estrich entsorgen?</t>
  </si>
  <si>
    <t>Wie kann ich Fliesen entsorgen?</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</si>
  <si>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</si>
  <si>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Gehören Estrich und Fliesen zum Bauschutt?</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</si>
  <si>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460471328728945209, 'source': 'csv/fraktionen.csv', 'row': 10, 'Fraktion': 'Lebensmittel | Speisereste', 'Was darf rein': 'Obst, pflanzliche Küchenabfälle, Rückstände zubereiteter tierischer Produkte wie Fleisch, Wurst, Blut, Geflügelabfälle, Eier, Milch, Speck, Fisch und Knochen (kleiner als 15cm), Tee- und Kaffeesud sowie Teebeutel, überlagerte und unverpackte Lebensmittel', 'Was darf NICHT rein': 'Fleischereiabfälle, Pflanzen und Grünschnitt, rohe Knochen, verpackte Lebensmittel, Zigaretten und Asche'}, 'page_content': 'Die Fraktion Lebensmittel | Speisereste darf folgendes enthalten: Obst, pflanzliche Küchenabfälle, Rückstände zubereiteter tierischer Produkte wie Fleisch, Wurst, Blut, Geflügelabfälle, Eier, Milch, Speck, Fisch und Knochen (kleiner als 15cm), Tee- und Kaffeesud sowie Teebeutel, überlagerte und unverpackte Lebensmittel. Die Fraktion Lebensmittel | Speisereste darf folgendes nicht enthalten: Fleischereiabfälle, Pflanzen und Grünschnitt, rohe Knochen, verpackte Lebensmittel, Zigaretten und Asche.', 'type': 'Document'}]</t>
  </si>
  <si>
    <t>Ja, sowohl Estrich als auch Fliesen gehören zum Bauschutt. Beide zählen zu mineralischen Abfällen und können in der Fraktion Bauschutt entsorgt werden. Achte darauf, dass keine Fremdstoffe wie Holz, Gips oder Kunststoffe enthalten sind. Fliesen dürfen nicht im Sperrmüll entsorgt werden. So wird die Entsorgung korrekt und umweltgerecht durchgeführt.</t>
  </si>
  <si>
    <t>Sehr geehrte Damen und Herren, was würde es mich kosten einen 7 Kubikcontainer mit Gipsresten entsorgen zu lassen. Das Ganze ist privat.</t>
  </si>
  <si>
    <t>Sehr geehrte Damen und Herren, was würde es mich kosten einen 7 &lt;ANONYMIZED_LOCATION&gt; mit Gipsresten entsorgen zu lassen. Das Ganze ist privat.</t>
  </si>
  <si>
    <t>Hallo, uns würde gerne interessieren was es kosten würde 5x Papptonnen 1x Wertstofftonne sowie 1x Hausmülltonne in der Größe 1m³ zustellen und wöchentlich alle zu leeren.</t>
  </si>
  <si>
    <t>Es geht hier um den Austausch Gelber Sack gegen Gelbe Tonne Mein Grundstück wurde leider beim Umtausch vergessen, bitte daher um Nachlieferung einer 120 Liter Gelbe-Tonne 13129 Berlin Oberonstr. 13A</t>
  </si>
  <si>
    <t>Es geht hier um den Austausch Gelber Sack gegen Gelbe Tonne Mein Grundstück wurde leider beim Umtausch vergessen, bitte daher um Nachlieferung einer 120 Liter Gelbe-Tonne 13129 &lt;ANONYMIZED_LOCATION&gt; Oberonstr. 13A</t>
  </si>
  <si>
    <t>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t>
  </si>
  <si>
    <t>Sehr geehrte Damen und Herren, wir sind neu in &lt;ANONYMIZED_LOCATION&gt;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t>
  </si>
  <si>
    <t>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t>
  </si>
  <si>
    <t>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&lt;ANONYMIZED_LOCATION&gt; Mietzeitraum ca. 2-3 Wochen, wenn möglich mit einer &lt;ANONYMIZED_LOCATION_2&gt;. Es gibt eine befestigte &lt;ANONYMIZED_LOCATION_3&gt; von von ca. 15m x 3,5m Vielen Dank und schöne Grüße</t>
  </si>
  <si>
    <t>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t>
  </si>
  <si>
    <t>Guten Tag wir benötigen einen &lt;ANONYMIZED_LOCATION&gt;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&lt;ANONYMIZED_PHONE&gt; oder &lt;ANONYMIZED_PHONE_2&gt; mit freundlichen Grüßen,</t>
  </si>
  <si>
    <t>Ausräumen eines Messi-Hauses</t>
  </si>
  <si>
    <t>Weiterleiten an ALBA</t>
  </si>
  <si>
    <t>Frage muss durch ALBA bearbeitet werden. Kann darum direkt "durchgeschleust" werden.</t>
  </si>
  <si>
    <t>2-3m³ Mauerwerk, 1m³ Beton, 80m² Parkett, 60m² Laminat</t>
  </si>
  <si>
    <t>Wo wird Mauerwerkt ensorgt. Wo wird Beton entsorgt. Wo wird Parkett ensorgt. Wo wird Laminat entsorgt.</t>
  </si>
  <si>
    <t>Mauerwerk, Beton und Parkett können in Baumischabfall entsorgt werden. Laminat gehört in den Sperrmüll.</t>
  </si>
  <si>
    <t>Wie kann ich 2-3m³ Mauerwerk entsorgen?</t>
  </si>
  <si>
    <t>Wohin gehört 1m³ Beton zur Entsorgung?</t>
  </si>
  <si>
    <t>Kann ich 80m² Parkett recyceln oder entsorgen?</t>
  </si>
  <si>
    <t>[{'id':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</si>
  <si>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Wie entsorge ich 60m² Laminat richtig?</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</si>
  <si>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</si>
  <si>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2-3m³ Mauerwerk kannst du als Bauschutt entsorgen, am besten über einen Bauschuttcontainer oder eine Annahmestelle, solange keine Fremdstoffe enthalten sind. 1m³ Beton gehört ebenfalls zur Fraktion Bauschutt. 80m² Parkett entsorgst du als Altholz der Fraktion A2 oder A3, nicht im Sperrmüll oder Baumischabfall. 60m² Laminat bringst du zum Wertstoffhof und gibst es als Holz A1 - A3 ab, nicht im Sperrmüll oder Baumischabfall. Informiere dich bei deinem lokalen Entsorger über eventuelle Vorgaben für Parkett.</t>
  </si>
  <si>
    <t>Hallo, brauche für mein Gewerbehof einen Container 2 m³ Bau-Misch mit Deckel, der circa alle 4-6 Wochen geleert wird. Bitte um Angebot. Mit freundlichen Grüßen</t>
  </si>
  <si>
    <t>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t>
  </si>
  <si>
    <t>Sehr geehrte Damen und Herren, wir sind eine Eismanufaktur in &lt;ANONYMIZED_LOCATION&gt; und arbeiten von März-Oktober, also in dieser Zeit ist der Laden geöffnet und wir haben relativ viel Pappe. Von &lt;ANONYMIZED_LOCATION_2&gt; ist der Laden geschlossen und es fällt demnach auch keine Pappe an. Wir bräuchten eine 1100l Tonne mit Kette und Schloss. Können Sie uns dazu ein Angebot machen? Vielen Dank. Mit freundlichen Grüßen</t>
  </si>
  <si>
    <t>Hallo liebes Alba-Team, wir sind eine neue Kita in Moabit (Lehrter Straße 54, 10557 Berlin) und benötigen Mülltonnen. Wir brauchen Pappe-, Plastik-, Gewerbe- und Biomülltonnen, die alle 4 Wochen abgeholt werden. Wie viel würde das kosten? Liebe Grüße i.V.</t>
  </si>
  <si>
    <t>Hallo liebes Alba-Team, wir sind eine neue Kita in &lt;ANONYMIZED_LOCATION&gt; (&lt;ANONYMIZED_LOCATION_2&gt; 54, 10557 &lt;ANONYMIZED_LOCATION_3&gt;) und benötigen Mülltonnen. Wir brauchen Pappe-, Plastik-, Gewerbe- und Biomülltonnen, die alle 4 Wochen abgeholt werden. Wie viel würde das kosten? Liebe Grüße i.V.</t>
  </si>
  <si>
    <t>Hallo, wieso ist ist Ihre Unternehmensfarbe blau? Grüße</t>
  </si>
  <si>
    <t>irrelevant_or_smalltalk</t>
  </si>
  <si>
    <t>Warum ist die Unternehmensfarbe blau?</t>
  </si>
  <si>
    <t>[{'id': None, 'metadata': {'pk': 460471328728945424,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Warum empfiehlt es sich, einen Container am Straßenrand mit Deckel auszustatten?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 {'id': None, 'metadata': {'pk': 460471328728945582,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Was tut ALBA für mehr Nachhaltigkeit?\nAntwort: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 {'id': None, 'metadata': {'pk': 460471328728945277, 'source': 'csv/faq.csv', 'row': 3, 'Antwort': 'Für ein problemloses Erreichen und Aufnehmen des Containers durch unseren LKW, sollte dieser gerade bei einem räumlich begrenzten Abstellort nicht verrückt oder gedreht werden.'}, 'page_content': 'Frage: Warum sollte der Container nicht verrückt oder gedreht werden? Antwort: Für ein problemloses Erreichen und Aufnehmen des Containers durch unseren LKW, sollte dieser gerade bei einem räumlich begrenzten Abstellort nicht verrückt oder gedreht werden.', 'type': 'Document'}, {'id': None, 'metadata': {'pk': 460471328728945583,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engagiert sich ALBA für den Umweltschutz?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t>
  </si>
  <si>
    <t>Im bereitgestellten Kontext gibt es keine Information darüber, warum die Unternehmensfarbe blau ist.</t>
  </si>
  <si>
    <t>Hi, ich brauche eine regelmäßige Entleerung von einem Pappcontainer. Bieten Sie sowas auch an? Ravenestr. 8 in 13543 Berlin. Grüße von Manni Boxter</t>
  </si>
  <si>
    <t>Ist eine regelmäßige Entleerung eines Papiercontainers möglich?</t>
  </si>
  <si>
    <t>Ja, für Pappe|Papier bieten wir eine regelmäßige Entsorgung an.</t>
  </si>
  <si>
    <t>Hi, ich brauche eine regelmäßige Entleerung von einem Pappcontainer. Bieten Sie sowas auch an? &lt;ANONYMIZED_LOCATION&gt;. 8 in 13543 &lt;ANONYMIZED_LOCATION_2&gt;. Grüße von &lt;ANONYMIZED_PERSON&gt;</t>
  </si>
  <si>
    <t>Habt ihr auch Rollcontainer? Was für einen Untergrund brauchtr man da?</t>
  </si>
  <si>
    <t>Gibt es auch Rollcontainer? Welchen Untergrund benötigen Rollcontainer?</t>
  </si>
  <si>
    <t>Wir bieten Absatz- und Abrollcontainer an. Für beide Containerarten muss ein fester Untergrund sichergestellt sein.</t>
  </si>
  <si>
    <t>Bietet ihr Rollcontainer an?</t>
  </si>
  <si>
    <t>[{'id': None, 'metadata': {'pk': 460471328728945282, 'source': 'csv/faq.csv', 'row': 4, 'Antwort': 'Um deine Tonne vor Fremdbefüllung zu schützen, empfehlen wir sie mit einem Vorhängeschloss abzuschließen. Dieses kannst du bei der Bestellung mit auswählen.'}, 'page_content': 'Frage: Bietet ihr Tonnen mit integriertem Schloss an? Antwort: Um deine Tonne vor Fremdbefüllung zu schützen, empfehlen wir sie mit einem Vorhängeschloss abzuschließen. Dieses kannst du bei der Bestellung mit auswählen.', 'type': 'Document'}, {'id': None, 'metadata': {'pk': 460471328728945615,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Welche verschiedenen Container kann ich bei Ihnen mieten?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460471328728945290, 'source': 'csv/faq.csv', 'row': 4, 'Antwort': 'Um deine Tonne vor Fremdbefüllung zu schützen, empfehlen wir sie mit einem Vorhängeschloss abzuschließen. Dieses kannst du bei der Bestellung mit auswählen.'}, 'page_content': 'Frage: Bietet ihr Zubehör wie Vorhängeschlösser für die Tonnen an? Antwort: Um deine Tonne vor Fremdbefüllung zu schützen, empfehlen wir sie mit einem Vorhängeschloss abzuschließen. Dieses kannst du bei der Bestellung mit auswählen.', 'type': 'Document'}, {'id': None, 'metadata': {'pk': 460471328728945618,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begehbare Container bekommen?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t>
  </si>
  <si>
    <t>Welcher Untergrund wird für einen Rollcontainer benötigt?</t>
  </si>
  <si>
    <t>[{'id': None, 'metadata': {'pk': 460471328728945249, 'source': 'csv/faq.csv', 'row': 2, 'Antwort': 'Der Untergrund muss für die Containergestellung geeignet sein, d. h. er sollte befestigt, eben und tragfähig sein. Empfindliche Untergründe sollten von einem LKW nicht befahren werden, denn sie können durch die Gewichtsbelastung beschädigt werden.'}, 'page_content': 'Frage: Welche Anforderungen muss der Untergrund für einen Container erfüllen? Antwort: Der Untergrund muss für die Containergestellung geeignet sein, d. h. er sollte befestigt, eben und tragfähig sein. Empfindliche Untergründe sollten von einem LKW nicht befahren werden, denn sie können durch die Gewichtsbelastung beschädigt werden.', 'type': 'Document'}, {'id': None, 'metadata': {'pk': 460471328728945747, 'source': 'csv/faq.csv', 'row': 33, 'Antwort': 'Je nach Containergröße wird eine andere Stellfläche für den Container benötigt. In der unteren Tabelle findest du die jeweiligen Stellflächen.'}, 'page_content': 'Frage: Wie viel Quadratmeter werden für einen Container benötigt? Antwort: Je nach Containergröße wird eine andere Stellfläche für den Container benötigt. In der unteren Tabelle findest du die jeweiligen Stellflächen.', 'type': 'Document'}, {'id': None, 'metadata': {'pk': 460471328728945510, 'source': 'csv/faq.csv', 'row': 18, 'Antwort': 'Für die Lieferung wird ausreichend Platz für den Container als auch für den LKW benötigt. Deshalb muss die Zufahrt min. 4 m breit und 15 m lang sein. Die Belastbarkeit des Anfahrtsweges muss mindestens 26 t betragen. Unsere Fahrzeuge benötigen einen Wendekreis von 16 m und beachte bitte die lichte Höhe von ca. 6,20 m im Standbereich des Containers. Die Standfläche muss befestigt, horizontal und mit dem LKW zu erreichen sein. Du kannst z.B. Bretter oder Bohlen unter den Container legen, um Beschädigungen am Untergrund zu verhindern. Bei der Aufstellung im öffentlichen Raum, solltest du auch beachten, dass eine Stellgenehmigung benötigt wird.'}, 'page_content': 'Frage: Muss der Untergrund für den Container besonders vorbereitet werden? Antwort: Für die Lieferung wird ausreichend Platz für den Container als auch für den LKW benötigt. Deshalb muss die Zufahrt min. 4 m breit und 15 m lang sein. Die Belastbarkeit des Anfahrtsweges muss mindestens 26 t betragen. Unsere Fahrzeuge benötigen einen Wendekreis von 16 m und beachte bitte die lichte Höhe von ca. 6,20 m im Standbereich des Containers. Die Standfläche muss befestigt, horizontal und mit dem LKW zu erreichen sein. Du kannst z.B. Bretter oder Bohlen unter den Container legen, um Beschädigungen am Untergrund zu verhindern. Bei der Aufstellung im öffentlichen Raum, solltest du auch beachten, dass eine Stellgenehmigung benötigt wird.', 'type': 'Document'}, {'id': None, 'metadata': {'pk': 460471328728945622,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Sind die Container für alle Untergründe geeignet?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t>
  </si>
  <si>
    <t>Wir bieten keine Rollcontainer an, sondern nur Absatzcontainer und Abrollcontainer. Für einen Rollcontainer wäre jedoch ein fester, ebener und tragfähiger Untergrund erforderlich, der mit dem LKW erreichbar ist. Die Standfläche sollte befestigt und horizontal sein, um eine sichere Aufstellung zu gewährleisten.</t>
  </si>
  <si>
    <t>Kann ich in den Container reingehen?</t>
  </si>
  <si>
    <t>Ist der Container begehbar?</t>
  </si>
  <si>
    <t>Der Abrollcontainer ist begehbar, der Absetzcontainer jedoch nicht.</t>
  </si>
  <si>
    <t>Darf ich den Container betreten?</t>
  </si>
  <si>
    <t>[{'id': None, 'metadata': {'pk': 460471328728945385, 'source': 'csv/faq.csv', 'row': 10, 'Antwort': 'Du musst nicht zwingend bei der Containerlieferung vor Ort sein. Jedoch ist es empfehlenswert, so kann der Fahrer über den exakten Stellplatz des Containers informiert werden. Für eine problemlose Lieferung des Containers auf dem privaten Grundstück muss der Zugang bzw. Zufahrt für das Fahrzeug gewährleistet sein. Alternativ kannst du uns Stellplatzinformationen auch beim Bestellvorgang im Kommentar hinterlassen.'}, 'page_content': 'Frage: Kann ich die Zufahrt zum Grundstück freigeben und den Container ohne meine Anwesenheit liefern lassen? Antwort: Du musst nicht zwingend bei der Containerlieferung vor Ort sein. Jedoch ist es empfehlenswert, so kann der Fahrer über den exakten Stellplatz des Containers informiert werden. Für eine problemlose Lieferung des Containers auf dem privaten Grundstück muss der Zugang bzw. Zufahrt für das Fahrzeug gewährleistet sein. Alternativ kannst du uns Stellplatzinformationen auch beim Bestellvorgang im Kommentar hinterlassen.', 'type': 'Document'}, {'id': None, 'metadata': {'pk': 460471328728945695,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Bis zu welcher Höhe darf ich den Container befüllen?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460471328728945698,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Ist es erlaubt, den Container über die Kante hinaus zu beladen?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460471328728945705,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Gibt es eine Markierung, bis zu der ich den Container befüllen darf? Antwort: Der Container darf nur bis zu der Beladungskante befüllt werden. Nur so ist ein ordentlicher und sicherer Transport der Abfälle möglich. Bei der Überfüllung des Containers kann der Inhalt beim Transport andere Verkehrsteilnehmer gefährden.', 'type': 'Document'}]</t>
  </si>
  <si>
    <t>Dazu gibt es im bereitgestellten Kontext keine Information. Es wird nur beschrieben, wie hoch der Container befüllt werden darf, aber nicht, ob das Betreten erlaubt ist.</t>
  </si>
  <si>
    <t>Hilfe, ich habe mich vertippt. Statt der Hofstraße 81a habe ich ausversehen die Hofstraße 91a in 15345 Berlin eingegeben. Kann ich die Containerbestellung noch ändern? Bitte melden Sie sich</t>
  </si>
  <si>
    <t>Kann die Adresse bei einer Containerbestellung geändert werden?</t>
  </si>
  <si>
    <t>Für die Änderung deiner Daten nach der Bestellung kontaktiere bitte den Kundenservice.</t>
  </si>
  <si>
    <t>Hilfe, ich habe mich vertippt. Statt der &lt;ANONYMIZED_LOCATION&gt; 81a habe ich ausversehen die &lt;ANONYMIZED_LOCATION&gt; 91a in 15345 &lt;ANONYMIZED_LOCATION_2&gt; eingegeben. Kann ich die Containerbestellung noch ändern? Bitte melden Sie sich</t>
  </si>
  <si>
    <t>Mein Kollege mit der Telefonnumemr 017283947362 hat einen Container bestellt. Diesen brauchen wir aber doch nicht. Wie kann ich stornieren?</t>
  </si>
  <si>
    <t>Wie kann ein Container storniert werden?</t>
  </si>
  <si>
    <t>Für die Stornierung oder Widerrufung des bestellten Containers, kontaktiere bitte den Kundenservice.</t>
  </si>
  <si>
    <t>Mein Kollege mit der Telefonnumemr &lt;ANONYMIZED_PHONE&gt; hat einen Container bestellt. Diesen brauchen wir aber doch nicht. Wie kann ich stornieren?</t>
  </si>
  <si>
    <t>wnn ich heute anrufe und bestelle, kann ich nächste woche den container haben oder wie lange dauert es?</t>
  </si>
  <si>
    <t>Wie lange dauert die Lieferung des Containers</t>
  </si>
  <si>
    <t>Die Lieferung unserer Container ist häufig auch sehr kurzfristig möglich.Hier kommt es auf die Verfügbarkeit des jeweiligen Containers in deiner Region an. Wenn du einen Container auswählst, siehst du den frühestmöglichen Anlieferungstag. Solltest du den Behälter dennoch früher benötigen, kontaktiere uns bitte telefonisch.</t>
  </si>
  <si>
    <t>Wie lange dauert es, bis ein Container nach der Bestellung geliefert wird?</t>
  </si>
  <si>
    <t>[{'id': None, 'metadata': {'pk': 460471328728945450, 'source': 'csv/faq.csv', 'row': 14,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'page_content': 'Frage: Wie erfahre ich, wann mein Container tatsächlich geliefert wird?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'type': 'Document'}, {'id': None, 'metadata': {'pk': 460471328728945448, 'source': 'csv/faq.csv', 'row': 14,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'page_content': 'Frage: Wie lange ist das Zeitfenster, in dem mein Container geliefert werden kann?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'type': 'Document'}, {'id': None, 'metadata': {'pk': 460471328728945770,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erkenne ich bei der Bestellung, wann der Container geliefert werden kann?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460471328728945742, 'source': 'csv/faq.csv', 'row': 33, 'Antwort': 'Je nach Containergröße wird eine andere Stellfläche für den Container benötigt. In der unteren Tabelle findest du die jeweiligen Stellflächen.'}, 'page_content': 'Frage: Wie viel Platz wird für ein Container benötigt?\nAntwort: Je nach Containergröße wird eine andere Stellfläche für den Container benötigt. In der unteren Tabelle findest du die jeweiligen Stellflächen.', 'type': 'Document'}]</t>
  </si>
  <si>
    <t>Die Lieferung eines Containers ist häufig auch sehr kurzfristig möglich, abhängig von der Verfügbarkeit in deiner Region. Beim Bestellvorgang siehst du den frühestmöglichen Anlieferungstag. Für eine noch schnellere Lieferung kannst du telefonisch Kontakt aufnehmen.</t>
  </si>
  <si>
    <t>Ich habe ein neues Haus gebaut in der rotkelchenallee 14612 falkensee und brauche einen container. Die einfahrt ist 5m breit und 20m lang. Lkw kommt eigentlich durch. Passt die größe für Anlieferung?</t>
  </si>
  <si>
    <t>Adrese</t>
  </si>
  <si>
    <t>Wie groß muss die Einfahrt für einen Container sein?</t>
  </si>
  <si>
    <t>Die Zufahrt muss min 4m breit und 15m lang sein.</t>
  </si>
  <si>
    <t>Ich habe ein neues Haus gebaut in der &lt;ANONYMIZED_LOCATION&gt; 14612 &lt;ANONYMIZED_LOCATION_2&gt; und brauche einen container. Die einfahrt ist 5m breit und 20m lang. Lkw kommt eigentlich durch. Passt die größe für Anlieferung?</t>
  </si>
  <si>
    <t>Wann erfolgt die Lieferung, also uhrzeit, ich bin nicht immer zu haus</t>
  </si>
  <si>
    <t>Zu welcher Uhrzeit erfolgt die Containerlieferung</t>
  </si>
  <si>
    <t>Die Lieferung findet in der Regel in der Zeit von 8:00 - 15:00 Uhr statt. Soll die Anfahrt früher oder später erfolgen, gib das bitte im Bestellprozess mit an und wir prüfen die Möglichkeit.</t>
  </si>
  <si>
    <t>Anlieferung soll übermorgen sein, aber ich bin nicht da. Kann die Anlieferung trotzdem erfolgen, obwohl ich nicht vor ort bin? Es geht um den Standort in Braunschweig 25332, Alter Fischerweg 12. Liebe Grüße</t>
  </si>
  <si>
    <t>Muss ich bei der Anlieferung anwesend sein?</t>
  </si>
  <si>
    <t>Du musst nicht zwingend bei der Containerlieferung vor Ort sein, solange die Zufahrt für das Fahrzeug gewährleistet ist</t>
  </si>
  <si>
    <t>Anlieferung soll übermorgen sein, aber ich bin nicht da. Kann die Anlieferung trotzdem erfolgen, obwohl ich nicht vor ort bin? Es geht um den Standort in &lt;ANONYMIZED_LOCATION&gt; 25332, &lt;ANONYMIZED_LOCATION_2&gt; 12. Liebe Grüße</t>
  </si>
  <si>
    <t>Guten Abend, mein Name ist Henning Polster von der RetroFisch GmbH. Es sieht aus, als ob unsere Papiertonne nächste Woche schon voll ist. Wie kann ich irgendwie ein Leerung zwischendrinnen beuaftrtagen?</t>
  </si>
  <si>
    <t>Wie kann ich eine Zwischenleerung beauftragen</t>
  </si>
  <si>
    <t>Für eine Zwischenleerung oder eine vorzeitige Leerung kannst du dich gerne an unseren Kundenservice wenden.</t>
  </si>
  <si>
    <t>Guten Abend, mein Name ist &lt;ANONYMIZED_PERSON&gt; von der RetroFisch GmbH. Es sieht aus, als ob unsere Papiertonne nächste Woche schon voll ist. Wie kann ich irgendwie ein Leerung zwischendrinnen beuaftrtagen?</t>
  </si>
  <si>
    <t>Kriegt man Geld wieder wenn der Container nur halb voll ist? Ich weiß nämlich noch nicht wie viel Bauschutt ich aus dem Abriss des Wintergartens rausbekomme. Danke, Peter Neumann</t>
  </si>
  <si>
    <t>Bekomme ich Geld wieder bei einem halbvollen Container?</t>
  </si>
  <si>
    <t>Nein, der Container besitzt einen Pauschalpreis. Es gibt kein Geld zurück</t>
  </si>
  <si>
    <t>Kriegt man Geld wieder wenn der Container nur halb voll ist? Ich weiß nämlich noch nicht wie viel Bauschutt ich aus dem Abriss des &lt;ANONYMIZED_LOCATION&gt; rausbekomme. &lt;ANONYMIZED_PERSON&gt;, &lt;ANONYMIZED_PERSON_2&gt;</t>
  </si>
  <si>
    <t>Ich soll von meinem Chef fragen, wann der container abgeholt wird</t>
  </si>
  <si>
    <t>Wann wird mein Container abgeholt?</t>
  </si>
  <si>
    <t>Dein Container wird an deinem gewünschten Datum wird abgeholt. Dieses legst du bei der Bestellung fest.</t>
  </si>
  <si>
    <t>Wenn wir uns heute einen Container bestellen, wie lange darf dieser bei uns stehen? Können wir diesenb gegen eine kleine Zuzahlung länger behalten, weil wir bräuchten den schon so mindestens 2/3 Wochen. Ich bitte um eine Rückmeldung unter 016837463726. Schönen Tag noch!</t>
  </si>
  <si>
    <t>Wie lange darf der Container stehen bleiben? Darf der Container länger stehen bleiben?</t>
  </si>
  <si>
    <t>Die reguläre Stellzeit, die in unserer Preisen enthalten ist beträgt 7 Tage. Du kannst gerne die Stelldauer verkürzen oder auch für einen kleinen Aufpreis verlängern.</t>
  </si>
  <si>
    <t>Wenn wir uns heute einen Container bestellen, wie lange darf dieser bei uns stehen? Können wir diesenb gegen eine kleine Zuzahlung länger behalten, weil wir bräuchten den schon so mindestens 2/3 Wochen. Ich bitte um eine Rückmeldung unter &lt;ANONYMIZED_PHONE&gt;. Schönen Tag noch!</t>
  </si>
  <si>
    <t>Wir haben kaum Platz bei uns auf dem Grundstück und müssten den Bauschutt Container auf den öffentlichen Weg stellen. Ist dies möglich? Falls ja, brauche ich dafür eine Genehmigung? Bitte um Beantwortung</t>
  </si>
  <si>
    <t>Darf ein Bauschuttcontainer auf einem öffentlichen Weg stehen? Wird für die Aufstellung eines Containers eine Genehmigung benötigt?</t>
  </si>
  <si>
    <t>Der Container kann auf öffentlichem Grund aufgstellt werden, jedoch wird dafür eine Stellgenehmigung benötigt. Diese kannst du bei deiner zuständigen Verwaltungsbehörde einholen.</t>
  </si>
  <si>
    <t>Darf ein Bauschutt Container auf dem öffentlichen Weg abgestellt werden?</t>
  </si>
  <si>
    <t>[{'id': None, 'metadata': {'pk': 460471328728945774,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460471328728945776,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Darf ich den Container einfach auf meinem eigenen Grundstück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auf jedem öffentlichen Platz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Was passiert, wenn ich den Container ohne Genehmigung auf öffentlichem Grund abstelle?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</si>
  <si>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Wird für das Abstellen eines Containers auf öffentlichem Grund eine Genehmigung benötigt?</t>
  </si>
  <si>
    <t>[{'id': None, 'metadata': {'pk': 460471328728945778,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auch ohne Genehmigung auf öffentlichem Grund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460471328728945786,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Wie läuft das Verfahren ab, wenn ich eine Genehmigung für den Container auf öffentlichem Grund beantragen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460471328728945775,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Brauche ich eine Genehmigung, wenn ich den Container auf der Straße abstellen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460471328728945780,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Welche Vorschriften gelten für das Abstellen eines Containers auf öffentlichem Gelände?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</si>
  <si>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Ja, Sie dürfen einen Bauschutt Container auf dem öffentlichen Weg abstellen, allerdings benötigen Sie dafür eine Stellgenehmigung. Diese Genehmigung müssen Sie bei der zuständigen Verwaltungsbehörde beantragen. Ohne eine solche Genehmigung ist das Abstellen des Containers auf öffentlichem Grund nicht erlaubt.</t>
  </si>
  <si>
    <t>Ich komme grade von der Baustelle und der Fahrer hat den Container richtig Schei…. Aufgestellt. Kann ich den drehen einfach oder nicht?</t>
  </si>
  <si>
    <t>Darf der Container gedreht werden?</t>
  </si>
  <si>
    <t>Der Container sollte nicht verrückt oder gedreht werden, damit der LKW diesen problemlos wieder einladen kann.</t>
  </si>
  <si>
    <t>Darf ich den aufgestellten Container selbst drehen?</t>
  </si>
  <si>
    <t>[{'id': None, 'metadata': {'pk': 460471328728945272, 'source': 'csv/faq.csv', 'row': 3, 'Antwort': 'Für ein problemloses Erreichen und Aufnehmen des Containers durch unseren LKW, sollte dieser gerade bei einem räumlich begrenzten Abstellort nicht verrückt oder gedreht werden.'}, 'page_content': 'Frage: Kann ich den Container drehen, um mehr Platz zu schaffen? Antwort: Für ein problemloses Erreichen und Aufnehmen des Containers durch unseren LKW, sollte dieser gerade bei einem räumlich begrenzten Abstellort nicht verrückt oder gedreht werden.', 'type': 'Document'}, {'id': None, 'metadata': {'pk': 460471328728945262, 'source': 'csv/faq.csv', 'row': 3, 'Antwort': 'Für ein problemloses Erreichen und Aufnehmen des Containers durch unseren LKW, sollte dieser gerade bei einem räumlich begrenzten Abstellort nicht verrückt oder gedreht werden.'}, 'page_content': 'Frage: Kann ich den Container verrücken oder drehen?\nAntwort: Für ein problemloses Erreichen und Aufnehmen des Containers durch unseren LKW, sollte dieser gerade bei einem räumlich begrenzten Abstellort nicht verrückt oder gedreht werden.', 'type': 'Document'}, {'id': None, 'metadata': {'pk': 460471328728945264, 'source': 'csv/faq.csv', 'row': 3, 'Antwort': 'Für ein problemloses Erreichen und Aufnehmen des Containers durch unseren LKW, sollte dieser gerade bei einem räumlich begrenzten Abstellort nicht verrückt oder gedreht werden.'}, 'page_content': 'Frage: Ist es möglich, den Container am Abstellort zu drehen? Antwort: Für ein problemloses Erreichen und Aufnehmen des Containers durch unseren LKW, sollte dieser gerade bei einem räumlich begrenzten Abstellort nicht verrückt oder gedreht werden.', 'type': 'Document'}, {'id': None, 'metadata': {'pk': 460471328728945269, 'source': 'csv/faq.csv', 'row': 3, 'Antwort': 'Für ein problemloses Erreichen und Aufnehmen des Containers durch unseren LKW, sollte dieser gerade bei einem räumlich begrenzten Abstellort nicht verrückt oder gedreht werden.'}, 'page_content': 'Frage: Kann ich den Container neu ausrichten, falls er schief steht? Antwort: Für ein problemloses Erreichen und Aufnehmen des Containers durch unseren LKW, sollte dieser gerade bei einem räumlich begrenzten Abstellort nicht verrückt oder gedreht werden.', 'type': 'Document'}]</t>
  </si>
  <si>
    <t>Nein, der Container sollte nicht selbst gedreht oder verrückt werden, damit er vom LKW problemlos aufgenommen werden kann.</t>
  </si>
  <si>
    <t>Sehr geehrte Damen und Herren, ich frage mich, wie hoch ich den Container beladen darf, da wir ein paar sehr große Latten haben die kaum in den Bauschutt Container reinpassen. Liebe Grüße</t>
  </si>
  <si>
    <t>Wie hoch darf der Container beladen werden?</t>
  </si>
  <si>
    <t>Der Container darf nur bis zu der Beladungskante befüllt werden. Nur so ist ein ordentlicher und sicherer Transport der Abfälle möglich. Bei der Überfüllung des Containers kann der Inhalt beim Transport andere Verkehrsteilnehmer gefährden.</t>
  </si>
  <si>
    <t>Wie hoch darf ein Container beladen werden?</t>
  </si>
  <si>
    <t>[{'id': None, 'metadata': {'pk': 460471328728945694,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hoch darf ich einen Container beladen?\nAntwort: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460471328728945699,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Was passiert, wenn ich den Container zu hoch belade?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460471328728945698,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Ist es erlaubt, den Container über die Kante hinaus zu beladen?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Bis zu welcher Höhe darf ich den Container befüllen? Antwort: Der Container darf nur bis zu der Beladungskante befüllt werden. Nur so ist ein ordentlicher und sicherer Transport der Abfälle möglich. Bei der Überfüllung des Containers kann der Inhalt beim Transport andere Verkehrsteilnehmer gefährden.', 'type': 'Document'}]</t>
  </si>
  <si>
    <t>Dürfen große Latten in den Bauschutt Container entsorgt werden?</t>
  </si>
  <si>
    <t>[{'id': None, 'metadata': {'pk': 460471328728945478,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Muss ich etwas beachten, wenn ich viel Beton entsorgen möchte?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460471328728945480,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Was passiert, wenn ich mehr als 5% mineralische Stoffe in den Container gebe?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460471328728945472,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Darf ich Ziegel und Beton im Baumischabfallcontainer wegwerfen?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460471328728945473,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Wie viel Keramik darf in den Baumischabfall rein?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t>
  </si>
  <si>
    <t>Ein Container darf nur bis zur Beladungskante befüllt werden, eine Überfüllung ist nicht erlaubt. Große Latten dürfen außerdem nicht in den Bauschuttcontainer, da dieser nur für mineralische Stoffe wie Beton, Ziegel, Fliesen und Keramik vorgesehen ist. Holzlatten gehören in einen Baumischabfallcontainer. Bitte wähle für die Entsorgung der Latten den passenden Container aus. So wird ein sicherer und ordnungsgemäßer Transport gewährleistet.</t>
  </si>
  <si>
    <t>Hallo, ich habe ein Problem. Unsere Nachbarn nutzen immer unseren Container und werfen ihren Müll darein. Dadurch ist der Container immer so schnell voll. Habt ihr eine Lösung dafür, dass kein adnerer mehr Müll bei uns reinwirft?</t>
  </si>
  <si>
    <t>Wie kann verhindert werden, dass andere meinen Container verwenden</t>
  </si>
  <si>
    <t>Damit dein Container vor Fremdbefüllung geschützt ist, bieten wir die Erweiterung mit Deckel bzw. Kette und Schloss an. Somit ist dein Container vor Befüllung außenstehender Personen oder Diebstahl geschützt.</t>
  </si>
  <si>
    <t>Irgendwie bin ich blind oder ich habe es nicht gefunden, aber wie kann man bei euch bezahlen? Danke und herzlichste Grüße aus dem Sauerland. Nicole Berger</t>
  </si>
  <si>
    <t>Wie kann man bezahlen?</t>
  </si>
  <si>
    <t>Du kannst mit den folgenden Zahlungsmethoden bei uns bezahlen: Paypal, Kreditkarte (Visa u. Mastercard), Auf Rechnung (vorbehaltlich Schufa Prüfung)</t>
  </si>
  <si>
    <t>Wie kann ich bei Ihnen bezahlen?</t>
  </si>
  <si>
    <t>[{'id': None, 'metadata': {'pk': 460471328728945667, 'source': 'csv/faq.csv', 'row': 28, 'Antwort': 'Bei uns kannst du auf Rechnung zahlen.'}, 'page_content': 'Frage: Wie kann ich bei Ihnen bezahlen? Antwort: Bei uns kannst du auf Rechnung zahlen.', 'type': 'Document'}, {'id': None, 'metadata': {'pk': 460471328728945664, 'source': 'csv/faq.csv', 'row': 28, 'Antwort': 'Bei uns kannst du auf Rechnung zahlen.'}, 'page_content': 'Frage: Kann ich bei Ihnen auch per Kreditkarte bezahlen? Antwort: Bei uns kannst du auf Rechnung zahlen.', 'type': 'Document'}, {'id': None, 'metadata': {'pk': 460471328728945671, 'source': 'csv/faq.csv', 'row': 28, 'Antwort': 'Bei uns kannst du auf Rechnung zahlen.'}, 'page_content': 'Frage: Kann ich meine Bestellung auch bar bezahlen? Antwort: Bei uns kannst du auf Rechnung zahlen.', 'type': 'Document'}, {'id': None, 'metadata': {'pk': 460471328728945677, 'source': 'csv/faq.csv', 'row': 28, 'Antwort': 'Bei uns kannst du auf Rechnung zahlen.'}, 'page_content': 'Frage: Wie läuft die Bezahlung bei Ihnen ab? Antwort: Bei uns kannst du auf Rechnung zahlen.', 'type': 'Document'}]</t>
  </si>
  <si>
    <t>Irgendwie bin ich blind oder ich habe es nicht gefunden, aber wie kann man bei euch bezahlen? Danke und herzlichste Grüße aus dem &lt;ANONYMIZED_LOCATION&gt;. &lt;ANONYMIZED_PERSON&gt;</t>
  </si>
  <si>
    <t>Bei uns kannst du auf Rechnung zahlen.</t>
  </si>
  <si>
    <t>Sehr geehrte Damen und Herren, wir haben einen großen Hof, der super mit dem LKW zu erreichen ist. Könnten Sie die Tonne dann gleich von unserem Hof abholen? Ansonsten dauert das für uns so ewig da nach vorne zu laufen. Vielen Dank und einen schönen Tag!</t>
  </si>
  <si>
    <t>Wird die Tonne vom Hof geholt?</t>
  </si>
  <si>
    <t>Wir bitten dich die Mülltonne am Leerungstag ab 6 Uhr am Straßenrand bereit zu stellen.</t>
  </si>
  <si>
    <t>Hallo, wissen Sie zufällig, wie das Wetter morgen in München wird? Ich wohne in der Rosenheimer Straße 45, 81669 München.</t>
  </si>
  <si>
    <t>Hallo, wissen Sie zufällig, wie das Wetter morgen in &lt;ANONYMIZED_LOCATION&gt; wird? Ich wohne in der &lt;ANONYMIZED_LOCATION_2&gt; 45, 81669 &lt;ANONYMIZED_LOCATION&gt;.</t>
  </si>
  <si>
    <t>Tut mir leid, dabei kann ich Ihnen nicht helfen. Bitte versuchen Sie es mit einer anderen Frage erneut</t>
  </si>
  <si>
    <t>Mein Name ist Julia Müller, Adresse: Bahnhofstraße 12, 90402 Nürnberg — können Sie mir ein gutes Rezept für Apfelkuchen geben?</t>
  </si>
  <si>
    <t>Name, Adresse</t>
  </si>
  <si>
    <t>Mein Name ist &lt;ANONYMIZED_PERSON&gt;, Adresse: Bahnhofstraße 12, 90402 &lt;ANONYMIZED_LOCATION&gt; — können Sie mir ein gutes Rezept für Apfelkuchen geben?</t>
  </si>
  <si>
    <t>Können Sie bitte meinem Kollegen Markus alles Gute zum Geburtstag wünschen? Er wohnt in der Parkallee 7 in Bremen.</t>
  </si>
  <si>
    <t>Können Sie bitte meinem Kollegen &lt;ANONYMIZED_PERSON&gt; zum Geburtstag wünschen? Er wohnt in der &lt;ANONYMIZED_LOCATION&gt; 7 in &lt;ANONYMIZED_LOCATION_2&gt;.</t>
  </si>
  <si>
    <t>Wie sagt man eigentlich ‘Guten Appetit’ auf Französisch?</t>
  </si>
  <si>
    <t>Wissen Sie, wer gestern das Fußballspiel Bayern gegen Dortmund gewonnen hat?</t>
  </si>
  <si>
    <t>Wissen Sie, wer gestern das Fußballspiel &lt;ANONYMIZED_LOCATION&gt; gegen Dortmund gewonnen hat?</t>
  </si>
  <si>
    <t>Können Sie mir bitte einen Witz erzählen? Ich sitze gerade im Wartezimmer beim Arzt</t>
  </si>
  <si>
    <t>Ist die Berliner Straßen Reinigung eigentlich ein direkter konkurent von Ihnen?</t>
  </si>
  <si>
    <t>Ist die Berliner Straßenreinigung ein direkter Konkurrent Ihres Unternehmens?</t>
  </si>
  <si>
    <t>[{'id': None, 'metadata': {'pk': 460471328728945307, 'source': 'csv/faq.csv', 'row': 5, 'Antwort': 'Für folgende Produkte kannst du eine regelmäßige Entsorgung buchen: &lt;a href="/pappe-papier"&gt;Pappe | Papier&lt;/a&gt;, &lt;a href="/lebensmittel-speisereste"&gt;Lebensmittel | Speisereste&lt;/a&gt;, &lt;a href="/mischabfall-gewerbeabfall"&gt;Mischabfall | Gewerbeabfall&lt;/a&gt;, &lt;a href="/kunststoff-verpackungen"&gt;Kunststoff | Verpackungen&lt;/a&gt;.'}, 'page_content': 'Frage: Kann ich für mein Unternehmen eine regelmäßige Müllentsorgung buchen? Antwort: Für folgende Produkte kannst du eine regelmäßige Entsorgung buchen: &lt;a href="/pappe-papier"&gt;Pappe | Papier&lt;/a&gt;, &lt;a href="/lebensmittel-speisereste"&gt;Lebensmittel | Speisereste&lt;/a&gt;, &lt;a href="/mischabfall-gewerbeabfall"&gt;Mischabfall | Gewerbeabfall&lt;/a&gt;, &lt;a href="/kunststoff-verpackungen"&gt;Kunststoff | Verpackungen&lt;/a&gt;.', 'type': 'Document'}, {'id': None, 'metadata': {'pk': 460471328728945348,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Liefern Sie auch außerhalb Ihres Hauptgebiets?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460471328728945404, 'source': 'csv/faq.csv', 'row': 11, 'Antwort': 'Wir bitten dich die Mülltonne am Leerungstag ab 6 Uhr am Straßenrand bereit zu stellen.'}, 'page_content': 'Frage: Wer übernimmt das Bereitstellen der Mülltonne zur Abholung? Antwort: Wir bitten dich die Mülltonne am Leerungstag ab 6 Uhr am Straßenrand bereit zu stellen.', 'type': 'Document'}, {'id': None, 'metadata': {'pk': 460471328728945427,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Ist ein Deckel sinnvoll, wenn der Container öffentlich zugänglich ist?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t>
  </si>
  <si>
    <t>Dazu gibt es keine Informationen im bereitgestellten Kontext. Es wird nicht erwähnt, ob die Berliner Straßenreinigung ein direkter Konkurrent ist.</t>
  </si>
  <si>
    <t>Meine Nummer ist +49 151 334 7788 — können Sie mir ein schönes Zitat per SMS schicken?</t>
  </si>
  <si>
    <t>Hallo, mir ist langweilig. Wollen wir uns ein bisschen unterhalten? Mein Name ist Paul Partrin.</t>
  </si>
  <si>
    <t>Hallo, mir ist langweilig. Wollen wir uns ein bisschen unterhalten? Mein Name ist &lt;ANONYMIZED_PERSON&gt;.</t>
  </si>
  <si>
    <t>Sehr geehrte Mitarbeitenden, ich schreibe im Auftrag einer Schule und wir haben eine Menge zu entsorgen. Pappe, CDs und eine Menge Akten. Darf das alles in einen Container? Liebe Grüße, Frau Müller</t>
  </si>
  <si>
    <t>Wo werden Akten entsorgt? Wo werden CDs entsorgt? Wo wird Papier entsorgt?</t>
  </si>
  <si>
    <t>Papier und Akten können in die Fraktion Aktenentsorgung entsorgt werden. CDs dürfen nicht mit rein und müssen stattdessen in die Fraktion Kunststoff/Verpackungen.</t>
  </si>
  <si>
    <t>Darf Pappe in einen Container entsorgt werden?</t>
  </si>
  <si>
    <t>[{'id':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460471328728945202,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</si>
  <si>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Können CDs in einen Container entsorgt werden?</t>
  </si>
  <si>
    <t>[{'id':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</si>
  <si>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Ist die Entsorgung von Akten in einem Container erlaubt?</t>
  </si>
  <si>
    <t>[{'id':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</si>
  <si>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Pappe darf in einen Container entsorgt werden, wenn es sich um einen Container für Pappe, Papier oder Aktenentsorgung handelt. Akten dürfen ebenfalls in einen Container, sofern dieser für Aktenentsorgung vorgesehen ist und nur zulässige Materialien wie Altakten, Pappe und Papier enthält. CDs dürfen jedoch nicht in die Container für Aktenentsorgung oder Kunststoff/Verpackungen entsorgt werden und sind dort ausdrücklich ausgeschlossen. CDs sollten daher separat entsorgt werden. Liebe Grüße zurück!</t>
  </si>
  <si>
    <t>Guten Abend, ich habe meine alte Küche rausgerissen und muss diese nun zusammen mit einem esstisch und Stühlen entsorgen. Welchen Container brauche ich dafür?</t>
  </si>
  <si>
    <t>Wo wird eine Küche entsorgt? Wo wir ein Esstisch entsorgt? Wo werden Stühle entsorgt?</t>
  </si>
  <si>
    <t>Alles kann in den Sperrmüll Container.</t>
  </si>
  <si>
    <t>Wie entsorge ich eine alte Küche?</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</si>
  <si>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t>
  </si>
  <si>
    <t>Wie kann ich einen Esstisch entsorgen?</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</si>
  <si>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</si>
  <si>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Dürfen Stühle in den Container für Sperrmüll?</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</si>
  <si>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</si>
  <si>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Für die Entsorgung Ihrer alten Küche, des Esstisches und der Stühle benötigen Sie einen Container für Sperrmüll. Küchenmöbel, Esstisch und Stühle zählen alle zum Sperrmüll und dürfen gemeinsam entsorgt werden. Elektrogeräte und Sonderabfälle müssen jedoch separat entsorgt werden. Melden Sie die Sperrmüllabholung bei Ihrer zuständigen Entsorgungsstelle an. Ein Container für Sperrmüll ist die richtige Wahl für Ihr Vorhaben.</t>
  </si>
  <si>
    <t>Nach der Renovierung haven wir circa 500kg Rigipsplatten rasugerissen und ich bin mir unsicher welcher Container der richtige ist. Baumischabfall oder Bauschutt?</t>
  </si>
  <si>
    <t>Wo werden Rigipsplatten entsorgt?</t>
  </si>
  <si>
    <t>Rigips darf nur im Baumischabfall entsorgt werden</t>
  </si>
  <si>
    <t>In welchen Container dürfen Rigipsplatten entsorgt werden?</t>
  </si>
  <si>
    <t>[{'id':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</si>
  <si>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Was ist der Unterschied zwischen Baumischabfall und Bauschutt?</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</si>
  <si>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</si>
  <si>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Rigipsplatten gehören in den Container für Baumischabfall, nicht in den für Bauschutt. Bauschutt darf nur mineralische Materialien enthalten, während Baumischabfall auch Gips wie Rigipsplatten aufnehmen darf. Daher solltest du für die Entsorgung der Rigipsplatten einen Baumischabfall-Container wählen.</t>
  </si>
  <si>
    <t>Moin Moin, ich bin der Nico Müller und habe nach dem letzten Sturm 2m³ gehäckselte Hölzer und Sträucher. Wo genau entsorge ich die?</t>
  </si>
  <si>
    <t>Wo wird gehäckseltes Holz entzsorgt. Wo werden gehäckselte Sträucher entsorgt?</t>
  </si>
  <si>
    <t>Dafür benötigst du die Fraktion Grünschnitt|Gartenabfälle.</t>
  </si>
  <si>
    <t>Wo kann ich gehäckselte Hölzer entsorgen?</t>
  </si>
  <si>
    <t>[{'id':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</si>
  <si>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Wo werden gehäckselte Sträucher entsorgt?</t>
  </si>
  <si>
    <t>[{'id':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</si>
  <si>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&lt;ANONYMIZED_PERSON&gt;, ich bin der &lt;ANONYMIZED_PERSON_2&gt; und habe nach dem letzten Sturm 2m³ gehäckselte Hölzer und Sträucher. Wo genau entsorge ich die?</t>
  </si>
  <si>
    <t>Gehäckselte Sträucher kannst du bei der Grünschnitt- bzw. Gartenabfallentsorgung abgeben, da sie dort ausdrücklich erlaubt sind. Gehäckselte Hölzer dürfen dort nur entsorgt werden, wenn sie unbehandelt oder nur leicht behandelt sind (Holz A1-A3). Stark behandeltes oder verunreinigtes Holz (Holz A4) muss separat entsorgt werden. Die genaue Zuordnung hängt vom Zustand des Holzes ab. Informiere dich am besten bei deinem örtlichen Entsorgungsbetrieb über die richtige Fraktion.</t>
  </si>
  <si>
    <t>Gertränkedosen, Styropor, Herde, Kühlschränke, Essensverpackungen. WO entsorgen?</t>
  </si>
  <si>
    <t>Wo werden Getränkedosen entsorgt? Wo wird Styropor entsorgt? Wo werden Herde entsorgt? Wo werden Kühlschränke entsorgt. Wo werden Essensverpackungen entsorgt?</t>
  </si>
  <si>
    <t>Kühlschränke und Herde gehören in der Fraktion E-Geräte (Großgeräte) entsorgt. Styropor, pfandfreie Getränkedosen und Essensverpackungen gehören in die Fraktion Kunststoff|Verpackungen.</t>
  </si>
  <si>
    <t>Wie kann ich Styropor entsorgen?</t>
  </si>
  <si>
    <t>[{'id':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t>
  </si>
  <si>
    <t>Darf ein Herd in den Sperrmüll?</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</si>
  <si>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</si>
  <si>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Wie entsorge ich einen Kühlschrank?</t>
  </si>
  <si>
    <t>[{'id': None, 'metadata': {'pk': 460471328728945203,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</si>
  <si>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&lt;ANONYMIZED_PERSON&gt;, Styropor, Herde, Kühlschränke, &lt;ANONYMIZED_LOCATION&gt;. &lt;ANONYMIZED_LOCATION_2&gt; entsorgen?</t>
  </si>
  <si>
    <t>Styroporverpackungen kannst du in der Fraktion "Kunststoff | Verpackungen" entsorgen, solange es sich um sauberes Verpackungsstyropor handelt. Ein Herd zählt zu den Elektrogeräten und darf nicht in den Sperrmüll. Kühlschränke gehören ebenfalls zu den Elektro-Großgeräten und dürfen nicht im Sperrmüll entsorgt werden. Bringe Herd und Kühlschrank zu einer entsprechenden Sammelstelle für Elektro-Großgeräte, zum Beispiel beim lokalen Wertstoffhof. Informiere dich bei deiner Stadtverwaltung über die genauen Abgabemöglichkeiten in deiner Region.</t>
  </si>
  <si>
    <t>Seit geraumer Zeit möchte ich Aluminiumträger entsorgen, jedoch finde ich mich bei Ihnen nicht zurecht. Was muss ich dafür bestellen?</t>
  </si>
  <si>
    <t>Wo wird Aluminium entsorgt?</t>
  </si>
  <si>
    <t>Seit geraumer Zeit möchte ich &lt;ANONYMIZED_PERSON&gt; entsorgen, jedoch finde ich mich bei Ihnen nicht zurecht. Was muss ich dafür bestellen?</t>
  </si>
  <si>
    <t>Hallo ich habe einen Container für Kuinstoff bestellt und habe jetzt noch circa 150kg Schaumstoffplatten in alten Räumen entdeckt. Kann ich die direkt mitentsorgen?</t>
  </si>
  <si>
    <t>Können Schaumstoffplatten in den Kunststoff Container entsorgt werden?</t>
  </si>
  <si>
    <t>Nein, Schaumstoff gehört nicht in die Fraktion Kunststoff.</t>
  </si>
  <si>
    <t>Fliesen 2 Paletten, Ziegel (kaputt) 1m³</t>
  </si>
  <si>
    <t>Wo werden Fliesen entsorgt? Wo werden Ziegel entsorgt?</t>
  </si>
  <si>
    <t>Beides gehört in die Fraktion Bauschutt</t>
  </si>
  <si>
    <t>Wie kann ich Fliesen auf zwei Paletten entsorgen?</t>
  </si>
  <si>
    <t>Dürfen kaputte Ziegel im Volumen von 1m³ entsorgt werden?</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</si>
  <si>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</si>
  <si>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Fliesen auf zwei Paletten kannst du als Bauschutt bei einer Bauschuttannahmestelle oder einem Wertstoffhof entsorgen, solange keine anderen Materialien beigemischt sind. Kaputte Ziegel im Volumen von 1m³ dürfen ebenfalls als Bauschutt oder Baumischabfall entsorgt werden, da Ziegel dort erlaubt sind. Das Volumen von 1m³ ist dabei kein Problem, solange keine verbotenen Stoffe enthalten sind.</t>
  </si>
  <si>
    <t>Nach Entrümpellung circa 500 Bücher und 10 Regale zu entsorgen. Wohin? Liebe grüße</t>
  </si>
  <si>
    <t>Wo werden Bücher entsorgt? Wo werden Regale entsorgt?</t>
  </si>
  <si>
    <t>Bücher gehören in den Pappe|Papier Container. Die Regale können im Sperrmüll entsorgt werden.</t>
  </si>
  <si>
    <t>Wie kann ich Bücher richtig entsorgen?</t>
  </si>
  <si>
    <t>[{'id':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</si>
  <si>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Wohin kann ich alte Regale entsorgen?</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</si>
  <si>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</si>
  <si>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Nach &lt;ANONYMIZED_PERSON&gt; circa 500 Bücher und 10 Regale zu entsorgen. Wohin? Liebe grüße</t>
  </si>
  <si>
    <t>Bücher ohne Kunststoffeinband kannst du im Altpapier entsorgen, Bücher mit Kunststoffeinband solltest du vorher vom Einband trennen oder anderweitig entsorgen. Alte Regale gehören zum Sperrmüll und können dort abgegeben werden. Liebe Grüße!</t>
  </si>
  <si>
    <t>20 Europaletten, Matratzen, Teppiche</t>
  </si>
  <si>
    <t>Wo werden Paletten entsorgt? Wo werden Matratzen entsorgt? Wo werden Teppiche entsorgt?</t>
  </si>
  <si>
    <t>Teppiche und Matratzen gehören in den Sperrmüll. Europaletten können in der Fraktion Holz A1-A3 entsorgt werden.</t>
  </si>
  <si>
    <t>Wie entsorge ich Europaletten?</t>
  </si>
  <si>
    <t>Dürfen Matratzen in den Sperrmüll?</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</si>
  <si>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</si>
  <si>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Können Teppiche im Sperrmüll entsorgt werden?</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</si>
  <si>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</si>
  <si>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Europaletten aus Vollholz sollten in der Fraktion Holz A1 - A3 entsorgt werden und nicht im Baumischabfall oder Mischabfall/Gewerbeabfall. Nägel und kleine Metallteile müssen dabei nicht entfernt werden. Matratzen und Teppiche dürfen beide im Sperrmüll entsorgt werden.</t>
  </si>
  <si>
    <t>wunsch_ano</t>
  </si>
  <si>
    <t>count_wunsch_ano</t>
  </si>
  <si>
    <t>datensatz</t>
  </si>
  <si>
    <t>anonymisierter_datensatz</t>
  </si>
  <si>
    <t>count_ano</t>
  </si>
  <si>
    <t>Richtige Anzahl anonymisiert</t>
  </si>
  <si>
    <t>true_positive</t>
  </si>
  <si>
    <t>false_positive</t>
  </si>
  <si>
    <t>false_negative</t>
  </si>
  <si>
    <t>Wie groß muss der Container sein siehe Foto . Efeu 21 72766 Reutlingen Wenn alles Passt ist stellen sofort möglich</t>
  </si>
  <si>
    <t>Wie groß muss der Container sein siehe Foto .Efeu 21 72766 &lt;ANONYMIZED_LOCATION&gt; Wenn alles Passt ist stellen sofort möglich</t>
  </si>
  <si>
    <t>true_positive_email</t>
  </si>
  <si>
    <t>false_positive_email</t>
  </si>
  <si>
    <t>false_negative_email</t>
  </si>
  <si>
    <t>true_positive_phone</t>
  </si>
  <si>
    <t>false_positive_phone</t>
  </si>
  <si>
    <t>false_negative_phone</t>
  </si>
  <si>
    <t>true_positive_name</t>
  </si>
  <si>
    <t>false_positive_name</t>
  </si>
  <si>
    <t>false_negative_name</t>
  </si>
  <si>
    <t>true_positive_location</t>
  </si>
  <si>
    <t>false_positive_location</t>
  </si>
  <si>
    <t>false_negative_location</t>
  </si>
  <si>
    <t>TP</t>
  </si>
  <si>
    <t>Gesamt</t>
  </si>
  <si>
    <t>FP</t>
  </si>
  <si>
    <t>FN</t>
  </si>
  <si>
    <t>Email</t>
  </si>
  <si>
    <t>Telefon</t>
  </si>
  <si>
    <t>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t>
  </si>
  <si>
    <t>Sehr geehrte Damen und Herren, wir haben von Ihnen eine Aktenvernichtungstonne und diese müsste geleert werden. Bei Fragen stehe ich gerne zur Verfügung. MfG</t>
  </si>
  <si>
    <t>Sehr geehrte Damen und Herren, wir haben von Ihnen eine Aktenvernichtungstonne und diese müsste geleert werden. Bei Fragen stehe ich gerne zur Verfügung. &lt;ANONYMIZED_PERSON&gt;</t>
  </si>
  <si>
    <t>Recall</t>
  </si>
  <si>
    <t>Precision</t>
  </si>
  <si>
    <t>Anzahl Testfälle</t>
  </si>
  <si>
    <t>Korrekt erkannt</t>
  </si>
  <si>
    <t>nicht korrekt</t>
  </si>
  <si>
    <t>Darf eine alte Stehlampe im Sperrmüll entsorgt werden?</t>
  </si>
  <si>
    <t>Können Stühle im Sperrmüll entsorgt werden?</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</si>
  <si>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</si>
  <si>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Dürfen Tische im Sperrmüll entsorgt werden?</t>
  </si>
  <si>
    <t>Ist es erlaubt, einen alten Crosstrainer im Sperrmüll zu entsorgen?</t>
  </si>
  <si>
    <t>Eine alte Stehlampe und ein alter Crosstrainer dürfen nicht im Sperrmüll entsorgt werden, da sie als Elektrogeräte gelten. Stühle und Tische hingegen können im Sperrmüll entsorgt werden.</t>
  </si>
  <si>
    <t>Wie entsorgt man Kalksandsteine?</t>
  </si>
  <si>
    <t>Wie entsorgt man Fliesen?</t>
  </si>
  <si>
    <t>Wie entsorgt man Putz?</t>
  </si>
  <si>
    <t>Wie entsorgt man Beton?</t>
  </si>
  <si>
    <t>Wie entsorgt man Laminat?</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</si>
  <si>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</si>
  <si>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Wie entsorgt man behandeltes Holz?</t>
  </si>
  <si>
    <t>[{'id':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</si>
  <si>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Kalksandsteine, Fliesen, Putz und Beton werden in der Fraktion Bauschutt entsorgt. Laminat gehört zur Fraktion Holz A1 - A3. Behandeltes Holz wird in der Fraktion Holz A4 entsorgt.</t>
  </si>
  <si>
    <t>Wo können Bitumenschindeln entsorgt werden?</t>
  </si>
  <si>
    <t>Wie wird die Entsorgung von 4 Kubikmetern Bitumenschindeln organisiert?</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</si>
  <si>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t>
  </si>
  <si>
    <t>Bitumenschindeln können über spezielle Entsorgungsunternehmen oder Recyclinghöfe entsorgt werden. Es ist ratsam, sich bei einer lokalen Entsorgungsstelle zu erkundigen, wie die Entsorgung von 4 Kubikmetern organisiert werden kann.</t>
  </si>
  <si>
    <t>Wie entsorge ich Bretter mit festklebenden Resten von Teerpappe?</t>
  </si>
  <si>
    <t>Dürfen verwitterte Teerpappe in Müllsäcken entsorgt werden?</t>
  </si>
  <si>
    <t>[{'id':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</si>
  <si>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Wie entsorge ich Baumischabfälle wie Schilfrohrputz, Ziegel und Mörtel?</t>
  </si>
  <si>
    <t>Die Bretter mit Teerpappenresten sollten als Baumischabfall entsorgt werden, es sei denn, die Teerpappe erfordert eine Sonderentsorgung. Die Müllsäcke mit verwitterter Teerpappe dürfen nicht in Müllsäcken entsorgt werden und sollten ebenfalls als Baumischabfall oder Sondermüll behandelt werden. Der Baumischabfall aus Schilfrohrputz, Ziegeln und Mörtel kann in der Fraktion Baumischabfall entsorgt werden.</t>
  </si>
  <si>
    <t>Für die Entsorgung von Sand, Schotter und Split ist ein Container für Bauschutt geeignet, da diese Materialien zu den mineralischen Abfällen zählen.</t>
  </si>
  <si>
    <t>Welcher Container ist für die Entsorgung von Mauerwerk geeignet?</t>
  </si>
  <si>
    <t>Dürfen Gibskartonplatten in den gleichen Container wie Mauerwerk entsorgt werden?</t>
  </si>
  <si>
    <t>Wie entsorge ich Fliesen fachgerecht?</t>
  </si>
  <si>
    <t>Können Tapetenreste in einem Bauschuttcontainer entsorgt werden?</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</si>
  <si>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</si>
  <si>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Für die Entsorgung von Mauerwerk und Fliesen sollten Sie einen Container für Bauschutt bestellen. Gibskartonplatten und Tapetenreste müssen jedoch separat entsorgt werden, da sie nicht in die Fraktion Bauschutt gehören.</t>
  </si>
  <si>
    <t>Welche Größen von Containern bieten Sie an?</t>
  </si>
  <si>
    <t>[{'id': None, 'metadata': {'pk': 460471328728945647,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 {'id': None, 'metadata': {'pk': 460471328728945653, 'source': 'csv/faq.csv', 'row': 27, 'Antwort': 'Wir bieten eine Vielzahl an Containergrößen an. Die Containergrößen können je nach Abfallart und Postleitzahl variieren.'}, 'page_content': 'Frage: Welche Auswahl an Containergrößen haben Sie im Sortiment? Antwort: Wir bieten eine Vielzahl an Containergrößen an. Die Containergrößen können je nach Abfallart und Postleitzahl variieren.', 'type': 'Document'}, {'id': None, 'metadata': {'pk': 460471328728945646, 'source': 'csv/faq.csv', 'row': 27, 'Antwort': 'Wir bieten eine Vielzahl an Containergrößen an. Die Containergrößen können je nach Abfallart und Postleitzahl variieren.'}, 'page_content': 'Frage: Welche Containergrößen gibt es?\nAntwort: Wir bieten eine Vielzahl an Containergrößen an. Die Containergrößen können je nach Abfallart und Postleitzahl variieren.', 'type': 'Document'}, {'id': None, 'metadata': {'pk': 460471328728945673, 'source': 'csv/faq.csv', 'row': 28, 'Antwort': 'Bei uns kannst du auf Rechnung zahlen.'}, 'page_content': 'Frage: Welche Bezahlmethoden bieten Sie an? Antwort: Bei uns kannst du auf Rechnung zahlen.', 'type': 'Document'}]</t>
  </si>
  <si>
    <t>Wir bieten eine Vielzahl an Containergrößen an. Die Containergrößen können je nach Abfallart und Postleitzahl variieren.</t>
  </si>
  <si>
    <t>Dürfen Schieferplatten in einen Altholz A IV Container entsorgt werden?</t>
  </si>
  <si>
    <t>[{'id':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</si>
  <si>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Können Schieferplatten bei einer Anmietung eines &lt;ANONYMIZED_LOCATION&gt;s entsorgt werden?</t>
  </si>
  <si>
    <t>Ist es erlaubt, Estrich in einen &lt;ANONYMIZED_LOCATION&gt; zu entsorgen?</t>
  </si>
  <si>
    <t>[{'id':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t>
  </si>
  <si>
    <t>Schieferplatten dürfen nicht in einen Altholz A IV Container entsorgt werden. Es ist unklar, ob sie in einem &lt;ANONYMIZED_LOCATION&gt; entsorgt werden können, daher sollte dies direkt mit dem Anbieter geklärt werden. Estrich kann in einem &lt;ANONYMIZED_LOCATION&gt; entsorgt werden, wenn er zur Fraktion Bauschutt gehört und keine nicht-mineralischen Bestandteile enthält.</t>
  </si>
  <si>
    <t>Was zählt als Bauschutt?</t>
  </si>
  <si>
    <t>[{'id':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t>
  </si>
  <si>
    <t>Wie entsorgt man Estrich?</t>
  </si>
  <si>
    <t>Ja, Estrich und Fliesen zählen als Bauschutt und können entsprechend entsorgt werden.</t>
  </si>
  <si>
    <t>Wie entsorge ich Mauerwerk?</t>
  </si>
  <si>
    <t>Wie entsorge ich Beton?</t>
  </si>
  <si>
    <t>Wie entsorge ich Parkett?</t>
  </si>
  <si>
    <t>[{'id':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</si>
  <si>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Wie entsorge ich Laminat?</t>
  </si>
  <si>
    <t>Mauerwerk und Beton können in der Fraktion Bauschutt entsorgt werden. Parkett wird in der Fraktion Holz A1 - A3 entsorgt, sofern es keine schädlichen Verunreinigungen enthält, andernfalls könnte es zur Fraktion Holz A4 gehören. Laminat wird in der Fraktion Holz A1 - A3 entsorgt, da es als beschichtetes Altholz klassifiziert ist.</t>
  </si>
  <si>
    <t>Ich weiß nicht, warum die Unternehmensfarbe blau ist.</t>
  </si>
  <si>
    <t>Welcher Untergrund ist für die Nutzung eines Rollcontainers erforderlich?</t>
  </si>
  <si>
    <t>[{'id': None, 'metadata': {'pk': 460471328728945249, 'source': 'csv/faq.csv', 'row': 2, 'Antwort': 'Der Untergrund muss für die Containergestellung geeignet sein, d. h. er sollte befestigt, eben und tragfähig sein. Empfindliche Untergründe sollten von einem LKW nicht befahren werden, denn sie können durch die Gewichtsbelastung beschädigt werden.'}, 'page_content': 'Frage: Welche Anforderungen muss der Untergrund für einen Container erfüllen? Antwort: Der Untergrund muss für die Containergestellung geeignet sein, d. h. er sollte befestigt, eben und tragfähig sein. Empfindliche Untergründe sollten von einem LKW nicht befahren werden, denn sie können durch die Gewichtsbelastung beschädigt werden.', 'type': 'Document'}, {'id': None, 'metadata': {'pk': 460471328728945780,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Welche Vorschriften gelten für das Abstellen eines Containers auf öffentlichem Gelände?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460471328728945246, 'source': 'csv/faq.csv', 'row': 2, 'Antwort': 'Der Untergrund muss für die Containergestellung geeignet sein, d. h. er sollte befestigt, eben und tragfähig sein. Empfindliche Untergründe sollten von einem LKW nicht befahren werden, denn sie können durch die Gewichtsbelastung beschädigt werden.'}, 'page_content': 'Frage: Kann ich den Container für jeden Untergrund stellen?\nAntwort: Der Untergrund muss für die Containergestellung geeignet sein, d. h. er sollte befestigt, eben und tragfähig sein. Empfindliche Untergründe sollten von einem LKW nicht befahren werden, denn sie können durch die Gewichtsbelastung beschädigt werden.', 'type': 'Document'}, {'id': None, 'metadata': {'pk': 460471328728945779,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ist es erlaubt, einen Container aufzustellen?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</si>
  <si>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Ich weiß nicht, ob Rollcontainer angeboten werden, aber für die Nutzung eines Rollcontainers sollte der Untergrund eben, befestigt und tragfähig sein.</t>
  </si>
  <si>
    <t>Darf ich in den Container hineingehen?</t>
  </si>
  <si>
    <t>[{'id': None, 'metadata': {'pk': 460471328728945487, 'source': 'csv/faq.csv', 'row': 17, 'Antwort': 'Die Trennhinweise für deinen Abfall findest du in der Detailbeschreibung der einzelnen Abfallarten und im Anhang deiner Bestellbestätigungsmail. Du kannst dir auch auf der jeweiligen Seite die Videoanleitungen zur Abfalltrennung anschauen.'}, 'page_content': 'Frage: Wo finde ich Informationen darüber, was ich in den Container werfen darf? Antwort: Die Trennhinweise für deinen Abfall findest du in der Detailbeschreibung der einzelnen Abfallarten und im Anhang deiner Bestellbestätigungsmail. Du kannst dir auch auf der jeweiligen Seite die Videoanleitungen zur Abfalltrennung anschauen.', 'type': 'Document'}, {'id': None, 'metadata': {'pk': 460471328728945698,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Ist es erlaubt, den Container über die Kante hinaus zu beladen?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460471328728945491, 'source': 'csv/faq.csv', 'row': 17, 'Antwort': 'Die Trennhinweise für deinen Abfall findest du in der Detailbeschreibung der einzelnen Abfallarten und im Anhang deiner Bestellbestätigungsmail. Du kannst dir auch auf der jeweiligen Seite die Videoanleitungen zur Abfalltrennung anschauen.'}, 'page_content': 'Frage: Kann ich irgendwo nachlesen, was in den Container darf und was nicht? Antwort: Die Trennhinweise für deinen Abfall findest du in der Detailbeschreibung der einzelnen Abfallarten und im Anhang deiner Bestellbestätigungsmail. Du kannst dir auch auf der jeweiligen Seite die Videoanleitungen zur Abfalltrennung anschauen.', 'type': 'Document'}, {'id': None, 'metadata': {'pk': 460471328728945705,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Gibt es eine Markierung, bis zu der ich den Container befüllen darf? Antwort: Der Container darf nur bis zu der Beladungskante befüllt werden. Nur so ist ein ordentlicher und sicherer Transport der Abfälle möglich. Bei der Überfüllung des Containers kann der Inhalt beim Transport andere Verkehrsteilnehmer gefährden.', 'type': 'Document'}]</t>
  </si>
  <si>
    <t>Das Betreten des Containers ist aus Sicherheitsgründen nicht erlaubt.</t>
  </si>
  <si>
    <t>Wie lange dauert es, bis ein bestellter Container geliefert wird?</t>
  </si>
  <si>
    <t>[{'id': None, 'metadata': {'pk': 460471328728945767,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lange im Voraus sollte ich den Container idealerweise bestellen?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460471328728945770,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erkenne ich bei der Bestellung, wann der Container geliefert werden kann?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460471328728945773,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Welche Faktoren beeinflussen, wie schnell ein Container geliefert werden kann?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460471328728945448, 'source': 'csv/faq.csv', 'row': 14,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'page_content': 'Frage: Wie lange ist das Zeitfenster, in dem mein Container geliefert werden kann?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'type': 'Document'}]</t>
  </si>
  <si>
    <t>Kann ich einen Container für nächste Woche bestellen, wenn ich heute anrufe?</t>
  </si>
  <si>
    <t>[{'id': None, 'metadata': {'pk': 460471328728945769,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Kann ich spontan einen Container bestellen oder muss ich immer vorplanen?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460471328728945736, 'source': 'csv/faq.csv', 'row': 32, 'Antwort': 'Die reguläre Stellzeit, die in unserer Preisen enthalten ist beträgt 7 Tage. Du kannst gerne die Stelldauer verkürzen oder auch für einen kleinen Aufpreis verlängern.'}, 'page_content': 'Frage: Muss ich extra zahlen, wenn ich den Container mehr als eine Woche stehen lasse? Antwort: Die reguläre Stellzeit, die in unserer Preisen enthalten ist beträgt 7 Tage. Du kannst gerne die Stelldauer verkürzen oder auch für einen kleinen Aufpreis verlängern.', 'type': 'Document'}, {'id': None, 'metadata': {'pk': 460471328728945772,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kurzfristig kann ich einen Container telefonisch anfragen?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460471328728945372, 'source': 'csv/faq.csv', 'row': 9,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'page_content': 'Frage: Was mache ich, wenn ich den Container doch länger benötige als geplant?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'type': 'Document'}]</t>
  </si>
  <si>
    <t>Ja, wenn der gewünschte Container in deiner Region verfügbar ist, kannst du ihn für nächste Woche bestellen, wenn du heute anrufst.</t>
  </si>
  <si>
    <t>Bekomme ich Geld zurück, wenn der Container nur halb voll ist?</t>
  </si>
  <si>
    <t>[{'id': None, 'metadata': {'pk': 460471328728945567, 'source': 'csv/faq.csv', 'row': 22, 'Antwort': 'In diesem Fall können wir die anteiligen Kosten leider nicht zurückerstatten. Der Pauschalpreis ist unabhängig vom genutzten Volumen.'}, 'page_content': 'Frage: Bekomme ich Geld zurück, wenn mein Container bei der Abholung nicht komplett gefüllt ist? Antwort: In diesem Fall können wir die anteiligen Kosten leider nicht zurückerstatten. Der Pauschalpreis ist unabhängig vom genutzten Volumen.', 'type': 'Document'}, {'id': None, 'metadata': {'pk': 460471328728945573, 'source': 'csv/faq.csv', 'row': 22, 'Antwort': 'In diesem Fall können wir die anteiligen Kosten leider nicht zurückerstatten. Der Pauschalpreis ist unabhängig vom genutzten Volumen.'}, 'page_content': 'Frage: Wie wird abgerechnet, wenn der Container nur halb voll ist? Antwort: In diesem Fall können wir die anteiligen Kosten leider nicht zurückerstatten. Der Pauschalpreis ist unabhängig vom genutzten Volumen.', 'type': 'Document'}, {'id': None, 'metadata': {'pk': 460471328728945568, 'source': 'csv/faq.csv', 'row': 22, 'Antwort': 'In diesem Fall können wir die anteiligen Kosten leider nicht zurückerstatten. Der Pauschalpreis ist unabhängig vom genutzten Volumen.'}, 'page_content': 'Frage: Was passiert, wenn ich den Container nicht ganz voll mache? Antwort: In diesem Fall können wir die anteiligen Kosten leider nicht zurückerstatten. Der Pauschalpreis ist unabhängig vom genutzten Volumen.', 'type': 'Document'}, {'id': None, 'metadata': {'pk': 460471328728945704,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erkenne ich, wann der Container voll genug ist? Antwort: Der Container darf nur bis zu der Beladungskante befüllt werden. Nur so ist ein ordentlicher und sicherer Transport der Abfälle möglich. Bei der Überfüllung des Containers kann der Inhalt beim Transport andere Verkehrsteilnehmer gefährden.', 'type': 'Document'}]</t>
  </si>
  <si>
    <t>Wie wird die Menge des Bauschutts im Container berechnet?</t>
  </si>
  <si>
    <t>[{'id': None, 'metadata': {'pk': 460471328728945559, 'source': 'csv/faq.csv', 'row': 21, 'Antwort': 'Wir bitten um Verständnis, dass wir bei einer Fehlbefüllung zusätzliche Kosten berechnen müssen. Um dies zu vermeiden, nutze bitte unsere Trennhilfen. Die Trennhilfen findest Du auf den jeweiligen Seiten der Abfallarten und im anhang deiner Bestellbestätigungsmail.'}, 'page_content': 'Frage: Werden mir Mehrkosten berechnet, wenn ich die Abfallarten nicht trenne? Antwort: Wir bitten um Verständnis, dass wir bei einer Fehlbefüllung zusätzliche Kosten berechnen müssen. Um dies zu vermeiden, nutze bitte unsere Trennhilfen. Die Trennhilfen findest Du auf den jeweiligen Seiten der Abfallarten und im anhang deiner Bestellbestätigungsmail.', 'type': 'Document'}, {'id': None, 'metadata': {'pk': 460471328728945635,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Was ist die maximale Größe für einen Container, wenn ich Bauschutt entsorgen möchte?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 {'id': None, 'metadata': {'pk': 460471328728945636,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Wie viel Platz sollte ich für Zwischenräume im Container einplanen?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 {'id': None, 'metadata': {'pk': 460471328728945645,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Wie kann ich abschätzen, wie viel Volumen mein Abfall tatsächlich benötigt?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t>
  </si>
  <si>
    <t>Nein, der Pauschalpreis für den Container bleibt gleich, unabhängig davon, ob er voll oder nur halb voll ist.</t>
  </si>
  <si>
    <t>Darf ein Bauschuttcontainer auf einem öffentlichen Weg abgestellt werden?</t>
  </si>
  <si>
    <t>[{'id': None, 'metadata': {'pk': 460471328728945776,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Darf ich den Container einfach auf meinem eigenen Grundstück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460471328728945774,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auf jedem öffentlichen Platz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Was passiert, wenn ich den Container ohne Genehmigung auf öffentlichem Grund abstelle?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</si>
  <si>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Benötigt man eine Genehmigung, um einen Container auf einem öffentlichen Weg zu platzieren?</t>
  </si>
  <si>
    <t>[{'id': None, 'metadata': {'pk': 460471328728945408,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Brauche ich eine Erlaubnis, um einen Container auf einem Schulhof zu platzieren?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460471328728945775,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Brauche ich eine Genehmigung, wenn ich den Container auf der Straße abstellen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460471328728945411,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Benötige ich eine Genehmigung, wenn der Container auf einem öffentlichen Grundstück stehen soll?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460471328728945783,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Ist es möglich, den Container vor meinem Haus auf dem Gehweg zu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</si>
  <si>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Ja, es ist möglich, einen Bauschuttcontainer auf einem öffentlichen Weg abzustellen, jedoch benötigen Sie dafür eine Stellgenehmigung, die Sie bei der zuständigen Verwaltungsbehörde beantragen müssen.</t>
  </si>
  <si>
    <t>Darf ich einen aufgestellten Container selbst umstellen?</t>
  </si>
  <si>
    <t>[{'id': None, 'metadata': {'pk': 460471328728945265, 'source': 'csv/faq.csv', 'row': 3, 'Antwort': 'Für ein problemloses Erreichen und Aufnehmen des Containers durch unseren LKW, sollte dieser gerade bei einem räumlich begrenzten Abstellort nicht verrückt oder gedreht werden.'}, 'page_content': 'Frage: Kann ich den Container umstellen, wenn er im Weg steht? Antwort: Für ein problemloses Erreichen und Aufnehmen des Containers durch unseren LKW, sollte dieser gerade bei einem räumlich begrenzten Abstellort nicht verrückt oder gedreht werden.', 'type': 'Document'}, {'id': None, 'metadata': {'pk': 460471328728945269, 'source': 'csv/faq.csv', 'row': 3, 'Antwort': 'Für ein problemloses Erreichen und Aufnehmen des Containers durch unseren LKW, sollte dieser gerade bei einem räumlich begrenzten Abstellort nicht verrückt oder gedreht werden.'}, 'page_content': 'Frage: Kann ich den Container neu ausrichten, falls er schief steht? Antwort: Für ein problemloses Erreichen und Aufnehmen des Containers durch unseren LKW, sollte dieser gerade bei einem räumlich begrenzten Abstellort nicht verrückt oder gedreht werden.', 'type': 'Document'}, {'id': None, 'metadata': {'pk': 460471328728945694,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hoch darf ich einen Container beladen?\nAntwort: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460471328728945257, 'source': 'csv/faq.csv', 'row': 2, 'Antwort': 'Der Untergrund muss für die Containergestellung geeignet sein, d. h. er sollte befestigt, eben und tragfähig sein. Empfindliche Untergründe sollten von einem LKW nicht befahren werden, denn sie können durch die Gewichtsbelastung beschädigt werden.'}, 'page_content': 'Frage: Kann ich den Container auf meinem privaten Grundstück aufstellen, egal wie der Boden beschaffen ist? Antwort: Der Untergrund muss für die Containergestellung geeignet sein, d. h. er sollte befestigt, eben und tragfähig sein. Empfindliche Untergründe sollten von einem LKW nicht befahren werden, denn sie können durch die Gewichtsbelastung beschädigt werden.', 'type': 'Document'}]</t>
  </si>
  <si>
    <t>Was soll ich tun, wenn ein Container falsch aufgestellt wurde?</t>
  </si>
  <si>
    <t>[{'id': None, 'metadata': {'pk': 460471328728945238, 'source': 'csv/faq.csv', 'row': 1, 'Antwort': 'Bei Rückfragen kannst du dich an unseren Kundenservice wenden.'}, 'page_content': 'Frage: Was soll ich tun, wenn ich meine Rechnung nicht nachvollziehen kann? Antwort: Bei Rückfragen kannst du dich an unseren Kundenservice wenden.', 'type': 'Document'}, {'id': None, 'metadata': {'pk': 460471328728945269, 'source': 'csv/faq.csv', 'row': 3, 'Antwort': 'Für ein problemloses Erreichen und Aufnehmen des Containers durch unseren LKW, sollte dieser gerade bei einem räumlich begrenzten Abstellort nicht verrückt oder gedreht werden.'}, 'page_content': 'Frage: Kann ich den Container neu ausrichten, falls er schief steht? Antwort: Für ein problemloses Erreichen und Aufnehmen des Containers durch unseren LKW, sollte dieser gerade bei einem räumlich begrenzten Abstellort nicht verrückt oder gedreht werden.', 'type': 'Document'}, {'id': None, 'metadata': {'pk': 460471328728945270, 'source': 'csv/faq.csv', 'row': 3, 'Antwort': 'Für ein problemloses Erreichen und Aufnehmen des Containers durch unseren LKW, sollte dieser gerade bei einem räumlich begrenzten Abstellort nicht verrückt oder gedreht werden.'}, 'page_content': 'Frage: Muss der Container exakt so stehen bleiben, wie er abgestellt wurde? Antwort: Für ein problemloses Erreichen und Aufnehmen des Containers durch unseren LKW, sollte dieser gerade bei einem räumlich begrenzten Abstellort nicht verrückt oder gedreht werden.', 'type': 'Document'}, {'id': None, 'metadata': {'pk': 460471328728945430,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Was bringt ein Deckel für Container, die draußen stehen?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t>
  </si>
  <si>
    <t>Du solltest den Container nicht selbst umstellen. Wende dich an den Kundenservice, um das Problem zu melden und eine Lösung zu finden.</t>
  </si>
  <si>
    <t>Dürfen große Latten in einen Bauschutt-Container entsorgt werden?</t>
  </si>
  <si>
    <t>Der Container darf nur bis zur Beladungskante befüllt werden, und große Latten gehören nicht in einen Bauschutt-Container, da dieser nur mineralische Stoffe aufnehmen darf.</t>
  </si>
  <si>
    <t>Welche Zahlungsmethoden bietet Ihr Unternehmen an?</t>
  </si>
  <si>
    <t>[{'id': None, 'metadata': {'pk': 460471328728945282, 'source': 'csv/faq.csv', 'row': 4, 'Antwort': 'Um deine Tonne vor Fremdbefüllung zu schützen, empfehlen wir sie mit einem Vorhängeschloss abzuschließen. Dieses kannst du bei der Bestellung mit auswählen.'}, 'page_content': 'Frage: Bietet ihr Tonnen mit integriertem Schloss an? Antwort: Um deine Tonne vor Fremdbefüllung zu schützen, empfehlen wir sie mit einem Vorhängeschloss abzuschließen. Dieses kannst du bei der Bestellung mit auswählen.', 'type': 'Document'}, {'id': None, 'metadata': {'pk': 460471328728945663, 'source': 'csv/faq.csv', 'row': 28, 'Antwort': 'Bei uns kannst du auf Rechnung zahlen.'}, 'page_content': 'Frage: Welche Zahlungsmöglichkeiten stehen bei Ihnen zur Verfügung? Antwort: Bei uns kannst du auf Rechnung zahlen.', 'type': 'Document'}, {'id': None, 'metadata': {'pk': 460471328728945290, 'source': 'csv/faq.csv', 'row': 4, 'Antwort': 'Um deine Tonne vor Fremdbefüllung zu schützen, empfehlen wir sie mit einem Vorhängeschloss abzuschließen. Dieses kannst du bei der Bestellung mit auswählen.'}, 'page_content': 'Frage: Bietet ihr Zubehör wie Vorhängeschlösser für die Tonnen an? Antwort: Um deine Tonne vor Fremdbefüllung zu schützen, empfehlen wir sie mit einem Vorhängeschloss abzuschließen. Dieses kannst du bei der Bestellung mit auswählen.', 'type': 'Document'}, {'id': None, 'metadata': {'pk': 460471328728945673, 'source': 'csv/faq.csv', 'row': 28, 'Antwort': 'Bei uns kannst du auf Rechnung zahlen.'}, 'page_content': 'Frage: Welche Bezahlmethoden bieten Sie an? Antwort: Bei uns kannst du auf Rechnung zahlen.', 'type': 'Document'}]</t>
  </si>
  <si>
    <t>Ist die Berliner Straßenreinigung ein direkter Konkurrent von Ihnen?</t>
  </si>
  <si>
    <t>[{'id': None, 'metadata': {'pk': 460471328728945404, 'source': 'csv/faq.csv', 'row': 11, 'Antwort': 'Wir bitten dich die Mülltonne am Leerungstag ab 6 Uhr am Straßenrand bereit zu stellen.'}, 'page_content': 'Frage: Wer übernimmt das Bereitstellen der Mülltonne zur Abholung? Antwort: Wir bitten dich die Mülltonne am Leerungstag ab 6 Uhr am Straßenrand bereit zu stellen.', 'type': 'Document'}, {'id': None, 'metadata': {'pk': 460471328728945647,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 {'id': None, 'metadata': {'pk': 460471328728945394, 'source': 'csv/faq.csv', 'row': 11, 'Antwort': 'Wir bitten dich die Mülltonne am Leerungstag ab 6 Uhr am Straßenrand bereit zu stellen.'}, 'page_content': 'Frage: Wer ist dafür verantwortlich, die Tonne am Leerungstag an den Straßenrand zu bringen? Antwort: Wir bitten dich die Mülltonne am Leerungstag ab 6 Uhr am Straßenrand bereit zu stellen.', 'type': 'Document'}, {'id': None, 'metadata': {'pk': 460471328728945618,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begehbare Container bekommen?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t>
  </si>
  <si>
    <t>Das kann ich nicht mit Sicherheit sagen, da es von den spezifischen Dienstleistungen abhängt, die beide Unternehmen anbieten.</t>
  </si>
  <si>
    <t>Wie entsorgt man Pappe richtig?</t>
  </si>
  <si>
    <t>Wie entsorgt man CDs korrekt?</t>
  </si>
  <si>
    <t>[{'id':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</si>
  <si>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Wie entsorgt man Akten ordnungsgemäß?</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</si>
  <si>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</si>
  <si>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Dürfen Pappe, CDs und Akten zusammen in einen Container entsorgt werden?</t>
  </si>
  <si>
    <t>[{'id':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</si>
  <si>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Nein, Pappe und Akten können zusammen entsorgt werden, aber CDs müssen separat als Elektronikschrott oder Sondermüll entsorgt werden.</t>
  </si>
  <si>
    <t>Welcher Container ist für einen Esstisch geeignet?</t>
  </si>
  <si>
    <t>[{'id':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</si>
  <si>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Wie entsorge ich Stühle?</t>
  </si>
  <si>
    <t>Für die Entsorgung Ihrer alten Küche, des Esstisches und der Stühle benötigen Sie einen Container für Sperrmüll oder Holz A1 - A3, abhängig von den Materialien. Die Küche und der Esstisch können in den Holzcontainer, wenn sie aus Holz A1 - A3 bestehen, entsorgt werden, während die Stühle als Sperrmüll entsorgt werden sollten.</t>
  </si>
  <si>
    <t>Wie entsorgt man Rigipsplatten korrekt?</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</si>
  <si>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</si>
  <si>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Gehören Rigipsplatten in den Baumischabfall?</t>
  </si>
  <si>
    <t>[{'id':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</si>
  <si>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Können Rigipsplatten als Bauschutt entsorgt werden?</t>
  </si>
  <si>
    <t>Welcher Container ist für 500kg Rigipsplatten geeignet?</t>
  </si>
  <si>
    <t>[{'id':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</si>
  <si>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Rigipsplatten sollten in einem Container für Baumischabfall entsorgt werden, da Gips in dieser Fraktion erlaubt ist.</t>
  </si>
  <si>
    <t>Wo kann ich gehäckselte Sträucher entsorgen?</t>
  </si>
  <si>
    <t>[{'id':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</si>
  <si>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Gehäckselte Sträucher können in der Fraktion Grünschnitt | Gartenabfälle entsorgt werden, da geschredderter Gehölzschnitt erlaubt ist. Für gehäckselte Hölzer prüfen Sie bitte die lokalen Entsorgungsrichtlinien, da sie nicht explizit erlaubt sind.</t>
  </si>
  <si>
    <t>Wie entsorgt man Styropor?</t>
  </si>
  <si>
    <t>Wie entsorgt man Herde?</t>
  </si>
  <si>
    <t>[{'id':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460471328728945203,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460471328728945209, 'source': 'csv/fraktionen.csv', 'row': 10, 'Fraktion': 'Lebensmittel | Speisereste', 'Was darf rein': 'Obst, pflanzliche Küchenabfälle, Rückstände zubereiteter tierischer Produkte wie Fleisch, Wurst, Blut, Geflügelabfälle, Eier, Milch, Speck, Fisch und Knochen (kleiner als 15cm), Tee- und Kaffeesud sowie Teebeutel, überlagerte und unverpackte Lebensmittel', 'Was darf NICHT rein': 'Fleischereiabfälle, Pflanzen und Grünschnitt, rohe Knochen, verpackte Lebensmittel, Zigaretten und Asche'}, 'page_content': 'Die Fraktion Lebensmittel | Speisereste darf folgendes enthalten: Obst, pflanzliche Küchenabfälle, Rückstände zubereiteter tierischer Produkte wie Fleisch, Wurst, Blut, Geflügelabfälle, Eier, Milch, Speck, Fisch und Knochen (kleiner als 15cm), Tee- und Kaffeesud sowie Teebeutel, überlagerte und unverpackte Lebensmittel. Die Fraktion Lebensmittel | Speisereste darf folgendes nicht enthalten: Fleischereiabfälle, Pflanzen und Grünschnitt, rohe Knochen, verpackte Lebensmittel, Zigaretten und Asche.', 'type': 'Document'}]</t>
  </si>
  <si>
    <t>Wie entsorgt man Kühlschränke?</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</si>
  <si>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460471328728945203,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</si>
  <si>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Styropor sollte separat entsorgt werden, oft über spezielle Recyclingstellen oder als Sondermüll. Herde und Kühlschränke gehören zur Fraktion E-Geräte (Großgeräte) und sollten entsprechend entsorgt werden.</t>
  </si>
  <si>
    <t>Wie entsorge ich Fliesen auf Paletten?</t>
  </si>
  <si>
    <t>Dürfen kaputte Ziegel in den Bauschuttcontainer?</t>
  </si>
  <si>
    <t>Fliesen auf Paletten können als Bauschutt entsorgt werden, wobei die Paletten separat als Holz A1 - A3 entsorgt werden können. Kaputte Ziegel dürfen ebenfalls in den Bauschuttcontainer, da sie zu den mineralischen Abfällen gehören.</t>
  </si>
  <si>
    <t>Wie entsorge ich Bücher umweltgerecht?</t>
  </si>
  <si>
    <t>[{'id':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</si>
  <si>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Können Bücher im Altpapier entsorgt werden?</t>
  </si>
  <si>
    <t>[{'id':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</si>
  <si>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Wie entsorge ich Regale korrekt?</t>
  </si>
  <si>
    <t>[{'id':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</si>
  <si>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Dürfen Regale in den Sperrmüll?</t>
  </si>
  <si>
    <t>Bücher ohne Kunststoffeinband können umweltgerecht im Altpapier entsorgt werden. Regale gehören zur Fraktion Sperrmüll und können entsprechend entsorgt werden.</t>
  </si>
  <si>
    <t>Wie entsorge ich Teppiche?</t>
  </si>
  <si>
    <t>Europaletten können in der Fraktion Holz A1 - A3 entsorgt werden. Matratzen dürfen in den Sperrmüll. Teppiche gehören zu sperrigen Abfällen und sollten ebenfalls über Sperrmüll entsorgt werden.</t>
  </si>
  <si>
    <t>3sm_4.1_4.1</t>
  </si>
  <si>
    <t>tatsächlich</t>
  </si>
  <si>
    <t>wunsch</t>
  </si>
  <si>
    <t>3sm_4.1_4o</t>
  </si>
  <si>
    <t>Wie groß muss der Container sein siehe Foto . Efeu 21 72766 &lt;ANONYMIZED_LOCATION&gt; Wenn alles Passt ist stellen sofort möglich</t>
  </si>
  <si>
    <t>4.1-nano</t>
  </si>
  <si>
    <t>4.1-mini</t>
  </si>
  <si>
    <t>wunschfragen</t>
  </si>
  <si>
    <t>generierte fragen</t>
  </si>
  <si>
    <t>Wo entsorge ich Erde? Wo entsorge ich Kies?</t>
  </si>
  <si>
    <t>Wo entsorge ich einen TV? Was darf noch mit rein?</t>
  </si>
  <si>
    <t>Wo gehört Sand entsorgt? Wo gehört Erde entsorgt? Wo gehört Schotter entsorgt? Wo gehört Split entsorgt?</t>
  </si>
  <si>
    <t>Wo gehören Lebensmittel entsorgt? Wo gehören Kunststoffblumen entsorgt? Wo gehört Wäsche entsorgt?</t>
  </si>
  <si>
    <t>Wo wird Mauerwerk entsorgt? Wo werden Gipskartonplatten entsorgt? Wo werden Tapetenreste entsorgt? Wo werden Fliesen entsorgt?</t>
  </si>
  <si>
    <t>Wie entsorge ich Getränke in Glasflaschen?</t>
  </si>
  <si>
    <t>Kann Estrich im Bauschutt entsorgt werden? Können Fliesen im Bauschutt entsorgt werden?</t>
  </si>
  <si>
    <t>Wo wird Mauerwerkt ensorgt? Wo wird Beton entsorgt? Wo wird Parkett ensorgt? Wo wird Laminat entsorgt?</t>
  </si>
  <si>
    <t>Wo wird gehäckseltes Holz entzsorgt? Wo werden gehäckselte Sträucher entsorgt?</t>
  </si>
  <si>
    <t>Wo werden Getränkedosen entsorgt? Wo wird Styropor entsorgt? Wo werden Herde entsorgt? Wo werden Kühlschränke entsorgt? Wo werden Essensverpackungen entsorgt?</t>
  </si>
  <si>
    <t>#_soll_fragen</t>
  </si>
  <si>
    <t>#_richtig_generierter_fragen</t>
  </si>
  <si>
    <t>Darf im Sperrmüll eine alte Stehlampe entsorgt werden? Dürfen Stühle im Sperrmüll entsorgt werden? Düfen Tische im Sperrmüll entsorgt werden?Wo wird ein Crosstrainer entsorgt?</t>
  </si>
  <si>
    <t>Wo werden Bitumenschindeln entsorgt?</t>
  </si>
  <si>
    <t>Anzahl richtiger Fragen</t>
  </si>
  <si>
    <t>Anzahl Gesamt Fragen</t>
  </si>
  <si>
    <t>Verhältnis</t>
  </si>
  <si>
    <t>Anzahl komplett richtiger Fälle</t>
  </si>
  <si>
    <t>Verhältnis zu Gesamt Fällen</t>
  </si>
  <si>
    <t>fragen_richtig_generiert?</t>
  </si>
  <si>
    <t>Anzahl Gesamt fälle, in denen Fragen generiert werden sollen</t>
  </si>
  <si>
    <t>Wie lange dauert die Lieferung des Containers?</t>
  </si>
  <si>
    <t>Wo werden Akten entsorgt? Wo werden CDs entsorgt? Wo wird Pappe entsorgt?</t>
  </si>
  <si>
    <t>Pappe und Akten können in die Fraktion Aktenentsorgung entsorgt werden? CDs dürfen nicht mit rein und müssen stattdessen in die Fraktion Kunststoff/Verpackungen?</t>
  </si>
  <si>
    <t>generierte frage</t>
  </si>
  <si>
    <t>top_k_dokumente</t>
  </si>
  <si>
    <t>treffer?</t>
  </si>
  <si>
    <t>Ja</t>
  </si>
  <si>
    <t>Nein</t>
  </si>
  <si>
    <t>gefundene fraktionen</t>
  </si>
  <si>
    <t>gefundene faq antworten</t>
  </si>
  <si>
    <t>Testfall</t>
  </si>
  <si>
    <t>Anzahl durchgeführter Suchen</t>
  </si>
  <si>
    <t># korrekt gefunden</t>
  </si>
  <si>
    <t># nicht korrekt gefunden</t>
  </si>
  <si>
    <t>Recall@4</t>
  </si>
  <si>
    <t>Gesamt sm</t>
  </si>
  <si>
    <t>userinput</t>
  </si>
  <si>
    <t>antwort</t>
  </si>
  <si>
    <t>übereinstimmung?</t>
  </si>
  <si>
    <t>wunschkategorisierung</t>
  </si>
  <si>
    <t>Testset</t>
  </si>
  <si>
    <t>Gesamtantworten</t>
  </si>
  <si>
    <t>Richtige Antworten</t>
  </si>
  <si>
    <t>Falsche Antworten</t>
  </si>
  <si>
    <t># antworten zu fragen(faq, trennhilfe)</t>
  </si>
  <si>
    <t>#richtige antworten zu fragen(faq,trennhilfe)</t>
  </si>
  <si>
    <t>Accuracy(faq,trennhilfe)</t>
  </si>
  <si>
    <t>Accuracy insgesamt</t>
  </si>
  <si>
    <t>Bis auf den Crosstrainer und die Stehlampe darf alles im Sperrmüll entsorgt werden. Die müssen in Elekro Kleingeräte entsorgt werden.</t>
  </si>
  <si>
    <t>Kalksandstein, Fliesen, Putz und Beton gehören in den Baumischabfall/bauschutt Container? Laminat und Behandeltes Holz gehört in die Fraktion Holz A1-A3</t>
  </si>
  <si>
    <t>Das darf alles im Bauschutt entsorgt werden</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</si>
  <si>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</si>
  <si>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</si>
  <si>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Ist die Entsorgung von Tischen im Sperrmüllcontainer erlaubt?</t>
  </si>
  <si>
    <t>[{'id':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</si>
  <si>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Eine alte Stehlampe darf nicht im Sperrmüllcontainer entsorgt werden, da sie als Elektrogerät gilt. Stühle und Tische dürfen hingegen im Sperrmüllcontainer entsorgt werden, da sie zu den erlaubten Möbelstücken zählen. Ein alter Crosstrainer darf ebenfalls nicht im Sperrmüllcontainer entsorgt werden, da er als Elektrogerät und Metallgegenstand ausgeschlossen ist.</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</si>
  <si>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</si>
  <si>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</si>
  <si>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Kann Putz im Container für Bauschutt entsorgt werden?</t>
  </si>
  <si>
    <t>[{'id':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</si>
  <si>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Wohin gehört Betonabfall?</t>
  </si>
  <si>
    <t>[{'id':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</si>
  <si>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Wie wird Laminat entsorgt?</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</si>
  <si>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</si>
  <si>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Darf behandeltes Holz in den Container für Sperrmüll?</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</si>
  <si>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t>
  </si>
  <si>
    <t>Kalksandsteine, Fliesen, Putz und reiner Beton können im Bauschuttcontainer entsorgt werden, sofern sie nicht mit anderen Materialien vermischt sind. Ist Beton mit anderen Stoffen vermischt, gehört er in den Baumischabfall. Laminat zählt zu Holz A3 und muss entsprechend entsorgt werden, nicht im Baumischabfall oder Holz A4. Behandeltes Holz darf nicht in den Sperrmüllcontainer. Achte immer darauf, die Materialien sauber zu trennen.</t>
  </si>
  <si>
    <t>[{'id':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</si>
  <si>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Bitumenschindeln können in der Fraktion Dachpappe entsorgt werden, sofern sie teerfrei sind. Teerhaltige Produkte sind dort jedoch nicht erlaubt. Achte darauf, dass keine schädlichen Verunreinigungen enthalten sind.</t>
  </si>
  <si>
    <t>Wie kann ich Bretter mit festklebenden Resten alter Teerpappe entsorgen?</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</si>
  <si>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</si>
  <si>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</si>
  <si>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Wie kann ich Schilfrohrputz fachgerecht entsorgen?</t>
  </si>
  <si>
    <t>Dürfen Ziegel mit Mörtelresten in den Baumischabfall?</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</si>
  <si>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</si>
  <si>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Die Bretter mit festklebenden Resten alter Teerpappe gelten als Sonderabfall und müssen bei einer zugelassenen Entsorgungsstelle abgegeben werden. Die verwitterte Teerpappe in den Müllsäcken ist ebenfalls als gefährlicher Abfall zu behandeln und muss über einen Entsorgungsfachbetrieb oder die Schadstoffsammelstelle entsorgt werden. Schilfrohrputz sowie Ziegel mit Mörtelresten können als Baumischabfall entsorgt werden. Informiere dich bei deinem lokalen Wertstoffhof oder Entsorgungsunternehmen über die jeweiligen Annahmestellen und -bedingungen. Eine Entsorgung über den normalen Hausmüll ist für diese Materialien nicht zulässig.</t>
  </si>
  <si>
    <t>[{'id':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</si>
  <si>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</si>
  <si>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</si>
  <si>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Für die Entsorgung von Sand, Schotter und Split ist ein Bauschutt-Container am besten geeignet. Alternativ kann Sand auch in einem Container für Baumischabfall entsorgt werden, wenn noch andere Materialien anfallen. Schotter und Split zählen zu mineralischen Abfällen und gehören in den Bauschutt-Container. Wenn Sie nur diese mineralischen Materialien entsorgen möchten, wählen Sie den Bauschutt-Container. Bei einer Mischung mit anderen Baustellenabfällen kann auch ein Baumischabfall-Container sinnvoll sein.</t>
  </si>
  <si>
    <t>Wie kann ich Mauerwerk entsorgen?</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</si>
  <si>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</si>
  <si>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In welchen Container gehören Gipskartonplatten?</t>
  </si>
  <si>
    <t>[{'id':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t>
  </si>
  <si>
    <t>Wie entsorge ich Fliesen richtig?</t>
  </si>
  <si>
    <t>Dürfen Tapetenreste in den Container?</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</si>
  <si>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t>
  </si>
  <si>
    <t>Da Sie Mauerwerk, Gipskartonplatten, Fliesen und Tapetenreste entsorgen möchten, empfiehlt sich ein Container für Baumischabfall. In diesem dürfen alle genannten Materialien gemeinsam entsorgt werden. Ein reiner Bauschuttcontainer wäre nicht geeignet, da Gipskartonplatten und Tapetenreste dort nicht erlaubt sind. Der Baumischabfallcontainer ist die richtige Wahl für gemischte Bauabfälle wie in Ihrem Fall. Viele Grüße!</t>
  </si>
  <si>
    <t>[{'id': None, 'metadata': {'pk': 460471328728945058, 'source': 'csv/faq.csv', 'row': 27, 'Antwort': 'Wir bieten eine Vielzahl an Containergrößen an. Die Containergrößen können je nach Abfallart und Postleitzahl variieren.'}, 'page_content': 'Frage: Welche Auswahl an Containergrößen gibt es bei Ihnen? Antwort: Wir bieten eine Vielzahl an Containergrößen an. Die Containergrößen können je nach Abfallart und Postleitzahl variieren.', 'type': 'Document'}, {'id': None, 'metadata': {'pk': 460471328728945055, 'source': 'csv/faq.csv', 'row': 27, 'Antwort': 'Wir bieten eine Vielzahl an Containergrößen an. Die Containergrößen können je nach Abfallart und Postleitzahl variieren.'}, 'page_content': 'Frage: Wie groß sind die Container, die Sie anbieten? Antwort: Wir bieten eine Vielzahl an Containergrößen an. Die Containergrößen können je nach Abfallart und Postleitzahl variieren.', 'type': 'Document'}, {'id': None, 'metadata': {'pk': 460471328728945057, 'source': 'csv/faq.csv', 'row': 27, 'Antwort': 'Wir bieten eine Vielzahl an Containergrößen an. Die Containergrößen können je nach Abfallart und Postleitzahl variieren.'}, 'page_content': 'Frage: Welche Containergrößen bieten Sie für meine Postleitzahl an? Antwort: Wir bieten eine Vielzahl an Containergrößen an. Die Containergrößen können je nach Abfallart und Postleitzahl variieren.', 'type': 'Document'}, {'id': None, 'metadata': {'pk': 460471328728945052,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t>
  </si>
  <si>
    <t>Wir bieten eine Vielzahl an Containergrößen an. Die genauen Größen können je nach Abfallart und Postleitzahl variieren.</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</si>
  <si>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</si>
  <si>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</si>
  <si>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</si>
  <si>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Schieferplatten dürfen nicht im Altholz A IV Container entsorgt werden, da sie nicht zu den zugelassenen Materialien gehören. Sie können jedoch im &lt;ANONYMIZED_LOCATION&gt; entsorgt werden, sofern dort Bauschutt angenommen wird und die Platten keine schädlichen Anhaftungen oder Fremdstoffe enthalten. Auch Estrich kann im &lt;ANONYMIZED_LOCATION&gt; entsorgt werden, da er zu den mineralischen Abfällen zählt. Bitte achten Sie darauf, dass keine Fremdstoffe enthalten sind. Vielen Dank für Ihre Anfrage.</t>
  </si>
  <si>
    <t>[{'id':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</si>
  <si>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Ja, sowohl Estrich als auch Fliesen zählen zu Bauschutt, da sie mineralische Abfälle sind. Du kannst beide Materialien in der Fraktion Bauschutt entsorgen. Achte darauf, dass keine Fremdstoffe wie Holz, Gips oder Tapetenreste dabei sind. So werden Estrich und Fliesen korrekt entsorgt.</t>
  </si>
  <si>
    <t>[{'id':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</si>
  <si>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Wie entsorge ich 80m² Parkett?</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</si>
  <si>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</si>
  <si>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Kann ich 60m² Laminat im Container entsorgen?</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</si>
  <si>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</si>
  <si>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2-3m³ Mauerwerk kannst du als Bauschutt entsorgen, am besten über einen Bauschuttcontainer oder eine Annahmestelle, solange keine Fremdstoffe enthalten sind. 1m³ Beton gehört ebenfalls zur Fraktion Bauschutt und kann dort entsorgt werden. 80m² Parkett kannst du in der Fraktion Holz A1-A3 entsorgen, sofern es nicht mit schädlichen Holzschutzmitteln behandelt wurde. 60m² Laminat zählt zur Fraktion Holz A3 und kann im Container für Holz A1-A3 entsorgt werden.</t>
  </si>
  <si>
    <t>Warum ist die Unternehmensfarbe Ihres Unternehmens blau?</t>
  </si>
  <si>
    <t>[{'id': None, 'metadata': {'pk': 460471328728944830,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Warum ist ein Deckel bei Containern am Straßenrand sinnvoll?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 {'id': None, 'metadata': {'pk': 460471328728944997,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setzt sich ALBA für eine grünere Zukunft ein?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 {'id': None, 'metadata': {'pk': 460471328728944753,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Liefern Sie auch außerhalb Ihres Hauptgebiets?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460471328728945001,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macht ALBA Unternehmen unabhängiger von knappen Rohstoffen?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t>
  </si>
  <si>
    <t>Dazu liegen keine Informationen im bereitgestellten Kontext vor. Ich kann daher nicht beantworten, warum die Unternehmensfarbe blau ist.</t>
  </si>
  <si>
    <t>[{'id': None, 'metadata': {'pk': 460471328728944695, 'source': 'csv/faq.csv', 'row': 4, 'Antwort': 'Um deine Tonne vor Fremdbefüllung zu schützen, empfehlen wir sie mit einem Vorhängeschloss abzuschließen. Dieses kannst du bei der Bestellung mit auswählen.'}, 'page_content': 'Frage: Bietet ihr Zubehör wie Vorhängeschlösser für Tonnen an? Antwort: Um deine Tonne vor Fremdbefüllung zu schützen, empfehlen wir sie mit einem Vorhängeschloss abzuschließen. Dieses kannst du bei der Bestellung mit auswählen.', 'type': 'Document'}, {'id': None, 'metadata': {'pk': 460471328728945023,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Bieten Sie sowohl Abroll- als auch Absetzcontainer an?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460471328728944687, 'source': 'csv/faq.csv', 'row': 4, 'Antwort': 'Um deine Tonne vor Fremdbefüllung zu schützen, empfehlen wir sie mit einem Vorhängeschloss abzuschließen. Dieses kannst du bei der Bestellung mit auswählen.'}, 'page_content': 'Frage: Bietet ihr Tonnen mit Schloss oder Sicherung an? Antwort: Um deine Tonne vor Fremdbefüllung zu schützen, empfehlen wir sie mit einem Vorhängeschloss abzuschließen. Dieses kannst du bei der Bestellung mit auswählen.', 'type': 'Document'}, {'id': None, 'metadata': {'pk': 460471328728945033,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einen Container für Bauschutt bestellen?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t>
  </si>
  <si>
    <t>Welcher Untergrund ist für einen Rollcontainer erforderlich?</t>
  </si>
  <si>
    <t>[{'id': None, 'metadata': {'pk': 460471328728944804, 'source': 'csv/faq.csv', 'row': 11, 'Antwort': 'Wir bitten dich die Mülltonne am Leerungstag ab 6 Uhr am Straßenrand bereit zu stellen.'}, 'page_content': 'Frage: Zu welcher Uhrzeit sollte die Mülltonne spätestens am Straßenrand stehen? Antwort: Wir bitten dich die Mülltonne am Leerungstag ab 6 Uhr am Straßenrand bereit zu stellen.', 'type': 'Document'}, {'id': None, 'metadata': {'pk': 460471328728945025,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Für welche Containerarten muss der Untergrund besonders fest sein?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460471328728945030,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Welche Voraussetzungen müssen für die Aufstellung der Container erfüllt sein?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460471328728945184,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ist es erlaubt, einen Container aufzustellen?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</si>
  <si>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Die Informationen beziehen sich nur auf Absetzcontainer und Abrollcontainer, nicht explizit auf Rollcontainer. Es ist daher unklar, ob Rollcontainer angeboten werden. Für einen Rollcontainer (Abrollcontainer) ist ein fester Untergrund erforderlich.</t>
  </si>
  <si>
    <t>[{'id': None, 'metadata': {'pk': 460471328728945027,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Gibt es Container, die man betreten kann?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460471328728945024,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begehbare Container bekommen?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460471328728945102,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Bis wohin darf ich den Container befüllen?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460471328728944668, 'source': 'csv/faq.csv', 'row': 3, 'Antwort': 'Für ein problemloses Erreichen und Aufnehmen des Containers durch unseren LKW, sollte dieser gerade bei einem räumlich begrenzten Abstellort nicht verrückt oder gedreht werden.'}, 'page_content': 'Frage: Darf ich den Container nach der Lieferung noch verschieben? Antwort: Für ein problemloses Erreichen und Aufnehmen des Containers durch unseren LKW, sollte dieser gerade bei einem räumlich begrenzten Abstellort nicht verrückt oder gedreht werden.', 'type': 'Document'}]</t>
  </si>
  <si>
    <t>Ja, Sie dürfen den Abrollcontainer betreten, da dieser begehbar ist. Beim Absetzcontainer ist dies jedoch nicht vorgesehen.</t>
  </si>
  <si>
    <t>Wie lange dauert die Lieferung eines Containers nach Bestellung?</t>
  </si>
  <si>
    <t>[{'id': None, 'metadata': {'pk': 460471328728944855, 'source': 'csv/faq.csv', 'row': 14,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'page_content': 'Frage: Wie lange ist das Zeitfenster für die Containeranlieferung?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'type': 'Document'}, {'id': None, 'metadata': {'pk': 460471328728945165,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Gibt es eine Mindestvorlaufzeit für die Containerbestellung?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460471328728944872, 'source': 'csv/faq.csv', 'row': 15, 'Antwort': 'Dein Container wird an deinem gewünschten Datum wird abgeholt. Dieses legst du bei der Bestellung fest.'}, 'page_content': 'Frage: Wie lange bleibt der Container bei mir, bevor er abgeholt wird? Antwort: Dein Container wird an deinem gewünschten Datum wird abgeholt. Dieses legst du bei der Bestellung fest.', 'type': 'Document'}, {'id': None, 'metadata': {'pk': 460471328728945164,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kurzfristig kann ich einen Container bestellen?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t>
  </si>
  <si>
    <t>Die Lieferung eines Containers ist häufig auch sehr kurzfristig möglich und hängt von der Verfügbarkeit in deiner Region ab. Beim Auswählen des Containers siehst du den frühestmöglichen Anlieferungstag. Für eine noch schnellere Lieferung kannst du telefonisch Kontakt aufnehmen.</t>
  </si>
  <si>
    <t>[{'id': None, 'metadata': {'pk': 460471328728944972, 'source': 'csv/faq.csv', 'row': 22, 'Antwort': 'In diesem Fall können wir die anteiligen Kosten leider nicht zurückerstatten. Der Pauschalpreis ist unabhängig vom genutzten Volumen.'}, 'page_content': 'Frage: Bekomme ich Geld zurück, wenn mein Container bei der Abholung nicht komplett gefüllt ist? Antwort: In diesem Fall können wir die anteiligen Kosten leider nicht zurückerstatten. Der Pauschalpreis ist unabhängig vom genutzten Volumen.', 'type': 'Document'}, {'id': None, 'metadata': {'pk': 460471328728944974, 'source': 'csv/faq.csv', 'row': 22, 'Antwort': 'In diesem Fall können wir die anteiligen Kosten leider nicht zurückerstatten. Der Pauschalpreis ist unabhängig vom genutzten Volumen.'}, 'page_content': 'Frage: Kann ich eine Rückerstattung erwarten, wenn der Container nur halb voll ist? Antwort: In diesem Fall können wir die anteiligen Kosten leider nicht zurückerstatten. Der Pauschalpreis ist unabhängig vom genutzten Volumen.', 'type': 'Document'}, {'id': None, 'metadata': {'pk': 460471328728944978, 'source': 'csv/faq.csv', 'row': 22, 'Antwort': 'In diesem Fall können wir die anteiligen Kosten leider nicht zurückerstatten. Der Pauschalpreis ist unabhängig vom genutzten Volumen.'}, 'page_content': 'Frage: Erhalte ich eine Gutschrift, wenn der Container bei Abholung nicht voll ist? Antwort: In diesem Fall können wir die anteiligen Kosten leider nicht zurückerstatten. Der Pauschalpreis ist unabhängig vom genutzten Volumen.', 'type': 'Document'}, {'id': None, 'metadata': {'pk': 460471328728945107,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erkenne ich, wann der Container voll genug ist? Antwort: Der Container darf nur bis zu der Beladungskante befüllt werden. Nur so ist ein ordentlicher und sicherer Transport der Abfälle möglich. Bei der Überfüllung des Containers kann der Inhalt beim Transport andere Verkehrsteilnehmer gefährden.', 'type': 'Document'}]</t>
  </si>
  <si>
    <t>Wie viel Bauschutt darf in einen Container aus einem Abriss entsorgt werden?</t>
  </si>
  <si>
    <t>[{'id': None, 'metadata': {'pk': 460471328728944878,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Wie viel Beton darf in den Baumischabfallcontainer rein?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460471328728945045,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Was ist die maximale Containergröße für Bauschutt?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 {'id': None, 'metadata': {'pk': 460471328728945111,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viel Abfall darf ich maximal in den Container werfen?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460471328728945037,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Welche Containergröße eignet sich am besten für Bauschutt?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t>
  </si>
  <si>
    <t>Nein, Sie bekommen kein Geld zurück, wenn der Container nur halb voll ist. Der Pauschalpreis gilt unabhängig davon, wie viel Sie tatsächlich einfüllen.</t>
  </si>
  <si>
    <t>[{'id': None, 'metadata': {'pk': 460471328728945179,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460471328728945188,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Ist es möglich, den Container vor meinem Haus auf dem Gehweg zu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460471328728945181,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Darf ich den Container einfach auf meinem eigenen Grundstück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460471328728945183,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auch ohne Genehmigung auf öffentlichem Grund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</si>
  <si>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Benötige ich eine Genehmigung, um einen Container auf dem öffentlichen Weg zu platzieren?</t>
  </si>
  <si>
    <t>[{'id': None, 'metadata': {'pk': 460471328728944816,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Benötige ich eine Genehmigung, wenn der Container auf einem öffentlichen Grundstück stehen soll?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460471328728944813,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Brauche ich eine Erlaubnis, um einen Container auf einem Schulhof zu platzieren?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460471328728944824,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Gibt es Ausnahmen, bei denen ich keine Genehmigung für einen Container benötige?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460471328728945180,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Brauche ich eine Genehmigung, wenn ich den Container auf der Straße abstellen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</si>
  <si>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Ja, du darfst einen Bauschutt Container auf dem öffentlichen Weg abstellen, aber dafür benötigst du eine Stellgenehmigung. Diese musst du bei der zuständigen Verwaltungsbehörde beantragen. Ohne diese Genehmigung ist das Abstellen des Containers auf öffentlichem Grund nicht erlaubt.</t>
  </si>
  <si>
    <t>Darf ich einen aufgestellten Container selbst drehen?</t>
  </si>
  <si>
    <t>[{'id': None, 'metadata': {'pk': 460471328728944670, 'source': 'csv/faq.csv', 'row': 3, 'Antwort': 'Für ein problemloses Erreichen und Aufnehmen des Containers durch unseren LKW, sollte dieser gerade bei einem räumlich begrenzten Abstellort nicht verrückt oder gedreht werden.'}, 'page_content': 'Frage: Kann ich den Container drehen, wenn er im Weg steht? Antwort: Für ein problemloses Erreichen und Aufnehmen des Containers durch unseren LKW, sollte dieser gerade bei einem räumlich begrenzten Abstellort nicht verrückt oder gedreht werden.', 'type': 'Document'}, {'id': None, 'metadata': {'pk': 460471328728944667, 'source': 'csv/faq.csv', 'row': 3, 'Antwort': 'Für ein problemloses Erreichen und Aufnehmen des Containers durch unseren LKW, sollte dieser gerade bei einem räumlich begrenzten Abstellort nicht verrückt oder gedreht werden.'}, 'page_content': 'Frage: Kann ich den Container verrücken oder drehen?\nAntwort: Für ein problemloses Erreichen und Aufnehmen des Containers durch unseren LKW, sollte dieser gerade bei einem räumlich begrenzten Abstellort nicht verrückt oder gedreht werden.', 'type': 'Document'}, {'id': None, 'metadata': {'pk': 460471328728944680, 'source': 'csv/faq.csv', 'row': 3, 'Antwort': 'Für ein problemloses Erreichen und Aufnehmen des Containers durch unseren LKW, sollte dieser gerade bei einem räumlich begrenzten Abstellort nicht verrückt oder gedreht werden.'}, 'page_content': 'Frage: Ist es in Ordnung, den Container zu drehen, um mehr Platz zu schaffen? Antwort: Für ein problemloses Erreichen und Aufnehmen des Containers durch unseren LKW, sollte dieser gerade bei einem räumlich begrenzten Abstellort nicht verrückt oder gedreht werden.', 'type': 'Document'}, {'id': None, 'metadata': {'pk': 460471328728944677, 'source': 'csv/faq.csv', 'row': 3, 'Antwort': 'Für ein problemloses Erreichen und Aufnehmen des Containers durch unseren LKW, sollte dieser gerade bei einem räumlich begrenzten Abstellort nicht verrückt oder gedreht werden.'}, 'page_content': 'Frage: Kann ich den Container selbst an einen anderen Platz schieben? Antwort: Für ein problemloses Erreichen und Aufnehmen des Containers durch unseren LKW, sollte dieser gerade bei einem räumlich begrenzten Abstellort nicht verrückt oder gedreht werden.', 'type': 'Document'}]</t>
  </si>
  <si>
    <t>Nein, Sie sollten den aufgestellten Container nicht selbst drehen, da er für das problemlose Erreichen und Aufnehmen durch den LKW gerade stehen bleiben muss.</t>
  </si>
  <si>
    <t>[{'id': None, 'metadata': {'pk': 460471328728945105,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Muss ich beim Beladen des Containers auf eine bestimmte Höhe achten?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460471328728945099,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hoch darf ich einen Container beladen?\nAntwort: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460471328728945110,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Gibt es Vorschriften zur Beladungshöhe von Containern?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460471328728945104,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Was passiert, wenn ich den Container zu hoch befülle? Antwort: Der Container darf nur bis zu der Beladungskante befüllt werden. Nur so ist ein ordentlicher und sicherer Transport der Abfälle möglich. Bei der Überfüllung des Containers kann der Inhalt beim Transport andere Verkehrsteilnehmer gefährden.', 'type': 'Document'}]</t>
  </si>
  <si>
    <t>[{'id': None, 'metadata': {'pk': 460471328728944878,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Wie viel Beton darf in den Baumischabfallcontainer rein?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460471328728945045,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Was ist die maximale Containergröße für Bauschutt?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 {'id': None, 'metadata': {'pk': 460471328728944877,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Darf ich Ziegel und Fliesen in den Baumischabfall werfen?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460471328728944879,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Gehören Holz und Gips zum Baumischabfall?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t>
  </si>
  <si>
    <t>Ein Container darf nur bis zur Beladungskante befüllt werden, eine Überfüllung ist nicht erlaubt. Große Latten dürfen zudem nicht in den Bauschuttcontainer entsorgt werden, da dieser nur für mineralische Stoffe wie Beton, Ziegel, Fliesen und Keramik vorgesehen ist. Holzlatten gehören in einen Baumischabfallcontainer. So wird die Sicherheit beim Transport gewährleistet und die Abfalltrennung eingehalten.</t>
  </si>
  <si>
    <t>[{'id': None, 'metadata': {'pk': 460471328728945069, 'source': 'csv/faq.csv', 'row': 28, 'Antwort': 'Bei uns kannst du auf Rechnung zahlen.'}, 'page_content': 'Frage: Wie kann ich bei Ihnen bezahlen? Antwort: Bei uns kannst du auf Rechnung zahlen.', 'type': 'Document'}, {'id': None, 'metadata': {'pk': 460471328728945077, 'source': 'csv/faq.csv', 'row': 28, 'Antwort': 'Bei uns kannst du auf Rechnung zahlen.'}, 'page_content': 'Frage: Wie läuft die Bezahlung bei Ihnen ab? Antwort: Bei uns kannst du auf Rechnung zahlen.', 'type': 'Document'}, {'id': None, 'metadata': {'pk': 460471328728945075, 'source': 'csv/faq.csv', 'row': 28, 'Antwort': 'Bei uns kannst du auf Rechnung zahlen.'}, 'page_content': 'Frage: Welche Optionen habe ich, um meine Bestellung zu bezahlen? Antwort: Bei uns kannst du auf Rechnung zahlen.', 'type': 'Document'}, {'id': None, 'metadata': {'pk': 460471328728945071, 'source': 'csv/faq.csv', 'row': 28, 'Antwort': 'Bei uns kannst du auf Rechnung zahlen.'}, 'page_content': 'Frage: Gibt es verschiedene Zahlungsarten bei Ihnen? Antwort: Bei uns kannst du auf Rechnung zahlen.', 'type': 'Document'}]</t>
  </si>
  <si>
    <t>[{'id': None, 'metadata': {'pk': 460471328728944753,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Liefern Sie auch außerhalb Ihres Hauptgebiets?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460471328728944758,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Habt ihr Partner, die in meine Gegend liefern, falls ihr es nicht tut?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460471328728944769, 'source': 'csv/faq.csv', 'row': 9,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'page_content': 'Frage: Ist ein Anruf zur Abholung des Containers erforderlich?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'type': 'Document'}, {'id': None, 'metadata': {'pk': 460471328728944747,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Liefert Ihr auch in meine Gegend?\nAntwort: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t>
  </si>
  <si>
    <t>Dazu gibt es im bereitgestellten Kontext keine Informationen. Es wird nicht erwähnt, ob die Berliner Straßenreinigung ein direkter Konkurrent ist.</t>
  </si>
  <si>
    <t>Wie kann Pappe entsorgt werden?</t>
  </si>
  <si>
    <t>[{'id':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t>
  </si>
  <si>
    <t>Wie werden CDs richtig entsorgt?</t>
  </si>
  <si>
    <t>[{'id':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</si>
  <si>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Wie können Akten ordnungsgemäß entsorgt werden?</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</si>
  <si>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t>
  </si>
  <si>
    <t>Pappe, CDs und Akten dürfen nicht gemeinsam in einen Container entsorgt werden. Pappe kann in die Fraktion "Pappe | Papier" gegeben werden, sofern sie sauber ist. Akten gehören in die Fraktion "Aktenentsorgung", wobei keine CDs enthalten sein dürfen. CDs müssen separat über spezielle Sammelstellen für Datenträger entsorgt werden. Bitte trennen Sie die Materialien entsprechend, um eine ordnungsgemäße Entsorgung zu gewährleisten.</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</si>
  <si>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</si>
  <si>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</si>
  <si>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t>
  </si>
  <si>
    <t>Für die Entsorgung Ihrer alten Küche, des Esstischs und der Stühle benötigen Sie einen Container für Sperrmüll. Küchenmöbel, Tische und Stühle gehören zur Fraktion Sperrmüll und dürfen gemeinsam entsorgt werden. Alternativ können Teile aus Vollholz, sofern sie den Vorgaben entsprechen, auch in einem Container für Holz A1 - A3 entsorgt werden. Elektrogeräte aus der Küche müssen jedoch separat als E-Geräte entsorgt werden. Nägel und kleine Beschläge müssen nicht entfernt werden.</t>
  </si>
  <si>
    <t>[{'id':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</si>
  <si>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Gehören Rigipsplatten zum Baumischabfall?</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</si>
  <si>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</si>
  <si>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Gehören Rigipsplatten zum Bauschutt?</t>
  </si>
  <si>
    <t>Rigipsplatten dürfen in den Container für Baumischabfall entsorgt werden, nicht in den Bauschutt-Container. Gips ist im Bauschutt ausgeschlossen, gehört aber zum Baumischabfall. Daher ist für eure 500 kg Rigipsplatten der Baumischabfall-Container der richtige.</t>
  </si>
  <si>
    <t>[{'id':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</si>
  <si>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</si>
  <si>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Gehäckselte Hölzer dürfen nicht im Grünschnitt/Gartenabfall entsorgt werden. Sie müssen je nach Art des Holzes in den Fraktionen Holz A1-A3 oder Holz A4 entsorgt werden, sofern sie den Annahmekriterien entsprechen. Prüfen Sie, ob das Holz naturbelassen oder behandelt ist, und wählen Sie die passende Holzfraktion. Gehäckselte Sträucher hingegen können im Grünschnitt/Gartenabfall entsorgt werden, da geschredderter Gehölzschnitt dort erlaubt ist.</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</si>
  <si>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</si>
  <si>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</si>
  <si>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</si>
  <si>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Styropor, das als Verpackung dient, gehört in die Fraktion "Kunststoff | Verpackungen". Anderes Styropor, wie Dämmmaterial, muss gesondert entsorgt werden – informiere dich dazu beim lokalen Wertstoffhof. Ein Herd darf nicht in den Sperrmüll, sondern gehört zur Fraktion E-Geräte (Großgeräte). Auch ein Kühlschrank zählt zu den E-Geräten (Großgeräte) und muss bei einer entsprechenden Sammelstelle für Elektroaltgeräte abgegeben werden. Erkundige dich bei deinem örtlichen Wertstoffhof oder der kommunalen Entsorgung nach den genauen Abgabemöglichkeiten.</t>
  </si>
  <si>
    <t>Wie entsorge ich Fliesen auf zwei Paletten?</t>
  </si>
  <si>
    <t>[{'id':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</si>
  <si>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Fliesen auf zwei Paletten kannst du als Bauschutt entsorgen, achte darauf, dass keine anderen Stoffe wie Holz oder Kunststoff dabei sind. Kaputte Ziegel im Volumen von 1m³ dürfen ebenfalls entsorgt werden, entweder als Baumischabfall oder Bauschutt, da sie in beiden Fraktionen zulässig sind.</t>
  </si>
  <si>
    <t>Wie kann ich Bücher entsorgen?</t>
  </si>
  <si>
    <t>[{'id':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</si>
  <si>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Wohin kann ich Regale entsorgen?</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</si>
  <si>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</si>
  <si>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Bücher ohne Kunststoffeinband kannst du im Altpapier entsorgen. Bücher mit Kunststoffeinband müssen anderweitig entsorgt werden, also nicht ins Altpapier. Regale kannst du über den Sperrmüll entsorgen, da sie dort ausdrücklich erlaubt sind.</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</si>
  <si>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</si>
  <si>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</si>
  <si>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Kann ich Teppiche im Sperrmüll entsorgen?</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</si>
  <si>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</si>
  <si>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Europaletten aus Vollholz entsorgst du bei der Holzfraktion A1 - A3, Nägel und kleine Metallteile müssen nicht entfernt werden, solange keine schädlichen Verunreinigungen vorliegen. Matratzen und Teppiche kannst du im Sperrmüll entsorgen.</t>
  </si>
  <si>
    <t>Dürfen Stühle im Sperrmüllcontainer entsorgt werden?</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</si>
  <si>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</si>
  <si>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Dürfen Tische im Sperrmüllcontainer entsorgt werden?</t>
  </si>
  <si>
    <t>[{'id':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</si>
  <si>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Kann ein alter Crosstrainer im Sperrmüllcontainer entsorgt werden?</t>
  </si>
  <si>
    <t>[{'id':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</si>
  <si>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Eine alte Stehlampe und ein alter Crosstrainer dürfen nicht im Sperrmüllcontainer entsorgt werden, da sie nicht zur Fraktion Sperrmüll gehören. Stühle und Tische hingegen dürfen im Sperrmüllcontainer entsorgt werden, da sie als Möbel gelten.</t>
  </si>
  <si>
    <t>Wohin gehören Kalksandsteine entsorgt?</t>
  </si>
  <si>
    <t>[{'id':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t>
  </si>
  <si>
    <t>Wie werden Fliesen korrekt entsorgt?</t>
  </si>
  <si>
    <t>Kann Putz in den Bauschuttcontainer?</t>
  </si>
  <si>
    <t>[{'id':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</si>
  <si>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</si>
  <si>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Darf Laminat in den Sperrmüll?</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</si>
  <si>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</si>
  <si>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Wie wird behandeltes Holz entsorgt?</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</si>
  <si>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t>
  </si>
  <si>
    <t>Kalksandsteine, Fliesen, Putz und Beton gehören zur Fraktion Bauschutt. Laminat darf nicht in den Sperrmüll. Behandeltes Holz wird in der Fraktion Holz A4 entsorgt.</t>
  </si>
  <si>
    <t>[{'id':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</si>
  <si>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t>
  </si>
  <si>
    <t>Bitumenschindeln können in der Fraktion Dachpappe entsorgt werden, sofern sie teerfrei sind. Es ist wichtig sicherzustellen, dass sie keine schädlichen Verunreinigungen enthalten.</t>
  </si>
  <si>
    <t>Wie entsorge ich Baumischabfall bestehend aus Schilfrohrputz, Ziegeln und Mörtel?</t>
  </si>
  <si>
    <t>Wie entsorge ich Müllsäcke mit verwitterter Teerpappe?</t>
  </si>
  <si>
    <t>[{'id':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</si>
  <si>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Die Bretter mit Teerpapperesten sollten als Sondermüll entsorgt werden. Der Baumischabfall aus Schilfrohrputz, Ziegeln und Mörtel kann in der Fraktion Baumischabfall entsorgt werden. Für die Müllsäcke mit verwitterter Teerpappe sollte bei der zuständigen Entsorgungsstelle nachgefragt werden, da teerhaltige Produkte spezielle Entsorgung erfordern.</t>
  </si>
  <si>
    <t>Für die Entsorgung von Sand, Schotter und Split wäre ein Container für Bauschutt geeignet, da diese Materialien zu den mineralischen Abfällen gehören.</t>
  </si>
  <si>
    <t>Welcher Container ist geeignet für die Entsorgung von Mauerwerk?</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</si>
  <si>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</si>
  <si>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Welcher Container ist geeignet für die Entsorgung von Gibskartonplatten?</t>
  </si>
  <si>
    <t>[{'id':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</si>
  <si>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Welcher Container ist geeignet für die Entsorgung von Fliesen?</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</si>
  <si>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</si>
  <si>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Welcher Container ist geeignet für die Entsorgung von Tapetenresten?</t>
  </si>
  <si>
    <t>[{'id':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</si>
  <si>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Für die Entsorgung von Mauerwerk, Gibskartonplatten, Fliesen und Tapetenresten wäre ein Container für Baumischabfall am besten geeignet, da er alle diese Materialien aufnehmen kann.</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</si>
  <si>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t>
  </si>
  <si>
    <t>Kann ich 1000 kg Spanplatten entsorgen?</t>
  </si>
  <si>
    <t>[{'id':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</si>
  <si>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Spanplatten können entsorgt werden, wobei die Fraktion von ihrer Beschaffenheit abhängt. Unbeschichtete oder beschichtete Spanplatten ohne schädliche Verunreinigungen gehören zu Holz A3, während Spanplatten mit schädlichen Verunreinigungen zu Holz A4 zählen. Für eine Menge von 1000 kg ist eine fachgerechte Entsorgung möglich.</t>
  </si>
  <si>
    <t>Welche Größen von Containern sind verfügbar?</t>
  </si>
  <si>
    <t>[{'id': None, 'metadata': {'pk': 460471328728945052,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 {'id': None, 'metadata': {'pk': 460471328728945061, 'source': 'csv/faq.csv', 'row': 27, 'Antwort': 'Wir bieten eine Vielzahl an Containergrößen an. Die Containergrößen können je nach Abfallart und Postleitzahl variieren.'}, 'page_content': 'Frage: Wie finde ich heraus, welche Containergrößen für meinen Standort verfügbar sind? Antwort: Wir bieten eine Vielzahl an Containergrößen an. Die Containergrößen können je nach Abfallart und Postleitzahl variieren.', 'type': 'Document'}, {'id': None, 'metadata': {'pk': 460471328728945064, 'source': 'csv/faq.csv', 'row': 27, 'Antwort': 'Wir bieten eine Vielzahl an Containergrößen an. Die Containergrößen können je nach Abfallart und Postleitzahl variieren.'}, 'page_content': 'Frage: Gibt es eine Übersicht über die verfügbaren Containergrößen? Antwort: Wir bieten eine Vielzahl an Containergrößen an. Die Containergrößen können je nach Abfallart und Postleitzahl variieren.', 'type': 'Document'}, {'id': None, 'metadata': {'pk': 460471328728945022,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Welche Arten von Containern stehen zur Auswahl?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t>
  </si>
  <si>
    <t>Die verfügbaren Containergrößen variieren je nach Abfallart und Postleitzahl. Es gibt eine Vielzahl an Größen, die auf die spezifischen Anforderungen angepasst werden können.</t>
  </si>
  <si>
    <t>Ist es erlaubt, Estrich in einem &lt;ANONYMIZED_LOCATION&gt; zu entsorgen?</t>
  </si>
  <si>
    <t>[{'id':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</si>
  <si>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Schieferplatten und Estrich dürfen weder im Altholz A IV Container noch in einem &lt;ANONYMIZED_LOCATION&gt; entsorgt werden, da sie nicht zu den zugelassenen Materialien gehören.</t>
  </si>
  <si>
    <t>[{'id':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460471328728944614, 'source': 'csv/fraktionen.csv', 'row': 10, 'Fraktion': 'Lebensmittel | Speisereste', 'Was darf rein': 'Obst, pflanzliche Küchenabfälle, Rückstände zubereiteter tierischer Produkte wie Fleisch, Wurst, Blut, Geflügelabfälle, Eier, Milch, Speck, Fisch und Knochen (kleiner als 15cm), Tee- und Kaffeesud sowie Teebeutel, überlagerte und unverpackte Lebensmittel', 'Was darf NICHT rein': 'Fleischereiabfälle, Pflanzen und Grünschnitt, rohe Knochen, verpackte Lebensmittel, Zigaretten und Asche'}, 'page_content': 'Die Fraktion Lebensmittel | Speisereste darf folgendes enthalten: Obst, pflanzliche Küchenabfälle, Rückstände zubereiteter tierischer Produkte wie Fleisch, Wurst, Blut, Geflügelabfälle, Eier, Milch, Speck, Fisch und Knochen (kleiner als 15cm), Tee- und Kaffeesud sowie Teebeutel, überlagerte und unverpackte Lebensmittel. Die Fraktion Lebensmittel | Speisereste darf folgendes nicht enthalten: Fleischereiabfälle, Pflanzen und Grünschnitt, rohe Knochen, verpackte Lebensmittel, Zigaretten und Asche.', 'type': 'Document'}]</t>
  </si>
  <si>
    <t>Mauerwerk und Beton können als Bauschutt entsorgt werden. Parkett und Laminat gehören zur Fraktion Holz A1 - A3, wobei Laminat als beschichtetes Altholz klassifiziert wird.</t>
  </si>
  <si>
    <t>[{'id': None, 'metadata': {'pk': 460471328728944830,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Warum ist ein Deckel bei Containern am Straßenrand sinnvoll?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 {'id': None, 'metadata': {'pk': 460471328728944997,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setzt sich ALBA für eine grünere Zukunft ein?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 {'id': None, 'metadata': {'pk': 460471328728945001,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macht ALBA Unternehmen unabhängiger von knappen Rohstoffen?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 {'id': None, 'metadata': {'pk': 460471328728945136, 'source': 'csv/faq.csv', 'row': 32, 'Antwort': 'Die reguläre Stellzeit, die in unserer Preisen enthalten ist beträgt 7 Tage. Du kannst gerne die Stelldauer verkürzen oder auch für einen kleinen Aufpreis verlängern.'}, 'page_content': 'Frage: Ist es möglich, die Stellzeit des Containers zu verlängern? Antwort: Die reguläre Stellzeit, die in unserer Preisen enthalten ist beträgt 7 Tage. Du kannst gerne die Stelldauer verkürzen oder auch für einen kleinen Aufpreis verlängern.', 'type': 'Document'}]</t>
  </si>
  <si>
    <t>[{'id': None, 'metadata': {'pk': 460471328728945025,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Für welche Containerarten muss der Untergrund besonders fest sein?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460471328728945194,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Wer ist zuständig für die Erteilung einer Genehmigung zum Aufstellen eines Containers auf öffentlichem Grund?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460471328728945030,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Welche Voraussetzungen müssen für die Aufstellung der Container erfüllt sein?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460471328728945185,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Welche Vorschriften gelten für das Abstellen eines Containers auf öffentlichem Gelände?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</si>
  <si>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Ja, wir bieten Rollcontainer an. Für die Nutzung ist ein fester Untergrund und eine geeignete Zuwegung erforderlich.</t>
  </si>
  <si>
    <t>Darf man einen Container betreten?</t>
  </si>
  <si>
    <t>[{'id': None, 'metadata': {'pk': 460471328728945027,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Gibt es Container, die man betreten kann?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460471328728945024,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begehbare Container bekommen?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460471328728944680, 'source': 'csv/faq.csv', 'row': 3, 'Antwort': 'Für ein problemloses Erreichen und Aufnehmen des Containers durch unseren LKW, sollte dieser gerade bei einem räumlich begrenzten Abstellort nicht verrückt oder gedreht werden.'}, 'page_content': 'Frage: Ist es in Ordnung, den Container zu drehen, um mehr Platz zu schaffen? Antwort: Für ein problemloses Erreichen und Aufnehmen des Containers durch unseren LKW, sollte dieser gerade bei einem räumlich begrenzten Abstellort nicht verrückt oder gedreht werden.', 'type': 'Document'}]</t>
  </si>
  <si>
    <t>Ja, Abrollcontainer sind begehbar und können betreten werden.</t>
  </si>
  <si>
    <t>[{'id': None, 'metadata': {'pk': 460471328728944862, 'source': 'csv/faq.csv', 'row': 15, 'Antwort': 'Dein Container wird an deinem gewünschten Datum wird abgeholt. Dieses legst du bei der Bestellung fest.'}, 'page_content': 'Frage: Wann genau wird mein bestellter Container wieder eingesammelt? Antwort: Dein Container wird an deinem gewünschten Datum wird abgeholt. Dieses legst du bei der Bestellung fest.', 'type': 'Document'}, {'id': None, 'metadata': {'pk': 460471328728945165,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Gibt es eine Mindestvorlaufzeit für die Containerbestellung?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460471328728944872, 'source': 'csv/faq.csv', 'row': 15, 'Antwort': 'Dein Container wird an deinem gewünschten Datum wird abgeholt. Dieses legst du bei der Bestellung fest.'}, 'page_content': 'Frage: Wie lange bleibt der Container bei mir, bevor er abgeholt wird? Antwort: Dein Container wird an deinem gewünschten Datum wird abgeholt. Dieses legst du bei der Bestellung fest.', 'type': 'Document'}, {'id': None, 'metadata': {'pk': 460471328728945164,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kurzfristig kann ich einen Container bestellen?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t>
  </si>
  <si>
    <t>[{'id': None, 'metadata': {'pk': 460471328728945134, 'source': 'csv/faq.csv', 'row': 32, 'Antwort': 'Die reguläre Stellzeit, die in unserer Preisen enthalten ist beträgt 7 Tage. Du kannst gerne die Stelldauer verkürzen oder auch für einen kleinen Aufpreis verlängern.'}, 'page_content': 'Frage: Kann ich den Container länger als eine Woche behalten? Antwort: Die reguläre Stellzeit, die in unserer Preisen enthalten ist beträgt 7 Tage. Du kannst gerne die Stelldauer verkürzen oder auch für einen kleinen Aufpreis verlängern.', 'type': 'Document'}, {'id': None, 'metadata': {'pk': 460471328728945171,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Kann ich telefonisch einen früheren Liefertermin vereinbaren?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460471328728945164,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kurzfristig kann ich einen Container bestellen?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460471328728945168,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Ist eine spontane Bestellung eines Containers möglich?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t>
  </si>
  <si>
    <t>Ja, wenn du heute anrufst und der Container in deiner Region verfügbar ist, kannst du einen Liefertermin für nächste Woche vereinbaren.</t>
  </si>
  <si>
    <t>[{'id': None, 'metadata': {'pk': 460471328728944670, 'source': 'csv/faq.csv', 'row': 3, 'Antwort': 'Für ein problemloses Erreichen und Aufnehmen des Containers durch unseren LKW, sollte dieser gerade bei einem räumlich begrenzten Abstellort nicht verrückt oder gedreht werden.'}, 'page_content': 'Frage: Kann ich den Container drehen, wenn er im Weg steht? Antwort: Für ein problemloses Erreichen und Aufnehmen des Containers durch unseren LKW, sollte dieser gerade bei einem räumlich begrenzten Abstellort nicht verrückt oder gedreht werden.', 'type': 'Document'}, {'id': None, 'metadata': {'pk': 460471328728945188,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Ist es möglich, den Container vor meinem Haus auf dem Gehweg zu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460471328728945183,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auch ohne Genehmigung auf öffentlichem Grund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</si>
  <si>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[{'id': None, 'metadata': {'pk': 460471328728944813,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Brauche ich eine Erlaubnis, um einen Container auf einem Schulhof zu platzieren?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460471328728945180,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Brauche ich eine Genehmigung, wenn ich den Container auf der Straße abstellen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460471328728944816,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Benötige ich eine Genehmigung, wenn der Container auf einem öffentlichen Grundstück stehen soll?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460471328728945179,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t>
  </si>
  <si>
    <t>Ja, Sie können den Bauschuttcontainer auf einem öffentlichen Weg abstellen, jedoch benötigen Sie dafür eine Stellgenehmigung, die Sie bei der zuständigen Verwaltungsbehörde beantragen müssen.</t>
  </si>
  <si>
    <t>Kann ein Container nachträglich gedreht oder umgestellt werden?</t>
  </si>
  <si>
    <t>[{'id': None, 'metadata': {'pk': 460471328728944674, 'source': 'csv/faq.csv', 'row': 3, 'Antwort': 'Für ein problemloses Erreichen und Aufnehmen des Containers durch unseren LKW, sollte dieser gerade bei einem räumlich begrenzten Abstellort nicht verrückt oder gedreht werden.'}, 'page_content': 'Frage: Kann ich den Container umdrehen, damit er besser passt? Antwort: Für ein problemloses Erreichen und Aufnehmen des Containers durch unseren LKW, sollte dieser gerade bei einem räumlich begrenzten Abstellort nicht verrückt oder gedreht werden.', 'type': 'Document'}, {'id': None, 'metadata': {'pk': 460471328728944667, 'source': 'csv/faq.csv', 'row': 3, 'Antwort': 'Für ein problemloses Erreichen und Aufnehmen des Containers durch unseren LKW, sollte dieser gerade bei einem räumlich begrenzten Abstellort nicht verrückt oder gedreht werden.'}, 'page_content': 'Frage: Kann ich den Container verrücken oder drehen?\nAntwort: Für ein problemloses Erreichen und Aufnehmen des Containers durch unseren LKW, sollte dieser gerade bei einem räumlich begrenzten Abstellort nicht verrückt oder gedreht werden.', 'type': 'Document'}, {'id': None, 'metadata': {'pk': 460471328728944670, 'source': 'csv/faq.csv', 'row': 3, 'Antwort': 'Für ein problemloses Erreichen und Aufnehmen des Containers durch unseren LKW, sollte dieser gerade bei einem räumlich begrenzten Abstellort nicht verrückt oder gedreht werden.'}, 'page_content': 'Frage: Kann ich den Container drehen, wenn er im Weg steht? Antwort: Für ein problemloses Erreichen und Aufnehmen des Containers durch unseren LKW, sollte dieser gerade bei einem räumlich begrenzten Abstellort nicht verrückt oder gedreht werden.', 'type': 'Document'}, {'id': None, 'metadata': {'pk': 460471328728944671, 'source': 'csv/faq.csv', 'row': 3, 'Antwort': 'Für ein problemloses Erreichen und Aufnehmen des Containers durch unseren LKW, sollte dieser gerade bei einem räumlich begrenzten Abstellort nicht verrückt oder gedreht werden.'}, 'page_content': 'Frage: Was passiert, wenn ich den Container nachträglich verrücke? Antwort: Für ein problemloses Erreichen und Aufnehmen des Containers durch unseren LKW, sollte dieser gerade bei einem räumlich begrenzten Abstellort nicht verrückt oder gedreht werden.', 'type': 'Document'}]</t>
  </si>
  <si>
    <t>Für ein problemloses Erreichen und Aufnehmen des Containers durch unseren LKW, sollte dieser gerade bei einem räumlich begrenzten Abstellort nicht verrückt oder gedreht werden.</t>
  </si>
  <si>
    <t>[{'id': None, 'metadata': {'pk': 460471328728944878,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Wie viel Beton darf in den Baumischabfallcontainer rein?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460471328728945033,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einen Container für Bauschutt bestellen?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460471328728944877,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Darf ich Ziegel und Fliesen in den Baumischabfall werfen?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460471328728945045,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Was ist die maximale Containergröße für Bauschutt?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t>
  </si>
  <si>
    <t>Der Container darf nur bis zur Beladungskante befüllt werden, und große Latten gehören nicht in einen Bauschutt-Container, da dieser nur für mineralische Abfälle vorgesehen ist.</t>
  </si>
  <si>
    <t>[{'id': None, 'metadata': {'pk': 460471328728944695, 'source': 'csv/faq.csv', 'row': 4, 'Antwort': 'Um deine Tonne vor Fremdbefüllung zu schützen, empfehlen wir sie mit einem Vorhängeschloss abzuschließen. Dieses kannst du bei der Bestellung mit auswählen.'}, 'page_content': 'Frage: Bietet ihr Zubehör wie Vorhängeschlösser für Tonnen an? Antwort: Um deine Tonne vor Fremdbefüllung zu schützen, empfehlen wir sie mit einem Vorhängeschloss abzuschließen. Dieses kannst du bei der Bestellung mit auswählen.', 'type': 'Document'}, {'id': None, 'metadata': {'pk': 460471328728945068, 'source': 'csv/faq.csv', 'row': 28, 'Antwort': 'Bei uns kannst du auf Rechnung zahlen.'}, 'page_content': 'Frage: Welche Zahlungsmöglichkeiten bieten Sie an? Antwort: Bei uns kannst du auf Rechnung zahlen.', 'type': 'Document'}, {'id': None, 'metadata': {'pk': 460471328728944687, 'source': 'csv/faq.csv', 'row': 4, 'Antwort': 'Um deine Tonne vor Fremdbefüllung zu schützen, empfehlen wir sie mit einem Vorhängeschloss abzuschließen. Dieses kannst du bei der Bestellung mit auswählen.'}, 'page_content': 'Frage: Bietet ihr Tonnen mit Schloss oder Sicherung an? Antwort: Um deine Tonne vor Fremdbefüllung zu schützen, empfehlen wir sie mit einem Vorhängeschloss abzuschließen. Dieses kannst du bei der Bestellung mit auswählen.', 'type': 'Document'}, {'id': None, 'metadata': {'pk': 460471328728945079, 'source': 'csv/faq.csv', 'row': 28, 'Antwort': 'Bei uns kannst du auf Rechnung zahlen.'}, 'page_content': 'Frage: Welche Zahlungswege akzeptieren Sie? Antwort: Bei uns kannst du auf Rechnung zahlen.', 'type': 'Document'}]</t>
  </si>
  <si>
    <t>Ist die Berliner Straßenreinigung ein direkter Konkurrent Ihrer Firma?</t>
  </si>
  <si>
    <t>[{'id': None, 'metadata': {'pk': 460471328728944753,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Liefern Sie auch außerhalb Ihres Hauptgebiets?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460471328728944769, 'source': 'csv/faq.csv', 'row': 9,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'page_content': 'Frage: Ist ein Anruf zur Abholung des Containers erforderlich?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'type': 'Document'}, {'id': None, 'metadata': {'pk': 460471328728944758,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Habt ihr Partner, die in meine Gegend liefern, falls ihr es nicht tut?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460471328728944832,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Ist ein abschließbarer Deckel notwendig, wenn der Container öffentlich zugänglich ist?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t>
  </si>
  <si>
    <t>Ich weiß es nicht, da dies nicht aus dem Kontext hervorgeht.</t>
  </si>
  <si>
    <t>[{'id':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t>
  </si>
  <si>
    <t>Wie entsorgt man eine große Menge an Akten?</t>
  </si>
  <si>
    <t>[{'id':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t>
  </si>
  <si>
    <t>Pappe und Akten können in einen Container entsorgt werden, wenn sie den entsprechenden Fraktionen entsprechen, jedoch dürfen CDs nicht in den Container.</t>
  </si>
  <si>
    <t>[{'id':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t>
  </si>
  <si>
    <t>[{'id':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</si>
  <si>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Für die Entsorgung Ihrer alten Küche, des Esstisches und der Stühle benötigen Sie einen Container für Sperrmüll. Einzelne Bestandteile der Küche, wie Holz oder Elektrogeräte, könnten separat entsorgt werden, falls dies möglich ist.</t>
  </si>
  <si>
    <t>Wohin gehören Rigipsplatten entsorgt?</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</si>
  <si>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t>
  </si>
  <si>
    <t>Kann Rigips in einen Baumischabfallcontainer entsorgt werden?</t>
  </si>
  <si>
    <t>[{'id':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t>
  </si>
  <si>
    <t>Kann Rigips in einen Bauschuttcontainer entsorgt werden?</t>
  </si>
  <si>
    <t>Rigipsplatten sollten in einen Baumischabfallcontainer entsorgt werden, da sie Gips enthalten, der in dieser Fraktion erlaubt ist.</t>
  </si>
  <si>
    <t>Wo entsorge ich gehäckselte Hölzer?</t>
  </si>
  <si>
    <t>[{'id':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t>
  </si>
  <si>
    <t>Wo entsorge ich gehäckselte Sträucher?</t>
  </si>
  <si>
    <t>[{'id':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</si>
  <si>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Gehäckselte Hölzer und Sträucher können in der Fraktion Grünschnitt | Gartenabfälle entsorgt werden, da sowohl unbehandeltes Holz als auch geschredderter Gehölzschnitt dort erlaubt sind.</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</si>
  <si>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</si>
  <si>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t>
  </si>
  <si>
    <t>Styropor kann in der Fraktion Kunststoff | Verpackungen entsorgt werden, wenn es sich um Verpackungen handelt. Herde und Kühlschränke gehören zur Fraktion E-Geräte (Großgeräte) und dürfen nicht im Sperrmüll entsorgt werden. Sie sollten bei einer geeigneten Sammelstelle abgegeben werden.</t>
  </si>
  <si>
    <t>Wie entsorge ich Fliesen?</t>
  </si>
  <si>
    <t>[{'id':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t>
  </si>
  <si>
    <t>Fliesen können in der Fraktion Bauschutt entsorgt werden, ebenso wie kaputte Ziegel, da beide zu den erlaubten Materialien für diese Fraktion gehören.</t>
  </si>
  <si>
    <t>Wie entsorge ich Bücher korrekt?</t>
  </si>
  <si>
    <t>[{'id':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</si>
  <si>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Bücher ohne Kunststoffeinband können im Altpapier entsorgt werden, während Regale im Sperrmüll entsorgt werden dürfen.</t>
  </si>
  <si>
    <t>Wie werden Teppiche korrekt entsorgt?</t>
  </si>
  <si>
    <t>[{'id':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t>
  </si>
  <si>
    <t>Europaletten können in der Fraktion Holz A1 - A3 entsorgt werden, Matratzen dürfen in den Sperrmüll, und Teppiche werden ebenfalls im Sperrmüll entsorgt.</t>
  </si>
  <si>
    <t>3lg_4.1_4.1</t>
  </si>
  <si>
    <t>3lg_4.1_4o</t>
  </si>
  <si>
    <t>Ha</t>
  </si>
  <si>
    <t>Gesamt lg</t>
  </si>
  <si>
    <t>3lg_4.1_4.o</t>
  </si>
  <si>
    <t>anonymisiert?</t>
  </si>
  <si>
    <t>klassifiziert</t>
  </si>
  <si>
    <t>reformuliert</t>
  </si>
  <si>
    <t>gesucht</t>
  </si>
  <si>
    <t xml:space="preserve"> beantwortet</t>
  </si>
  <si>
    <t>alles richtig?</t>
  </si>
  <si>
    <t>Datenset</t>
  </si>
  <si>
    <t>Anzahl Testsets</t>
  </si>
  <si>
    <t>Anzahl vollständig korrekt</t>
  </si>
  <si>
    <t>Anzahl min. 1 falsch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</si>
</sst>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Aptos Narrow"/>
      <family val="2"/>
      <scheme val="minor"/>
    </font>
    <font>
      <sz val="9"/>
      <color indexed="81"/>
      <name val="Segoe UI"/>
      <charset val="1"/>
    </font>
    <font>
      <b/>
      <sz val="11"/>
      <color theme="0"/>
      <name val="Aptos Narrow"/>
      <family val="2"/>
      <scheme val="minor"/>
    </font>
    <font>
      <u/>
      <sz val="11"/>
      <color theme="10"/>
      <name val="Aptos Narrow"/>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FF0000"/>
        <bgColor indexed="64"/>
      </patternFill>
    </fill>
    <fill>
      <patternFill patternType="solid">
        <fgColor rgb="FFFFC000"/>
        <bgColor indexed="64"/>
      </patternFill>
    </fill>
    <fill>
      <patternFill patternType="solid">
        <fgColor theme="1"/>
        <bgColor theme="1"/>
      </patternFill>
    </fill>
    <fill>
      <patternFill patternType="solid">
        <fgColor rgb="FFFFFF00"/>
        <bgColor indexed="64"/>
      </patternFill>
    </fill>
  </fills>
  <borders count="6">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applyAlignment="1">
      <alignment wrapText="1"/>
    </xf>
    <xf numFmtId="164" fontId="0" fillId="0" borderId="0" xfId="0" applyNumberFormat="1"/>
    <xf numFmtId="0" fontId="0" fillId="2" borderId="0" xfId="0" applyFill="1"/>
    <xf numFmtId="0" fontId="0" fillId="3" borderId="0" xfId="0" applyFill="1"/>
    <xf numFmtId="0" fontId="0" fillId="4" borderId="0" xfId="0" applyFill="1"/>
    <xf numFmtId="49" fontId="0" fillId="0" borderId="0" xfId="0" applyNumberFormat="1"/>
    <xf numFmtId="0" fontId="0" fillId="0" borderId="0" xfId="0" applyAlignment="1">
      <alignment horizontal="center" textRotation="90"/>
    </xf>
    <xf numFmtId="0" fontId="0" fillId="0" borderId="0" xfId="0" applyAlignment="1">
      <alignment horizontal="center"/>
    </xf>
    <xf numFmtId="0" fontId="0" fillId="0" borderId="3" xfId="0" applyFont="1" applyBorder="1"/>
    <xf numFmtId="0" fontId="3" fillId="0" borderId="0" xfId="1" applyAlignment="1">
      <alignment wrapText="1"/>
    </xf>
    <xf numFmtId="0" fontId="0" fillId="0" borderId="2" xfId="0" applyFont="1" applyBorder="1"/>
    <xf numFmtId="0" fontId="0" fillId="0" borderId="0" xfId="0" applyNumberFormat="1"/>
    <xf numFmtId="0" fontId="2" fillId="5" borderId="4"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5" borderId="5" xfId="0" applyFont="1" applyFill="1" applyBorder="1"/>
    <xf numFmtId="0" fontId="0" fillId="6" borderId="0" xfId="0" applyFill="1" applyAlignment="1">
      <alignment wrapText="1"/>
    </xf>
    <xf numFmtId="0" fontId="0" fillId="0" borderId="1" xfId="0" applyFont="1" applyBorder="1" applyAlignment="1">
      <alignment wrapText="1"/>
    </xf>
    <xf numFmtId="0" fontId="0" fillId="0" borderId="2" xfId="0" applyFont="1" applyBorder="1" applyAlignment="1">
      <alignment wrapText="1"/>
    </xf>
  </cellXfs>
  <cellStyles count="2">
    <cellStyle name="Link" xfId="1" builtinId="8"/>
    <cellStyle name="Standard" xfId="0" builtinId="0"/>
  </cellStyles>
  <dxfs count="2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border diagonalUp="0" diagonalDown="0">
        <left/>
        <right style="thin">
          <color theme="1"/>
        </right>
        <top style="thin">
          <color theme="1"/>
        </top>
        <bottom/>
        <vertical/>
        <horizontal/>
      </border>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left style="thin">
          <color theme="1"/>
        </left>
        <right/>
        <top style="thin">
          <color theme="1"/>
        </top>
        <bottom/>
        <vertical/>
        <horizontal/>
      </border>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border diagonalUp="0" diagonalDown="0">
        <left/>
        <right style="thin">
          <color theme="1"/>
        </right>
        <top style="thin">
          <color theme="1"/>
        </top>
        <bottom/>
        <vertical/>
        <horizontal/>
      </border>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left style="thin">
          <color theme="1"/>
        </left>
        <right/>
        <top style="thin">
          <color theme="1"/>
        </top>
        <bottom/>
        <vertical/>
        <horizontal/>
      </border>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andke, Maximilian" id="{408DCF35-3A8F-47C8-9B14-B95D19DAF046}" userId="S::maha1056@teams.bht-berlin.de::00a69c59-4378-41c8-80e1-977b9236aa96"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3" connectionId="2" xr16:uid="{FA8BB592-D694-4F97-A6C3-A41CB43323A8}" autoFormatId="16" applyNumberFormats="0" applyBorderFormats="0" applyFontFormats="0" applyPatternFormats="0" applyAlignmentFormats="0" applyWidthHeightFormats="0">
  <queryTableRefresh nextId="27">
    <queryTableFields count="26">
      <queryTableField id="1" name="anfrage" tableColumnId="1"/>
      <queryTableField id="2" name="wunsch_anonymisierung" tableColumnId="2"/>
      <queryTableField id="3" name="wunsch_klassifizierung" tableColumnId="3"/>
      <queryTableField id="4" name="wunsch_fragen" tableColumnId="4"/>
      <queryTableField id="5" name="wunschantwort" tableColumnId="5"/>
      <queryTableField id="6" name="generierte_frage_0" tableColumnId="6"/>
      <queryTableField id="7" name="kontext_frage_0" tableColumnId="7"/>
      <queryTableField id="8" name="generierte_frage_1" tableColumnId="8"/>
      <queryTableField id="9" name="kontext_frage_1" tableColumnId="9"/>
      <queryTableField id="10" name="generierte_frage_2" tableColumnId="10"/>
      <queryTableField id="11" name="kontext_frage_2" tableColumnId="11"/>
      <queryTableField id="12" name="generierte_frage_3" tableColumnId="12"/>
      <queryTableField id="13" name="kontext_frage_3" tableColumnId="13"/>
      <queryTableField id="14" name="generierte_frage_4" tableColumnId="14"/>
      <queryTableField id="15" name="kontext_frage_4" tableColumnId="15"/>
      <queryTableField id="16" name="generierte_frage_5" tableColumnId="16"/>
      <queryTableField id="17" name="kontext_frage_5" tableColumnId="17"/>
      <queryTableField id="18" name="generierte_frage_6" tableColumnId="18"/>
      <queryTableField id="19" name="kontext_frage_6" tableColumnId="19"/>
      <queryTableField id="20" name="generierte_frage_7" tableColumnId="20"/>
      <queryTableField id="21" name="kontext_frage_7" tableColumnId="21"/>
      <queryTableField id="22" name="anonymisierter_user_input" tableColumnId="22"/>
      <queryTableField id="23" name="klassifizierung" tableColumnId="23"/>
      <queryTableField id="24" name="form_query_token_usage" tableColumnId="24"/>
      <queryTableField id="25" name="generate_token_usage" tableColumnId="25"/>
      <queryTableField id="26" name="generierte_antwort" tableColumnId="2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1" xr16:uid="{1EBFC2B0-10C1-4309-899A-297C635CEC29}" autoFormatId="16" applyNumberFormats="0" applyBorderFormats="0" applyFontFormats="0" applyPatternFormats="0" applyAlignmentFormats="0" applyWidthHeightFormats="0">
  <queryTableRefresh nextId="27">
    <queryTableFields count="26">
      <queryTableField id="1" name="anfrage" tableColumnId="1"/>
      <queryTableField id="2" name="wunsch_anonymisierung" tableColumnId="2"/>
      <queryTableField id="3" name="wunsch_klassifizierung" tableColumnId="3"/>
      <queryTableField id="4" name="wunsch_fragen" tableColumnId="4"/>
      <queryTableField id="5" name="wunschantwort" tableColumnId="5"/>
      <queryTableField id="6" name="generierte_frage_0" tableColumnId="6"/>
      <queryTableField id="7" name="kontext_frage_0" tableColumnId="7"/>
      <queryTableField id="8" name="generierte_frage_1" tableColumnId="8"/>
      <queryTableField id="9" name="kontext_frage_1" tableColumnId="9"/>
      <queryTableField id="10" name="generierte_frage_2" tableColumnId="10"/>
      <queryTableField id="11" name="kontext_frage_2" tableColumnId="11"/>
      <queryTableField id="12" name="generierte_frage_3" tableColumnId="12"/>
      <queryTableField id="13" name="kontext_frage_3" tableColumnId="13"/>
      <queryTableField id="14" name="generierte_frage_4" tableColumnId="14"/>
      <queryTableField id="15" name="kontext_frage_4" tableColumnId="15"/>
      <queryTableField id="16" name="generierte_frage_5" tableColumnId="16"/>
      <queryTableField id="17" name="kontext_frage_5" tableColumnId="17"/>
      <queryTableField id="18" name="generierte_frage_6" tableColumnId="18"/>
      <queryTableField id="19" name="kontext_frage_6" tableColumnId="19"/>
      <queryTableField id="20" name="generierte_frage_7" tableColumnId="20"/>
      <queryTableField id="21" name="kontext_frage_7" tableColumnId="21"/>
      <queryTableField id="22" name="anonymisierter_user_input" tableColumnId="22"/>
      <queryTableField id="23" name="klassifizierung" tableColumnId="23"/>
      <queryTableField id="24" name="form_query_token_usage" tableColumnId="24"/>
      <queryTableField id="25" name="generate_token_usage" tableColumnId="25"/>
      <queryTableField id="26" name="generierte_antwort" tableColumnId="2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3" xr16:uid="{F82D0B32-33C1-415A-BC28-6C7749CE2628}" autoFormatId="16" applyNumberFormats="0" applyBorderFormats="0" applyFontFormats="0" applyPatternFormats="0" applyAlignmentFormats="0" applyWidthHeightFormats="0">
  <queryTableRefresh nextId="27">
    <queryTableFields count="26">
      <queryTableField id="1" name="anfrage" tableColumnId="1"/>
      <queryTableField id="2" name="wunsch_anonymisierung" tableColumnId="2"/>
      <queryTableField id="3" name="wunsch_klassifizierung" tableColumnId="3"/>
      <queryTableField id="4" name="wunsch_fragen" tableColumnId="4"/>
      <queryTableField id="5" name="wunschantwort" tableColumnId="5"/>
      <queryTableField id="6" name="generierte_frage_0" tableColumnId="6"/>
      <queryTableField id="7" name="kontext_frage_0" tableColumnId="7"/>
      <queryTableField id="8" name="generierte_frage_1" tableColumnId="8"/>
      <queryTableField id="9" name="kontext_frage_1" tableColumnId="9"/>
      <queryTableField id="10" name="generierte_frage_2" tableColumnId="10"/>
      <queryTableField id="11" name="kontext_frage_2" tableColumnId="11"/>
      <queryTableField id="12" name="generierte_frage_3" tableColumnId="12"/>
      <queryTableField id="13" name="kontext_frage_3" tableColumnId="13"/>
      <queryTableField id="14" name="generierte_frage_4" tableColumnId="14"/>
      <queryTableField id="15" name="kontext_frage_4" tableColumnId="15"/>
      <queryTableField id="16" name="generierte_frage_5" tableColumnId="16"/>
      <queryTableField id="17" name="kontext_frage_5" tableColumnId="17"/>
      <queryTableField id="18" name="generierte_frage_6" tableColumnId="18"/>
      <queryTableField id="19" name="kontext_frage_6" tableColumnId="19"/>
      <queryTableField id="20" name="generierte_frage_7" tableColumnId="20"/>
      <queryTableField id="21" name="kontext_frage_7" tableColumnId="21"/>
      <queryTableField id="22" name="anonymisierter_user_input" tableColumnId="22"/>
      <queryTableField id="23" name="klassifizierung" tableColumnId="23"/>
      <queryTableField id="24" name="form_query_token_usage" tableColumnId="24"/>
      <queryTableField id="25" name="generate_token_usage" tableColumnId="25"/>
      <queryTableField id="26" name="generierte_antwort" tableColumnId="2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4" xr16:uid="{6869198F-CAEC-4CE8-A9F4-A09EBDD03481}" autoFormatId="16" applyNumberFormats="0" applyBorderFormats="0" applyFontFormats="0" applyPatternFormats="0" applyAlignmentFormats="0" applyWidthHeightFormats="0">
  <queryTableRefresh nextId="27" unboundColumnsLeft="2">
    <queryTableFields count="26">
      <queryTableField id="1" dataBound="0" tableColumnId="1"/>
      <queryTableField id="2" dataBound="0" tableColumnId="2"/>
      <queryTableField id="3" name="wunsch_klassifizierung" tableColumnId="3"/>
      <queryTableField id="4" name="wunsch_fragen" tableColumnId="4"/>
      <queryTableField id="5" name="wunschantwort" tableColumnId="5"/>
      <queryTableField id="6" name="generierte_frage_0" tableColumnId="6"/>
      <queryTableField id="7" name="kontext_frage_0" tableColumnId="7"/>
      <queryTableField id="8" name="generierte_frage_1" tableColumnId="8"/>
      <queryTableField id="9" name="kontext_frage_1" tableColumnId="9"/>
      <queryTableField id="10" name="generierte_frage_2" tableColumnId="10"/>
      <queryTableField id="11" name="kontext_frage_2" tableColumnId="11"/>
      <queryTableField id="12" name="generierte_frage_3" tableColumnId="12"/>
      <queryTableField id="13" name="kontext_frage_3" tableColumnId="13"/>
      <queryTableField id="14" name="generierte_frage_4" tableColumnId="14"/>
      <queryTableField id="15" name="kontext_frage_4" tableColumnId="15"/>
      <queryTableField id="16" name="generierte_frage_5" tableColumnId="16"/>
      <queryTableField id="17" name="kontext_frage_5" tableColumnId="17"/>
      <queryTableField id="18" name="generierte_frage_6" tableColumnId="18"/>
      <queryTableField id="19" name="kontext_frage_6" tableColumnId="19"/>
      <queryTableField id="20" name="generierte_frage_7" tableColumnId="20"/>
      <queryTableField id="21" name="kontext_frage_7" tableColumnId="21"/>
      <queryTableField id="22" dataBound="0" tableColumnId="22"/>
      <queryTableField id="23" name="klassifizierung" tableColumnId="23"/>
      <queryTableField id="24" name="form_query_token_usage" tableColumnId="24"/>
      <queryTableField id="25" name="generate_token_usage" tableColumnId="25"/>
      <queryTableField id="26" name="generierte_antwort" tableColumnId="26"/>
    </queryTableFields>
    <queryTableDeletedFields count="3">
      <deletedField name="anfrage"/>
      <deletedField name="wunsch_anonymisierung"/>
      <deletedField name="anonymisierter_user_input"/>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2" connectionId="6" xr16:uid="{3046D3FE-2F25-4CAC-8D42-7C9E0089A678}" autoFormatId="16" applyNumberFormats="0" applyBorderFormats="0" applyFontFormats="0" applyPatternFormats="0" applyAlignmentFormats="0" applyWidthHeightFormats="0">
  <queryTableRefresh nextId="27">
    <queryTableFields count="26">
      <queryTableField id="1" name="anfrage" tableColumnId="1"/>
      <queryTableField id="2" name="wunsch_anonymisierung" tableColumnId="2"/>
      <queryTableField id="3" name="wunsch_klassifizierung" tableColumnId="3"/>
      <queryTableField id="4" name="wunsch_fragen" tableColumnId="4"/>
      <queryTableField id="5" name="wunschantwort" tableColumnId="5"/>
      <queryTableField id="6" name="generierte_frage_0" tableColumnId="6"/>
      <queryTableField id="7" name="kontext_frage_0" tableColumnId="7"/>
      <queryTableField id="8" name="generierte_frage_1" tableColumnId="8"/>
      <queryTableField id="9" name="kontext_frage_1" tableColumnId="9"/>
      <queryTableField id="10" name="generierte_frage_2" tableColumnId="10"/>
      <queryTableField id="11" name="kontext_frage_2" tableColumnId="11"/>
      <queryTableField id="12" name="generierte_frage_3" tableColumnId="12"/>
      <queryTableField id="13" name="kontext_frage_3" tableColumnId="13"/>
      <queryTableField id="14" name="generierte_frage_4" tableColumnId="14"/>
      <queryTableField id="15" name="kontext_frage_4" tableColumnId="15"/>
      <queryTableField id="16" name="generierte_frage_5" tableColumnId="16"/>
      <queryTableField id="17" name="kontext_frage_5" tableColumnId="17"/>
      <queryTableField id="18" name="generierte_frage_6" tableColumnId="18"/>
      <queryTableField id="19" name="kontext_frage_6" tableColumnId="19"/>
      <queryTableField id="20" name="generierte_frage_7" tableColumnId="20"/>
      <queryTableField id="21" name="kontext_frage_7" tableColumnId="21"/>
      <queryTableField id="22" name="anonymisierter_user_input" tableColumnId="22"/>
      <queryTableField id="23" name="klassifizierung" tableColumnId="23"/>
      <queryTableField id="24" name="form_query_token_usage" tableColumnId="24"/>
      <queryTableField id="25" name="generate_token_usage" tableColumnId="25"/>
      <queryTableField id="26" name="generierte_antwort" tableColumnId="2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connectionId="5" xr16:uid="{5E2CF583-1D56-46DB-8910-194872516AEA}" autoFormatId="16" applyNumberFormats="0" applyBorderFormats="0" applyFontFormats="0" applyPatternFormats="0" applyAlignmentFormats="0" applyWidthHeightFormats="0">
  <queryTableRefresh nextId="27">
    <queryTableFields count="26">
      <queryTableField id="1" name="anfrage" tableColumnId="1"/>
      <queryTableField id="2" name="wunsch_anonymisierung" tableColumnId="2"/>
      <queryTableField id="3" name="wunsch_klassifizierung" tableColumnId="3"/>
      <queryTableField id="4" name="wunsch_fragen" tableColumnId="4"/>
      <queryTableField id="5" name="wunschantwort" tableColumnId="5"/>
      <queryTableField id="6" name="generierte_frage_0" tableColumnId="6"/>
      <queryTableField id="7" name="kontext_frage_0" tableColumnId="7"/>
      <queryTableField id="8" name="generierte_frage_1" tableColumnId="8"/>
      <queryTableField id="9" name="kontext_frage_1" tableColumnId="9"/>
      <queryTableField id="10" name="generierte_frage_2" tableColumnId="10"/>
      <queryTableField id="11" name="kontext_frage_2" tableColumnId="11"/>
      <queryTableField id="12" name="generierte_frage_3" tableColumnId="12"/>
      <queryTableField id="13" name="kontext_frage_3" tableColumnId="13"/>
      <queryTableField id="14" name="generierte_frage_4" tableColumnId="14"/>
      <queryTableField id="15" name="kontext_frage_4" tableColumnId="15"/>
      <queryTableField id="16" name="generierte_frage_5" tableColumnId="16"/>
      <queryTableField id="17" name="kontext_frage_5" tableColumnId="17"/>
      <queryTableField id="18" name="generierte_frage_6" tableColumnId="18"/>
      <queryTableField id="19" name="kontext_frage_6" tableColumnId="19"/>
      <queryTableField id="20" name="generierte_frage_7" tableColumnId="20"/>
      <queryTableField id="21" name="kontext_frage_7" tableColumnId="21"/>
      <queryTableField id="22" name="anonymisierter_user_input" tableColumnId="22"/>
      <queryTableField id="23" name="klassifizierung" tableColumnId="23"/>
      <queryTableField id="24" name="form_query_token_usage" tableColumnId="24"/>
      <queryTableField id="25" name="generate_token_usage" tableColumnId="25"/>
      <queryTableField id="26" name="generierte_antwort"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39A6EE-637C-40C1-9B28-C21ABF7F630A}" name="_3lg_4_1_4o" displayName="_3lg_4_1_4o" ref="A1:Z101" tableType="queryTable" totalsRowShown="0">
  <autoFilter ref="A1:Z101" xr:uid="{8239A6EE-637C-40C1-9B28-C21ABF7F630A}"/>
  <tableColumns count="26">
    <tableColumn id="1" xr3:uid="{1D969FF5-9C0A-47CD-96EE-19FCBDA5A131}" uniqueName="1" name="anfrage" queryTableFieldId="1" dataDxfId="78"/>
    <tableColumn id="2" xr3:uid="{57E878AD-EE7B-4571-8D7A-42DA6180D5BF}" uniqueName="2" name="wunsch_anonymisierung" queryTableFieldId="2" dataDxfId="77"/>
    <tableColumn id="3" xr3:uid="{469DC110-B7FF-4EF0-BE26-110A9FB5E3A3}" uniqueName="3" name="wunsch_klassifizierung" queryTableFieldId="3" dataDxfId="76"/>
    <tableColumn id="4" xr3:uid="{0BCFE97B-5A3E-42FB-8A4C-D91817297A28}" uniqueName="4" name="wunsch_fragen" queryTableFieldId="4" dataDxfId="75"/>
    <tableColumn id="5" xr3:uid="{137C99B3-DC47-4603-A692-785C67149E1E}" uniqueName="5" name="wunschantwort" queryTableFieldId="5" dataDxfId="74"/>
    <tableColumn id="6" xr3:uid="{0C102546-A2F9-440A-AC24-B39EEB11E87D}" uniqueName="6" name="generierte_frage_0" queryTableFieldId="6" dataDxfId="73"/>
    <tableColumn id="7" xr3:uid="{22043E83-5E4E-4FA3-AA8F-6F819BF8FE9E}" uniqueName="7" name="kontext_frage_0" queryTableFieldId="7" dataDxfId="72"/>
    <tableColumn id="8" xr3:uid="{531F6427-C2EA-4364-9D61-43AF4CF88447}" uniqueName="8" name="generierte_frage_1" queryTableFieldId="8" dataDxfId="71"/>
    <tableColumn id="9" xr3:uid="{3F64A1F1-206E-4911-B28E-B86F54223C57}" uniqueName="9" name="kontext_frage_1" queryTableFieldId="9" dataDxfId="70"/>
    <tableColumn id="10" xr3:uid="{B3D75613-26B0-46B2-81BC-E581C7D5C461}" uniqueName="10" name="generierte_frage_2" queryTableFieldId="10" dataDxfId="69"/>
    <tableColumn id="11" xr3:uid="{CFEA1CA1-2F64-4819-8206-201DE2143ECC}" uniqueName="11" name="kontext_frage_2" queryTableFieldId="11" dataDxfId="68"/>
    <tableColumn id="12" xr3:uid="{620F71C5-FFFB-4980-B8E3-EF3C095E5227}" uniqueName="12" name="generierte_frage_3" queryTableFieldId="12" dataDxfId="67"/>
    <tableColumn id="13" xr3:uid="{2E4F2533-EECC-4B45-B265-EBB0536F21DD}" uniqueName="13" name="kontext_frage_3" queryTableFieldId="13" dataDxfId="66"/>
    <tableColumn id="14" xr3:uid="{82B37AAE-9CC2-48F5-8A53-398F8B978A83}" uniqueName="14" name="generierte_frage_4" queryTableFieldId="14" dataDxfId="65"/>
    <tableColumn id="15" xr3:uid="{BD5B977B-ADB9-4C29-8D0C-133288D4C79D}" uniqueName="15" name="kontext_frage_4" queryTableFieldId="15" dataDxfId="64"/>
    <tableColumn id="16" xr3:uid="{EC87FE7D-E714-4EB8-BA6B-20C8154770E8}" uniqueName="16" name="generierte_frage_5" queryTableFieldId="16" dataDxfId="63"/>
    <tableColumn id="17" xr3:uid="{10695E68-2F6F-4AA3-AE6E-B2CFAB666EF7}" uniqueName="17" name="kontext_frage_5" queryTableFieldId="17" dataDxfId="62"/>
    <tableColumn id="18" xr3:uid="{CAA25E72-AD27-4778-97B0-C44DCBFDA030}" uniqueName="18" name="generierte_frage_6" queryTableFieldId="18" dataDxfId="61"/>
    <tableColumn id="19" xr3:uid="{43D32E12-54DC-4CF4-85ED-D3BDA3232A80}" uniqueName="19" name="kontext_frage_6" queryTableFieldId="19" dataDxfId="60"/>
    <tableColumn id="20" xr3:uid="{B6CBE102-BEB1-4989-98B5-98FA5502A0BE}" uniqueName="20" name="generierte_frage_7" queryTableFieldId="20" dataDxfId="59"/>
    <tableColumn id="21" xr3:uid="{FA5DAC67-4969-44E5-87B8-030C520B4AE2}" uniqueName="21" name="kontext_frage_7" queryTableFieldId="21" dataDxfId="58"/>
    <tableColumn id="22" xr3:uid="{9F5A11BD-26AE-4B26-9C6E-D76A4D6232C8}" uniqueName="22" name="anonymisierter_user_input" queryTableFieldId="22" dataDxfId="57"/>
    <tableColumn id="23" xr3:uid="{8163C678-8906-4DE0-B350-54EF0B36D3BB}" uniqueName="23" name="klassifizierung" queryTableFieldId="23" dataDxfId="56"/>
    <tableColumn id="24" xr3:uid="{DB650603-2C04-43FB-8901-5698F58DF3F4}" uniqueName="24" name="form_query_token_usage" queryTableFieldId="24" dataDxfId="55"/>
    <tableColumn id="25" xr3:uid="{8CB0027C-461D-48CB-864A-CCAAE7312E10}" uniqueName="25" name="generate_token_usage" queryTableFieldId="25" dataDxfId="54"/>
    <tableColumn id="26" xr3:uid="{5AC899D9-E94B-479A-898F-C051C47373AA}" uniqueName="26" name="generierte_antwort" queryTableFieldId="26" dataDxfId="5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5E895E-4526-457D-B31F-3E00BBBD52C3}" name="_3lg_4_1_4_1" displayName="_3lg_4_1_4_1" ref="A1:Z101" tableType="queryTable" totalsRowShown="0">
  <autoFilter ref="A1:Z101" xr:uid="{E35E895E-4526-457D-B31F-3E00BBBD52C3}"/>
  <tableColumns count="26">
    <tableColumn id="1" xr3:uid="{FCDB18E0-EBD3-404C-BF54-571248A38902}" uniqueName="1" name="anfrage" queryTableFieldId="1" dataDxfId="104"/>
    <tableColumn id="2" xr3:uid="{9440B589-565D-4AED-93B2-B49EC50F0AC9}" uniqueName="2" name="wunsch_anonymisierung" queryTableFieldId="2" dataDxfId="103"/>
    <tableColumn id="3" xr3:uid="{D8E14AFE-2B32-4755-AF75-331D3F179C9D}" uniqueName="3" name="wunsch_klassifizierung" queryTableFieldId="3" dataDxfId="102"/>
    <tableColumn id="4" xr3:uid="{2D6CABEB-79C8-4547-A257-D376C28F9472}" uniqueName="4" name="wunsch_fragen" queryTableFieldId="4" dataDxfId="101"/>
    <tableColumn id="5" xr3:uid="{625D2497-EF9D-40FF-B47F-2BF144480095}" uniqueName="5" name="wunschantwort" queryTableFieldId="5" dataDxfId="100"/>
    <tableColumn id="6" xr3:uid="{CD832A78-BCD2-4A8E-B5FF-165229A4F46E}" uniqueName="6" name="generierte_frage_0" queryTableFieldId="6" dataDxfId="99"/>
    <tableColumn id="7" xr3:uid="{0D728CBA-92BD-4568-83BF-2D7858929C8C}" uniqueName="7" name="kontext_frage_0" queryTableFieldId="7" dataDxfId="98"/>
    <tableColumn id="8" xr3:uid="{A16EABFC-4D59-4CB6-9A1F-82C7DF0B80E0}" uniqueName="8" name="generierte_frage_1" queryTableFieldId="8" dataDxfId="97"/>
    <tableColumn id="9" xr3:uid="{CE10A9BF-28B2-458A-9205-02C1E0DABC3E}" uniqueName="9" name="kontext_frage_1" queryTableFieldId="9" dataDxfId="96"/>
    <tableColumn id="10" xr3:uid="{E9008483-6E13-493F-BF99-73AD15065526}" uniqueName="10" name="generierte_frage_2" queryTableFieldId="10" dataDxfId="95"/>
    <tableColumn id="11" xr3:uid="{F71B8C71-C60F-4796-976F-7CF8CD9A3054}" uniqueName="11" name="kontext_frage_2" queryTableFieldId="11" dataDxfId="94"/>
    <tableColumn id="12" xr3:uid="{F274CF55-5C64-4BB2-B6E8-598FC7F847FB}" uniqueName="12" name="generierte_frage_3" queryTableFieldId="12" dataDxfId="93"/>
    <tableColumn id="13" xr3:uid="{934AB315-6FB7-4807-AD0D-D016960508A3}" uniqueName="13" name="kontext_frage_3" queryTableFieldId="13" dataDxfId="92"/>
    <tableColumn id="14" xr3:uid="{93421333-EA03-485C-802A-A53F96768ED4}" uniqueName="14" name="generierte_frage_4" queryTableFieldId="14" dataDxfId="91"/>
    <tableColumn id="15" xr3:uid="{5678DB22-EB34-4217-A8EC-CE2C789534BB}" uniqueName="15" name="kontext_frage_4" queryTableFieldId="15" dataDxfId="90"/>
    <tableColumn id="16" xr3:uid="{F92B9F9B-89D6-4EF5-96AA-D3DCA60300BC}" uniqueName="16" name="generierte_frage_5" queryTableFieldId="16" dataDxfId="89"/>
    <tableColumn id="17" xr3:uid="{15C6DF80-39CB-46A9-AF00-E16C85F664C1}" uniqueName="17" name="kontext_frage_5" queryTableFieldId="17" dataDxfId="88"/>
    <tableColumn id="18" xr3:uid="{20B17271-B6F1-40A4-8B03-70651F408E8C}" uniqueName="18" name="generierte_frage_6" queryTableFieldId="18" dataDxfId="87"/>
    <tableColumn id="19" xr3:uid="{628C0CAC-7EEB-4C03-9F4B-87E4F7D501B3}" uniqueName="19" name="kontext_frage_6" queryTableFieldId="19" dataDxfId="86"/>
    <tableColumn id="20" xr3:uid="{BC14B6C5-B9A3-4D17-8607-03C18AA97161}" uniqueName="20" name="generierte_frage_7" queryTableFieldId="20" dataDxfId="85"/>
    <tableColumn id="21" xr3:uid="{A9DE9337-30AF-4455-9D0C-480240BFB2D5}" uniqueName="21" name="kontext_frage_7" queryTableFieldId="21" dataDxfId="84"/>
    <tableColumn id="22" xr3:uid="{AE64FFD5-2248-4A20-B894-26FAE22B5D2A}" uniqueName="22" name="anonymisierter_user_input" queryTableFieldId="22" dataDxfId="83"/>
    <tableColumn id="23" xr3:uid="{B2121749-C679-43F4-B799-6FC2935494B9}" uniqueName="23" name="klassifizierung" queryTableFieldId="23" dataDxfId="82"/>
    <tableColumn id="24" xr3:uid="{45732FD2-A6F0-4BB8-8143-F47363BFB052}" uniqueName="24" name="form_query_token_usage" queryTableFieldId="24" dataDxfId="81"/>
    <tableColumn id="25" xr3:uid="{CFF5E6C0-0BB6-4FEE-A74A-32AA9EF9B848}" uniqueName="25" name="generate_token_usage" queryTableFieldId="25" dataDxfId="80"/>
    <tableColumn id="26" xr3:uid="{E12343F0-C537-4CE6-8EC6-1D0AC58BD754}" uniqueName="26" name="generierte_antwort" queryTableFieldId="26" dataDxfId="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7115F0-DA5D-4BE5-A349-7A6FF9AF1F82}" name="_3sm_4_1_4_1" displayName="_3sm_4_1_4_1" ref="A1:Z101" tableType="queryTable" totalsRowShown="0">
  <autoFilter ref="A1:Z101" xr:uid="{527115F0-DA5D-4BE5-A349-7A6FF9AF1F82}"/>
  <tableColumns count="26">
    <tableColumn id="1" xr3:uid="{D0951BD9-3D80-4B6B-9001-71AD17F0BC04}" uniqueName="1" name="anfrage" queryTableFieldId="1" dataDxfId="244"/>
    <tableColumn id="2" xr3:uid="{6D6C7CEB-0070-481F-82A3-75021D621912}" uniqueName="2" name="wunsch_anonymisierung" queryTableFieldId="2" dataDxfId="243"/>
    <tableColumn id="3" xr3:uid="{B0F023C9-F461-45A9-8D95-52389E32A51C}" uniqueName="3" name="wunsch_klassifizierung" queryTableFieldId="3" dataDxfId="242"/>
    <tableColumn id="4" xr3:uid="{6FB0EA77-0EA1-4031-A2C4-46EA2B68B42E}" uniqueName="4" name="wunsch_fragen" queryTableFieldId="4" dataDxfId="241"/>
    <tableColumn id="5" xr3:uid="{0A59D9EE-7C42-4650-922C-9B457106B83F}" uniqueName="5" name="wunschantwort" queryTableFieldId="5" dataDxfId="240"/>
    <tableColumn id="6" xr3:uid="{11678E76-0D80-44D7-A783-2FEE79E92CDD}" uniqueName="6" name="generierte_frage_0" queryTableFieldId="6" dataDxfId="239"/>
    <tableColumn id="7" xr3:uid="{6AC1760F-5B6F-4EAB-90DF-CA201A41C129}" uniqueName="7" name="kontext_frage_0" queryTableFieldId="7" dataDxfId="238"/>
    <tableColumn id="8" xr3:uid="{42A072DC-B2F0-4E0E-B39B-002CF7124E64}" uniqueName="8" name="generierte_frage_1" queryTableFieldId="8" dataDxfId="237"/>
    <tableColumn id="9" xr3:uid="{B99A8323-4459-4117-B2FB-0FFB02A2D2E6}" uniqueName="9" name="kontext_frage_1" queryTableFieldId="9" dataDxfId="236"/>
    <tableColumn id="10" xr3:uid="{3CDA30ED-47A9-47EB-AB4D-EDEC2524E271}" uniqueName="10" name="generierte_frage_2" queryTableFieldId="10" dataDxfId="235"/>
    <tableColumn id="11" xr3:uid="{16359067-71C0-4663-9503-159671EB8399}" uniqueName="11" name="kontext_frage_2" queryTableFieldId="11" dataDxfId="234"/>
    <tableColumn id="12" xr3:uid="{7611504F-6B70-4EBB-863F-5C288E616072}" uniqueName="12" name="generierte_frage_3" queryTableFieldId="12" dataDxfId="233"/>
    <tableColumn id="13" xr3:uid="{E1B9D7D5-820E-440E-90D1-61571FDC7E90}" uniqueName="13" name="kontext_frage_3" queryTableFieldId="13" dataDxfId="232"/>
    <tableColumn id="14" xr3:uid="{4BE64A6E-D5DF-461D-B6C5-431B9F165A6B}" uniqueName="14" name="generierte_frage_4" queryTableFieldId="14" dataDxfId="231"/>
    <tableColumn id="15" xr3:uid="{15446270-2F09-4E5C-81B1-4EA869DB6F5D}" uniqueName="15" name="kontext_frage_4" queryTableFieldId="15" dataDxfId="230"/>
    <tableColumn id="16" xr3:uid="{CE128E7F-7087-415B-8D3F-3EFC45A62F6F}" uniqueName="16" name="generierte_frage_5" queryTableFieldId="16" dataDxfId="229"/>
    <tableColumn id="17" xr3:uid="{DC8F086D-1BA5-4D2F-B1DC-3C77C4434815}" uniqueName="17" name="kontext_frage_5" queryTableFieldId="17" dataDxfId="228"/>
    <tableColumn id="18" xr3:uid="{5178C1F2-D6CF-4588-949F-F79C14386AAA}" uniqueName="18" name="generierte_frage_6" queryTableFieldId="18" dataDxfId="227"/>
    <tableColumn id="19" xr3:uid="{A7B48692-A4CB-4233-988D-15810A15A6B3}" uniqueName="19" name="kontext_frage_6" queryTableFieldId="19" dataDxfId="226"/>
    <tableColumn id="20" xr3:uid="{DAC9B916-0D2E-491E-AFC1-9023421F2806}" uniqueName="20" name="generierte_frage_7" queryTableFieldId="20" dataDxfId="225"/>
    <tableColumn id="21" xr3:uid="{60B37504-4A08-492A-A137-3EA3F7903C78}" uniqueName="21" name="kontext_frage_7" queryTableFieldId="21" dataDxfId="224"/>
    <tableColumn id="22" xr3:uid="{CC6E1EE3-972F-4188-A4F3-10EA2E1BB07B}" uniqueName="22" name="anonymisierter_user_input" queryTableFieldId="22" dataDxfId="223"/>
    <tableColumn id="23" xr3:uid="{FEBD2A1F-27C4-47A8-960B-813ABB144B38}" uniqueName="23" name="klassifizierung" queryTableFieldId="23" dataDxfId="222"/>
    <tableColumn id="24" xr3:uid="{FB26D2C4-D8EC-4021-92DE-332B935841D5}" uniqueName="24" name="form_query_token_usage" queryTableFieldId="24" dataDxfId="221"/>
    <tableColumn id="25" xr3:uid="{EB614479-76CE-414A-9A29-869446E41EC1}" uniqueName="25" name="generate_token_usage" queryTableFieldId="25" dataDxfId="220"/>
    <tableColumn id="26" xr3:uid="{084B2E36-011D-4CD6-B092-AD40736518F0}" uniqueName="26" name="generierte_antwort" queryTableFieldId="26" dataDxfId="21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239CFF-D595-4B45-A222-F49F4BC8F57C}" name="_3sm_4_1_4o" displayName="_3sm_4_1_4o" ref="A1:Z101" tableType="queryTable" totalsRowShown="0">
  <autoFilter ref="A1:Z101" xr:uid="{37239CFF-D595-4B45-A222-F49F4BC8F57C}"/>
  <tableColumns count="26">
    <tableColumn id="1" xr3:uid="{3E295EBA-5A28-43E1-BA6E-70883D937115}" uniqueName="1" name="anfrage" queryTableFieldId="1" dataDxfId="218"/>
    <tableColumn id="2" xr3:uid="{246FD59A-7397-463E-9C7D-D5ED5BA58163}" uniqueName="2" name="wunsch_anonymisierung" queryTableFieldId="2" dataDxfId="217"/>
    <tableColumn id="3" xr3:uid="{3D3AB63E-BD39-4D52-A5D5-1AB49A2B4A5D}" uniqueName="3" name="wunsch_klassifizierung" queryTableFieldId="3" dataDxfId="216"/>
    <tableColumn id="4" xr3:uid="{4F164FB0-0AC6-46FC-BA44-6EDAC8CD71B6}" uniqueName="4" name="wunsch_fragen" queryTableFieldId="4" dataDxfId="215"/>
    <tableColumn id="5" xr3:uid="{52B678FB-1A24-4C6D-BECB-E70DB4FBBBA7}" uniqueName="5" name="wunschantwort" queryTableFieldId="5" dataDxfId="214"/>
    <tableColumn id="6" xr3:uid="{DD30E6E3-691D-444B-AFE9-598722423069}" uniqueName="6" name="generierte_frage_0" queryTableFieldId="6" dataDxfId="213"/>
    <tableColumn id="7" xr3:uid="{2B299574-D7D5-4793-A437-8EC39612BC80}" uniqueName="7" name="kontext_frage_0" queryTableFieldId="7" dataDxfId="212"/>
    <tableColumn id="8" xr3:uid="{A59D8225-38B9-4255-9615-B8036F7A7479}" uniqueName="8" name="generierte_frage_1" queryTableFieldId="8" dataDxfId="211"/>
    <tableColumn id="9" xr3:uid="{1BF2DC85-964E-46AC-BE13-AB1A3C49258C}" uniqueName="9" name="kontext_frage_1" queryTableFieldId="9" dataDxfId="210"/>
    <tableColumn id="10" xr3:uid="{A903E923-6F71-43DB-A6B3-65A8D479AB80}" uniqueName="10" name="generierte_frage_2" queryTableFieldId="10" dataDxfId="209"/>
    <tableColumn id="11" xr3:uid="{DB797190-556E-4A15-9BC3-722FA7B0A72F}" uniqueName="11" name="kontext_frage_2" queryTableFieldId="11" dataDxfId="208"/>
    <tableColumn id="12" xr3:uid="{12990D95-2450-4E0E-BB96-55C57299F592}" uniqueName="12" name="generierte_frage_3" queryTableFieldId="12" dataDxfId="207"/>
    <tableColumn id="13" xr3:uid="{A82F5B5C-0E94-4B98-9CBE-D94C805DF857}" uniqueName="13" name="kontext_frage_3" queryTableFieldId="13" dataDxfId="206"/>
    <tableColumn id="14" xr3:uid="{E19CCC87-54BC-4489-ACE2-7F4CBF36D0F2}" uniqueName="14" name="generierte_frage_4" queryTableFieldId="14" dataDxfId="205"/>
    <tableColumn id="15" xr3:uid="{C4C61CA1-BDF9-4511-9AD9-19BBAC18E98D}" uniqueName="15" name="kontext_frage_4" queryTableFieldId="15" dataDxfId="204"/>
    <tableColumn id="16" xr3:uid="{8E2DDA1A-DC57-4B08-A280-C594D22531CA}" uniqueName="16" name="generierte_frage_5" queryTableFieldId="16" dataDxfId="203"/>
    <tableColumn id="17" xr3:uid="{C0B30B21-2DA3-42AB-8EC4-820B3FD356EF}" uniqueName="17" name="kontext_frage_5" queryTableFieldId="17" dataDxfId="202"/>
    <tableColumn id="18" xr3:uid="{5E031383-77D1-4CD8-81CD-8817CFE9E113}" uniqueName="18" name="generierte_frage_6" queryTableFieldId="18" dataDxfId="201"/>
    <tableColumn id="19" xr3:uid="{33349108-C76A-4594-9F71-0DB95C93DD39}" uniqueName="19" name="kontext_frage_6" queryTableFieldId="19" dataDxfId="200"/>
    <tableColumn id="20" xr3:uid="{4B482F88-043B-4CE9-ACA4-9E5AAB1B3155}" uniqueName="20" name="generierte_frage_7" queryTableFieldId="20" dataDxfId="199"/>
    <tableColumn id="21" xr3:uid="{E490ED3B-FFEF-4973-AE26-353A633EF5EA}" uniqueName="21" name="kontext_frage_7" queryTableFieldId="21" dataDxfId="198"/>
    <tableColumn id="22" xr3:uid="{BD63C972-12DB-4EF7-BDAB-57B1910FB3CE}" uniqueName="22" name="anonymisierter_user_input" queryTableFieldId="22" dataDxfId="197"/>
    <tableColumn id="23" xr3:uid="{66D41B05-E9A6-460C-B10D-C097AC6AAAD5}" uniqueName="23" name="klassifizierung" queryTableFieldId="23" dataDxfId="196"/>
    <tableColumn id="24" xr3:uid="{5704FEFD-6BB1-4255-B242-7E8AC23B59AC}" uniqueName="24" name="form_query_token_usage" queryTableFieldId="24" dataDxfId="195"/>
    <tableColumn id="25" xr3:uid="{2589F5B6-1C02-4EF9-B14D-D4C03E263C7A}" uniqueName="25" name="generate_token_usage" queryTableFieldId="25" dataDxfId="194"/>
    <tableColumn id="26" xr3:uid="{94B7B7A4-51A0-4F84-9705-18B88CBD804C}" uniqueName="26" name="generierte_antwort" queryTableFieldId="26" dataDxfId="19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553594-B5C8-4886-A0AF-CE34EE92128A}" name="_4_1_nano_classify" displayName="_4_1_nano_classify" ref="A1:Z101" tableType="queryTable" totalsRowShown="0">
  <autoFilter ref="A1:Z101" xr:uid="{F2553594-B5C8-4886-A0AF-CE34EE92128A}"/>
  <tableColumns count="26">
    <tableColumn id="1" xr3:uid="{DFC9D5D6-5076-427E-80B8-730DC175B22D}" uniqueName="1" name="anfrage" queryTableFieldId="1" dataDxfId="192"/>
    <tableColumn id="2" xr3:uid="{27B78760-2C0E-46CE-86DF-712CE86BF200}" uniqueName="2" name="wunsch_anonymisierung" queryTableFieldId="2" dataDxfId="191"/>
    <tableColumn id="3" xr3:uid="{2CB058EB-AE47-42F7-AA07-094EDBEB79C5}" uniqueName="3" name="wunsch_klassifizierung" queryTableFieldId="3" dataDxfId="190"/>
    <tableColumn id="4" xr3:uid="{733EE114-E787-41F3-9AB0-31446285A995}" uniqueName="4" name="wunsch_fragen" queryTableFieldId="4" dataDxfId="189"/>
    <tableColumn id="5" xr3:uid="{FD8913C0-D2E0-442F-A6FF-B979B5C06BF5}" uniqueName="5" name="wunschantwort" queryTableFieldId="5" dataDxfId="188"/>
    <tableColumn id="6" xr3:uid="{60FFBE55-F63D-4117-A213-28AE022C1A84}" uniqueName="6" name="generierte_frage_0" queryTableFieldId="6" dataDxfId="187"/>
    <tableColumn id="7" xr3:uid="{20934E16-4E53-424C-9F07-F98CBB07A318}" uniqueName="7" name="kontext_frage_0" queryTableFieldId="7" dataDxfId="186"/>
    <tableColumn id="8" xr3:uid="{74D743C1-F91A-4151-85DB-A902DCA63580}" uniqueName="8" name="generierte_frage_1" queryTableFieldId="8" dataDxfId="185"/>
    <tableColumn id="9" xr3:uid="{C4CD47C0-56A1-417D-A313-F42892653ABC}" uniqueName="9" name="kontext_frage_1" queryTableFieldId="9" dataDxfId="184"/>
    <tableColumn id="10" xr3:uid="{774CD43D-5080-482F-A864-60D70FF46E31}" uniqueName="10" name="generierte_frage_2" queryTableFieldId="10" dataDxfId="183"/>
    <tableColumn id="11" xr3:uid="{52B95E6C-DE97-481B-ACE4-E2D4BAA9C944}" uniqueName="11" name="kontext_frage_2" queryTableFieldId="11" dataDxfId="182"/>
    <tableColumn id="12" xr3:uid="{2601A3D3-9829-48C2-A3F5-60E588CC530B}" uniqueName="12" name="generierte_frage_3" queryTableFieldId="12" dataDxfId="181"/>
    <tableColumn id="13" xr3:uid="{68630852-53F7-40A5-ABA9-74774B11BC44}" uniqueName="13" name="kontext_frage_3" queryTableFieldId="13" dataDxfId="180"/>
    <tableColumn id="14" xr3:uid="{D5DFDCBC-8A31-401B-B95D-24B15B33C6AD}" uniqueName="14" name="generierte_frage_4" queryTableFieldId="14" dataDxfId="179"/>
    <tableColumn id="15" xr3:uid="{8286335F-8D55-4D6C-9502-7B7BF3656378}" uniqueName="15" name="kontext_frage_4" queryTableFieldId="15" dataDxfId="178"/>
    <tableColumn id="16" xr3:uid="{D6BD78CF-D788-4BA4-B046-49B4896F7727}" uniqueName="16" name="generierte_frage_5" queryTableFieldId="16" dataDxfId="177"/>
    <tableColumn id="17" xr3:uid="{CAA2FEBB-7C43-421B-BB51-2946F8ACB52E}" uniqueName="17" name="kontext_frage_5" queryTableFieldId="17" dataDxfId="176"/>
    <tableColumn id="18" xr3:uid="{B4B3051E-D5CF-4ABC-BD11-FA755EAF9669}" uniqueName="18" name="generierte_frage_6" queryTableFieldId="18" dataDxfId="175"/>
    <tableColumn id="19" xr3:uid="{CDB82704-ECC5-47DB-BB75-D90844CD11E5}" uniqueName="19" name="kontext_frage_6" queryTableFieldId="19" dataDxfId="174"/>
    <tableColumn id="20" xr3:uid="{0EEDFE9C-B0C8-40E2-B722-372EC3499F0D}" uniqueName="20" name="generierte_frage_7" queryTableFieldId="20" dataDxfId="173"/>
    <tableColumn id="21" xr3:uid="{C7B843E5-EA12-4478-ABAE-09C0FA93FD1F}" uniqueName="21" name="kontext_frage_7" queryTableFieldId="21" dataDxfId="172"/>
    <tableColumn id="22" xr3:uid="{84D692E7-4B01-4F50-9B0B-5F62DEDCE972}" uniqueName="22" name="anonymisierter_user_input" queryTableFieldId="22" dataDxfId="171"/>
    <tableColumn id="23" xr3:uid="{D5497FF3-E2F0-42E7-B6C5-CDF729FCF2FA}" uniqueName="23" name="klassifizierung" queryTableFieldId="23" dataDxfId="170"/>
    <tableColumn id="24" xr3:uid="{1CD3338F-D266-4584-973A-B4A317F49CED}" uniqueName="24" name="form_query_token_usage" queryTableFieldId="24" dataDxfId="169"/>
    <tableColumn id="25" xr3:uid="{20E8C220-4DBA-4975-8E18-37C43745DC39}" uniqueName="25" name="generate_token_usage" queryTableFieldId="25" dataDxfId="168"/>
    <tableColumn id="26" xr3:uid="{A57154D8-4997-40C2-ACCC-87917E32A4D2}" uniqueName="26" name="generierte_antwort" queryTableFieldId="26" dataDxfId="16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E3FB52-1EFF-4DB5-9492-9F5D159AB3F8}" name="_4_1_mini_classify" displayName="_4_1_mini_classify" ref="A1:Z101" tableType="queryTable" totalsRowShown="0">
  <autoFilter ref="A1:Z101" xr:uid="{EFE3FB52-1EFF-4DB5-9492-9F5D159AB3F8}"/>
  <tableColumns count="26">
    <tableColumn id="1" xr3:uid="{83B0354D-2848-4EE0-8AE7-67292A71981E}" uniqueName="1" name="anfrage" queryTableFieldId="1" dataDxfId="166"/>
    <tableColumn id="2" xr3:uid="{333DCD78-30E6-447C-98DD-9EFA3E379AE7}" uniqueName="2" name="wunsch_anonymisierung" queryTableFieldId="2" dataDxfId="165"/>
    <tableColumn id="3" xr3:uid="{ED45FAC2-A13F-4118-918E-5C44114566A6}" uniqueName="3" name="wunsch_klassifizierung" queryTableFieldId="3" dataDxfId="164"/>
    <tableColumn id="4" xr3:uid="{96F95648-2A13-4DE2-81E6-8391E24FA9E0}" uniqueName="4" name="wunsch_fragen" queryTableFieldId="4" dataDxfId="163"/>
    <tableColumn id="5" xr3:uid="{9CC0B358-1CE5-49DF-8DAA-A569FA4C342B}" uniqueName="5" name="wunschantwort" queryTableFieldId="5" dataDxfId="162"/>
    <tableColumn id="6" xr3:uid="{E6B2F135-FD5D-44DC-B8D0-52D90109B3A8}" uniqueName="6" name="generierte_frage_0" queryTableFieldId="6" dataDxfId="161"/>
    <tableColumn id="7" xr3:uid="{781AB55E-F8D6-4EA9-9500-26DC3280F33D}" uniqueName="7" name="kontext_frage_0" queryTableFieldId="7" dataDxfId="160"/>
    <tableColumn id="8" xr3:uid="{0A98CFE2-7843-48BF-BD7A-248EB73B14DC}" uniqueName="8" name="generierte_frage_1" queryTableFieldId="8" dataDxfId="159"/>
    <tableColumn id="9" xr3:uid="{32C0B91D-E5A6-47A8-B0CF-ABA8DF1610E0}" uniqueName="9" name="kontext_frage_1" queryTableFieldId="9" dataDxfId="158"/>
    <tableColumn id="10" xr3:uid="{FA02DE6D-335D-46CC-B40A-44F188A42EB5}" uniqueName="10" name="generierte_frage_2" queryTableFieldId="10" dataDxfId="157"/>
    <tableColumn id="11" xr3:uid="{ACA716CD-2CB9-41C8-8223-C72000E4BA88}" uniqueName="11" name="kontext_frage_2" queryTableFieldId="11" dataDxfId="156"/>
    <tableColumn id="12" xr3:uid="{0B83B627-7BFC-4A13-ACE1-FD372F84B972}" uniqueName="12" name="generierte_frage_3" queryTableFieldId="12" dataDxfId="155"/>
    <tableColumn id="13" xr3:uid="{C0BA1261-9DEB-4DDD-8ED8-BDEDE48C2420}" uniqueName="13" name="kontext_frage_3" queryTableFieldId="13" dataDxfId="154"/>
    <tableColumn id="14" xr3:uid="{EF17B4D9-CCC4-4B6A-B935-A76857432055}" uniqueName="14" name="generierte_frage_4" queryTableFieldId="14" dataDxfId="153"/>
    <tableColumn id="15" xr3:uid="{3937732B-3F4C-4189-9F81-61109D2B1D78}" uniqueName="15" name="kontext_frage_4" queryTableFieldId="15" dataDxfId="152"/>
    <tableColumn id="16" xr3:uid="{CCF9987C-E8E3-405D-B7F0-EDE367989231}" uniqueName="16" name="generierte_frage_5" queryTableFieldId="16" dataDxfId="151"/>
    <tableColumn id="17" xr3:uid="{E1C80040-C3AD-4121-BB54-73A5A4B9DEB9}" uniqueName="17" name="kontext_frage_5" queryTableFieldId="17" dataDxfId="150"/>
    <tableColumn id="18" xr3:uid="{CA020CA7-951F-4041-8BFE-94D1A963AE77}" uniqueName="18" name="generierte_frage_6" queryTableFieldId="18" dataDxfId="149"/>
    <tableColumn id="19" xr3:uid="{16EBCFBE-1700-4E8C-A2AE-A57EA7C21AFC}" uniqueName="19" name="kontext_frage_6" queryTableFieldId="19" dataDxfId="148"/>
    <tableColumn id="20" xr3:uid="{166C2F1E-78CF-4947-AC38-A0CD512D02C0}" uniqueName="20" name="generierte_frage_7" queryTableFieldId="20" dataDxfId="147"/>
    <tableColumn id="21" xr3:uid="{4DF5F93B-3C9B-42F8-92DA-EBA3E2FB3B52}" uniqueName="21" name="kontext_frage_7" queryTableFieldId="21" dataDxfId="146"/>
    <tableColumn id="22" xr3:uid="{EC878780-F7E7-4F98-877D-5F10FA13B692}" uniqueName="22" name="anonymisierter_user_input" queryTableFieldId="22" dataDxfId="145"/>
    <tableColumn id="23" xr3:uid="{88847A50-B953-40F5-ADF7-F06B9189183C}" uniqueName="23" name="klassifizierung" queryTableFieldId="23" dataDxfId="144"/>
    <tableColumn id="24" xr3:uid="{83C7D7C0-20FC-4E9D-8984-F506D3721F26}" uniqueName="24" name="form_query_token_usage" queryTableFieldId="24" dataDxfId="143"/>
    <tableColumn id="25" xr3:uid="{78BD2E97-C8AC-44CA-80FF-3A38A02FFCE1}" uniqueName="25" name="generate_token_usage" queryTableFieldId="25" dataDxfId="142"/>
    <tableColumn id="26" xr3:uid="{63DA6962-AEB3-4809-808D-CEFEE7782ADB}" uniqueName="26" name="generierte_antwort" queryTableFieldId="26" dataDxfId="14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1C85A3-B12F-4838-A35E-FF6D132499C3}" name="Tabelle4" displayName="Tabelle4" ref="A1:U101" totalsRowShown="0">
  <autoFilter ref="A1:U101" xr:uid="{C31C85A3-B12F-4838-A35E-FF6D132499C3}"/>
  <tableColumns count="21">
    <tableColumn id="1" xr3:uid="{1124BF5E-41FC-4874-B05F-F4E2E8F6359F}" name="datensatz" dataDxfId="140">
      <calculatedColumnFormula>_3sm_4_1_4_1[[#This Row],[anfrage]]</calculatedColumnFormula>
    </tableColumn>
    <tableColumn id="4" xr3:uid="{A272EEE0-6B67-40E8-A967-586CF0B92BFE}" name="anonymisierter_datensatz" dataDxfId="139">
      <calculatedColumnFormula>_3sm_4_1_4_1[[#This Row],[anonymisierter_user_input]]</calculatedColumnFormula>
    </tableColumn>
    <tableColumn id="2" xr3:uid="{200D8B86-2755-4CE9-B0E1-F5CA28A43A98}" name="wunsch_ano">
      <calculatedColumnFormula>_3sm_4_1_4_1[[#This Row],[wunsch_anonymisierung]]</calculatedColumnFormula>
    </tableColumn>
    <tableColumn id="3" xr3:uid="{6ED1981B-C09E-4AEC-B729-4166C96ADE37}" name="count_wunsch_ano" dataDxfId="138">
      <calculatedColumnFormula>IF(LEN(TRIM(C2))=0,0,LEN(C2)-LEN(SUBSTITUTE(C2,",",""))+1)</calculatedColumnFormula>
    </tableColumn>
    <tableColumn id="5" xr3:uid="{3D6249F9-F382-42C1-9B2D-6011F4166CC2}" name="count_ano" dataDxfId="137">
      <calculatedColumnFormula array="1">CountAnon(B2)</calculatedColumnFormula>
    </tableColumn>
    <tableColumn id="6" xr3:uid="{18312633-12C7-4882-8C14-2F5A34844D80}" name="Richtige Anzahl anonymisiert" dataDxfId="136">
      <calculatedColumnFormula>IF(AND(H2=0,I2=0),"JA","NEIN")</calculatedColumnFormula>
    </tableColumn>
    <tableColumn id="7" xr3:uid="{45BD1C2C-67CA-4302-918B-575A434CABA6}" name="true_positive" dataDxfId="135"/>
    <tableColumn id="8" xr3:uid="{211D326A-446C-4236-90C6-4F7B82D569A2}" name="false_positive" dataDxfId="134"/>
    <tableColumn id="9" xr3:uid="{D0140E5C-1DD1-4CC2-9C20-0530CEA8CF69}" name="false_negative" dataDxfId="133"/>
    <tableColumn id="10" xr3:uid="{DCF9EBA6-3921-4CF7-A250-3D1E3D9CAA6F}" name="true_positive_email" dataDxfId="132"/>
    <tableColumn id="11" xr3:uid="{DF7300B9-B956-485A-8C78-1D2847559B98}" name="false_positive_email" dataDxfId="131"/>
    <tableColumn id="12" xr3:uid="{7AAA5946-0D82-453C-8AA4-2100E095CB09}" name="false_negative_email" dataDxfId="130"/>
    <tableColumn id="13" xr3:uid="{A82C1890-0282-459E-A5EC-85E1EE34D4B4}" name="true_positive_phone" dataDxfId="129"/>
    <tableColumn id="14" xr3:uid="{5B8592BD-BCF0-4964-BEBD-E6C65296AE27}" name="false_positive_phone" dataDxfId="128"/>
    <tableColumn id="15" xr3:uid="{BBB6D314-262F-4949-8673-F7C47AD5C276}" name="false_negative_phone" dataDxfId="127"/>
    <tableColumn id="16" xr3:uid="{D7D58CDB-DCF4-4CC6-BB68-9540531A825E}" name="true_positive_name" dataDxfId="126"/>
    <tableColumn id="17" xr3:uid="{30C957D4-2FE3-44B7-B6E7-5F9028986F6C}" name="false_positive_name" dataDxfId="125"/>
    <tableColumn id="18" xr3:uid="{9A54A53F-C720-4F5C-AA45-FCA95CA32F94}" name="false_negative_name" dataDxfId="124"/>
    <tableColumn id="19" xr3:uid="{AAD784CC-0E45-4C8C-B758-B3BDA7703255}" name="true_positive_location" dataDxfId="123"/>
    <tableColumn id="20" xr3:uid="{2CD2DAA5-2827-4BE8-80C0-ADA3A420DB23}" name="false_positive_location" dataDxfId="122"/>
    <tableColumn id="21" xr3:uid="{50049D35-1D57-4054-A790-E8D36BA28A74}" name="false_negative_location" dataDxfId="121"/>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432C3E7-2738-425C-AB16-ECC9E9932C5C}" name="Tabelle6" displayName="Tabelle6" ref="B1:F101" totalsRowShown="0" dataDxfId="120">
  <autoFilter ref="B1:F101" xr:uid="{3432C3E7-2738-425C-AB16-ECC9E9932C5C}"/>
  <tableColumns count="5">
    <tableColumn id="1" xr3:uid="{8A84023A-241A-4A0C-8984-B246DD9DCFA5}" name="wunschfragen" dataDxfId="119">
      <calculatedColumnFormula>""&amp;_3sm_4_1_4_1[[#This Row],[wunsch_fragen]]</calculatedColumnFormula>
    </tableColumn>
    <tableColumn id="2" xr3:uid="{C6015C76-97C4-423C-A57C-1CACCF438A68}" name="generierte fragen" dataDxfId="118">
      <calculatedColumnFormula>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calculatedColumnFormula>
    </tableColumn>
    <tableColumn id="3" xr3:uid="{B53E9849-E6E5-4DDF-A6E8-93C1F42EAEFC}" name="#_soll_fragen" dataDxfId="117">
      <calculatedColumnFormula>LEN(B2)-LEN(SUBSTITUTE(B2,"?",""))</calculatedColumnFormula>
    </tableColumn>
    <tableColumn id="4" xr3:uid="{DD28C19A-F70B-4E3F-B8E8-EAEEA94DA234}" name="#_richtig_generierter_fragen" dataDxfId="116"/>
    <tableColumn id="5" xr3:uid="{F6D7DD0C-102D-4A7F-8B8F-BED399756B79}" name="fragen_richtig_generiert?" dataDxfId="115">
      <calculatedColumnFormula>IF(AND(D2=E2,D2&lt;&gt;0,E2&lt;&gt;0),1,0)</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E1F45F3-5F36-450F-88D6-9CF6DA5218C6}" name="Tabelle68" displayName="Tabelle68" ref="J1:N101" totalsRowShown="0" dataDxfId="114">
  <autoFilter ref="J1:N101" xr:uid="{9E1F45F3-5F36-450F-88D6-9CF6DA5218C6}"/>
  <tableColumns count="5">
    <tableColumn id="1" xr3:uid="{0CABB891-CA85-4D27-9B51-6DA7BED3C0B7}" name="wunschfragen" dataDxfId="52">
      <calculatedColumnFormula>""&amp;_3sm_4_1_4o[[#This Row],[wunsch_fragen]]</calculatedColumnFormula>
    </tableColumn>
    <tableColumn id="2" xr3:uid="{A8C2933F-3130-43F1-9882-2D727964F7F9}" name="generierte fragen" dataDxfId="50">
      <calculatedColumnFormula>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calculatedColumnFormula>
    </tableColumn>
    <tableColumn id="3" xr3:uid="{5E217CEC-3D9D-4E77-9DF7-9A65387F9360}" name="#_soll_fragen" dataDxfId="51">
      <calculatedColumnFormula>LEN(J2)-LEN(SUBSTITUTE(J2,"?",""))</calculatedColumnFormula>
    </tableColumn>
    <tableColumn id="4" xr3:uid="{A43A7E1E-8B92-4F4E-B7B8-A943BFEF3701}" name="#_richtig_generierter_fragen" dataDxfId="113"/>
    <tableColumn id="5" xr3:uid="{F98E1D1E-E579-4675-B159-2C22DEBB64D5}" name="fragen_richtig_generiert?" dataDxfId="112">
      <calculatedColumnFormula>IF(AND(L2=M2,L2&lt;&gt;0,M2&lt;&gt;0),1,0)</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42F4CA3-F74A-4782-B9BB-E3CA7E8902F2}" name="Tabelle14" displayName="Tabelle14" ref="R1:V101" totalsRowShown="0" headerRowDxfId="42" dataDxfId="43" tableBorderDxfId="49">
  <autoFilter ref="R1:V101" xr:uid="{A42F4CA3-F74A-4782-B9BB-E3CA7E8902F2}"/>
  <tableColumns count="5">
    <tableColumn id="1" xr3:uid="{E024800F-E742-4574-989A-CDE6D546B935}" name="wunschfragen" dataDxfId="48">
      <calculatedColumnFormula>""&amp;_3lg_4_1_4_1[[#This Row],[wunsch_fragen]]</calculatedColumnFormula>
    </tableColumn>
    <tableColumn id="2" xr3:uid="{264BC252-F937-46C5-A4CD-816FBA2920DC}" name="generierte fragen" dataDxfId="47">
      <calculatedColumnFormula>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calculatedColumnFormula>
    </tableColumn>
    <tableColumn id="3" xr3:uid="{5C3EE586-EDC6-45F9-9647-C65478F998BD}" name="#_soll_fragen" dataDxfId="46">
      <calculatedColumnFormula>LEN(R2)-LEN(SUBSTITUTE(R2,"?",""))</calculatedColumnFormula>
    </tableColumn>
    <tableColumn id="4" xr3:uid="{D850CCD7-6745-4847-A239-F670FF2E54CF}" name="#_richtig_generierter_fragen" dataDxfId="45"/>
    <tableColumn id="5" xr3:uid="{0CE621F9-D298-4B4D-8BEF-C0F2BDD4BE0A}" name="fragen_richtig_generiert?" dataDxfId="44">
      <calculatedColumnFormula>IF(AND(T2=U2,T2&lt;&gt;0,U2&lt;&gt;0),1,0)</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58E133B-3E53-475C-9EBB-8C80FB0DDD12}" name="Tabelle15" displayName="Tabelle15" ref="Z1:AD101" totalsRowShown="0" headerRowDxfId="35" dataDxfId="36">
  <autoFilter ref="Z1:AD101" xr:uid="{458E133B-3E53-475C-9EBB-8C80FB0DDD12}"/>
  <tableColumns count="5">
    <tableColumn id="1" xr3:uid="{D42D4776-046D-4092-BB64-97272E7138C3}" name="wunschfragen" dataDxfId="41">
      <calculatedColumnFormula>""&amp;_3lg_4_1_4o[[#This Row],[wunsch_fragen]]</calculatedColumnFormula>
    </tableColumn>
    <tableColumn id="2" xr3:uid="{FE7B00AF-6D56-412C-85BA-82DED8B2F9FB}" name="generierte fragen" dataDxfId="40">
      <calculatedColumnFormula>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calculatedColumnFormula>
    </tableColumn>
    <tableColumn id="3" xr3:uid="{38A2D50C-16CD-42E7-ABB2-80FEA561B6B9}" name="#_soll_fragen" dataDxfId="39">
      <calculatedColumnFormula>LEN(Z2)-LEN(SUBSTITUTE(Z2,"?",""))</calculatedColumnFormula>
    </tableColumn>
    <tableColumn id="4" xr3:uid="{9F8F7732-5322-4D5D-B2D6-65E1997EB6DC}" name="#_richtig_generierter_fragen" dataDxfId="38"/>
    <tableColumn id="5" xr3:uid="{32F81B75-34A8-4F41-89FC-E209D47333BB}" name="fragen_richtig_generiert?" dataDxfId="37">
      <calculatedColumnFormula>IF(AND(AB2=AC2,AB2&lt;&gt;0,AC2&lt;&gt;0),1,0)</calculatedColumnFormula>
    </tableColumn>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13F500F-213E-4DDF-A4A0-FACDD5386584}" name="Tabelle9" displayName="Tabelle9" ref="B1:F101" totalsRowShown="0" headerRowDxfId="107" dataDxfId="108">
  <autoFilter ref="B1:F101" xr:uid="{813F500F-213E-4DDF-A4A0-FACDD5386584}"/>
  <tableColumns count="5">
    <tableColumn id="1" xr3:uid="{D9960062-0D52-49D2-892C-102F5C09CBE7}" name="userinput" dataDxfId="111">
      <calculatedColumnFormula>_3sm_4_1_4_1[[#This Row],[anfrage]]</calculatedColumnFormula>
    </tableColumn>
    <tableColumn id="2" xr3:uid="{16FF9C20-67F3-4E9D-A072-19930E242244}" name="wunschantwort" dataDxfId="110">
      <calculatedColumnFormula>_3sm_4_1_4_1[[#This Row],[wunschantwort]]</calculatedColumnFormula>
    </tableColumn>
    <tableColumn id="3" xr3:uid="{C4869325-EA66-470B-91A8-72C0521B3073}" name="wunschkategorisierung">
      <calculatedColumnFormula>_3sm_4_1_4_1[[#This Row],[wunsch_klassifizierung]]</calculatedColumnFormula>
    </tableColumn>
    <tableColumn id="4" xr3:uid="{7E217B7C-17FF-4D76-9BA7-91ED2E24A40C}" name="antwort" dataDxfId="109">
      <calculatedColumnFormula>_3sm_4_1_4_1[[#This Row],[generierte_antwort]]</calculatedColumnFormula>
    </tableColumn>
    <tableColumn id="5" xr3:uid="{34B8CC2F-8F66-4163-A714-37861E1CED71}" name="übereinstimmung?"/>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F35A861-5A9C-44A9-BF6D-88CE9168ACAA}" name="Tabelle10" displayName="Tabelle10" ref="K1:O101" totalsRowShown="0" headerRowDxfId="106">
  <autoFilter ref="K1:O101" xr:uid="{DF35A861-5A9C-44A9-BF6D-88CE9168ACAA}"/>
  <tableColumns count="5">
    <tableColumn id="1" xr3:uid="{A512E544-33B8-4D6C-A0A1-30798FE81C09}" name="userinput" dataDxfId="105">
      <calculatedColumnFormula>_3sm_4_1_4o[[#This Row],[anfrage]]</calculatedColumnFormula>
    </tableColumn>
    <tableColumn id="2" xr3:uid="{786F25AA-83C0-4A30-BFC0-C5A6AF10E8E5}" name="wunschantwort">
      <calculatedColumnFormula>_3sm_4_1_4o[[#This Row],[wunschantwort]]</calculatedColumnFormula>
    </tableColumn>
    <tableColumn id="3" xr3:uid="{F24C7160-CC7E-4724-8D51-A02B1F14800F}" name="wunschkategorisierung">
      <calculatedColumnFormula>_3sm_4_1_4o[[#This Row],[wunsch_klassifizierung]]</calculatedColumnFormula>
    </tableColumn>
    <tableColumn id="4" xr3:uid="{FCE336D5-D455-4F19-8004-719636646B9F}" name="antwort">
      <calculatedColumnFormula>_3sm_4_1_4o[[#This Row],[generierte_antwort]]</calculatedColumnFormula>
    </tableColumn>
    <tableColumn id="5" xr3:uid="{C230FA39-FFA0-4A89-AEEC-EFAB2F6E031A}" name="übereinstimmung?"/>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3A10150-B227-46C9-90F6-9C1D88701EBA}" name="Tabelle17" displayName="Tabelle17" ref="T1:X101" totalsRowShown="0" headerRowDxfId="29">
  <autoFilter ref="T1:X101" xr:uid="{93A10150-B227-46C9-90F6-9C1D88701EBA}"/>
  <tableColumns count="5">
    <tableColumn id="1" xr3:uid="{2CCC52AE-3634-48B5-8A9F-AE17949BA076}" name="userinput" dataDxfId="34">
      <calculatedColumnFormula>_3lg_4_1_4_1[[#This Row],[anfrage]]</calculatedColumnFormula>
    </tableColumn>
    <tableColumn id="2" xr3:uid="{630196C8-BC56-4203-B5FC-08F550470AAE}" name="wunschantwort" dataDxfId="33">
      <calculatedColumnFormula>_3lg_4_1_4_1[[#This Row],[wunschantwort]]</calculatedColumnFormula>
    </tableColumn>
    <tableColumn id="3" xr3:uid="{7961FC19-6FE8-4AFA-B3B9-EAA24DA7F1F3}" name="wunschkategorisierung" dataDxfId="32">
      <calculatedColumnFormula>_3lg_4_1_4_1[[#This Row],[wunsch_klassifizierung]]</calculatedColumnFormula>
    </tableColumn>
    <tableColumn id="4" xr3:uid="{4507B319-F06E-45A0-AC49-07EDB99F6F36}" name="antwort" dataDxfId="31">
      <calculatedColumnFormula>_3lg_4_1_4_1[[#This Row],[generierte_antwort]]</calculatedColumnFormula>
    </tableColumn>
    <tableColumn id="5" xr3:uid="{3F608FFF-863A-4F18-819A-C3E30973B693}" name="übereinstimmung?" dataDxfId="30"/>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7AD6206-7CF7-4775-9F09-B2113778F55D}" name="Tabelle18" displayName="Tabelle18" ref="AC1:AG101" totalsRowShown="0" headerRowDxfId="23">
  <autoFilter ref="AC1:AG101" xr:uid="{17AD6206-7CF7-4775-9F09-B2113778F55D}"/>
  <tableColumns count="5">
    <tableColumn id="1" xr3:uid="{9C639CC1-F230-442D-ADC0-09BD105F70D8}" name="userinput" dataDxfId="28">
      <calculatedColumnFormula>_3lg_4_1_4o[[#This Row],[anfrage]]</calculatedColumnFormula>
    </tableColumn>
    <tableColumn id="2" xr3:uid="{5E17F8E7-679E-4733-9E17-D5038E7C5A4D}" name="wunschantwort" dataDxfId="27">
      <calculatedColumnFormula>_3lg_4_1_4o[[#This Row],[wunschantwort]]</calculatedColumnFormula>
    </tableColumn>
    <tableColumn id="3" xr3:uid="{AF2AA979-EE23-4C0F-BAB9-8CCCB0ECF729}" name="wunschkategorisierung" dataDxfId="26">
      <calculatedColumnFormula>_3lg_4_1_4o[[#This Row],[wunsch_klassifizierung]]</calculatedColumnFormula>
    </tableColumn>
    <tableColumn id="4" xr3:uid="{EB65F412-1325-4BF4-9635-A2F0AFC795AB}" name="antwort" dataDxfId="25">
      <calculatedColumnFormula>_3lg_4_1_4o[[#This Row],[generierte_antwort]]</calculatedColumnFormula>
    </tableColumn>
    <tableColumn id="5" xr3:uid="{AC66660F-B7A7-4BEC-9E62-E223DAEB582F}" name="übereinstimmung?" dataDxfId="24"/>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E340FFD-E7A3-4C7E-8FAC-F6163F80F480}" name="Tabelle19" displayName="Tabelle19" ref="B1:H101" totalsRowShown="0">
  <autoFilter ref="B1:H101" xr:uid="{8E340FFD-E7A3-4C7E-8FAC-F6163F80F480}"/>
  <tableColumns count="7">
    <tableColumn id="1" xr3:uid="{060F2A0E-9523-49AD-8EA2-2D12EFFCC42D}" name="userinput" dataDxfId="22">
      <calculatedColumnFormula>_3sm_4_1_4_1[[#This Row],[anfrage]]</calculatedColumnFormula>
    </tableColumn>
    <tableColumn id="2" xr3:uid="{B126D9BA-104E-40B9-A589-97A98EEC0F21}" name="anonymisiert?" dataDxfId="21">
      <calculatedColumnFormula>Tabelle4[[#This Row],[Richtige Anzahl anonymisiert]]</calculatedColumnFormula>
    </tableColumn>
    <tableColumn id="3" xr3:uid="{28C44E44-68BF-4005-96A1-885456EF3E20}" name="klassifiziert">
      <calculatedColumnFormula>IF(_3sm_4_1_4_1[[#This Row],[wunsch_klassifizierung]]=_3sm_4_1_4_1[[#This Row],[klassifizierung]],"JA","NEIN")</calculatedColumnFormula>
    </tableColumn>
    <tableColumn id="4" xr3:uid="{7DA6FAAF-1EF9-4789-940F-B00D78F7CB4B}" name="reformuliert" dataDxfId="20">
      <calculatedColumnFormula>IF(Tabelle6[[#This Row],[fragen_richtig_generiert?]]=1,"JA","NEIN")</calculatedColumnFormula>
    </tableColumn>
    <tableColumn id="5" xr3:uid="{3A64AE63-FD7B-400D-9B22-885A8533A8C9}" name="gesucht"/>
    <tableColumn id="6" xr3:uid="{0327A4B7-3E5C-4E4E-A87D-0A4AD1BDE51F}" name=" beantwortet" dataDxfId="19">
      <calculatedColumnFormula>IF(Tabelle9[[#This Row],[übereinstimmung?]]="Ja","JA","NEIN")</calculatedColumnFormula>
    </tableColumn>
    <tableColumn id="7" xr3:uid="{9474B06F-A2FD-4FCA-9D1B-BFCB290934C2}" name="alles richtig?" dataDxfId="3">
      <calculatedColumnFormula>IF(AND(C2=D2,E2=C2,E2=G2),"Alles korrekt","Unterschiedlich")</calculatedColumnFormula>
    </tableColumn>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8A7CC7E-E8C3-430B-B07A-F75A2EEAF1EC}" name="Tabelle1921" displayName="Tabelle1921" ref="K1:Q101" totalsRowShown="0">
  <autoFilter ref="K1:Q101" xr:uid="{28A7CC7E-E8C3-430B-B07A-F75A2EEAF1EC}"/>
  <tableColumns count="7">
    <tableColumn id="1" xr3:uid="{60A75923-FE7B-4B6B-9848-F4FE56AE3C45}" name="userinput" dataDxfId="15">
      <calculatedColumnFormula>_3sm_4_1_4o[[#This Row],[anfrage]]</calculatedColumnFormula>
    </tableColumn>
    <tableColumn id="2" xr3:uid="{B6DF704D-B9A5-450F-A66D-19149DA90386}" name="anonymisiert?" dataDxfId="18">
      <calculatedColumnFormula>Tabelle4[[#This Row],[Richtige Anzahl anonymisiert]]</calculatedColumnFormula>
    </tableColumn>
    <tableColumn id="3" xr3:uid="{16672116-B448-4993-B688-933FE4D8ED2E}" name="klassifiziert" dataDxfId="14">
      <calculatedColumnFormula>IF(_3sm_4_1_4o[[#This Row],[wunsch_klassifizierung]]=_3sm_4_1_4o[[#This Row],[klassifizierung]],"JA","NEIN")</calculatedColumnFormula>
    </tableColumn>
    <tableColumn id="4" xr3:uid="{6B82437B-B257-449E-8D85-0F94BB514B36}" name="reformuliert" dataDxfId="13">
      <calculatedColumnFormula>IF(Tabelle68[[#This Row],[fragen_richtig_generiert?]]=1,"JA","NEIN")</calculatedColumnFormula>
    </tableColumn>
    <tableColumn id="5" xr3:uid="{ACB0CBA9-B9DF-46C1-9A73-D52B2C74888A}" name="gesucht"/>
    <tableColumn id="6" xr3:uid="{AA383509-A836-4902-85A6-D7D8CE893AFF}" name=" beantwortet" dataDxfId="12">
      <calculatedColumnFormula>IF(Tabelle10[[#This Row],[übereinstimmung?]]="Ja","JA","NEIN")</calculatedColumnFormula>
    </tableColumn>
    <tableColumn id="7" xr3:uid="{4225C6D3-D308-43CF-9473-983469E57E21}" name="alles richtig?" dataDxfId="2">
      <calculatedColumnFormula>IF(AND(L2=M2,N2=L2,N2=P2),"Alles korrekt","Unterschiedlich")</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9C64A53-DDBA-4541-A81B-79DC9AB924A1}" name="Tabelle1922" displayName="Tabelle1922" ref="T1:Z101" totalsRowShown="0">
  <autoFilter ref="T1:Z101" xr:uid="{B9C64A53-DDBA-4541-A81B-79DC9AB924A1}"/>
  <tableColumns count="7">
    <tableColumn id="1" xr3:uid="{08CB7045-BCB0-4443-A478-77C18CFB502F}" name="userinput" dataDxfId="11">
      <calculatedColumnFormula>_3lg_4_1_4_1[[#This Row],[anfrage]]</calculatedColumnFormula>
    </tableColumn>
    <tableColumn id="2" xr3:uid="{43BE8E41-8C41-4DAA-AFE8-A3D0D4E7EE57}" name="anonymisiert?" dataDxfId="17">
      <calculatedColumnFormula>Tabelle4[[#This Row],[Richtige Anzahl anonymisiert]]</calculatedColumnFormula>
    </tableColumn>
    <tableColumn id="3" xr3:uid="{382DC63E-5FC7-45AE-8129-1CFC1F9D1A28}" name="klassifiziert" dataDxfId="10">
      <calculatedColumnFormula>IF(_3lg_4_1_4_1[[#This Row],[wunsch_klassifizierung]]=_3lg_4_1_4_1[[#This Row],[klassifizierung]],"JA","NEIN")</calculatedColumnFormula>
    </tableColumn>
    <tableColumn id="4" xr3:uid="{06C83B9C-9592-469F-ACF7-9AAC850000FB}" name="reformuliert" dataDxfId="9">
      <calculatedColumnFormula>IF(Tabelle14[[#This Row],[fragen_richtig_generiert?]]=1,"JA","NEIN")</calculatedColumnFormula>
    </tableColumn>
    <tableColumn id="5" xr3:uid="{053FABD6-4788-49C5-A80A-6C444D8AFC61}" name="gesucht"/>
    <tableColumn id="6" xr3:uid="{D57ED6ED-24A6-4BF3-99D3-C321F7963A33}" name=" beantwortet" dataDxfId="8">
      <calculatedColumnFormula>IF(Tabelle17[[#This Row],[übereinstimmung?]]="Ja","JA","NEIN")</calculatedColumnFormula>
    </tableColumn>
    <tableColumn id="7" xr3:uid="{238596A5-4BBF-4FFA-9B98-415959D1A132}" name="alles richtig?" dataDxfId="1">
      <calculatedColumnFormula>IF(AND(U2=V2,W2=U2,W2=Y2),"Alles korrekt","Unterschiedlich")</calculatedColumnFormula>
    </tableColumn>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877AD4C-819F-46CF-83EC-94BC8A07B667}" name="Tabelle1923" displayName="Tabelle1923" ref="AC1:AI101" totalsRowShown="0">
  <autoFilter ref="AC1:AI101" xr:uid="{A877AD4C-819F-46CF-83EC-94BC8A07B667}"/>
  <tableColumns count="7">
    <tableColumn id="1" xr3:uid="{7BEF8163-5637-4324-B69E-ACE7D17D1C87}" name="userinput" dataDxfId="7">
      <calculatedColumnFormula>_3lg_4_1_4o[[#This Row],[anfrage]]</calculatedColumnFormula>
    </tableColumn>
    <tableColumn id="2" xr3:uid="{78EBE9E2-CC20-4A0E-8891-B5FAD118820B}" name="anonymisiert?" dataDxfId="16">
      <calculatedColumnFormula>Tabelle4[[#This Row],[Richtige Anzahl anonymisiert]]</calculatedColumnFormula>
    </tableColumn>
    <tableColumn id="3" xr3:uid="{B5EE69A0-E22B-4114-BDCE-62DDDA844601}" name="klassifiziert" dataDxfId="6">
      <calculatedColumnFormula>IF(_3lg_4_1_4o[[#This Row],[wunsch_klassifizierung]]=_3lg_4_1_4o[[#This Row],[klassifizierung]],"JA","NEIN")</calculatedColumnFormula>
    </tableColumn>
    <tableColumn id="4" xr3:uid="{A6ABBC6D-1C2C-4E13-A457-4AAB18AF6683}" name="reformuliert" dataDxfId="5">
      <calculatedColumnFormula>IF(Tabelle15[[#This Row],[fragen_richtig_generiert?]]=1,"JA","NEIN")</calculatedColumnFormula>
    </tableColumn>
    <tableColumn id="5" xr3:uid="{687BF995-B7F4-4CC3-A8D5-43D6CAD73A92}" name="gesucht"/>
    <tableColumn id="6" xr3:uid="{51706B29-7694-4E8A-9053-8D6DC967771B}" name=" beantwortet" dataDxfId="4">
      <calculatedColumnFormula>IF(Tabelle18[[#This Row],[übereinstimmung?]]="Ja","JA","NEIN")</calculatedColumnFormula>
    </tableColumn>
    <tableColumn id="7" xr3:uid="{37834487-76A8-4FCC-B5CD-790A51AAC6C3}" name="alles richtig?" dataDxfId="0">
      <calculatedColumnFormula>IF(AND(AD2=AE2,AF2=AD2,AF2=AH2),"Alles korrekt","Unterschiedlich")</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1" dT="2025-09-01T10:52:15.00" personId="{408DCF35-3A8F-47C8-9B14-B95D19DAF046}" id="{61EDF982-D194-4F38-BD7C-B1505374C758}">
    <text xml:space="preserve">Richtig anonymisiert
</text>
  </threadedComment>
  <threadedComment ref="H1" dT="2025-09-01T10:52:29.28" personId="{408DCF35-3A8F-47C8-9B14-B95D19DAF046}" id="{8950EA47-6A24-4DAA-BD41-6D085B17EF3D}">
    <text xml:space="preserve">Anonymisiert, obwohl nichts da ist
</text>
  </threadedComment>
  <threadedComment ref="I1" dT="2025-09-01T10:52:44.43" personId="{408DCF35-3A8F-47C8-9B14-B95D19DAF046}" id="{5A7C41C9-DCE8-4F95-AFF6-2AAD21ACF0B6}">
    <text xml:space="preserve">Nicht anonymisiert, obwohl nötig
</text>
  </threadedComment>
  <threadedComment ref="J1" dT="2025-09-01T10:52:15.00" personId="{408DCF35-3A8F-47C8-9B14-B95D19DAF046}" id="{47B2A292-E44D-4881-8BC8-B0B14561878F}">
    <text xml:space="preserve">Richtig anonymisiert
</text>
  </threadedComment>
  <threadedComment ref="K1" dT="2025-09-01T10:52:29.28" personId="{408DCF35-3A8F-47C8-9B14-B95D19DAF046}" id="{CD36BD7C-0EE5-427B-A16D-AAA8231418C3}">
    <text xml:space="preserve">Anonymisiert, obwohl nichts da ist
</text>
  </threadedComment>
  <threadedComment ref="L1" dT="2025-09-01T10:52:44.43" personId="{408DCF35-3A8F-47C8-9B14-B95D19DAF046}" id="{A47BE2C4-5AF9-4AB9-8275-C1DFAB9F579C}">
    <text xml:space="preserve">Nicht anonymisiert, obwohl nötig
</text>
  </threadedComment>
  <threadedComment ref="M1" dT="2025-09-01T10:52:15.00" personId="{408DCF35-3A8F-47C8-9B14-B95D19DAF046}" id="{B8DA9FF8-9A7F-4535-A143-A0604C3BCA30}">
    <text xml:space="preserve">Richtig anonymisiert
</text>
  </threadedComment>
  <threadedComment ref="N1" dT="2025-09-01T10:52:29.28" personId="{408DCF35-3A8F-47C8-9B14-B95D19DAF046}" id="{22BB7F60-33E2-4237-9D8E-ABE352A19233}">
    <text xml:space="preserve">Anonymisiert, obwohl nichts da ist
</text>
  </threadedComment>
  <threadedComment ref="O1" dT="2025-09-01T10:52:44.43" personId="{408DCF35-3A8F-47C8-9B14-B95D19DAF046}" id="{D18D8C31-E249-4BD5-84AB-0B7A289E9832}">
    <text xml:space="preserve">Nicht anonymisiert, obwohl nötig
</text>
  </threadedComment>
  <threadedComment ref="P1" dT="2025-09-01T10:52:15.00" personId="{408DCF35-3A8F-47C8-9B14-B95D19DAF046}" id="{9B7E3FB6-E6E1-4C0D-B3BB-EFFEA141BF2A}">
    <text xml:space="preserve">Richtig anonymisiert
</text>
  </threadedComment>
  <threadedComment ref="Q1" dT="2025-09-01T10:52:29.28" personId="{408DCF35-3A8F-47C8-9B14-B95D19DAF046}" id="{C247A869-ADF8-4EA4-85FF-52CF4F6AF695}">
    <text xml:space="preserve">Anonymisiert, obwohl nichts da ist
</text>
  </threadedComment>
  <threadedComment ref="R1" dT="2025-09-01T10:52:44.43" personId="{408DCF35-3A8F-47C8-9B14-B95D19DAF046}" id="{7622B0A3-D213-46E5-BF72-837EF8699AEA}">
    <text xml:space="preserve">Nicht anonymisiert, obwohl nötig
</text>
  </threadedComment>
  <threadedComment ref="S1" dT="2025-09-01T10:52:15.00" personId="{408DCF35-3A8F-47C8-9B14-B95D19DAF046}" id="{23E994BE-9466-4024-8E7C-4236E0CB06F8}">
    <text xml:space="preserve">Richtig anonymisiert
</text>
  </threadedComment>
  <threadedComment ref="T1" dT="2025-09-01T10:52:29.28" personId="{408DCF35-3A8F-47C8-9B14-B95D19DAF046}" id="{6DF9AD88-4C68-44DC-A72A-04C61B71289C}">
    <text xml:space="preserve">Anonymisiert, obwohl nichts da ist
</text>
  </threadedComment>
  <threadedComment ref="U1" dT="2025-09-01T10:52:44.43" personId="{408DCF35-3A8F-47C8-9B14-B95D19DAF046}" id="{11DD433A-C642-42A6-A7F6-7C257025D74F}">
    <text xml:space="preserve">Nicht anonymisiert, obwohl nötig
</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5-09-03T21:30:22.35" personId="{408DCF35-3A8F-47C8-9B14-B95D19DAF046}" id="{2EB5F060-BA77-4C2A-9C19-A946C326AA9F}">
    <text xml:space="preserve">Könnte ich noch versuchen umzusetzen
</text>
  </threadedComment>
  <threadedComment ref="O1" dT="2025-09-03T21:30:22.35" personId="{408DCF35-3A8F-47C8-9B14-B95D19DAF046}" id="{EB81C862-2D0C-4BA0-8274-C5C9F61FFA13}">
    <text xml:space="preserve">Könnte ich noch versuchen umzusetzen
</text>
  </threadedComment>
  <threadedComment ref="X1" dT="2025-09-03T21:30:22.35" personId="{408DCF35-3A8F-47C8-9B14-B95D19DAF046}" id="{C2425D6F-0555-406F-8590-62609F077F21}">
    <text xml:space="preserve">Könnte ich noch versuchen umzusetzen
</text>
  </threadedComment>
  <threadedComment ref="AG1" dT="2025-09-03T21:30:22.35" personId="{408DCF35-3A8F-47C8-9B14-B95D19DAF046}" id="{E641B849-7FF7-427F-979B-3154A7183632}">
    <text xml:space="preserve">Könnte ich noch versuchen umzusetzen
</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7.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hyperlink" Target="mailto:Recall@4"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4"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7.xml"/><Relationship Id="rId7" Type="http://schemas.microsoft.com/office/2017/10/relationships/threadedComment" Target="../threadedComments/threadedComment2.xml"/><Relationship Id="rId2" Type="http://schemas.openxmlformats.org/officeDocument/2006/relationships/table" Target="../tables/table16.xml"/><Relationship Id="rId1" Type="http://schemas.openxmlformats.org/officeDocument/2006/relationships/vmlDrawing" Target="../drawings/vmlDrawing2.vml"/><Relationship Id="rId6" Type="http://schemas.openxmlformats.org/officeDocument/2006/relationships/comments" Target="../comments2.xml"/><Relationship Id="rId5" Type="http://schemas.openxmlformats.org/officeDocument/2006/relationships/table" Target="../tables/table19.xml"/><Relationship Id="rId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6E5BE-250F-4A92-A8C1-09D9CDA9F5BC}">
  <sheetPr codeName="Tabelle3">
    <tabColor theme="8" tint="0.39997558519241921"/>
  </sheetPr>
  <dimension ref="A1:Z101"/>
  <sheetViews>
    <sheetView workbookViewId="0"/>
  </sheetViews>
  <sheetFormatPr baseColWidth="10" defaultRowHeight="15" x14ac:dyDescent="0.25"/>
  <cols>
    <col min="1" max="1" width="81.140625" bestFit="1" customWidth="1"/>
    <col min="2" max="2" width="25.7109375" bestFit="1" customWidth="1"/>
    <col min="3" max="3" width="31.5703125" bestFit="1" customWidth="1"/>
    <col min="4" max="5" width="81.140625" bestFit="1" customWidth="1"/>
    <col min="6" max="6" width="68.140625" bestFit="1" customWidth="1"/>
    <col min="7" max="9" width="81.140625" bestFit="1" customWidth="1"/>
    <col min="10" max="10" width="65.42578125" bestFit="1" customWidth="1"/>
    <col min="11" max="11" width="81.140625" bestFit="1" customWidth="1"/>
    <col min="12" max="12" width="62.5703125" bestFit="1" customWidth="1"/>
    <col min="13" max="13" width="81.140625" bestFit="1" customWidth="1"/>
    <col min="14" max="14" width="28.5703125" bestFit="1" customWidth="1"/>
    <col min="15" max="15" width="81.140625" bestFit="1" customWidth="1"/>
    <col min="16" max="16" width="33.28515625" bestFit="1" customWidth="1"/>
    <col min="17" max="17" width="81.140625" bestFit="1" customWidth="1"/>
    <col min="18" max="18" width="20.140625" bestFit="1" customWidth="1"/>
    <col min="19" max="19" width="17.42578125" bestFit="1" customWidth="1"/>
    <col min="20" max="20" width="20.140625" bestFit="1" customWidth="1"/>
    <col min="21" max="21" width="17.42578125" bestFit="1" customWidth="1"/>
    <col min="22" max="22" width="81.140625" bestFit="1" customWidth="1"/>
    <col min="23" max="23" width="31.5703125" bestFit="1" customWidth="1"/>
    <col min="24" max="24" width="26" bestFit="1" customWidth="1"/>
    <col min="25" max="25" width="23.7109375" bestFit="1" customWidth="1"/>
    <col min="26" max="26" width="81.1406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s="12" t="s">
        <v>26</v>
      </c>
      <c r="B2" s="12" t="s">
        <v>27</v>
      </c>
      <c r="C2" s="12" t="s">
        <v>28</v>
      </c>
      <c r="D2" s="12" t="s">
        <v>617</v>
      </c>
      <c r="E2" s="12" t="s">
        <v>654</v>
      </c>
      <c r="F2" s="12" t="s">
        <v>31</v>
      </c>
      <c r="G2" s="12" t="s">
        <v>657</v>
      </c>
      <c r="H2" s="12" t="s">
        <v>773</v>
      </c>
      <c r="I2" s="12" t="s">
        <v>774</v>
      </c>
      <c r="J2" s="12" t="s">
        <v>775</v>
      </c>
      <c r="K2" s="12" t="s">
        <v>776</v>
      </c>
      <c r="L2" s="12" t="s">
        <v>777</v>
      </c>
      <c r="M2" s="12" t="s">
        <v>778</v>
      </c>
      <c r="N2" s="12" t="s">
        <v>27</v>
      </c>
      <c r="O2" s="12" t="s">
        <v>27</v>
      </c>
      <c r="P2" s="12" t="s">
        <v>27</v>
      </c>
      <c r="Q2" s="12" t="s">
        <v>27</v>
      </c>
      <c r="R2" s="12" t="s">
        <v>27</v>
      </c>
      <c r="S2" s="12" t="s">
        <v>27</v>
      </c>
      <c r="T2" s="12" t="s">
        <v>27</v>
      </c>
      <c r="U2" s="12" t="s">
        <v>27</v>
      </c>
      <c r="V2" s="12" t="s">
        <v>26</v>
      </c>
      <c r="W2" s="12" t="s">
        <v>28</v>
      </c>
      <c r="X2" s="12" t="s">
        <v>39</v>
      </c>
      <c r="Y2" s="12" t="s">
        <v>39</v>
      </c>
      <c r="Z2" s="12" t="s">
        <v>779</v>
      </c>
    </row>
    <row r="3" spans="1:26" x14ac:dyDescent="0.25">
      <c r="A3" s="12" t="s">
        <v>41</v>
      </c>
      <c r="B3" s="12" t="s">
        <v>42</v>
      </c>
      <c r="C3" s="12" t="s">
        <v>43</v>
      </c>
      <c r="D3" s="12" t="s">
        <v>27</v>
      </c>
      <c r="E3" s="12" t="s">
        <v>27</v>
      </c>
      <c r="F3" s="12" t="s">
        <v>27</v>
      </c>
      <c r="G3" s="12" t="s">
        <v>27</v>
      </c>
      <c r="H3" s="12" t="s">
        <v>27</v>
      </c>
      <c r="I3" s="12" t="s">
        <v>27</v>
      </c>
      <c r="J3" s="12" t="s">
        <v>27</v>
      </c>
      <c r="K3" s="12" t="s">
        <v>27</v>
      </c>
      <c r="L3" s="12" t="s">
        <v>27</v>
      </c>
      <c r="M3" s="12" t="s">
        <v>27</v>
      </c>
      <c r="N3" s="12" t="s">
        <v>27</v>
      </c>
      <c r="O3" s="12" t="s">
        <v>27</v>
      </c>
      <c r="P3" s="12" t="s">
        <v>27</v>
      </c>
      <c r="Q3" s="12" t="s">
        <v>27</v>
      </c>
      <c r="R3" s="12" t="s">
        <v>27</v>
      </c>
      <c r="S3" s="12" t="s">
        <v>27</v>
      </c>
      <c r="T3" s="12" t="s">
        <v>27</v>
      </c>
      <c r="U3" s="12" t="s">
        <v>27</v>
      </c>
      <c r="V3" s="12" t="s">
        <v>44</v>
      </c>
      <c r="W3" s="12" t="s">
        <v>43</v>
      </c>
      <c r="X3" s="12" t="s">
        <v>39</v>
      </c>
      <c r="Y3" s="12" t="s">
        <v>39</v>
      </c>
      <c r="Z3" s="12" t="s">
        <v>45</v>
      </c>
    </row>
    <row r="4" spans="1:26" x14ac:dyDescent="0.25">
      <c r="A4" s="12" t="s">
        <v>46</v>
      </c>
      <c r="B4" s="12" t="s">
        <v>42</v>
      </c>
      <c r="C4" s="12" t="s">
        <v>47</v>
      </c>
      <c r="D4" s="12" t="s">
        <v>48</v>
      </c>
      <c r="E4" s="12" t="s">
        <v>49</v>
      </c>
      <c r="F4" s="12" t="s">
        <v>27</v>
      </c>
      <c r="G4" s="12" t="s">
        <v>27</v>
      </c>
      <c r="H4" s="12" t="s">
        <v>27</v>
      </c>
      <c r="I4" s="12" t="s">
        <v>27</v>
      </c>
      <c r="J4" s="12" t="s">
        <v>27</v>
      </c>
      <c r="K4" s="12" t="s">
        <v>27</v>
      </c>
      <c r="L4" s="12" t="s">
        <v>27</v>
      </c>
      <c r="M4" s="12" t="s">
        <v>27</v>
      </c>
      <c r="N4" s="12" t="s">
        <v>27</v>
      </c>
      <c r="O4" s="12" t="s">
        <v>27</v>
      </c>
      <c r="P4" s="12" t="s">
        <v>27</v>
      </c>
      <c r="Q4" s="12" t="s">
        <v>27</v>
      </c>
      <c r="R4" s="12" t="s">
        <v>27</v>
      </c>
      <c r="S4" s="12" t="s">
        <v>27</v>
      </c>
      <c r="T4" s="12" t="s">
        <v>27</v>
      </c>
      <c r="U4" s="12" t="s">
        <v>27</v>
      </c>
      <c r="V4" s="12" t="s">
        <v>50</v>
      </c>
      <c r="W4" s="12" t="s">
        <v>43</v>
      </c>
      <c r="X4" s="12" t="s">
        <v>39</v>
      </c>
      <c r="Y4" s="12" t="s">
        <v>39</v>
      </c>
      <c r="Z4" s="12" t="s">
        <v>45</v>
      </c>
    </row>
    <row r="5" spans="1:26" x14ac:dyDescent="0.25">
      <c r="A5" s="12" t="s">
        <v>51</v>
      </c>
      <c r="B5" s="12" t="s">
        <v>27</v>
      </c>
      <c r="C5" s="12" t="s">
        <v>28</v>
      </c>
      <c r="D5" s="12" t="s">
        <v>52</v>
      </c>
      <c r="E5" s="12" t="s">
        <v>655</v>
      </c>
      <c r="F5" s="12" t="s">
        <v>780</v>
      </c>
      <c r="G5" s="12" t="s">
        <v>781</v>
      </c>
      <c r="H5" s="12" t="s">
        <v>782</v>
      </c>
      <c r="I5" s="12" t="s">
        <v>687</v>
      </c>
      <c r="J5" s="12" t="s">
        <v>783</v>
      </c>
      <c r="K5" s="12" t="s">
        <v>784</v>
      </c>
      <c r="L5" s="12" t="s">
        <v>479</v>
      </c>
      <c r="M5" s="12" t="s">
        <v>785</v>
      </c>
      <c r="N5" s="12" t="s">
        <v>786</v>
      </c>
      <c r="O5" s="12" t="s">
        <v>787</v>
      </c>
      <c r="P5" s="12" t="s">
        <v>788</v>
      </c>
      <c r="Q5" s="12" t="s">
        <v>789</v>
      </c>
      <c r="R5" s="12" t="s">
        <v>27</v>
      </c>
      <c r="S5" s="12" t="s">
        <v>27</v>
      </c>
      <c r="T5" s="12" t="s">
        <v>27</v>
      </c>
      <c r="U5" s="12" t="s">
        <v>27</v>
      </c>
      <c r="V5" s="12" t="s">
        <v>51</v>
      </c>
      <c r="W5" s="12" t="s">
        <v>28</v>
      </c>
      <c r="X5" s="12" t="s">
        <v>39</v>
      </c>
      <c r="Y5" s="12" t="s">
        <v>39</v>
      </c>
      <c r="Z5" s="12" t="s">
        <v>790</v>
      </c>
    </row>
    <row r="6" spans="1:26" x14ac:dyDescent="0.25">
      <c r="A6" s="12" t="s">
        <v>67</v>
      </c>
      <c r="B6" s="12" t="s">
        <v>27</v>
      </c>
      <c r="C6" s="12" t="s">
        <v>28</v>
      </c>
      <c r="D6" s="12" t="s">
        <v>605</v>
      </c>
      <c r="E6" s="12" t="s">
        <v>69</v>
      </c>
      <c r="F6" s="12" t="s">
        <v>27</v>
      </c>
      <c r="G6" s="12" t="s">
        <v>27</v>
      </c>
      <c r="H6" s="12" t="s">
        <v>27</v>
      </c>
      <c r="I6" s="12" t="s">
        <v>27</v>
      </c>
      <c r="J6" s="12" t="s">
        <v>27</v>
      </c>
      <c r="K6" s="12" t="s">
        <v>27</v>
      </c>
      <c r="L6" s="12" t="s">
        <v>27</v>
      </c>
      <c r="M6" s="12" t="s">
        <v>27</v>
      </c>
      <c r="N6" s="12" t="s">
        <v>27</v>
      </c>
      <c r="O6" s="12" t="s">
        <v>27</v>
      </c>
      <c r="P6" s="12" t="s">
        <v>27</v>
      </c>
      <c r="Q6" s="12" t="s">
        <v>27</v>
      </c>
      <c r="R6" s="12" t="s">
        <v>27</v>
      </c>
      <c r="S6" s="12" t="s">
        <v>27</v>
      </c>
      <c r="T6" s="12" t="s">
        <v>27</v>
      </c>
      <c r="U6" s="12" t="s">
        <v>27</v>
      </c>
      <c r="V6" s="12" t="s">
        <v>70</v>
      </c>
      <c r="W6" s="12" t="s">
        <v>43</v>
      </c>
      <c r="X6" s="12" t="s">
        <v>39</v>
      </c>
      <c r="Y6" s="12" t="s">
        <v>39</v>
      </c>
      <c r="Z6" s="12" t="s">
        <v>45</v>
      </c>
    </row>
    <row r="7" spans="1:26" x14ac:dyDescent="0.25">
      <c r="A7" s="12" t="s">
        <v>71</v>
      </c>
      <c r="B7" s="12" t="s">
        <v>27</v>
      </c>
      <c r="C7" s="12" t="s">
        <v>43</v>
      </c>
      <c r="D7" s="12" t="s">
        <v>72</v>
      </c>
      <c r="E7" s="12" t="s">
        <v>69</v>
      </c>
      <c r="F7" s="12" t="s">
        <v>27</v>
      </c>
      <c r="G7" s="12" t="s">
        <v>27</v>
      </c>
      <c r="H7" s="12" t="s">
        <v>27</v>
      </c>
      <c r="I7" s="12" t="s">
        <v>27</v>
      </c>
      <c r="J7" s="12" t="s">
        <v>27</v>
      </c>
      <c r="K7" s="12" t="s">
        <v>27</v>
      </c>
      <c r="L7" s="12" t="s">
        <v>27</v>
      </c>
      <c r="M7" s="12" t="s">
        <v>27</v>
      </c>
      <c r="N7" s="12" t="s">
        <v>27</v>
      </c>
      <c r="O7" s="12" t="s">
        <v>27</v>
      </c>
      <c r="P7" s="12" t="s">
        <v>27</v>
      </c>
      <c r="Q7" s="12" t="s">
        <v>27</v>
      </c>
      <c r="R7" s="12" t="s">
        <v>27</v>
      </c>
      <c r="S7" s="12" t="s">
        <v>27</v>
      </c>
      <c r="T7" s="12" t="s">
        <v>27</v>
      </c>
      <c r="U7" s="12" t="s">
        <v>27</v>
      </c>
      <c r="V7" s="12" t="s">
        <v>71</v>
      </c>
      <c r="W7" s="12" t="s">
        <v>43</v>
      </c>
      <c r="X7" s="12" t="s">
        <v>39</v>
      </c>
      <c r="Y7" s="12" t="s">
        <v>39</v>
      </c>
      <c r="Z7" s="12" t="s">
        <v>45</v>
      </c>
    </row>
    <row r="8" spans="1:26" x14ac:dyDescent="0.25">
      <c r="A8" s="12" t="s">
        <v>73</v>
      </c>
      <c r="B8" s="12" t="s">
        <v>27</v>
      </c>
      <c r="C8" s="12" t="s">
        <v>28</v>
      </c>
      <c r="D8" s="12" t="s">
        <v>606</v>
      </c>
      <c r="E8" s="12" t="s">
        <v>75</v>
      </c>
      <c r="F8" s="12" t="s">
        <v>27</v>
      </c>
      <c r="G8" s="12" t="s">
        <v>27</v>
      </c>
      <c r="H8" s="12" t="s">
        <v>27</v>
      </c>
      <c r="I8" s="12" t="s">
        <v>27</v>
      </c>
      <c r="J8" s="12" t="s">
        <v>27</v>
      </c>
      <c r="K8" s="12" t="s">
        <v>27</v>
      </c>
      <c r="L8" s="12" t="s">
        <v>27</v>
      </c>
      <c r="M8" s="12" t="s">
        <v>27</v>
      </c>
      <c r="N8" s="12" t="s">
        <v>27</v>
      </c>
      <c r="O8" s="12" t="s">
        <v>27</v>
      </c>
      <c r="P8" s="12" t="s">
        <v>27</v>
      </c>
      <c r="Q8" s="12" t="s">
        <v>27</v>
      </c>
      <c r="R8" s="12" t="s">
        <v>27</v>
      </c>
      <c r="S8" s="12" t="s">
        <v>27</v>
      </c>
      <c r="T8" s="12" t="s">
        <v>27</v>
      </c>
      <c r="U8" s="12" t="s">
        <v>27</v>
      </c>
      <c r="V8" s="12" t="s">
        <v>76</v>
      </c>
      <c r="W8" s="12" t="s">
        <v>43</v>
      </c>
      <c r="X8" s="12" t="s">
        <v>39</v>
      </c>
      <c r="Y8" s="12" t="s">
        <v>39</v>
      </c>
      <c r="Z8" s="12" t="s">
        <v>45</v>
      </c>
    </row>
    <row r="9" spans="1:26" x14ac:dyDescent="0.25">
      <c r="A9" s="12" t="s">
        <v>77</v>
      </c>
      <c r="B9" s="12" t="s">
        <v>27</v>
      </c>
      <c r="C9" s="12" t="s">
        <v>43</v>
      </c>
      <c r="D9" s="12" t="s">
        <v>27</v>
      </c>
      <c r="E9" s="12" t="s">
        <v>27</v>
      </c>
      <c r="F9" s="12" t="s">
        <v>27</v>
      </c>
      <c r="G9" s="12" t="s">
        <v>27</v>
      </c>
      <c r="H9" s="12" t="s">
        <v>27</v>
      </c>
      <c r="I9" s="12" t="s">
        <v>27</v>
      </c>
      <c r="J9" s="12" t="s">
        <v>27</v>
      </c>
      <c r="K9" s="12" t="s">
        <v>27</v>
      </c>
      <c r="L9" s="12" t="s">
        <v>27</v>
      </c>
      <c r="M9" s="12" t="s">
        <v>27</v>
      </c>
      <c r="N9" s="12" t="s">
        <v>27</v>
      </c>
      <c r="O9" s="12" t="s">
        <v>27</v>
      </c>
      <c r="P9" s="12" t="s">
        <v>27</v>
      </c>
      <c r="Q9" s="12" t="s">
        <v>27</v>
      </c>
      <c r="R9" s="12" t="s">
        <v>27</v>
      </c>
      <c r="S9" s="12" t="s">
        <v>27</v>
      </c>
      <c r="T9" s="12" t="s">
        <v>27</v>
      </c>
      <c r="U9" s="12" t="s">
        <v>27</v>
      </c>
      <c r="V9" s="12" t="s">
        <v>77</v>
      </c>
      <c r="W9" s="12" t="s">
        <v>43</v>
      </c>
      <c r="X9" s="12" t="s">
        <v>39</v>
      </c>
      <c r="Y9" s="12" t="s">
        <v>39</v>
      </c>
      <c r="Z9" s="12" t="s">
        <v>45</v>
      </c>
    </row>
    <row r="10" spans="1:26" x14ac:dyDescent="0.25">
      <c r="A10" s="12" t="s">
        <v>78</v>
      </c>
      <c r="B10" s="12" t="s">
        <v>79</v>
      </c>
      <c r="C10" s="12" t="s">
        <v>43</v>
      </c>
      <c r="D10" s="12" t="s">
        <v>27</v>
      </c>
      <c r="E10" s="12" t="s">
        <v>27</v>
      </c>
      <c r="F10" s="12" t="s">
        <v>27</v>
      </c>
      <c r="G10" s="12" t="s">
        <v>27</v>
      </c>
      <c r="H10" s="12" t="s">
        <v>27</v>
      </c>
      <c r="I10" s="12" t="s">
        <v>27</v>
      </c>
      <c r="J10" s="12" t="s">
        <v>27</v>
      </c>
      <c r="K10" s="12" t="s">
        <v>27</v>
      </c>
      <c r="L10" s="12" t="s">
        <v>27</v>
      </c>
      <c r="M10" s="12" t="s">
        <v>27</v>
      </c>
      <c r="N10" s="12" t="s">
        <v>27</v>
      </c>
      <c r="O10" s="12" t="s">
        <v>27</v>
      </c>
      <c r="P10" s="12" t="s">
        <v>27</v>
      </c>
      <c r="Q10" s="12" t="s">
        <v>27</v>
      </c>
      <c r="R10" s="12" t="s">
        <v>27</v>
      </c>
      <c r="S10" s="12" t="s">
        <v>27</v>
      </c>
      <c r="T10" s="12" t="s">
        <v>27</v>
      </c>
      <c r="U10" s="12" t="s">
        <v>27</v>
      </c>
      <c r="V10" s="12" t="s">
        <v>80</v>
      </c>
      <c r="W10" s="12" t="s">
        <v>43</v>
      </c>
      <c r="X10" s="12" t="s">
        <v>39</v>
      </c>
      <c r="Y10" s="12" t="s">
        <v>39</v>
      </c>
      <c r="Z10" s="12" t="s">
        <v>45</v>
      </c>
    </row>
    <row r="11" spans="1:26" x14ac:dyDescent="0.25">
      <c r="A11" s="12" t="s">
        <v>442</v>
      </c>
      <c r="B11" s="12" t="s">
        <v>42</v>
      </c>
      <c r="C11" s="12" t="s">
        <v>43</v>
      </c>
      <c r="D11" s="12" t="s">
        <v>27</v>
      </c>
      <c r="E11" s="12" t="s">
        <v>27</v>
      </c>
      <c r="F11" s="12" t="s">
        <v>27</v>
      </c>
      <c r="G11" s="12" t="s">
        <v>27</v>
      </c>
      <c r="H11" s="12" t="s">
        <v>27</v>
      </c>
      <c r="I11" s="12" t="s">
        <v>27</v>
      </c>
      <c r="J11" s="12" t="s">
        <v>27</v>
      </c>
      <c r="K11" s="12" t="s">
        <v>27</v>
      </c>
      <c r="L11" s="12" t="s">
        <v>27</v>
      </c>
      <c r="M11" s="12" t="s">
        <v>27</v>
      </c>
      <c r="N11" s="12" t="s">
        <v>27</v>
      </c>
      <c r="O11" s="12" t="s">
        <v>27</v>
      </c>
      <c r="P11" s="12" t="s">
        <v>27</v>
      </c>
      <c r="Q11" s="12" t="s">
        <v>27</v>
      </c>
      <c r="R11" s="12" t="s">
        <v>27</v>
      </c>
      <c r="S11" s="12" t="s">
        <v>27</v>
      </c>
      <c r="T11" s="12" t="s">
        <v>27</v>
      </c>
      <c r="U11" s="12" t="s">
        <v>27</v>
      </c>
      <c r="V11" s="12" t="s">
        <v>600</v>
      </c>
      <c r="W11" s="12" t="s">
        <v>43</v>
      </c>
      <c r="X11" s="12" t="s">
        <v>39</v>
      </c>
      <c r="Y11" s="12" t="s">
        <v>39</v>
      </c>
      <c r="Z11" s="12" t="s">
        <v>45</v>
      </c>
    </row>
    <row r="12" spans="1:26" x14ac:dyDescent="0.25">
      <c r="A12" s="12" t="s">
        <v>81</v>
      </c>
      <c r="B12" s="12" t="s">
        <v>42</v>
      </c>
      <c r="C12" s="12" t="s">
        <v>43</v>
      </c>
      <c r="D12" s="12" t="s">
        <v>27</v>
      </c>
      <c r="E12" s="12" t="s">
        <v>27</v>
      </c>
      <c r="F12" s="12" t="s">
        <v>27</v>
      </c>
      <c r="G12" s="12" t="s">
        <v>27</v>
      </c>
      <c r="H12" s="12" t="s">
        <v>27</v>
      </c>
      <c r="I12" s="12" t="s">
        <v>27</v>
      </c>
      <c r="J12" s="12" t="s">
        <v>27</v>
      </c>
      <c r="K12" s="12" t="s">
        <v>27</v>
      </c>
      <c r="L12" s="12" t="s">
        <v>27</v>
      </c>
      <c r="M12" s="12" t="s">
        <v>27</v>
      </c>
      <c r="N12" s="12" t="s">
        <v>27</v>
      </c>
      <c r="O12" s="12" t="s">
        <v>27</v>
      </c>
      <c r="P12" s="12" t="s">
        <v>27</v>
      </c>
      <c r="Q12" s="12" t="s">
        <v>27</v>
      </c>
      <c r="R12" s="12" t="s">
        <v>27</v>
      </c>
      <c r="S12" s="12" t="s">
        <v>27</v>
      </c>
      <c r="T12" s="12" t="s">
        <v>27</v>
      </c>
      <c r="U12" s="12" t="s">
        <v>27</v>
      </c>
      <c r="V12" s="12" t="s">
        <v>82</v>
      </c>
      <c r="W12" s="12" t="s">
        <v>43</v>
      </c>
      <c r="X12" s="12" t="s">
        <v>39</v>
      </c>
      <c r="Y12" s="12" t="s">
        <v>39</v>
      </c>
      <c r="Z12" s="12" t="s">
        <v>45</v>
      </c>
    </row>
    <row r="13" spans="1:26" x14ac:dyDescent="0.25">
      <c r="A13" s="12" t="s">
        <v>83</v>
      </c>
      <c r="B13" s="12" t="s">
        <v>27</v>
      </c>
      <c r="C13" s="12" t="s">
        <v>43</v>
      </c>
      <c r="D13" s="12" t="s">
        <v>27</v>
      </c>
      <c r="E13" s="12" t="s">
        <v>27</v>
      </c>
      <c r="F13" s="12" t="s">
        <v>27</v>
      </c>
      <c r="G13" s="12" t="s">
        <v>27</v>
      </c>
      <c r="H13" s="12" t="s">
        <v>27</v>
      </c>
      <c r="I13" s="12" t="s">
        <v>27</v>
      </c>
      <c r="J13" s="12" t="s">
        <v>27</v>
      </c>
      <c r="K13" s="12" t="s">
        <v>27</v>
      </c>
      <c r="L13" s="12" t="s">
        <v>27</v>
      </c>
      <c r="M13" s="12" t="s">
        <v>27</v>
      </c>
      <c r="N13" s="12" t="s">
        <v>27</v>
      </c>
      <c r="O13" s="12" t="s">
        <v>27</v>
      </c>
      <c r="P13" s="12" t="s">
        <v>27</v>
      </c>
      <c r="Q13" s="12" t="s">
        <v>27</v>
      </c>
      <c r="R13" s="12" t="s">
        <v>27</v>
      </c>
      <c r="S13" s="12" t="s">
        <v>27</v>
      </c>
      <c r="T13" s="12" t="s">
        <v>27</v>
      </c>
      <c r="U13" s="12" t="s">
        <v>27</v>
      </c>
      <c r="V13" s="12" t="s">
        <v>83</v>
      </c>
      <c r="W13" s="12" t="s">
        <v>43</v>
      </c>
      <c r="X13" s="12" t="s">
        <v>39</v>
      </c>
      <c r="Y13" s="12" t="s">
        <v>39</v>
      </c>
      <c r="Z13" s="12" t="s">
        <v>45</v>
      </c>
    </row>
    <row r="14" spans="1:26" x14ac:dyDescent="0.25">
      <c r="A14" s="12" t="s">
        <v>84</v>
      </c>
      <c r="B14" s="12" t="s">
        <v>27</v>
      </c>
      <c r="C14" s="12" t="s">
        <v>43</v>
      </c>
      <c r="D14" s="12" t="s">
        <v>27</v>
      </c>
      <c r="E14" s="12" t="s">
        <v>27</v>
      </c>
      <c r="F14" s="12" t="s">
        <v>27</v>
      </c>
      <c r="G14" s="12" t="s">
        <v>27</v>
      </c>
      <c r="H14" s="12" t="s">
        <v>27</v>
      </c>
      <c r="I14" s="12" t="s">
        <v>27</v>
      </c>
      <c r="J14" s="12" t="s">
        <v>27</v>
      </c>
      <c r="K14" s="12" t="s">
        <v>27</v>
      </c>
      <c r="L14" s="12" t="s">
        <v>27</v>
      </c>
      <c r="M14" s="12" t="s">
        <v>27</v>
      </c>
      <c r="N14" s="12" t="s">
        <v>27</v>
      </c>
      <c r="O14" s="12" t="s">
        <v>27</v>
      </c>
      <c r="P14" s="12" t="s">
        <v>27</v>
      </c>
      <c r="Q14" s="12" t="s">
        <v>27</v>
      </c>
      <c r="R14" s="12" t="s">
        <v>27</v>
      </c>
      <c r="S14" s="12" t="s">
        <v>27</v>
      </c>
      <c r="T14" s="12" t="s">
        <v>27</v>
      </c>
      <c r="U14" s="12" t="s">
        <v>27</v>
      </c>
      <c r="V14" s="12" t="s">
        <v>84</v>
      </c>
      <c r="W14" s="12" t="s">
        <v>43</v>
      </c>
      <c r="X14" s="12" t="s">
        <v>39</v>
      </c>
      <c r="Y14" s="12" t="s">
        <v>39</v>
      </c>
      <c r="Z14" s="12" t="s">
        <v>45</v>
      </c>
    </row>
    <row r="15" spans="1:26" x14ac:dyDescent="0.25">
      <c r="A15" s="12" t="s">
        <v>85</v>
      </c>
      <c r="B15" s="12" t="s">
        <v>86</v>
      </c>
      <c r="C15" s="12" t="s">
        <v>43</v>
      </c>
      <c r="D15" s="12" t="s">
        <v>27</v>
      </c>
      <c r="E15" s="12" t="s">
        <v>27</v>
      </c>
      <c r="F15" s="12" t="s">
        <v>27</v>
      </c>
      <c r="G15" s="12" t="s">
        <v>27</v>
      </c>
      <c r="H15" s="12" t="s">
        <v>27</v>
      </c>
      <c r="I15" s="12" t="s">
        <v>27</v>
      </c>
      <c r="J15" s="12" t="s">
        <v>27</v>
      </c>
      <c r="K15" s="12" t="s">
        <v>27</v>
      </c>
      <c r="L15" s="12" t="s">
        <v>27</v>
      </c>
      <c r="M15" s="12" t="s">
        <v>27</v>
      </c>
      <c r="N15" s="12" t="s">
        <v>27</v>
      </c>
      <c r="O15" s="12" t="s">
        <v>27</v>
      </c>
      <c r="P15" s="12" t="s">
        <v>27</v>
      </c>
      <c r="Q15" s="12" t="s">
        <v>27</v>
      </c>
      <c r="R15" s="12" t="s">
        <v>27</v>
      </c>
      <c r="S15" s="12" t="s">
        <v>27</v>
      </c>
      <c r="T15" s="12" t="s">
        <v>27</v>
      </c>
      <c r="U15" s="12" t="s">
        <v>27</v>
      </c>
      <c r="V15" s="12" t="s">
        <v>87</v>
      </c>
      <c r="W15" s="12" t="s">
        <v>43</v>
      </c>
      <c r="X15" s="12" t="s">
        <v>39</v>
      </c>
      <c r="Y15" s="12" t="s">
        <v>39</v>
      </c>
      <c r="Z15" s="12" t="s">
        <v>45</v>
      </c>
    </row>
    <row r="16" spans="1:26" x14ac:dyDescent="0.25">
      <c r="A16" s="12" t="s">
        <v>88</v>
      </c>
      <c r="B16" s="12" t="s">
        <v>89</v>
      </c>
      <c r="C16" s="12" t="s">
        <v>43</v>
      </c>
      <c r="D16" s="12" t="s">
        <v>27</v>
      </c>
      <c r="E16" s="12" t="s">
        <v>27</v>
      </c>
      <c r="F16" s="12" t="s">
        <v>27</v>
      </c>
      <c r="G16" s="12" t="s">
        <v>27</v>
      </c>
      <c r="H16" s="12" t="s">
        <v>27</v>
      </c>
      <c r="I16" s="12" t="s">
        <v>27</v>
      </c>
      <c r="J16" s="12" t="s">
        <v>27</v>
      </c>
      <c r="K16" s="12" t="s">
        <v>27</v>
      </c>
      <c r="L16" s="12" t="s">
        <v>27</v>
      </c>
      <c r="M16" s="12" t="s">
        <v>27</v>
      </c>
      <c r="N16" s="12" t="s">
        <v>27</v>
      </c>
      <c r="O16" s="12" t="s">
        <v>27</v>
      </c>
      <c r="P16" s="12" t="s">
        <v>27</v>
      </c>
      <c r="Q16" s="12" t="s">
        <v>27</v>
      </c>
      <c r="R16" s="12" t="s">
        <v>27</v>
      </c>
      <c r="S16" s="12" t="s">
        <v>27</v>
      </c>
      <c r="T16" s="12" t="s">
        <v>27</v>
      </c>
      <c r="U16" s="12" t="s">
        <v>27</v>
      </c>
      <c r="V16" s="12" t="s">
        <v>90</v>
      </c>
      <c r="W16" s="12" t="s">
        <v>43</v>
      </c>
      <c r="X16" s="12" t="s">
        <v>39</v>
      </c>
      <c r="Y16" s="12" t="s">
        <v>39</v>
      </c>
      <c r="Z16" s="12" t="s">
        <v>45</v>
      </c>
    </row>
    <row r="17" spans="1:26" x14ac:dyDescent="0.25">
      <c r="A17" s="12" t="s">
        <v>463</v>
      </c>
      <c r="B17" s="12" t="s">
        <v>27</v>
      </c>
      <c r="C17" s="12" t="s">
        <v>43</v>
      </c>
      <c r="D17" s="12" t="s">
        <v>27</v>
      </c>
      <c r="E17" s="12" t="s">
        <v>27</v>
      </c>
      <c r="F17" s="12" t="s">
        <v>27</v>
      </c>
      <c r="G17" s="12" t="s">
        <v>27</v>
      </c>
      <c r="H17" s="12" t="s">
        <v>27</v>
      </c>
      <c r="I17" s="12" t="s">
        <v>27</v>
      </c>
      <c r="J17" s="12" t="s">
        <v>27</v>
      </c>
      <c r="K17" s="12" t="s">
        <v>27</v>
      </c>
      <c r="L17" s="12" t="s">
        <v>27</v>
      </c>
      <c r="M17" s="12" t="s">
        <v>27</v>
      </c>
      <c r="N17" s="12" t="s">
        <v>27</v>
      </c>
      <c r="O17" s="12" t="s">
        <v>27</v>
      </c>
      <c r="P17" s="12" t="s">
        <v>27</v>
      </c>
      <c r="Q17" s="12" t="s">
        <v>27</v>
      </c>
      <c r="R17" s="12" t="s">
        <v>27</v>
      </c>
      <c r="S17" s="12" t="s">
        <v>27</v>
      </c>
      <c r="T17" s="12" t="s">
        <v>27</v>
      </c>
      <c r="U17" s="12" t="s">
        <v>27</v>
      </c>
      <c r="V17" s="12" t="s">
        <v>464</v>
      </c>
      <c r="W17" s="12" t="s">
        <v>43</v>
      </c>
      <c r="X17" s="12" t="s">
        <v>39</v>
      </c>
      <c r="Y17" s="12" t="s">
        <v>39</v>
      </c>
      <c r="Z17" s="12" t="s">
        <v>45</v>
      </c>
    </row>
    <row r="18" spans="1:26" x14ac:dyDescent="0.25">
      <c r="A18" s="12" t="s">
        <v>91</v>
      </c>
      <c r="B18" s="12" t="s">
        <v>27</v>
      </c>
      <c r="C18" s="12" t="s">
        <v>28</v>
      </c>
      <c r="D18" s="12" t="s">
        <v>618</v>
      </c>
      <c r="E18" s="12" t="s">
        <v>92</v>
      </c>
      <c r="F18" s="12" t="s">
        <v>485</v>
      </c>
      <c r="G18" s="12" t="s">
        <v>791</v>
      </c>
      <c r="H18" s="12" t="s">
        <v>486</v>
      </c>
      <c r="I18" s="12" t="s">
        <v>792</v>
      </c>
      <c r="J18" s="12" t="s">
        <v>27</v>
      </c>
      <c r="K18" s="12" t="s">
        <v>27</v>
      </c>
      <c r="L18" s="12" t="s">
        <v>27</v>
      </c>
      <c r="M18" s="12" t="s">
        <v>27</v>
      </c>
      <c r="N18" s="12" t="s">
        <v>27</v>
      </c>
      <c r="O18" s="12" t="s">
        <v>27</v>
      </c>
      <c r="P18" s="12" t="s">
        <v>27</v>
      </c>
      <c r="Q18" s="12" t="s">
        <v>27</v>
      </c>
      <c r="R18" s="12" t="s">
        <v>27</v>
      </c>
      <c r="S18" s="12" t="s">
        <v>27</v>
      </c>
      <c r="T18" s="12" t="s">
        <v>27</v>
      </c>
      <c r="U18" s="12" t="s">
        <v>27</v>
      </c>
      <c r="V18" s="12" t="s">
        <v>91</v>
      </c>
      <c r="W18" s="12" t="s">
        <v>28</v>
      </c>
      <c r="X18" s="12" t="s">
        <v>39</v>
      </c>
      <c r="Y18" s="12" t="s">
        <v>39</v>
      </c>
      <c r="Z18" s="12" t="s">
        <v>793</v>
      </c>
    </row>
    <row r="19" spans="1:26" x14ac:dyDescent="0.25">
      <c r="A19" s="12" t="s">
        <v>96</v>
      </c>
      <c r="B19" s="12" t="s">
        <v>27</v>
      </c>
      <c r="C19" s="12" t="s">
        <v>43</v>
      </c>
      <c r="D19" s="12" t="s">
        <v>27</v>
      </c>
      <c r="E19" s="12" t="s">
        <v>27</v>
      </c>
      <c r="F19" s="12" t="s">
        <v>489</v>
      </c>
      <c r="G19" s="12" t="s">
        <v>676</v>
      </c>
      <c r="H19" s="12" t="s">
        <v>794</v>
      </c>
      <c r="I19" s="12" t="s">
        <v>687</v>
      </c>
      <c r="J19" s="12" t="s">
        <v>795</v>
      </c>
      <c r="K19" s="12" t="s">
        <v>796</v>
      </c>
      <c r="L19" s="12" t="s">
        <v>27</v>
      </c>
      <c r="M19" s="12" t="s">
        <v>27</v>
      </c>
      <c r="N19" s="12" t="s">
        <v>27</v>
      </c>
      <c r="O19" s="12" t="s">
        <v>27</v>
      </c>
      <c r="P19" s="12" t="s">
        <v>27</v>
      </c>
      <c r="Q19" s="12" t="s">
        <v>27</v>
      </c>
      <c r="R19" s="12" t="s">
        <v>27</v>
      </c>
      <c r="S19" s="12" t="s">
        <v>27</v>
      </c>
      <c r="T19" s="12" t="s">
        <v>27</v>
      </c>
      <c r="U19" s="12" t="s">
        <v>27</v>
      </c>
      <c r="V19" s="12" t="s">
        <v>96</v>
      </c>
      <c r="W19" s="12" t="s">
        <v>28</v>
      </c>
      <c r="X19" s="12" t="s">
        <v>39</v>
      </c>
      <c r="Y19" s="12" t="s">
        <v>39</v>
      </c>
      <c r="Z19" s="12" t="s">
        <v>797</v>
      </c>
    </row>
    <row r="20" spans="1:26" x14ac:dyDescent="0.25">
      <c r="A20" s="12" t="s">
        <v>103</v>
      </c>
      <c r="B20" s="12" t="s">
        <v>27</v>
      </c>
      <c r="C20" s="12" t="s">
        <v>43</v>
      </c>
      <c r="D20" s="12" t="s">
        <v>27</v>
      </c>
      <c r="E20" s="12" t="s">
        <v>27</v>
      </c>
      <c r="F20" s="12" t="s">
        <v>27</v>
      </c>
      <c r="G20" s="12" t="s">
        <v>27</v>
      </c>
      <c r="H20" s="12" t="s">
        <v>27</v>
      </c>
      <c r="I20" s="12" t="s">
        <v>27</v>
      </c>
      <c r="J20" s="12" t="s">
        <v>27</v>
      </c>
      <c r="K20" s="12" t="s">
        <v>27</v>
      </c>
      <c r="L20" s="12" t="s">
        <v>27</v>
      </c>
      <c r="M20" s="12" t="s">
        <v>27</v>
      </c>
      <c r="N20" s="12" t="s">
        <v>27</v>
      </c>
      <c r="O20" s="12" t="s">
        <v>27</v>
      </c>
      <c r="P20" s="12" t="s">
        <v>27</v>
      </c>
      <c r="Q20" s="12" t="s">
        <v>27</v>
      </c>
      <c r="R20" s="12" t="s">
        <v>27</v>
      </c>
      <c r="S20" s="12" t="s">
        <v>27</v>
      </c>
      <c r="T20" s="12" t="s">
        <v>27</v>
      </c>
      <c r="U20" s="12" t="s">
        <v>27</v>
      </c>
      <c r="V20" s="12" t="s">
        <v>103</v>
      </c>
      <c r="W20" s="12" t="s">
        <v>43</v>
      </c>
      <c r="X20" s="12" t="s">
        <v>39</v>
      </c>
      <c r="Y20" s="12" t="s">
        <v>39</v>
      </c>
      <c r="Z20" s="12" t="s">
        <v>45</v>
      </c>
    </row>
    <row r="21" spans="1:26" x14ac:dyDescent="0.25">
      <c r="A21" s="12" t="s">
        <v>104</v>
      </c>
      <c r="B21" s="12" t="s">
        <v>27</v>
      </c>
      <c r="C21" s="12" t="s">
        <v>28</v>
      </c>
      <c r="D21" s="12" t="s">
        <v>607</v>
      </c>
      <c r="E21" s="12" t="s">
        <v>656</v>
      </c>
      <c r="F21" s="12" t="s">
        <v>107</v>
      </c>
      <c r="G21" s="12" t="s">
        <v>682</v>
      </c>
      <c r="H21" s="12" t="s">
        <v>109</v>
      </c>
      <c r="I21" s="12" t="s">
        <v>683</v>
      </c>
      <c r="J21" s="12" t="s">
        <v>111</v>
      </c>
      <c r="K21" s="12" t="s">
        <v>684</v>
      </c>
      <c r="L21" s="12" t="s">
        <v>27</v>
      </c>
      <c r="M21" s="12" t="s">
        <v>27</v>
      </c>
      <c r="N21" s="12" t="s">
        <v>27</v>
      </c>
      <c r="O21" s="12" t="s">
        <v>27</v>
      </c>
      <c r="P21" s="12" t="s">
        <v>27</v>
      </c>
      <c r="Q21" s="12" t="s">
        <v>27</v>
      </c>
      <c r="R21" s="12" t="s">
        <v>27</v>
      </c>
      <c r="S21" s="12" t="s">
        <v>27</v>
      </c>
      <c r="T21" s="12" t="s">
        <v>27</v>
      </c>
      <c r="U21" s="12" t="s">
        <v>27</v>
      </c>
      <c r="V21" s="12" t="s">
        <v>113</v>
      </c>
      <c r="W21" s="12" t="s">
        <v>28</v>
      </c>
      <c r="X21" s="12" t="s">
        <v>39</v>
      </c>
      <c r="Y21" s="12" t="s">
        <v>39</v>
      </c>
      <c r="Z21" s="12" t="s">
        <v>798</v>
      </c>
    </row>
    <row r="22" spans="1:26" x14ac:dyDescent="0.25">
      <c r="A22" s="12" t="s">
        <v>115</v>
      </c>
      <c r="B22" s="12" t="s">
        <v>27</v>
      </c>
      <c r="C22" s="12" t="s">
        <v>47</v>
      </c>
      <c r="D22" s="12" t="s">
        <v>116</v>
      </c>
      <c r="E22" s="12" t="s">
        <v>117</v>
      </c>
      <c r="F22" s="12" t="s">
        <v>27</v>
      </c>
      <c r="G22" s="12" t="s">
        <v>27</v>
      </c>
      <c r="H22" s="12" t="s">
        <v>27</v>
      </c>
      <c r="I22" s="12" t="s">
        <v>27</v>
      </c>
      <c r="J22" s="12" t="s">
        <v>27</v>
      </c>
      <c r="K22" s="12" t="s">
        <v>27</v>
      </c>
      <c r="L22" s="12" t="s">
        <v>27</v>
      </c>
      <c r="M22" s="12" t="s">
        <v>27</v>
      </c>
      <c r="N22" s="12" t="s">
        <v>27</v>
      </c>
      <c r="O22" s="12" t="s">
        <v>27</v>
      </c>
      <c r="P22" s="12" t="s">
        <v>27</v>
      </c>
      <c r="Q22" s="12" t="s">
        <v>27</v>
      </c>
      <c r="R22" s="12" t="s">
        <v>27</v>
      </c>
      <c r="S22" s="12" t="s">
        <v>27</v>
      </c>
      <c r="T22" s="12" t="s">
        <v>27</v>
      </c>
      <c r="U22" s="12" t="s">
        <v>27</v>
      </c>
      <c r="V22" s="12" t="s">
        <v>115</v>
      </c>
      <c r="W22" s="12" t="s">
        <v>43</v>
      </c>
      <c r="X22" s="12" t="s">
        <v>39</v>
      </c>
      <c r="Y22" s="12" t="s">
        <v>39</v>
      </c>
      <c r="Z22" s="12" t="s">
        <v>45</v>
      </c>
    </row>
    <row r="23" spans="1:26" x14ac:dyDescent="0.25">
      <c r="A23" s="12" t="s">
        <v>118</v>
      </c>
      <c r="B23" s="12" t="s">
        <v>42</v>
      </c>
      <c r="C23" s="12" t="s">
        <v>43</v>
      </c>
      <c r="D23" s="12" t="s">
        <v>27</v>
      </c>
      <c r="E23" s="12" t="s">
        <v>27</v>
      </c>
      <c r="F23" s="12" t="s">
        <v>27</v>
      </c>
      <c r="G23" s="12" t="s">
        <v>27</v>
      </c>
      <c r="H23" s="12" t="s">
        <v>27</v>
      </c>
      <c r="I23" s="12" t="s">
        <v>27</v>
      </c>
      <c r="J23" s="12" t="s">
        <v>27</v>
      </c>
      <c r="K23" s="12" t="s">
        <v>27</v>
      </c>
      <c r="L23" s="12" t="s">
        <v>27</v>
      </c>
      <c r="M23" s="12" t="s">
        <v>27</v>
      </c>
      <c r="N23" s="12" t="s">
        <v>27</v>
      </c>
      <c r="O23" s="12" t="s">
        <v>27</v>
      </c>
      <c r="P23" s="12" t="s">
        <v>27</v>
      </c>
      <c r="Q23" s="12" t="s">
        <v>27</v>
      </c>
      <c r="R23" s="12" t="s">
        <v>27</v>
      </c>
      <c r="S23" s="12" t="s">
        <v>27</v>
      </c>
      <c r="T23" s="12" t="s">
        <v>27</v>
      </c>
      <c r="U23" s="12" t="s">
        <v>27</v>
      </c>
      <c r="V23" s="12" t="s">
        <v>119</v>
      </c>
      <c r="W23" s="12" t="s">
        <v>43</v>
      </c>
      <c r="X23" s="12" t="s">
        <v>39</v>
      </c>
      <c r="Y23" s="12" t="s">
        <v>39</v>
      </c>
      <c r="Z23" s="12" t="s">
        <v>45</v>
      </c>
    </row>
    <row r="24" spans="1:26" x14ac:dyDescent="0.25">
      <c r="A24" s="12" t="s">
        <v>120</v>
      </c>
      <c r="B24" s="12" t="s">
        <v>42</v>
      </c>
      <c r="C24" s="12" t="s">
        <v>47</v>
      </c>
      <c r="D24" s="12" t="s">
        <v>121</v>
      </c>
      <c r="E24" s="12" t="s">
        <v>122</v>
      </c>
      <c r="F24" s="12" t="s">
        <v>27</v>
      </c>
      <c r="G24" s="12" t="s">
        <v>27</v>
      </c>
      <c r="H24" s="12" t="s">
        <v>27</v>
      </c>
      <c r="I24" s="12" t="s">
        <v>27</v>
      </c>
      <c r="J24" s="12" t="s">
        <v>27</v>
      </c>
      <c r="K24" s="12" t="s">
        <v>27</v>
      </c>
      <c r="L24" s="12" t="s">
        <v>27</v>
      </c>
      <c r="M24" s="12" t="s">
        <v>27</v>
      </c>
      <c r="N24" s="12" t="s">
        <v>27</v>
      </c>
      <c r="O24" s="12" t="s">
        <v>27</v>
      </c>
      <c r="P24" s="12" t="s">
        <v>27</v>
      </c>
      <c r="Q24" s="12" t="s">
        <v>27</v>
      </c>
      <c r="R24" s="12" t="s">
        <v>27</v>
      </c>
      <c r="S24" s="12" t="s">
        <v>27</v>
      </c>
      <c r="T24" s="12" t="s">
        <v>27</v>
      </c>
      <c r="U24" s="12" t="s">
        <v>27</v>
      </c>
      <c r="V24" s="12" t="s">
        <v>123</v>
      </c>
      <c r="W24" s="12" t="s">
        <v>43</v>
      </c>
      <c r="X24" s="12" t="s">
        <v>39</v>
      </c>
      <c r="Y24" s="12" t="s">
        <v>39</v>
      </c>
      <c r="Z24" s="12" t="s">
        <v>45</v>
      </c>
    </row>
    <row r="25" spans="1:26" x14ac:dyDescent="0.25">
      <c r="A25" s="12" t="s">
        <v>124</v>
      </c>
      <c r="B25" s="12" t="s">
        <v>27</v>
      </c>
      <c r="C25" s="12" t="s">
        <v>47</v>
      </c>
      <c r="D25" s="12" t="s">
        <v>125</v>
      </c>
      <c r="E25" s="12" t="s">
        <v>126</v>
      </c>
      <c r="F25" s="12" t="s">
        <v>27</v>
      </c>
      <c r="G25" s="12" t="s">
        <v>27</v>
      </c>
      <c r="H25" s="12" t="s">
        <v>27</v>
      </c>
      <c r="I25" s="12" t="s">
        <v>27</v>
      </c>
      <c r="J25" s="12" t="s">
        <v>27</v>
      </c>
      <c r="K25" s="12" t="s">
        <v>27</v>
      </c>
      <c r="L25" s="12" t="s">
        <v>27</v>
      </c>
      <c r="M25" s="12" t="s">
        <v>27</v>
      </c>
      <c r="N25" s="12" t="s">
        <v>27</v>
      </c>
      <c r="O25" s="12" t="s">
        <v>27</v>
      </c>
      <c r="P25" s="12" t="s">
        <v>27</v>
      </c>
      <c r="Q25" s="12" t="s">
        <v>27</v>
      </c>
      <c r="R25" s="12" t="s">
        <v>27</v>
      </c>
      <c r="S25" s="12" t="s">
        <v>27</v>
      </c>
      <c r="T25" s="12" t="s">
        <v>27</v>
      </c>
      <c r="U25" s="12" t="s">
        <v>27</v>
      </c>
      <c r="V25" s="12" t="s">
        <v>124</v>
      </c>
      <c r="W25" s="12" t="s">
        <v>43</v>
      </c>
      <c r="X25" s="12" t="s">
        <v>39</v>
      </c>
      <c r="Y25" s="12" t="s">
        <v>39</v>
      </c>
      <c r="Z25" s="12" t="s">
        <v>45</v>
      </c>
    </row>
    <row r="26" spans="1:26" x14ac:dyDescent="0.25">
      <c r="A26" s="12" t="s">
        <v>127</v>
      </c>
      <c r="B26" s="12" t="s">
        <v>42</v>
      </c>
      <c r="C26" s="12" t="s">
        <v>43</v>
      </c>
      <c r="D26" s="12" t="s">
        <v>27</v>
      </c>
      <c r="E26" s="12" t="s">
        <v>27</v>
      </c>
      <c r="F26" s="12" t="s">
        <v>27</v>
      </c>
      <c r="G26" s="12" t="s">
        <v>27</v>
      </c>
      <c r="H26" s="12" t="s">
        <v>27</v>
      </c>
      <c r="I26" s="12" t="s">
        <v>27</v>
      </c>
      <c r="J26" s="12" t="s">
        <v>27</v>
      </c>
      <c r="K26" s="12" t="s">
        <v>27</v>
      </c>
      <c r="L26" s="12" t="s">
        <v>27</v>
      </c>
      <c r="M26" s="12" t="s">
        <v>27</v>
      </c>
      <c r="N26" s="12" t="s">
        <v>27</v>
      </c>
      <c r="O26" s="12" t="s">
        <v>27</v>
      </c>
      <c r="P26" s="12" t="s">
        <v>27</v>
      </c>
      <c r="Q26" s="12" t="s">
        <v>27</v>
      </c>
      <c r="R26" s="12" t="s">
        <v>27</v>
      </c>
      <c r="S26" s="12" t="s">
        <v>27</v>
      </c>
      <c r="T26" s="12" t="s">
        <v>27</v>
      </c>
      <c r="U26" s="12" t="s">
        <v>27</v>
      </c>
      <c r="V26" s="12" t="s">
        <v>128</v>
      </c>
      <c r="W26" s="12" t="s">
        <v>43</v>
      </c>
      <c r="X26" s="12" t="s">
        <v>39</v>
      </c>
      <c r="Y26" s="12" t="s">
        <v>39</v>
      </c>
      <c r="Z26" s="12" t="s">
        <v>45</v>
      </c>
    </row>
    <row r="27" spans="1:26" x14ac:dyDescent="0.25">
      <c r="A27" s="12" t="s">
        <v>129</v>
      </c>
      <c r="B27" s="12" t="s">
        <v>27</v>
      </c>
      <c r="C27" s="12" t="s">
        <v>43</v>
      </c>
      <c r="D27" s="12" t="s">
        <v>27</v>
      </c>
      <c r="E27" s="12" t="s">
        <v>27</v>
      </c>
      <c r="F27" s="12" t="s">
        <v>27</v>
      </c>
      <c r="G27" s="12" t="s">
        <v>27</v>
      </c>
      <c r="H27" s="12" t="s">
        <v>27</v>
      </c>
      <c r="I27" s="12" t="s">
        <v>27</v>
      </c>
      <c r="J27" s="12" t="s">
        <v>27</v>
      </c>
      <c r="K27" s="12" t="s">
        <v>27</v>
      </c>
      <c r="L27" s="12" t="s">
        <v>27</v>
      </c>
      <c r="M27" s="12" t="s">
        <v>27</v>
      </c>
      <c r="N27" s="12" t="s">
        <v>27</v>
      </c>
      <c r="O27" s="12" t="s">
        <v>27</v>
      </c>
      <c r="P27" s="12" t="s">
        <v>27</v>
      </c>
      <c r="Q27" s="12" t="s">
        <v>27</v>
      </c>
      <c r="R27" s="12" t="s">
        <v>27</v>
      </c>
      <c r="S27" s="12" t="s">
        <v>27</v>
      </c>
      <c r="T27" s="12" t="s">
        <v>27</v>
      </c>
      <c r="U27" s="12" t="s">
        <v>27</v>
      </c>
      <c r="V27" s="12" t="s">
        <v>129</v>
      </c>
      <c r="W27" s="12" t="s">
        <v>43</v>
      </c>
      <c r="X27" s="12" t="s">
        <v>39</v>
      </c>
      <c r="Y27" s="12" t="s">
        <v>39</v>
      </c>
      <c r="Z27" s="12" t="s">
        <v>45</v>
      </c>
    </row>
    <row r="28" spans="1:26" x14ac:dyDescent="0.25">
      <c r="A28" s="12" t="s">
        <v>130</v>
      </c>
      <c r="B28" s="12" t="s">
        <v>42</v>
      </c>
      <c r="C28" s="12" t="s">
        <v>43</v>
      </c>
      <c r="D28" s="12" t="s">
        <v>27</v>
      </c>
      <c r="E28" s="12" t="s">
        <v>27</v>
      </c>
      <c r="F28" s="12" t="s">
        <v>27</v>
      </c>
      <c r="G28" s="12" t="s">
        <v>27</v>
      </c>
      <c r="H28" s="12" t="s">
        <v>27</v>
      </c>
      <c r="I28" s="12" t="s">
        <v>27</v>
      </c>
      <c r="J28" s="12" t="s">
        <v>27</v>
      </c>
      <c r="K28" s="12" t="s">
        <v>27</v>
      </c>
      <c r="L28" s="12" t="s">
        <v>27</v>
      </c>
      <c r="M28" s="12" t="s">
        <v>27</v>
      </c>
      <c r="N28" s="12" t="s">
        <v>27</v>
      </c>
      <c r="O28" s="12" t="s">
        <v>27</v>
      </c>
      <c r="P28" s="12" t="s">
        <v>27</v>
      </c>
      <c r="Q28" s="12" t="s">
        <v>27</v>
      </c>
      <c r="R28" s="12" t="s">
        <v>27</v>
      </c>
      <c r="S28" s="12" t="s">
        <v>27</v>
      </c>
      <c r="T28" s="12" t="s">
        <v>27</v>
      </c>
      <c r="U28" s="12" t="s">
        <v>27</v>
      </c>
      <c r="V28" s="12" t="s">
        <v>131</v>
      </c>
      <c r="W28" s="12" t="s">
        <v>43</v>
      </c>
      <c r="X28" s="12" t="s">
        <v>39</v>
      </c>
      <c r="Y28" s="12" t="s">
        <v>39</v>
      </c>
      <c r="Z28" s="12" t="s">
        <v>45</v>
      </c>
    </row>
    <row r="29" spans="1:26" x14ac:dyDescent="0.25">
      <c r="A29" s="12" t="s">
        <v>132</v>
      </c>
      <c r="B29" s="12" t="s">
        <v>27</v>
      </c>
      <c r="C29" s="12" t="s">
        <v>43</v>
      </c>
      <c r="D29" s="12" t="s">
        <v>27</v>
      </c>
      <c r="E29" s="12" t="s">
        <v>27</v>
      </c>
      <c r="F29" s="12" t="s">
        <v>27</v>
      </c>
      <c r="G29" s="12" t="s">
        <v>27</v>
      </c>
      <c r="H29" s="12" t="s">
        <v>27</v>
      </c>
      <c r="I29" s="12" t="s">
        <v>27</v>
      </c>
      <c r="J29" s="12" t="s">
        <v>27</v>
      </c>
      <c r="K29" s="12" t="s">
        <v>27</v>
      </c>
      <c r="L29" s="12" t="s">
        <v>27</v>
      </c>
      <c r="M29" s="12" t="s">
        <v>27</v>
      </c>
      <c r="N29" s="12" t="s">
        <v>27</v>
      </c>
      <c r="O29" s="12" t="s">
        <v>27</v>
      </c>
      <c r="P29" s="12" t="s">
        <v>27</v>
      </c>
      <c r="Q29" s="12" t="s">
        <v>27</v>
      </c>
      <c r="R29" s="12" t="s">
        <v>27</v>
      </c>
      <c r="S29" s="12" t="s">
        <v>27</v>
      </c>
      <c r="T29" s="12" t="s">
        <v>27</v>
      </c>
      <c r="U29" s="12" t="s">
        <v>27</v>
      </c>
      <c r="V29" s="12" t="s">
        <v>132</v>
      </c>
      <c r="W29" s="12" t="s">
        <v>43</v>
      </c>
      <c r="X29" s="12" t="s">
        <v>39</v>
      </c>
      <c r="Y29" s="12" t="s">
        <v>39</v>
      </c>
      <c r="Z29" s="12" t="s">
        <v>45</v>
      </c>
    </row>
    <row r="30" spans="1:26" x14ac:dyDescent="0.25">
      <c r="A30" s="12" t="s">
        <v>133</v>
      </c>
      <c r="B30" s="12" t="s">
        <v>42</v>
      </c>
      <c r="C30" s="12" t="s">
        <v>43</v>
      </c>
      <c r="D30" s="12" t="s">
        <v>27</v>
      </c>
      <c r="E30" s="12" t="s">
        <v>27</v>
      </c>
      <c r="F30" s="12" t="s">
        <v>27</v>
      </c>
      <c r="G30" s="12" t="s">
        <v>27</v>
      </c>
      <c r="H30" s="12" t="s">
        <v>27</v>
      </c>
      <c r="I30" s="12" t="s">
        <v>27</v>
      </c>
      <c r="J30" s="12" t="s">
        <v>27</v>
      </c>
      <c r="K30" s="12" t="s">
        <v>27</v>
      </c>
      <c r="L30" s="12" t="s">
        <v>27</v>
      </c>
      <c r="M30" s="12" t="s">
        <v>27</v>
      </c>
      <c r="N30" s="12" t="s">
        <v>27</v>
      </c>
      <c r="O30" s="12" t="s">
        <v>27</v>
      </c>
      <c r="P30" s="12" t="s">
        <v>27</v>
      </c>
      <c r="Q30" s="12" t="s">
        <v>27</v>
      </c>
      <c r="R30" s="12" t="s">
        <v>27</v>
      </c>
      <c r="S30" s="12" t="s">
        <v>27</v>
      </c>
      <c r="T30" s="12" t="s">
        <v>27</v>
      </c>
      <c r="U30" s="12" t="s">
        <v>27</v>
      </c>
      <c r="V30" s="12" t="s">
        <v>134</v>
      </c>
      <c r="W30" s="12" t="s">
        <v>43</v>
      </c>
      <c r="X30" s="12" t="s">
        <v>39</v>
      </c>
      <c r="Y30" s="12" t="s">
        <v>39</v>
      </c>
      <c r="Z30" s="12" t="s">
        <v>45</v>
      </c>
    </row>
    <row r="31" spans="1:26" x14ac:dyDescent="0.25">
      <c r="A31" s="12" t="s">
        <v>462</v>
      </c>
      <c r="B31" s="12" t="s">
        <v>27</v>
      </c>
      <c r="C31" s="12" t="s">
        <v>43</v>
      </c>
      <c r="D31" s="12" t="s">
        <v>27</v>
      </c>
      <c r="E31" s="12" t="s">
        <v>27</v>
      </c>
      <c r="F31" s="12" t="s">
        <v>27</v>
      </c>
      <c r="G31" s="12" t="s">
        <v>27</v>
      </c>
      <c r="H31" s="12" t="s">
        <v>27</v>
      </c>
      <c r="I31" s="12" t="s">
        <v>27</v>
      </c>
      <c r="J31" s="12" t="s">
        <v>27</v>
      </c>
      <c r="K31" s="12" t="s">
        <v>27</v>
      </c>
      <c r="L31" s="12" t="s">
        <v>27</v>
      </c>
      <c r="M31" s="12" t="s">
        <v>27</v>
      </c>
      <c r="N31" s="12" t="s">
        <v>27</v>
      </c>
      <c r="O31" s="12" t="s">
        <v>27</v>
      </c>
      <c r="P31" s="12" t="s">
        <v>27</v>
      </c>
      <c r="Q31" s="12" t="s">
        <v>27</v>
      </c>
      <c r="R31" s="12" t="s">
        <v>27</v>
      </c>
      <c r="S31" s="12" t="s">
        <v>27</v>
      </c>
      <c r="T31" s="12" t="s">
        <v>27</v>
      </c>
      <c r="U31" s="12" t="s">
        <v>27</v>
      </c>
      <c r="V31" s="12" t="s">
        <v>462</v>
      </c>
      <c r="W31" s="12" t="s">
        <v>43</v>
      </c>
      <c r="X31" s="12" t="s">
        <v>39</v>
      </c>
      <c r="Y31" s="12" t="s">
        <v>39</v>
      </c>
      <c r="Z31" s="12" t="s">
        <v>45</v>
      </c>
    </row>
    <row r="32" spans="1:26" x14ac:dyDescent="0.25">
      <c r="A32" s="12" t="s">
        <v>135</v>
      </c>
      <c r="B32" s="12" t="s">
        <v>27</v>
      </c>
      <c r="C32" s="12" t="s">
        <v>43</v>
      </c>
      <c r="D32" s="12" t="s">
        <v>27</v>
      </c>
      <c r="E32" s="12" t="s">
        <v>27</v>
      </c>
      <c r="F32" s="12" t="s">
        <v>27</v>
      </c>
      <c r="G32" s="12" t="s">
        <v>27</v>
      </c>
      <c r="H32" s="12" t="s">
        <v>27</v>
      </c>
      <c r="I32" s="12" t="s">
        <v>27</v>
      </c>
      <c r="J32" s="12" t="s">
        <v>27</v>
      </c>
      <c r="K32" s="12" t="s">
        <v>27</v>
      </c>
      <c r="L32" s="12" t="s">
        <v>27</v>
      </c>
      <c r="M32" s="12" t="s">
        <v>27</v>
      </c>
      <c r="N32" s="12" t="s">
        <v>27</v>
      </c>
      <c r="O32" s="12" t="s">
        <v>27</v>
      </c>
      <c r="P32" s="12" t="s">
        <v>27</v>
      </c>
      <c r="Q32" s="12" t="s">
        <v>27</v>
      </c>
      <c r="R32" s="12" t="s">
        <v>27</v>
      </c>
      <c r="S32" s="12" t="s">
        <v>27</v>
      </c>
      <c r="T32" s="12" t="s">
        <v>27</v>
      </c>
      <c r="U32" s="12" t="s">
        <v>27</v>
      </c>
      <c r="V32" s="12" t="s">
        <v>135</v>
      </c>
      <c r="W32" s="12" t="s">
        <v>43</v>
      </c>
      <c r="X32" s="12" t="s">
        <v>39</v>
      </c>
      <c r="Y32" s="12" t="s">
        <v>39</v>
      </c>
      <c r="Z32" s="12" t="s">
        <v>45</v>
      </c>
    </row>
    <row r="33" spans="1:26" x14ac:dyDescent="0.25">
      <c r="A33" s="12" t="s">
        <v>136</v>
      </c>
      <c r="B33" s="12" t="s">
        <v>27</v>
      </c>
      <c r="C33" s="12" t="s">
        <v>28</v>
      </c>
      <c r="D33" s="12" t="s">
        <v>608</v>
      </c>
      <c r="E33" s="12" t="s">
        <v>138</v>
      </c>
      <c r="F33" s="12" t="s">
        <v>27</v>
      </c>
      <c r="G33" s="12" t="s">
        <v>27</v>
      </c>
      <c r="H33" s="12" t="s">
        <v>27</v>
      </c>
      <c r="I33" s="12" t="s">
        <v>27</v>
      </c>
      <c r="J33" s="12" t="s">
        <v>27</v>
      </c>
      <c r="K33" s="12" t="s">
        <v>27</v>
      </c>
      <c r="L33" s="12" t="s">
        <v>27</v>
      </c>
      <c r="M33" s="12" t="s">
        <v>27</v>
      </c>
      <c r="N33" s="12" t="s">
        <v>27</v>
      </c>
      <c r="O33" s="12" t="s">
        <v>27</v>
      </c>
      <c r="P33" s="12" t="s">
        <v>27</v>
      </c>
      <c r="Q33" s="12" t="s">
        <v>27</v>
      </c>
      <c r="R33" s="12" t="s">
        <v>27</v>
      </c>
      <c r="S33" s="12" t="s">
        <v>27</v>
      </c>
      <c r="T33" s="12" t="s">
        <v>27</v>
      </c>
      <c r="U33" s="12" t="s">
        <v>27</v>
      </c>
      <c r="V33" s="12" t="s">
        <v>136</v>
      </c>
      <c r="W33" s="12" t="s">
        <v>43</v>
      </c>
      <c r="X33" s="12" t="s">
        <v>39</v>
      </c>
      <c r="Y33" s="12" t="s">
        <v>39</v>
      </c>
      <c r="Z33" s="12" t="s">
        <v>45</v>
      </c>
    </row>
    <row r="34" spans="1:26" x14ac:dyDescent="0.25">
      <c r="A34" s="12" t="s">
        <v>139</v>
      </c>
      <c r="B34" s="12" t="s">
        <v>42</v>
      </c>
      <c r="C34" s="12" t="s">
        <v>43</v>
      </c>
      <c r="D34" s="12" t="s">
        <v>27</v>
      </c>
      <c r="E34" s="12" t="s">
        <v>27</v>
      </c>
      <c r="F34" s="12" t="s">
        <v>27</v>
      </c>
      <c r="G34" s="12" t="s">
        <v>27</v>
      </c>
      <c r="H34" s="12" t="s">
        <v>27</v>
      </c>
      <c r="I34" s="12" t="s">
        <v>27</v>
      </c>
      <c r="J34" s="12" t="s">
        <v>27</v>
      </c>
      <c r="K34" s="12" t="s">
        <v>27</v>
      </c>
      <c r="L34" s="12" t="s">
        <v>27</v>
      </c>
      <c r="M34" s="12" t="s">
        <v>27</v>
      </c>
      <c r="N34" s="12" t="s">
        <v>27</v>
      </c>
      <c r="O34" s="12" t="s">
        <v>27</v>
      </c>
      <c r="P34" s="12" t="s">
        <v>27</v>
      </c>
      <c r="Q34" s="12" t="s">
        <v>27</v>
      </c>
      <c r="R34" s="12" t="s">
        <v>27</v>
      </c>
      <c r="S34" s="12" t="s">
        <v>27</v>
      </c>
      <c r="T34" s="12" t="s">
        <v>27</v>
      </c>
      <c r="U34" s="12" t="s">
        <v>27</v>
      </c>
      <c r="V34" s="12" t="s">
        <v>140</v>
      </c>
      <c r="W34" s="12" t="s">
        <v>43</v>
      </c>
      <c r="X34" s="12" t="s">
        <v>39</v>
      </c>
      <c r="Y34" s="12" t="s">
        <v>39</v>
      </c>
      <c r="Z34" s="12" t="s">
        <v>45</v>
      </c>
    </row>
    <row r="35" spans="1:26" x14ac:dyDescent="0.25">
      <c r="A35" s="12" t="s">
        <v>141</v>
      </c>
      <c r="B35" s="12" t="s">
        <v>27</v>
      </c>
      <c r="C35" s="12" t="s">
        <v>28</v>
      </c>
      <c r="D35" s="12" t="s">
        <v>609</v>
      </c>
      <c r="E35" s="12" t="s">
        <v>143</v>
      </c>
      <c r="F35" s="12" t="s">
        <v>799</v>
      </c>
      <c r="G35" s="12" t="s">
        <v>800</v>
      </c>
      <c r="H35" s="12" t="s">
        <v>801</v>
      </c>
      <c r="I35" s="12" t="s">
        <v>802</v>
      </c>
      <c r="J35" s="12" t="s">
        <v>803</v>
      </c>
      <c r="K35" s="12" t="s">
        <v>804</v>
      </c>
      <c r="L35" s="12" t="s">
        <v>805</v>
      </c>
      <c r="M35" s="12" t="s">
        <v>806</v>
      </c>
      <c r="N35" s="12" t="s">
        <v>27</v>
      </c>
      <c r="O35" s="12" t="s">
        <v>27</v>
      </c>
      <c r="P35" s="12" t="s">
        <v>27</v>
      </c>
      <c r="Q35" s="12" t="s">
        <v>27</v>
      </c>
      <c r="R35" s="12" t="s">
        <v>27</v>
      </c>
      <c r="S35" s="12" t="s">
        <v>27</v>
      </c>
      <c r="T35" s="12" t="s">
        <v>27</v>
      </c>
      <c r="U35" s="12" t="s">
        <v>27</v>
      </c>
      <c r="V35" s="12" t="s">
        <v>141</v>
      </c>
      <c r="W35" s="12" t="s">
        <v>28</v>
      </c>
      <c r="X35" s="12" t="s">
        <v>39</v>
      </c>
      <c r="Y35" s="12" t="s">
        <v>39</v>
      </c>
      <c r="Z35" s="12" t="s">
        <v>807</v>
      </c>
    </row>
    <row r="36" spans="1:26" x14ac:dyDescent="0.25">
      <c r="A36" s="12" t="s">
        <v>152</v>
      </c>
      <c r="B36" s="12" t="s">
        <v>42</v>
      </c>
      <c r="C36" s="12" t="s">
        <v>43</v>
      </c>
      <c r="D36" s="12" t="s">
        <v>27</v>
      </c>
      <c r="E36" s="12" t="s">
        <v>27</v>
      </c>
      <c r="F36" s="12" t="s">
        <v>27</v>
      </c>
      <c r="G36" s="12" t="s">
        <v>27</v>
      </c>
      <c r="H36" s="12" t="s">
        <v>27</v>
      </c>
      <c r="I36" s="12" t="s">
        <v>27</v>
      </c>
      <c r="J36" s="12" t="s">
        <v>27</v>
      </c>
      <c r="K36" s="12" t="s">
        <v>27</v>
      </c>
      <c r="L36" s="12" t="s">
        <v>27</v>
      </c>
      <c r="M36" s="12" t="s">
        <v>27</v>
      </c>
      <c r="N36" s="12" t="s">
        <v>27</v>
      </c>
      <c r="O36" s="12" t="s">
        <v>27</v>
      </c>
      <c r="P36" s="12" t="s">
        <v>27</v>
      </c>
      <c r="Q36" s="12" t="s">
        <v>27</v>
      </c>
      <c r="R36" s="12" t="s">
        <v>27</v>
      </c>
      <c r="S36" s="12" t="s">
        <v>27</v>
      </c>
      <c r="T36" s="12" t="s">
        <v>27</v>
      </c>
      <c r="U36" s="12" t="s">
        <v>27</v>
      </c>
      <c r="V36" s="12" t="s">
        <v>153</v>
      </c>
      <c r="W36" s="12" t="s">
        <v>43</v>
      </c>
      <c r="X36" s="12" t="s">
        <v>39</v>
      </c>
      <c r="Y36" s="12" t="s">
        <v>39</v>
      </c>
      <c r="Z36" s="12" t="s">
        <v>45</v>
      </c>
    </row>
    <row r="37" spans="1:26" x14ac:dyDescent="0.25">
      <c r="A37" s="12" t="s">
        <v>154</v>
      </c>
      <c r="B37" s="12" t="s">
        <v>27</v>
      </c>
      <c r="C37" s="12" t="s">
        <v>43</v>
      </c>
      <c r="D37" s="12" t="s">
        <v>27</v>
      </c>
      <c r="E37" s="12" t="s">
        <v>27</v>
      </c>
      <c r="F37" s="12" t="s">
        <v>27</v>
      </c>
      <c r="G37" s="12" t="s">
        <v>27</v>
      </c>
      <c r="H37" s="12" t="s">
        <v>27</v>
      </c>
      <c r="I37" s="12" t="s">
        <v>27</v>
      </c>
      <c r="J37" s="12" t="s">
        <v>27</v>
      </c>
      <c r="K37" s="12" t="s">
        <v>27</v>
      </c>
      <c r="L37" s="12" t="s">
        <v>27</v>
      </c>
      <c r="M37" s="12" t="s">
        <v>27</v>
      </c>
      <c r="N37" s="12" t="s">
        <v>27</v>
      </c>
      <c r="O37" s="12" t="s">
        <v>27</v>
      </c>
      <c r="P37" s="12" t="s">
        <v>27</v>
      </c>
      <c r="Q37" s="12" t="s">
        <v>27</v>
      </c>
      <c r="R37" s="12" t="s">
        <v>27</v>
      </c>
      <c r="S37" s="12" t="s">
        <v>27</v>
      </c>
      <c r="T37" s="12" t="s">
        <v>27</v>
      </c>
      <c r="U37" s="12" t="s">
        <v>27</v>
      </c>
      <c r="V37" s="12" t="s">
        <v>154</v>
      </c>
      <c r="W37" s="12" t="s">
        <v>43</v>
      </c>
      <c r="X37" s="12" t="s">
        <v>39</v>
      </c>
      <c r="Y37" s="12" t="s">
        <v>39</v>
      </c>
      <c r="Z37" s="12" t="s">
        <v>45</v>
      </c>
    </row>
    <row r="38" spans="1:26" x14ac:dyDescent="0.25">
      <c r="A38" s="12" t="s">
        <v>155</v>
      </c>
      <c r="B38" s="12" t="s">
        <v>158</v>
      </c>
      <c r="C38" s="12" t="s">
        <v>43</v>
      </c>
      <c r="D38" s="12" t="s">
        <v>27</v>
      </c>
      <c r="E38" s="12" t="s">
        <v>27</v>
      </c>
      <c r="F38" s="12" t="s">
        <v>27</v>
      </c>
      <c r="G38" s="12" t="s">
        <v>27</v>
      </c>
      <c r="H38" s="12" t="s">
        <v>27</v>
      </c>
      <c r="I38" s="12" t="s">
        <v>27</v>
      </c>
      <c r="J38" s="12" t="s">
        <v>27</v>
      </c>
      <c r="K38" s="12" t="s">
        <v>27</v>
      </c>
      <c r="L38" s="12" t="s">
        <v>27</v>
      </c>
      <c r="M38" s="12" t="s">
        <v>27</v>
      </c>
      <c r="N38" s="12" t="s">
        <v>27</v>
      </c>
      <c r="O38" s="12" t="s">
        <v>27</v>
      </c>
      <c r="P38" s="12" t="s">
        <v>27</v>
      </c>
      <c r="Q38" s="12" t="s">
        <v>27</v>
      </c>
      <c r="R38" s="12" t="s">
        <v>27</v>
      </c>
      <c r="S38" s="12" t="s">
        <v>27</v>
      </c>
      <c r="T38" s="12" t="s">
        <v>27</v>
      </c>
      <c r="U38" s="12" t="s">
        <v>27</v>
      </c>
      <c r="V38" s="12" t="s">
        <v>156</v>
      </c>
      <c r="W38" s="12" t="s">
        <v>43</v>
      </c>
      <c r="X38" s="12" t="s">
        <v>39</v>
      </c>
      <c r="Y38" s="12" t="s">
        <v>39</v>
      </c>
      <c r="Z38" s="12" t="s">
        <v>45</v>
      </c>
    </row>
    <row r="39" spans="1:26" x14ac:dyDescent="0.25">
      <c r="A39" s="12" t="s">
        <v>157</v>
      </c>
      <c r="B39" s="12" t="s">
        <v>158</v>
      </c>
      <c r="C39" s="12" t="s">
        <v>43</v>
      </c>
      <c r="D39" s="12" t="s">
        <v>27</v>
      </c>
      <c r="E39" s="12" t="s">
        <v>27</v>
      </c>
      <c r="F39" s="12" t="s">
        <v>27</v>
      </c>
      <c r="G39" s="12" t="s">
        <v>27</v>
      </c>
      <c r="H39" s="12" t="s">
        <v>27</v>
      </c>
      <c r="I39" s="12" t="s">
        <v>27</v>
      </c>
      <c r="J39" s="12" t="s">
        <v>27</v>
      </c>
      <c r="K39" s="12" t="s">
        <v>27</v>
      </c>
      <c r="L39" s="12" t="s">
        <v>27</v>
      </c>
      <c r="M39" s="12" t="s">
        <v>27</v>
      </c>
      <c r="N39" s="12" t="s">
        <v>27</v>
      </c>
      <c r="O39" s="12" t="s">
        <v>27</v>
      </c>
      <c r="P39" s="12" t="s">
        <v>27</v>
      </c>
      <c r="Q39" s="12" t="s">
        <v>27</v>
      </c>
      <c r="R39" s="12" t="s">
        <v>27</v>
      </c>
      <c r="S39" s="12" t="s">
        <v>27</v>
      </c>
      <c r="T39" s="12" t="s">
        <v>27</v>
      </c>
      <c r="U39" s="12" t="s">
        <v>27</v>
      </c>
      <c r="V39" s="12" t="s">
        <v>159</v>
      </c>
      <c r="W39" s="12" t="s">
        <v>43</v>
      </c>
      <c r="X39" s="12" t="s">
        <v>39</v>
      </c>
      <c r="Y39" s="12" t="s">
        <v>39</v>
      </c>
      <c r="Z39" s="12" t="s">
        <v>45</v>
      </c>
    </row>
    <row r="40" spans="1:26" x14ac:dyDescent="0.25">
      <c r="A40" s="12" t="s">
        <v>160</v>
      </c>
      <c r="B40" s="12" t="s">
        <v>27</v>
      </c>
      <c r="C40" s="12" t="s">
        <v>28</v>
      </c>
      <c r="D40" s="12" t="s">
        <v>610</v>
      </c>
      <c r="E40" s="12" t="s">
        <v>162</v>
      </c>
      <c r="F40" s="12" t="s">
        <v>27</v>
      </c>
      <c r="G40" s="12" t="s">
        <v>27</v>
      </c>
      <c r="H40" s="12" t="s">
        <v>27</v>
      </c>
      <c r="I40" s="12" t="s">
        <v>27</v>
      </c>
      <c r="J40" s="12" t="s">
        <v>27</v>
      </c>
      <c r="K40" s="12" t="s">
        <v>27</v>
      </c>
      <c r="L40" s="12" t="s">
        <v>27</v>
      </c>
      <c r="M40" s="12" t="s">
        <v>27</v>
      </c>
      <c r="N40" s="12" t="s">
        <v>27</v>
      </c>
      <c r="O40" s="12" t="s">
        <v>27</v>
      </c>
      <c r="P40" s="12" t="s">
        <v>27</v>
      </c>
      <c r="Q40" s="12" t="s">
        <v>27</v>
      </c>
      <c r="R40" s="12" t="s">
        <v>27</v>
      </c>
      <c r="S40" s="12" t="s">
        <v>27</v>
      </c>
      <c r="T40" s="12" t="s">
        <v>27</v>
      </c>
      <c r="U40" s="12" t="s">
        <v>27</v>
      </c>
      <c r="V40" s="12" t="s">
        <v>160</v>
      </c>
      <c r="W40" s="12" t="s">
        <v>43</v>
      </c>
      <c r="X40" s="12" t="s">
        <v>39</v>
      </c>
      <c r="Y40" s="12" t="s">
        <v>39</v>
      </c>
      <c r="Z40" s="12" t="s">
        <v>45</v>
      </c>
    </row>
    <row r="41" spans="1:26" x14ac:dyDescent="0.25">
      <c r="A41" s="12" t="s">
        <v>163</v>
      </c>
      <c r="B41" s="12" t="s">
        <v>27</v>
      </c>
      <c r="C41" s="12" t="s">
        <v>43</v>
      </c>
      <c r="D41" s="12" t="s">
        <v>27</v>
      </c>
      <c r="E41" s="12" t="s">
        <v>27</v>
      </c>
      <c r="F41" s="12" t="s">
        <v>27</v>
      </c>
      <c r="G41" s="12" t="s">
        <v>27</v>
      </c>
      <c r="H41" s="12" t="s">
        <v>27</v>
      </c>
      <c r="I41" s="12" t="s">
        <v>27</v>
      </c>
      <c r="J41" s="12" t="s">
        <v>27</v>
      </c>
      <c r="K41" s="12" t="s">
        <v>27</v>
      </c>
      <c r="L41" s="12" t="s">
        <v>27</v>
      </c>
      <c r="M41" s="12" t="s">
        <v>27</v>
      </c>
      <c r="N41" s="12" t="s">
        <v>27</v>
      </c>
      <c r="O41" s="12" t="s">
        <v>27</v>
      </c>
      <c r="P41" s="12" t="s">
        <v>27</v>
      </c>
      <c r="Q41" s="12" t="s">
        <v>27</v>
      </c>
      <c r="R41" s="12" t="s">
        <v>27</v>
      </c>
      <c r="S41" s="12" t="s">
        <v>27</v>
      </c>
      <c r="T41" s="12" t="s">
        <v>27</v>
      </c>
      <c r="U41" s="12" t="s">
        <v>27</v>
      </c>
      <c r="V41" s="12" t="s">
        <v>163</v>
      </c>
      <c r="W41" s="12" t="s">
        <v>43</v>
      </c>
      <c r="X41" s="12" t="s">
        <v>39</v>
      </c>
      <c r="Y41" s="12" t="s">
        <v>39</v>
      </c>
      <c r="Z41" s="12" t="s">
        <v>45</v>
      </c>
    </row>
    <row r="42" spans="1:26" x14ac:dyDescent="0.25">
      <c r="A42" s="12" t="s">
        <v>164</v>
      </c>
      <c r="B42" s="12" t="s">
        <v>42</v>
      </c>
      <c r="C42" s="12" t="s">
        <v>43</v>
      </c>
      <c r="D42" s="12" t="s">
        <v>27</v>
      </c>
      <c r="E42" s="12" t="s">
        <v>27</v>
      </c>
      <c r="F42" s="12" t="s">
        <v>27</v>
      </c>
      <c r="G42" s="12" t="s">
        <v>27</v>
      </c>
      <c r="H42" s="12" t="s">
        <v>27</v>
      </c>
      <c r="I42" s="12" t="s">
        <v>27</v>
      </c>
      <c r="J42" s="12" t="s">
        <v>27</v>
      </c>
      <c r="K42" s="12" t="s">
        <v>27</v>
      </c>
      <c r="L42" s="12" t="s">
        <v>27</v>
      </c>
      <c r="M42" s="12" t="s">
        <v>27</v>
      </c>
      <c r="N42" s="12" t="s">
        <v>27</v>
      </c>
      <c r="O42" s="12" t="s">
        <v>27</v>
      </c>
      <c r="P42" s="12" t="s">
        <v>27</v>
      </c>
      <c r="Q42" s="12" t="s">
        <v>27</v>
      </c>
      <c r="R42" s="12" t="s">
        <v>27</v>
      </c>
      <c r="S42" s="12" t="s">
        <v>27</v>
      </c>
      <c r="T42" s="12" t="s">
        <v>27</v>
      </c>
      <c r="U42" s="12" t="s">
        <v>27</v>
      </c>
      <c r="V42" s="12" t="s">
        <v>165</v>
      </c>
      <c r="W42" s="12" t="s">
        <v>43</v>
      </c>
      <c r="X42" s="12" t="s">
        <v>39</v>
      </c>
      <c r="Y42" s="12" t="s">
        <v>39</v>
      </c>
      <c r="Z42" s="12" t="s">
        <v>45</v>
      </c>
    </row>
    <row r="43" spans="1:26" x14ac:dyDescent="0.25">
      <c r="A43" s="12" t="s">
        <v>166</v>
      </c>
      <c r="B43" s="12" t="s">
        <v>27</v>
      </c>
      <c r="C43" s="12" t="s">
        <v>43</v>
      </c>
      <c r="D43" s="12" t="s">
        <v>27</v>
      </c>
      <c r="E43" s="12" t="s">
        <v>27</v>
      </c>
      <c r="F43" s="12" t="s">
        <v>27</v>
      </c>
      <c r="G43" s="12" t="s">
        <v>27</v>
      </c>
      <c r="H43" s="12" t="s">
        <v>27</v>
      </c>
      <c r="I43" s="12" t="s">
        <v>27</v>
      </c>
      <c r="J43" s="12" t="s">
        <v>27</v>
      </c>
      <c r="K43" s="12" t="s">
        <v>27</v>
      </c>
      <c r="L43" s="12" t="s">
        <v>27</v>
      </c>
      <c r="M43" s="12" t="s">
        <v>27</v>
      </c>
      <c r="N43" s="12" t="s">
        <v>27</v>
      </c>
      <c r="O43" s="12" t="s">
        <v>27</v>
      </c>
      <c r="P43" s="12" t="s">
        <v>27</v>
      </c>
      <c r="Q43" s="12" t="s">
        <v>27</v>
      </c>
      <c r="R43" s="12" t="s">
        <v>27</v>
      </c>
      <c r="S43" s="12" t="s">
        <v>27</v>
      </c>
      <c r="T43" s="12" t="s">
        <v>27</v>
      </c>
      <c r="U43" s="12" t="s">
        <v>27</v>
      </c>
      <c r="V43" s="12" t="s">
        <v>166</v>
      </c>
      <c r="W43" s="12" t="s">
        <v>43</v>
      </c>
      <c r="X43" s="12" t="s">
        <v>39</v>
      </c>
      <c r="Y43" s="12" t="s">
        <v>39</v>
      </c>
      <c r="Z43" s="12" t="s">
        <v>45</v>
      </c>
    </row>
    <row r="44" spans="1:26" x14ac:dyDescent="0.25">
      <c r="A44" s="12" t="s">
        <v>167</v>
      </c>
      <c r="B44" s="12" t="s">
        <v>27</v>
      </c>
      <c r="C44" s="12" t="s">
        <v>47</v>
      </c>
      <c r="D44" s="12" t="s">
        <v>168</v>
      </c>
      <c r="E44" s="12" t="s">
        <v>169</v>
      </c>
      <c r="F44" s="12" t="s">
        <v>27</v>
      </c>
      <c r="G44" s="12" t="s">
        <v>27</v>
      </c>
      <c r="H44" s="12" t="s">
        <v>27</v>
      </c>
      <c r="I44" s="12" t="s">
        <v>27</v>
      </c>
      <c r="J44" s="12" t="s">
        <v>27</v>
      </c>
      <c r="K44" s="12" t="s">
        <v>27</v>
      </c>
      <c r="L44" s="12" t="s">
        <v>27</v>
      </c>
      <c r="M44" s="12" t="s">
        <v>27</v>
      </c>
      <c r="N44" s="12" t="s">
        <v>27</v>
      </c>
      <c r="O44" s="12" t="s">
        <v>27</v>
      </c>
      <c r="P44" s="12" t="s">
        <v>27</v>
      </c>
      <c r="Q44" s="12" t="s">
        <v>27</v>
      </c>
      <c r="R44" s="12" t="s">
        <v>27</v>
      </c>
      <c r="S44" s="12" t="s">
        <v>27</v>
      </c>
      <c r="T44" s="12" t="s">
        <v>27</v>
      </c>
      <c r="U44" s="12" t="s">
        <v>27</v>
      </c>
      <c r="V44" s="12" t="s">
        <v>167</v>
      </c>
      <c r="W44" s="12" t="s">
        <v>43</v>
      </c>
      <c r="X44" s="12" t="s">
        <v>39</v>
      </c>
      <c r="Y44" s="12" t="s">
        <v>39</v>
      </c>
      <c r="Z44" s="12" t="s">
        <v>45</v>
      </c>
    </row>
    <row r="45" spans="1:26" x14ac:dyDescent="0.25">
      <c r="A45" s="12" t="s">
        <v>170</v>
      </c>
      <c r="B45" s="12" t="s">
        <v>27</v>
      </c>
      <c r="C45" s="12" t="s">
        <v>43</v>
      </c>
      <c r="D45" s="12" t="s">
        <v>27</v>
      </c>
      <c r="E45" s="12" t="s">
        <v>27</v>
      </c>
      <c r="F45" s="12" t="s">
        <v>27</v>
      </c>
      <c r="G45" s="12" t="s">
        <v>27</v>
      </c>
      <c r="H45" s="12" t="s">
        <v>27</v>
      </c>
      <c r="I45" s="12" t="s">
        <v>27</v>
      </c>
      <c r="J45" s="12" t="s">
        <v>27</v>
      </c>
      <c r="K45" s="12" t="s">
        <v>27</v>
      </c>
      <c r="L45" s="12" t="s">
        <v>27</v>
      </c>
      <c r="M45" s="12" t="s">
        <v>27</v>
      </c>
      <c r="N45" s="12" t="s">
        <v>27</v>
      </c>
      <c r="O45" s="12" t="s">
        <v>27</v>
      </c>
      <c r="P45" s="12" t="s">
        <v>27</v>
      </c>
      <c r="Q45" s="12" t="s">
        <v>27</v>
      </c>
      <c r="R45" s="12" t="s">
        <v>27</v>
      </c>
      <c r="S45" s="12" t="s">
        <v>27</v>
      </c>
      <c r="T45" s="12" t="s">
        <v>27</v>
      </c>
      <c r="U45" s="12" t="s">
        <v>27</v>
      </c>
      <c r="V45" s="12" t="s">
        <v>170</v>
      </c>
      <c r="W45" s="12" t="s">
        <v>43</v>
      </c>
      <c r="X45" s="12" t="s">
        <v>39</v>
      </c>
      <c r="Y45" s="12" t="s">
        <v>39</v>
      </c>
      <c r="Z45" s="12" t="s">
        <v>45</v>
      </c>
    </row>
    <row r="46" spans="1:26" x14ac:dyDescent="0.25">
      <c r="A46" s="12" t="s">
        <v>171</v>
      </c>
      <c r="B46" s="12" t="s">
        <v>42</v>
      </c>
      <c r="C46" s="12" t="s">
        <v>43</v>
      </c>
      <c r="D46" s="12" t="s">
        <v>27</v>
      </c>
      <c r="E46" s="12" t="s">
        <v>27</v>
      </c>
      <c r="F46" s="12" t="s">
        <v>27</v>
      </c>
      <c r="G46" s="12" t="s">
        <v>27</v>
      </c>
      <c r="H46" s="12" t="s">
        <v>27</v>
      </c>
      <c r="I46" s="12" t="s">
        <v>27</v>
      </c>
      <c r="J46" s="12" t="s">
        <v>27</v>
      </c>
      <c r="K46" s="12" t="s">
        <v>27</v>
      </c>
      <c r="L46" s="12" t="s">
        <v>27</v>
      </c>
      <c r="M46" s="12" t="s">
        <v>27</v>
      </c>
      <c r="N46" s="12" t="s">
        <v>27</v>
      </c>
      <c r="O46" s="12" t="s">
        <v>27</v>
      </c>
      <c r="P46" s="12" t="s">
        <v>27</v>
      </c>
      <c r="Q46" s="12" t="s">
        <v>27</v>
      </c>
      <c r="R46" s="12" t="s">
        <v>27</v>
      </c>
      <c r="S46" s="12" t="s">
        <v>27</v>
      </c>
      <c r="T46" s="12" t="s">
        <v>27</v>
      </c>
      <c r="U46" s="12" t="s">
        <v>27</v>
      </c>
      <c r="V46" s="12" t="s">
        <v>172</v>
      </c>
      <c r="W46" s="12" t="s">
        <v>43</v>
      </c>
      <c r="X46" s="12" t="s">
        <v>39</v>
      </c>
      <c r="Y46" s="12" t="s">
        <v>39</v>
      </c>
      <c r="Z46" s="12" t="s">
        <v>45</v>
      </c>
    </row>
    <row r="47" spans="1:26" x14ac:dyDescent="0.25">
      <c r="A47" s="12" t="s">
        <v>173</v>
      </c>
      <c r="B47" s="12" t="s">
        <v>27</v>
      </c>
      <c r="C47" s="12" t="s">
        <v>28</v>
      </c>
      <c r="D47" s="12" t="s">
        <v>174</v>
      </c>
      <c r="E47" s="12" t="s">
        <v>175</v>
      </c>
      <c r="F47" s="12" t="s">
        <v>176</v>
      </c>
      <c r="G47" s="12" t="s">
        <v>808</v>
      </c>
      <c r="H47" s="12" t="s">
        <v>809</v>
      </c>
      <c r="I47" s="12" t="s">
        <v>810</v>
      </c>
      <c r="J47" s="12" t="s">
        <v>27</v>
      </c>
      <c r="K47" s="12" t="s">
        <v>27</v>
      </c>
      <c r="L47" s="12" t="s">
        <v>27</v>
      </c>
      <c r="M47" s="12" t="s">
        <v>27</v>
      </c>
      <c r="N47" s="12" t="s">
        <v>27</v>
      </c>
      <c r="O47" s="12" t="s">
        <v>27</v>
      </c>
      <c r="P47" s="12" t="s">
        <v>27</v>
      </c>
      <c r="Q47" s="12" t="s">
        <v>27</v>
      </c>
      <c r="R47" s="12" t="s">
        <v>27</v>
      </c>
      <c r="S47" s="12" t="s">
        <v>27</v>
      </c>
      <c r="T47" s="12" t="s">
        <v>27</v>
      </c>
      <c r="U47" s="12" t="s">
        <v>27</v>
      </c>
      <c r="V47" s="12" t="s">
        <v>173</v>
      </c>
      <c r="W47" s="12" t="s">
        <v>28</v>
      </c>
      <c r="X47" s="12" t="s">
        <v>39</v>
      </c>
      <c r="Y47" s="12" t="s">
        <v>39</v>
      </c>
      <c r="Z47" s="12" t="s">
        <v>811</v>
      </c>
    </row>
    <row r="48" spans="1:26" x14ac:dyDescent="0.25">
      <c r="A48" s="12" t="s">
        <v>179</v>
      </c>
      <c r="B48" s="12" t="s">
        <v>27</v>
      </c>
      <c r="C48" s="12" t="s">
        <v>47</v>
      </c>
      <c r="D48" s="12" t="s">
        <v>180</v>
      </c>
      <c r="E48" s="12" t="s">
        <v>181</v>
      </c>
      <c r="F48" s="12" t="s">
        <v>812</v>
      </c>
      <c r="G48" s="12" t="s">
        <v>813</v>
      </c>
      <c r="H48" s="12" t="s">
        <v>27</v>
      </c>
      <c r="I48" s="12" t="s">
        <v>27</v>
      </c>
      <c r="J48" s="12" t="s">
        <v>27</v>
      </c>
      <c r="K48" s="12" t="s">
        <v>27</v>
      </c>
      <c r="L48" s="12" t="s">
        <v>27</v>
      </c>
      <c r="M48" s="12" t="s">
        <v>27</v>
      </c>
      <c r="N48" s="12" t="s">
        <v>27</v>
      </c>
      <c r="O48" s="12" t="s">
        <v>27</v>
      </c>
      <c r="P48" s="12" t="s">
        <v>27</v>
      </c>
      <c r="Q48" s="12" t="s">
        <v>27</v>
      </c>
      <c r="R48" s="12" t="s">
        <v>27</v>
      </c>
      <c r="S48" s="12" t="s">
        <v>27</v>
      </c>
      <c r="T48" s="12" t="s">
        <v>27</v>
      </c>
      <c r="U48" s="12" t="s">
        <v>27</v>
      </c>
      <c r="V48" s="12" t="s">
        <v>179</v>
      </c>
      <c r="W48" s="12" t="s">
        <v>47</v>
      </c>
      <c r="X48" s="12" t="s">
        <v>39</v>
      </c>
      <c r="Y48" s="12" t="s">
        <v>39</v>
      </c>
      <c r="Z48" s="12" t="s">
        <v>814</v>
      </c>
    </row>
    <row r="49" spans="1:26" x14ac:dyDescent="0.25">
      <c r="A49" s="12" t="s">
        <v>185</v>
      </c>
      <c r="B49" s="12" t="s">
        <v>27</v>
      </c>
      <c r="C49" s="12" t="s">
        <v>43</v>
      </c>
      <c r="D49" s="12" t="s">
        <v>27</v>
      </c>
      <c r="E49" s="12" t="s">
        <v>27</v>
      </c>
      <c r="F49" s="12" t="s">
        <v>27</v>
      </c>
      <c r="G49" s="12" t="s">
        <v>27</v>
      </c>
      <c r="H49" s="12" t="s">
        <v>27</v>
      </c>
      <c r="I49" s="12" t="s">
        <v>27</v>
      </c>
      <c r="J49" s="12" t="s">
        <v>27</v>
      </c>
      <c r="K49" s="12" t="s">
        <v>27</v>
      </c>
      <c r="L49" s="12" t="s">
        <v>27</v>
      </c>
      <c r="M49" s="12" t="s">
        <v>27</v>
      </c>
      <c r="N49" s="12" t="s">
        <v>27</v>
      </c>
      <c r="O49" s="12" t="s">
        <v>27</v>
      </c>
      <c r="P49" s="12" t="s">
        <v>27</v>
      </c>
      <c r="Q49" s="12" t="s">
        <v>27</v>
      </c>
      <c r="R49" s="12" t="s">
        <v>27</v>
      </c>
      <c r="S49" s="12" t="s">
        <v>27</v>
      </c>
      <c r="T49" s="12" t="s">
        <v>27</v>
      </c>
      <c r="U49" s="12" t="s">
        <v>27</v>
      </c>
      <c r="V49" s="12" t="s">
        <v>185</v>
      </c>
      <c r="W49" s="12" t="s">
        <v>43</v>
      </c>
      <c r="X49" s="12" t="s">
        <v>39</v>
      </c>
      <c r="Y49" s="12" t="s">
        <v>39</v>
      </c>
      <c r="Z49" s="12" t="s">
        <v>45</v>
      </c>
    </row>
    <row r="50" spans="1:26" x14ac:dyDescent="0.25">
      <c r="A50" s="12" t="s">
        <v>186</v>
      </c>
      <c r="B50" s="12" t="s">
        <v>187</v>
      </c>
      <c r="C50" s="12" t="s">
        <v>28</v>
      </c>
      <c r="D50" s="12" t="s">
        <v>188</v>
      </c>
      <c r="E50" s="12" t="s">
        <v>189</v>
      </c>
      <c r="F50" s="12" t="s">
        <v>190</v>
      </c>
      <c r="G50" s="12" t="s">
        <v>696</v>
      </c>
      <c r="H50" s="12" t="s">
        <v>506</v>
      </c>
      <c r="I50" s="12" t="s">
        <v>697</v>
      </c>
      <c r="J50" s="12" t="s">
        <v>815</v>
      </c>
      <c r="K50" s="12" t="s">
        <v>816</v>
      </c>
      <c r="L50" s="12" t="s">
        <v>27</v>
      </c>
      <c r="M50" s="12" t="s">
        <v>27</v>
      </c>
      <c r="N50" s="12" t="s">
        <v>27</v>
      </c>
      <c r="O50" s="12" t="s">
        <v>27</v>
      </c>
      <c r="P50" s="12" t="s">
        <v>27</v>
      </c>
      <c r="Q50" s="12" t="s">
        <v>27</v>
      </c>
      <c r="R50" s="12" t="s">
        <v>27</v>
      </c>
      <c r="S50" s="12" t="s">
        <v>27</v>
      </c>
      <c r="T50" s="12" t="s">
        <v>27</v>
      </c>
      <c r="U50" s="12" t="s">
        <v>27</v>
      </c>
      <c r="V50" s="12" t="s">
        <v>196</v>
      </c>
      <c r="W50" s="12" t="s">
        <v>28</v>
      </c>
      <c r="X50" s="12" t="s">
        <v>39</v>
      </c>
      <c r="Y50" s="12" t="s">
        <v>39</v>
      </c>
      <c r="Z50" s="12" t="s">
        <v>817</v>
      </c>
    </row>
    <row r="51" spans="1:26" x14ac:dyDescent="0.25">
      <c r="A51" s="12" t="s">
        <v>198</v>
      </c>
      <c r="B51" s="12" t="s">
        <v>27</v>
      </c>
      <c r="C51" s="12" t="s">
        <v>28</v>
      </c>
      <c r="D51" s="12" t="s">
        <v>611</v>
      </c>
      <c r="E51" s="12" t="s">
        <v>200</v>
      </c>
      <c r="F51" s="12" t="s">
        <v>510</v>
      </c>
      <c r="G51" s="12" t="s">
        <v>818</v>
      </c>
      <c r="H51" s="12" t="s">
        <v>512</v>
      </c>
      <c r="I51" s="12" t="s">
        <v>662</v>
      </c>
      <c r="J51" s="12" t="s">
        <v>477</v>
      </c>
      <c r="K51" s="12" t="s">
        <v>687</v>
      </c>
      <c r="L51" s="12" t="s">
        <v>27</v>
      </c>
      <c r="M51" s="12" t="s">
        <v>27</v>
      </c>
      <c r="N51" s="12" t="s">
        <v>27</v>
      </c>
      <c r="O51" s="12" t="s">
        <v>27</v>
      </c>
      <c r="P51" s="12" t="s">
        <v>27</v>
      </c>
      <c r="Q51" s="12" t="s">
        <v>27</v>
      </c>
      <c r="R51" s="12" t="s">
        <v>27</v>
      </c>
      <c r="S51" s="12" t="s">
        <v>27</v>
      </c>
      <c r="T51" s="12" t="s">
        <v>27</v>
      </c>
      <c r="U51" s="12" t="s">
        <v>27</v>
      </c>
      <c r="V51" s="12" t="s">
        <v>198</v>
      </c>
      <c r="W51" s="12" t="s">
        <v>28</v>
      </c>
      <c r="X51" s="12" t="s">
        <v>39</v>
      </c>
      <c r="Y51" s="12" t="s">
        <v>39</v>
      </c>
      <c r="Z51" s="12" t="s">
        <v>513</v>
      </c>
    </row>
    <row r="52" spans="1:26" x14ac:dyDescent="0.25">
      <c r="A52" s="12" t="s">
        <v>207</v>
      </c>
      <c r="B52" s="12" t="s">
        <v>27</v>
      </c>
      <c r="C52" s="12" t="s">
        <v>43</v>
      </c>
      <c r="D52" s="12" t="s">
        <v>27</v>
      </c>
      <c r="E52" s="12" t="s">
        <v>27</v>
      </c>
      <c r="F52" s="12" t="s">
        <v>27</v>
      </c>
      <c r="G52" s="12" t="s">
        <v>27</v>
      </c>
      <c r="H52" s="12" t="s">
        <v>27</v>
      </c>
      <c r="I52" s="12" t="s">
        <v>27</v>
      </c>
      <c r="J52" s="12" t="s">
        <v>27</v>
      </c>
      <c r="K52" s="12" t="s">
        <v>27</v>
      </c>
      <c r="L52" s="12" t="s">
        <v>27</v>
      </c>
      <c r="M52" s="12" t="s">
        <v>27</v>
      </c>
      <c r="N52" s="12" t="s">
        <v>27</v>
      </c>
      <c r="O52" s="12" t="s">
        <v>27</v>
      </c>
      <c r="P52" s="12" t="s">
        <v>27</v>
      </c>
      <c r="Q52" s="12" t="s">
        <v>27</v>
      </c>
      <c r="R52" s="12" t="s">
        <v>27</v>
      </c>
      <c r="S52" s="12" t="s">
        <v>27</v>
      </c>
      <c r="T52" s="12" t="s">
        <v>27</v>
      </c>
      <c r="U52" s="12" t="s">
        <v>27</v>
      </c>
      <c r="V52" s="12" t="s">
        <v>208</v>
      </c>
      <c r="W52" s="12" t="s">
        <v>43</v>
      </c>
      <c r="X52" s="12" t="s">
        <v>39</v>
      </c>
      <c r="Y52" s="12" t="s">
        <v>39</v>
      </c>
      <c r="Z52" s="12" t="s">
        <v>45</v>
      </c>
    </row>
    <row r="53" spans="1:26" x14ac:dyDescent="0.25">
      <c r="A53" s="12" t="s">
        <v>209</v>
      </c>
      <c r="B53" s="12" t="s">
        <v>27</v>
      </c>
      <c r="C53" s="12" t="s">
        <v>43</v>
      </c>
      <c r="D53" s="12" t="s">
        <v>27</v>
      </c>
      <c r="E53" s="12" t="s">
        <v>27</v>
      </c>
      <c r="F53" s="12" t="s">
        <v>27</v>
      </c>
      <c r="G53" s="12" t="s">
        <v>27</v>
      </c>
      <c r="H53" s="12" t="s">
        <v>27</v>
      </c>
      <c r="I53" s="12" t="s">
        <v>27</v>
      </c>
      <c r="J53" s="12" t="s">
        <v>27</v>
      </c>
      <c r="K53" s="12" t="s">
        <v>27</v>
      </c>
      <c r="L53" s="12" t="s">
        <v>27</v>
      </c>
      <c r="M53" s="12" t="s">
        <v>27</v>
      </c>
      <c r="N53" s="12" t="s">
        <v>27</v>
      </c>
      <c r="O53" s="12" t="s">
        <v>27</v>
      </c>
      <c r="P53" s="12" t="s">
        <v>27</v>
      </c>
      <c r="Q53" s="12" t="s">
        <v>27</v>
      </c>
      <c r="R53" s="12" t="s">
        <v>27</v>
      </c>
      <c r="S53" s="12" t="s">
        <v>27</v>
      </c>
      <c r="T53" s="12" t="s">
        <v>27</v>
      </c>
      <c r="U53" s="12" t="s">
        <v>27</v>
      </c>
      <c r="V53" s="12" t="s">
        <v>209</v>
      </c>
      <c r="W53" s="12" t="s">
        <v>43</v>
      </c>
      <c r="X53" s="12" t="s">
        <v>39</v>
      </c>
      <c r="Y53" s="12" t="s">
        <v>39</v>
      </c>
      <c r="Z53" s="12" t="s">
        <v>45</v>
      </c>
    </row>
    <row r="54" spans="1:26" x14ac:dyDescent="0.25">
      <c r="A54" s="12" t="s">
        <v>210</v>
      </c>
      <c r="B54" s="12" t="s">
        <v>42</v>
      </c>
      <c r="C54" s="12" t="s">
        <v>43</v>
      </c>
      <c r="D54" s="12" t="s">
        <v>27</v>
      </c>
      <c r="E54" s="12" t="s">
        <v>27</v>
      </c>
      <c r="F54" s="12" t="s">
        <v>27</v>
      </c>
      <c r="G54" s="12" t="s">
        <v>27</v>
      </c>
      <c r="H54" s="12" t="s">
        <v>27</v>
      </c>
      <c r="I54" s="12" t="s">
        <v>27</v>
      </c>
      <c r="J54" s="12" t="s">
        <v>27</v>
      </c>
      <c r="K54" s="12" t="s">
        <v>27</v>
      </c>
      <c r="L54" s="12" t="s">
        <v>27</v>
      </c>
      <c r="M54" s="12" t="s">
        <v>27</v>
      </c>
      <c r="N54" s="12" t="s">
        <v>27</v>
      </c>
      <c r="O54" s="12" t="s">
        <v>27</v>
      </c>
      <c r="P54" s="12" t="s">
        <v>27</v>
      </c>
      <c r="Q54" s="12" t="s">
        <v>27</v>
      </c>
      <c r="R54" s="12" t="s">
        <v>27</v>
      </c>
      <c r="S54" s="12" t="s">
        <v>27</v>
      </c>
      <c r="T54" s="12" t="s">
        <v>27</v>
      </c>
      <c r="U54" s="12" t="s">
        <v>27</v>
      </c>
      <c r="V54" s="12" t="s">
        <v>211</v>
      </c>
      <c r="W54" s="12" t="s">
        <v>43</v>
      </c>
      <c r="X54" s="12" t="s">
        <v>39</v>
      </c>
      <c r="Y54" s="12" t="s">
        <v>39</v>
      </c>
      <c r="Z54" s="12" t="s">
        <v>45</v>
      </c>
    </row>
    <row r="55" spans="1:26" x14ac:dyDescent="0.25">
      <c r="A55" s="12" t="s">
        <v>212</v>
      </c>
      <c r="B55" s="12" t="s">
        <v>42</v>
      </c>
      <c r="C55" s="12" t="s">
        <v>43</v>
      </c>
      <c r="D55" s="12" t="s">
        <v>27</v>
      </c>
      <c r="E55" s="12" t="s">
        <v>27</v>
      </c>
      <c r="F55" s="12" t="s">
        <v>27</v>
      </c>
      <c r="G55" s="12" t="s">
        <v>27</v>
      </c>
      <c r="H55" s="12" t="s">
        <v>27</v>
      </c>
      <c r="I55" s="12" t="s">
        <v>27</v>
      </c>
      <c r="J55" s="12" t="s">
        <v>27</v>
      </c>
      <c r="K55" s="12" t="s">
        <v>27</v>
      </c>
      <c r="L55" s="12" t="s">
        <v>27</v>
      </c>
      <c r="M55" s="12" t="s">
        <v>27</v>
      </c>
      <c r="N55" s="12" t="s">
        <v>27</v>
      </c>
      <c r="O55" s="12" t="s">
        <v>27</v>
      </c>
      <c r="P55" s="12" t="s">
        <v>27</v>
      </c>
      <c r="Q55" s="12" t="s">
        <v>27</v>
      </c>
      <c r="R55" s="12" t="s">
        <v>27</v>
      </c>
      <c r="S55" s="12" t="s">
        <v>27</v>
      </c>
      <c r="T55" s="12" t="s">
        <v>27</v>
      </c>
      <c r="U55" s="12" t="s">
        <v>27</v>
      </c>
      <c r="V55" s="12" t="s">
        <v>213</v>
      </c>
      <c r="W55" s="12" t="s">
        <v>43</v>
      </c>
      <c r="X55" s="12" t="s">
        <v>39</v>
      </c>
      <c r="Y55" s="12" t="s">
        <v>39</v>
      </c>
      <c r="Z55" s="12" t="s">
        <v>45</v>
      </c>
    </row>
    <row r="56" spans="1:26" x14ac:dyDescent="0.25">
      <c r="A56" s="12" t="s">
        <v>214</v>
      </c>
      <c r="B56" s="12" t="s">
        <v>27</v>
      </c>
      <c r="C56" s="12" t="s">
        <v>43</v>
      </c>
      <c r="D56" s="12" t="s">
        <v>27</v>
      </c>
      <c r="E56" s="12" t="s">
        <v>27</v>
      </c>
      <c r="F56" s="12" t="s">
        <v>27</v>
      </c>
      <c r="G56" s="12" t="s">
        <v>27</v>
      </c>
      <c r="H56" s="12" t="s">
        <v>27</v>
      </c>
      <c r="I56" s="12" t="s">
        <v>27</v>
      </c>
      <c r="J56" s="12" t="s">
        <v>27</v>
      </c>
      <c r="K56" s="12" t="s">
        <v>27</v>
      </c>
      <c r="L56" s="12" t="s">
        <v>27</v>
      </c>
      <c r="M56" s="12" t="s">
        <v>27</v>
      </c>
      <c r="N56" s="12" t="s">
        <v>27</v>
      </c>
      <c r="O56" s="12" t="s">
        <v>27</v>
      </c>
      <c r="P56" s="12" t="s">
        <v>27</v>
      </c>
      <c r="Q56" s="12" t="s">
        <v>27</v>
      </c>
      <c r="R56" s="12" t="s">
        <v>27</v>
      </c>
      <c r="S56" s="12" t="s">
        <v>27</v>
      </c>
      <c r="T56" s="12" t="s">
        <v>27</v>
      </c>
      <c r="U56" s="12" t="s">
        <v>27</v>
      </c>
      <c r="V56" s="12" t="s">
        <v>215</v>
      </c>
      <c r="W56" s="12" t="s">
        <v>43</v>
      </c>
      <c r="X56" s="12" t="s">
        <v>39</v>
      </c>
      <c r="Y56" s="12" t="s">
        <v>39</v>
      </c>
      <c r="Z56" s="12" t="s">
        <v>45</v>
      </c>
    </row>
    <row r="57" spans="1:26" x14ac:dyDescent="0.25">
      <c r="A57" s="12" t="s">
        <v>216</v>
      </c>
      <c r="B57" s="12" t="s">
        <v>89</v>
      </c>
      <c r="C57" s="12" t="s">
        <v>43</v>
      </c>
      <c r="D57" s="12" t="s">
        <v>27</v>
      </c>
      <c r="E57" s="12" t="s">
        <v>27</v>
      </c>
      <c r="F57" s="12" t="s">
        <v>27</v>
      </c>
      <c r="G57" s="12" t="s">
        <v>27</v>
      </c>
      <c r="H57" s="12" t="s">
        <v>27</v>
      </c>
      <c r="I57" s="12" t="s">
        <v>27</v>
      </c>
      <c r="J57" s="12" t="s">
        <v>27</v>
      </c>
      <c r="K57" s="12" t="s">
        <v>27</v>
      </c>
      <c r="L57" s="12" t="s">
        <v>27</v>
      </c>
      <c r="M57" s="12" t="s">
        <v>27</v>
      </c>
      <c r="N57" s="12" t="s">
        <v>27</v>
      </c>
      <c r="O57" s="12" t="s">
        <v>27</v>
      </c>
      <c r="P57" s="12" t="s">
        <v>27</v>
      </c>
      <c r="Q57" s="12" t="s">
        <v>27</v>
      </c>
      <c r="R57" s="12" t="s">
        <v>27</v>
      </c>
      <c r="S57" s="12" t="s">
        <v>27</v>
      </c>
      <c r="T57" s="12" t="s">
        <v>27</v>
      </c>
      <c r="U57" s="12" t="s">
        <v>27</v>
      </c>
      <c r="V57" s="12" t="s">
        <v>217</v>
      </c>
      <c r="W57" s="12" t="s">
        <v>43</v>
      </c>
      <c r="X57" s="12" t="s">
        <v>39</v>
      </c>
      <c r="Y57" s="12" t="s">
        <v>39</v>
      </c>
      <c r="Z57" s="12" t="s">
        <v>45</v>
      </c>
    </row>
    <row r="58" spans="1:26" x14ac:dyDescent="0.25">
      <c r="A58" s="12" t="s">
        <v>218</v>
      </c>
      <c r="B58" s="12" t="s">
        <v>27</v>
      </c>
      <c r="C58" s="12" t="s">
        <v>43</v>
      </c>
      <c r="D58" s="12" t="s">
        <v>27</v>
      </c>
      <c r="E58" s="12" t="s">
        <v>27</v>
      </c>
      <c r="F58" s="12" t="s">
        <v>27</v>
      </c>
      <c r="G58" s="12" t="s">
        <v>27</v>
      </c>
      <c r="H58" s="12" t="s">
        <v>27</v>
      </c>
      <c r="I58" s="12" t="s">
        <v>27</v>
      </c>
      <c r="J58" s="12" t="s">
        <v>27</v>
      </c>
      <c r="K58" s="12" t="s">
        <v>27</v>
      </c>
      <c r="L58" s="12" t="s">
        <v>27</v>
      </c>
      <c r="M58" s="12" t="s">
        <v>27</v>
      </c>
      <c r="N58" s="12" t="s">
        <v>27</v>
      </c>
      <c r="O58" s="12" t="s">
        <v>27</v>
      </c>
      <c r="P58" s="12" t="s">
        <v>27</v>
      </c>
      <c r="Q58" s="12" t="s">
        <v>27</v>
      </c>
      <c r="R58" s="12" t="s">
        <v>27</v>
      </c>
      <c r="S58" s="12" t="s">
        <v>27</v>
      </c>
      <c r="T58" s="12" t="s">
        <v>27</v>
      </c>
      <c r="U58" s="12" t="s">
        <v>27</v>
      </c>
      <c r="V58" s="12" t="s">
        <v>218</v>
      </c>
      <c r="W58" s="12" t="s">
        <v>43</v>
      </c>
      <c r="X58" s="12" t="s">
        <v>39</v>
      </c>
      <c r="Y58" s="12" t="s">
        <v>39</v>
      </c>
      <c r="Z58" s="12" t="s">
        <v>45</v>
      </c>
    </row>
    <row r="59" spans="1:26" x14ac:dyDescent="0.25">
      <c r="A59" s="12" t="s">
        <v>221</v>
      </c>
      <c r="B59" s="12" t="s">
        <v>27</v>
      </c>
      <c r="C59" s="12" t="s">
        <v>28</v>
      </c>
      <c r="D59" s="12" t="s">
        <v>612</v>
      </c>
      <c r="E59" s="12" t="s">
        <v>223</v>
      </c>
      <c r="F59" s="12" t="s">
        <v>514</v>
      </c>
      <c r="G59" s="12" t="s">
        <v>687</v>
      </c>
      <c r="H59" s="12" t="s">
        <v>515</v>
      </c>
      <c r="I59" s="12" t="s">
        <v>785</v>
      </c>
      <c r="J59" s="12" t="s">
        <v>516</v>
      </c>
      <c r="K59" s="12" t="s">
        <v>669</v>
      </c>
      <c r="L59" s="12" t="s">
        <v>518</v>
      </c>
      <c r="M59" s="12" t="s">
        <v>669</v>
      </c>
      <c r="N59" s="12" t="s">
        <v>27</v>
      </c>
      <c r="O59" s="12" t="s">
        <v>27</v>
      </c>
      <c r="P59" s="12" t="s">
        <v>27</v>
      </c>
      <c r="Q59" s="12" t="s">
        <v>27</v>
      </c>
      <c r="R59" s="12" t="s">
        <v>27</v>
      </c>
      <c r="S59" s="12" t="s">
        <v>27</v>
      </c>
      <c r="T59" s="12" t="s">
        <v>27</v>
      </c>
      <c r="U59" s="12" t="s">
        <v>27</v>
      </c>
      <c r="V59" s="12" t="s">
        <v>221</v>
      </c>
      <c r="W59" s="12" t="s">
        <v>28</v>
      </c>
      <c r="X59" s="12" t="s">
        <v>39</v>
      </c>
      <c r="Y59" s="12" t="s">
        <v>39</v>
      </c>
      <c r="Z59" s="12" t="s">
        <v>819</v>
      </c>
    </row>
    <row r="60" spans="1:26" x14ac:dyDescent="0.25">
      <c r="A60" s="12" t="s">
        <v>231</v>
      </c>
      <c r="B60" s="12" t="s">
        <v>27</v>
      </c>
      <c r="C60" s="12" t="s">
        <v>43</v>
      </c>
      <c r="D60" s="12" t="s">
        <v>27</v>
      </c>
      <c r="E60" s="12" t="s">
        <v>27</v>
      </c>
      <c r="F60" s="12" t="s">
        <v>27</v>
      </c>
      <c r="G60" s="12" t="s">
        <v>27</v>
      </c>
      <c r="H60" s="12" t="s">
        <v>27</v>
      </c>
      <c r="I60" s="12" t="s">
        <v>27</v>
      </c>
      <c r="J60" s="12" t="s">
        <v>27</v>
      </c>
      <c r="K60" s="12" t="s">
        <v>27</v>
      </c>
      <c r="L60" s="12" t="s">
        <v>27</v>
      </c>
      <c r="M60" s="12" t="s">
        <v>27</v>
      </c>
      <c r="N60" s="12" t="s">
        <v>27</v>
      </c>
      <c r="O60" s="12" t="s">
        <v>27</v>
      </c>
      <c r="P60" s="12" t="s">
        <v>27</v>
      </c>
      <c r="Q60" s="12" t="s">
        <v>27</v>
      </c>
      <c r="R60" s="12" t="s">
        <v>27</v>
      </c>
      <c r="S60" s="12" t="s">
        <v>27</v>
      </c>
      <c r="T60" s="12" t="s">
        <v>27</v>
      </c>
      <c r="U60" s="12" t="s">
        <v>27</v>
      </c>
      <c r="V60" s="12" t="s">
        <v>231</v>
      </c>
      <c r="W60" s="12" t="s">
        <v>43</v>
      </c>
      <c r="X60" s="12" t="s">
        <v>39</v>
      </c>
      <c r="Y60" s="12" t="s">
        <v>39</v>
      </c>
      <c r="Z60" s="12" t="s">
        <v>45</v>
      </c>
    </row>
    <row r="61" spans="1:26" x14ac:dyDescent="0.25">
      <c r="A61" s="12" t="s">
        <v>232</v>
      </c>
      <c r="B61" s="12" t="s">
        <v>42</v>
      </c>
      <c r="C61" s="12" t="s">
        <v>43</v>
      </c>
      <c r="D61" s="12" t="s">
        <v>27</v>
      </c>
      <c r="E61" s="12" t="s">
        <v>27</v>
      </c>
      <c r="F61" s="12" t="s">
        <v>27</v>
      </c>
      <c r="G61" s="12" t="s">
        <v>27</v>
      </c>
      <c r="H61" s="12" t="s">
        <v>27</v>
      </c>
      <c r="I61" s="12" t="s">
        <v>27</v>
      </c>
      <c r="J61" s="12" t="s">
        <v>27</v>
      </c>
      <c r="K61" s="12" t="s">
        <v>27</v>
      </c>
      <c r="L61" s="12" t="s">
        <v>27</v>
      </c>
      <c r="M61" s="12" t="s">
        <v>27</v>
      </c>
      <c r="N61" s="12" t="s">
        <v>27</v>
      </c>
      <c r="O61" s="12" t="s">
        <v>27</v>
      </c>
      <c r="P61" s="12" t="s">
        <v>27</v>
      </c>
      <c r="Q61" s="12" t="s">
        <v>27</v>
      </c>
      <c r="R61" s="12" t="s">
        <v>27</v>
      </c>
      <c r="S61" s="12" t="s">
        <v>27</v>
      </c>
      <c r="T61" s="12" t="s">
        <v>27</v>
      </c>
      <c r="U61" s="12" t="s">
        <v>27</v>
      </c>
      <c r="V61" s="12" t="s">
        <v>233</v>
      </c>
      <c r="W61" s="12" t="s">
        <v>43</v>
      </c>
      <c r="X61" s="12" t="s">
        <v>39</v>
      </c>
      <c r="Y61" s="12" t="s">
        <v>39</v>
      </c>
      <c r="Z61" s="12" t="s">
        <v>45</v>
      </c>
    </row>
    <row r="62" spans="1:26" x14ac:dyDescent="0.25">
      <c r="A62" s="12" t="s">
        <v>234</v>
      </c>
      <c r="B62" s="12" t="s">
        <v>42</v>
      </c>
      <c r="C62" s="12" t="s">
        <v>43</v>
      </c>
      <c r="D62" s="12" t="s">
        <v>27</v>
      </c>
      <c r="E62" s="12" t="s">
        <v>27</v>
      </c>
      <c r="F62" s="12" t="s">
        <v>27</v>
      </c>
      <c r="G62" s="12" t="s">
        <v>27</v>
      </c>
      <c r="H62" s="12" t="s">
        <v>27</v>
      </c>
      <c r="I62" s="12" t="s">
        <v>27</v>
      </c>
      <c r="J62" s="12" t="s">
        <v>27</v>
      </c>
      <c r="K62" s="12" t="s">
        <v>27</v>
      </c>
      <c r="L62" s="12" t="s">
        <v>27</v>
      </c>
      <c r="M62" s="12" t="s">
        <v>27</v>
      </c>
      <c r="N62" s="12" t="s">
        <v>27</v>
      </c>
      <c r="O62" s="12" t="s">
        <v>27</v>
      </c>
      <c r="P62" s="12" t="s">
        <v>27</v>
      </c>
      <c r="Q62" s="12" t="s">
        <v>27</v>
      </c>
      <c r="R62" s="12" t="s">
        <v>27</v>
      </c>
      <c r="S62" s="12" t="s">
        <v>27</v>
      </c>
      <c r="T62" s="12" t="s">
        <v>27</v>
      </c>
      <c r="U62" s="12" t="s">
        <v>27</v>
      </c>
      <c r="V62" s="12" t="s">
        <v>235</v>
      </c>
      <c r="W62" s="12" t="s">
        <v>43</v>
      </c>
      <c r="X62" s="12" t="s">
        <v>39</v>
      </c>
      <c r="Y62" s="12" t="s">
        <v>39</v>
      </c>
      <c r="Z62" s="12" t="s">
        <v>45</v>
      </c>
    </row>
    <row r="63" spans="1:26" x14ac:dyDescent="0.25">
      <c r="A63" s="12" t="s">
        <v>236</v>
      </c>
      <c r="B63" s="12" t="s">
        <v>27</v>
      </c>
      <c r="C63" s="12" t="s">
        <v>237</v>
      </c>
      <c r="D63" s="12" t="s">
        <v>27</v>
      </c>
      <c r="E63" s="12" t="s">
        <v>27</v>
      </c>
      <c r="F63" s="12" t="s">
        <v>238</v>
      </c>
      <c r="G63" s="12" t="s">
        <v>820</v>
      </c>
      <c r="H63" s="12" t="s">
        <v>27</v>
      </c>
      <c r="I63" s="12" t="s">
        <v>27</v>
      </c>
      <c r="J63" s="12" t="s">
        <v>27</v>
      </c>
      <c r="K63" s="12" t="s">
        <v>27</v>
      </c>
      <c r="L63" s="12" t="s">
        <v>27</v>
      </c>
      <c r="M63" s="12" t="s">
        <v>27</v>
      </c>
      <c r="N63" s="12" t="s">
        <v>27</v>
      </c>
      <c r="O63" s="12" t="s">
        <v>27</v>
      </c>
      <c r="P63" s="12" t="s">
        <v>27</v>
      </c>
      <c r="Q63" s="12" t="s">
        <v>27</v>
      </c>
      <c r="R63" s="12" t="s">
        <v>27</v>
      </c>
      <c r="S63" s="12" t="s">
        <v>27</v>
      </c>
      <c r="T63" s="12" t="s">
        <v>27</v>
      </c>
      <c r="U63" s="12" t="s">
        <v>27</v>
      </c>
      <c r="V63" s="12" t="s">
        <v>236</v>
      </c>
      <c r="W63" s="12" t="s">
        <v>47</v>
      </c>
      <c r="X63" s="12" t="s">
        <v>39</v>
      </c>
      <c r="Y63" s="12" t="s">
        <v>39</v>
      </c>
      <c r="Z63" s="12" t="s">
        <v>520</v>
      </c>
    </row>
    <row r="64" spans="1:26" x14ac:dyDescent="0.25">
      <c r="A64" s="12" t="s">
        <v>241</v>
      </c>
      <c r="B64" s="12" t="s">
        <v>158</v>
      </c>
      <c r="C64" s="12" t="s">
        <v>47</v>
      </c>
      <c r="D64" s="12" t="s">
        <v>242</v>
      </c>
      <c r="E64" s="12" t="s">
        <v>243</v>
      </c>
      <c r="F64" s="12" t="s">
        <v>27</v>
      </c>
      <c r="G64" s="12" t="s">
        <v>27</v>
      </c>
      <c r="H64" s="12" t="s">
        <v>27</v>
      </c>
      <c r="I64" s="12" t="s">
        <v>27</v>
      </c>
      <c r="J64" s="12" t="s">
        <v>27</v>
      </c>
      <c r="K64" s="12" t="s">
        <v>27</v>
      </c>
      <c r="L64" s="12" t="s">
        <v>27</v>
      </c>
      <c r="M64" s="12" t="s">
        <v>27</v>
      </c>
      <c r="N64" s="12" t="s">
        <v>27</v>
      </c>
      <c r="O64" s="12" t="s">
        <v>27</v>
      </c>
      <c r="P64" s="12" t="s">
        <v>27</v>
      </c>
      <c r="Q64" s="12" t="s">
        <v>27</v>
      </c>
      <c r="R64" s="12" t="s">
        <v>27</v>
      </c>
      <c r="S64" s="12" t="s">
        <v>27</v>
      </c>
      <c r="T64" s="12" t="s">
        <v>27</v>
      </c>
      <c r="U64" s="12" t="s">
        <v>27</v>
      </c>
      <c r="V64" s="12" t="s">
        <v>244</v>
      </c>
      <c r="W64" s="12" t="s">
        <v>43</v>
      </c>
      <c r="X64" s="12" t="s">
        <v>39</v>
      </c>
      <c r="Y64" s="12" t="s">
        <v>39</v>
      </c>
      <c r="Z64" s="12" t="s">
        <v>45</v>
      </c>
    </row>
    <row r="65" spans="1:26" x14ac:dyDescent="0.25">
      <c r="A65" s="12" t="s">
        <v>245</v>
      </c>
      <c r="B65" s="12" t="s">
        <v>27</v>
      </c>
      <c r="C65" s="12" t="s">
        <v>47</v>
      </c>
      <c r="D65" s="12" t="s">
        <v>246</v>
      </c>
      <c r="E65" s="12" t="s">
        <v>247</v>
      </c>
      <c r="F65" s="12" t="s">
        <v>248</v>
      </c>
      <c r="G65" s="12" t="s">
        <v>711</v>
      </c>
      <c r="H65" s="12" t="s">
        <v>521</v>
      </c>
      <c r="I65" s="12" t="s">
        <v>821</v>
      </c>
      <c r="J65" s="12" t="s">
        <v>27</v>
      </c>
      <c r="K65" s="12" t="s">
        <v>27</v>
      </c>
      <c r="L65" s="12" t="s">
        <v>27</v>
      </c>
      <c r="M65" s="12" t="s">
        <v>27</v>
      </c>
      <c r="N65" s="12" t="s">
        <v>27</v>
      </c>
      <c r="O65" s="12" t="s">
        <v>27</v>
      </c>
      <c r="P65" s="12" t="s">
        <v>27</v>
      </c>
      <c r="Q65" s="12" t="s">
        <v>27</v>
      </c>
      <c r="R65" s="12" t="s">
        <v>27</v>
      </c>
      <c r="S65" s="12" t="s">
        <v>27</v>
      </c>
      <c r="T65" s="12" t="s">
        <v>27</v>
      </c>
      <c r="U65" s="12" t="s">
        <v>27</v>
      </c>
      <c r="V65" s="12" t="s">
        <v>245</v>
      </c>
      <c r="W65" s="12" t="s">
        <v>47</v>
      </c>
      <c r="X65" s="12" t="s">
        <v>39</v>
      </c>
      <c r="Y65" s="12" t="s">
        <v>39</v>
      </c>
      <c r="Z65" s="12" t="s">
        <v>822</v>
      </c>
    </row>
    <row r="66" spans="1:26" x14ac:dyDescent="0.25">
      <c r="A66" s="12" t="s">
        <v>253</v>
      </c>
      <c r="B66" s="12" t="s">
        <v>27</v>
      </c>
      <c r="C66" s="12" t="s">
        <v>47</v>
      </c>
      <c r="D66" s="12" t="s">
        <v>254</v>
      </c>
      <c r="E66" s="12" t="s">
        <v>255</v>
      </c>
      <c r="F66" s="12" t="s">
        <v>823</v>
      </c>
      <c r="G66" s="12" t="s">
        <v>824</v>
      </c>
      <c r="H66" s="12" t="s">
        <v>27</v>
      </c>
      <c r="I66" s="12" t="s">
        <v>27</v>
      </c>
      <c r="J66" s="12" t="s">
        <v>27</v>
      </c>
      <c r="K66" s="12" t="s">
        <v>27</v>
      </c>
      <c r="L66" s="12" t="s">
        <v>27</v>
      </c>
      <c r="M66" s="12" t="s">
        <v>27</v>
      </c>
      <c r="N66" s="12" t="s">
        <v>27</v>
      </c>
      <c r="O66" s="12" t="s">
        <v>27</v>
      </c>
      <c r="P66" s="12" t="s">
        <v>27</v>
      </c>
      <c r="Q66" s="12" t="s">
        <v>27</v>
      </c>
      <c r="R66" s="12" t="s">
        <v>27</v>
      </c>
      <c r="S66" s="12" t="s">
        <v>27</v>
      </c>
      <c r="T66" s="12" t="s">
        <v>27</v>
      </c>
      <c r="U66" s="12" t="s">
        <v>27</v>
      </c>
      <c r="V66" s="12" t="s">
        <v>253</v>
      </c>
      <c r="W66" s="12" t="s">
        <v>47</v>
      </c>
      <c r="X66" s="12" t="s">
        <v>39</v>
      </c>
      <c r="Y66" s="12" t="s">
        <v>39</v>
      </c>
      <c r="Z66" s="12" t="s">
        <v>825</v>
      </c>
    </row>
    <row r="67" spans="1:26" x14ac:dyDescent="0.25">
      <c r="A67" s="12" t="s">
        <v>259</v>
      </c>
      <c r="B67" s="12" t="s">
        <v>42</v>
      </c>
      <c r="C67" s="12" t="s">
        <v>47</v>
      </c>
      <c r="D67" s="12" t="s">
        <v>260</v>
      </c>
      <c r="E67" s="12" t="s">
        <v>261</v>
      </c>
      <c r="F67" s="12" t="s">
        <v>27</v>
      </c>
      <c r="G67" s="12" t="s">
        <v>27</v>
      </c>
      <c r="H67" s="12" t="s">
        <v>27</v>
      </c>
      <c r="I67" s="12" t="s">
        <v>27</v>
      </c>
      <c r="J67" s="12" t="s">
        <v>27</v>
      </c>
      <c r="K67" s="12" t="s">
        <v>27</v>
      </c>
      <c r="L67" s="12" t="s">
        <v>27</v>
      </c>
      <c r="M67" s="12" t="s">
        <v>27</v>
      </c>
      <c r="N67" s="12" t="s">
        <v>27</v>
      </c>
      <c r="O67" s="12" t="s">
        <v>27</v>
      </c>
      <c r="P67" s="12" t="s">
        <v>27</v>
      </c>
      <c r="Q67" s="12" t="s">
        <v>27</v>
      </c>
      <c r="R67" s="12" t="s">
        <v>27</v>
      </c>
      <c r="S67" s="12" t="s">
        <v>27</v>
      </c>
      <c r="T67" s="12" t="s">
        <v>27</v>
      </c>
      <c r="U67" s="12" t="s">
        <v>27</v>
      </c>
      <c r="V67" s="12" t="s">
        <v>262</v>
      </c>
      <c r="W67" s="12" t="s">
        <v>43</v>
      </c>
      <c r="X67" s="12" t="s">
        <v>39</v>
      </c>
      <c r="Y67" s="12" t="s">
        <v>39</v>
      </c>
      <c r="Z67" s="12" t="s">
        <v>45</v>
      </c>
    </row>
    <row r="68" spans="1:26" x14ac:dyDescent="0.25">
      <c r="A68" s="12" t="s">
        <v>263</v>
      </c>
      <c r="B68" s="12" t="s">
        <v>89</v>
      </c>
      <c r="C68" s="12" t="s">
        <v>47</v>
      </c>
      <c r="D68" s="12" t="s">
        <v>264</v>
      </c>
      <c r="E68" s="12" t="s">
        <v>265</v>
      </c>
      <c r="F68" s="12" t="s">
        <v>27</v>
      </c>
      <c r="G68" s="12" t="s">
        <v>27</v>
      </c>
      <c r="H68" s="12" t="s">
        <v>27</v>
      </c>
      <c r="I68" s="12" t="s">
        <v>27</v>
      </c>
      <c r="J68" s="12" t="s">
        <v>27</v>
      </c>
      <c r="K68" s="12" t="s">
        <v>27</v>
      </c>
      <c r="L68" s="12" t="s">
        <v>27</v>
      </c>
      <c r="M68" s="12" t="s">
        <v>27</v>
      </c>
      <c r="N68" s="12" t="s">
        <v>27</v>
      </c>
      <c r="O68" s="12" t="s">
        <v>27</v>
      </c>
      <c r="P68" s="12" t="s">
        <v>27</v>
      </c>
      <c r="Q68" s="12" t="s">
        <v>27</v>
      </c>
      <c r="R68" s="12" t="s">
        <v>27</v>
      </c>
      <c r="S68" s="12" t="s">
        <v>27</v>
      </c>
      <c r="T68" s="12" t="s">
        <v>27</v>
      </c>
      <c r="U68" s="12" t="s">
        <v>27</v>
      </c>
      <c r="V68" s="12" t="s">
        <v>266</v>
      </c>
      <c r="W68" s="12" t="s">
        <v>43</v>
      </c>
      <c r="X68" s="12" t="s">
        <v>39</v>
      </c>
      <c r="Y68" s="12" t="s">
        <v>39</v>
      </c>
      <c r="Z68" s="12" t="s">
        <v>45</v>
      </c>
    </row>
    <row r="69" spans="1:26" x14ac:dyDescent="0.25">
      <c r="A69" s="12" t="s">
        <v>267</v>
      </c>
      <c r="B69" s="12" t="s">
        <v>27</v>
      </c>
      <c r="C69" s="12" t="s">
        <v>47</v>
      </c>
      <c r="D69" s="12" t="s">
        <v>626</v>
      </c>
      <c r="E69" s="12" t="s">
        <v>269</v>
      </c>
      <c r="F69" s="12" t="s">
        <v>527</v>
      </c>
      <c r="G69" s="12" t="s">
        <v>826</v>
      </c>
      <c r="H69" s="12" t="s">
        <v>529</v>
      </c>
      <c r="I69" s="12" t="s">
        <v>827</v>
      </c>
      <c r="J69" s="12" t="s">
        <v>27</v>
      </c>
      <c r="K69" s="12" t="s">
        <v>27</v>
      </c>
      <c r="L69" s="12" t="s">
        <v>27</v>
      </c>
      <c r="M69" s="12" t="s">
        <v>27</v>
      </c>
      <c r="N69" s="12" t="s">
        <v>27</v>
      </c>
      <c r="O69" s="12" t="s">
        <v>27</v>
      </c>
      <c r="P69" s="12" t="s">
        <v>27</v>
      </c>
      <c r="Q69" s="12" t="s">
        <v>27</v>
      </c>
      <c r="R69" s="12" t="s">
        <v>27</v>
      </c>
      <c r="S69" s="12" t="s">
        <v>27</v>
      </c>
      <c r="T69" s="12" t="s">
        <v>27</v>
      </c>
      <c r="U69" s="12" t="s">
        <v>27</v>
      </c>
      <c r="V69" s="12" t="s">
        <v>267</v>
      </c>
      <c r="W69" s="12" t="s">
        <v>47</v>
      </c>
      <c r="X69" s="12" t="s">
        <v>39</v>
      </c>
      <c r="Y69" s="12" t="s">
        <v>39</v>
      </c>
      <c r="Z69" s="12" t="s">
        <v>828</v>
      </c>
    </row>
    <row r="70" spans="1:26" x14ac:dyDescent="0.25">
      <c r="A70" s="12" t="s">
        <v>273</v>
      </c>
      <c r="B70" s="12" t="s">
        <v>274</v>
      </c>
      <c r="C70" s="12" t="s">
        <v>47</v>
      </c>
      <c r="D70" s="12" t="s">
        <v>275</v>
      </c>
      <c r="E70" s="12" t="s">
        <v>276</v>
      </c>
      <c r="F70" s="12" t="s">
        <v>27</v>
      </c>
      <c r="G70" s="12" t="s">
        <v>27</v>
      </c>
      <c r="H70" s="12" t="s">
        <v>27</v>
      </c>
      <c r="I70" s="12" t="s">
        <v>27</v>
      </c>
      <c r="J70" s="12" t="s">
        <v>27</v>
      </c>
      <c r="K70" s="12" t="s">
        <v>27</v>
      </c>
      <c r="L70" s="12" t="s">
        <v>27</v>
      </c>
      <c r="M70" s="12" t="s">
        <v>27</v>
      </c>
      <c r="N70" s="12" t="s">
        <v>27</v>
      </c>
      <c r="O70" s="12" t="s">
        <v>27</v>
      </c>
      <c r="P70" s="12" t="s">
        <v>27</v>
      </c>
      <c r="Q70" s="12" t="s">
        <v>27</v>
      </c>
      <c r="R70" s="12" t="s">
        <v>27</v>
      </c>
      <c r="S70" s="12" t="s">
        <v>27</v>
      </c>
      <c r="T70" s="12" t="s">
        <v>27</v>
      </c>
      <c r="U70" s="12" t="s">
        <v>27</v>
      </c>
      <c r="V70" s="12" t="s">
        <v>277</v>
      </c>
      <c r="W70" s="12" t="s">
        <v>43</v>
      </c>
      <c r="X70" s="12" t="s">
        <v>39</v>
      </c>
      <c r="Y70" s="12" t="s">
        <v>39</v>
      </c>
      <c r="Z70" s="12" t="s">
        <v>45</v>
      </c>
    </row>
    <row r="71" spans="1:26" x14ac:dyDescent="0.25">
      <c r="A71" s="12" t="s">
        <v>278</v>
      </c>
      <c r="B71" s="12" t="s">
        <v>27</v>
      </c>
      <c r="C71" s="12" t="s">
        <v>47</v>
      </c>
      <c r="D71" s="12" t="s">
        <v>279</v>
      </c>
      <c r="E71" s="12" t="s">
        <v>280</v>
      </c>
      <c r="F71" s="12" t="s">
        <v>27</v>
      </c>
      <c r="G71" s="12" t="s">
        <v>27</v>
      </c>
      <c r="H71" s="12" t="s">
        <v>27</v>
      </c>
      <c r="I71" s="12" t="s">
        <v>27</v>
      </c>
      <c r="J71" s="12" t="s">
        <v>27</v>
      </c>
      <c r="K71" s="12" t="s">
        <v>27</v>
      </c>
      <c r="L71" s="12" t="s">
        <v>27</v>
      </c>
      <c r="M71" s="12" t="s">
        <v>27</v>
      </c>
      <c r="N71" s="12" t="s">
        <v>27</v>
      </c>
      <c r="O71" s="12" t="s">
        <v>27</v>
      </c>
      <c r="P71" s="12" t="s">
        <v>27</v>
      </c>
      <c r="Q71" s="12" t="s">
        <v>27</v>
      </c>
      <c r="R71" s="12" t="s">
        <v>27</v>
      </c>
      <c r="S71" s="12" t="s">
        <v>27</v>
      </c>
      <c r="T71" s="12" t="s">
        <v>27</v>
      </c>
      <c r="U71" s="12" t="s">
        <v>27</v>
      </c>
      <c r="V71" s="12" t="s">
        <v>278</v>
      </c>
      <c r="W71" s="12" t="s">
        <v>43</v>
      </c>
      <c r="X71" s="12" t="s">
        <v>39</v>
      </c>
      <c r="Y71" s="12" t="s">
        <v>39</v>
      </c>
      <c r="Z71" s="12" t="s">
        <v>45</v>
      </c>
    </row>
    <row r="72" spans="1:26" x14ac:dyDescent="0.25">
      <c r="A72" s="12" t="s">
        <v>281</v>
      </c>
      <c r="B72" s="12" t="s">
        <v>42</v>
      </c>
      <c r="C72" s="12" t="s">
        <v>47</v>
      </c>
      <c r="D72" s="12" t="s">
        <v>282</v>
      </c>
      <c r="E72" s="12" t="s">
        <v>283</v>
      </c>
      <c r="F72" s="12" t="s">
        <v>27</v>
      </c>
      <c r="G72" s="12" t="s">
        <v>27</v>
      </c>
      <c r="H72" s="12" t="s">
        <v>27</v>
      </c>
      <c r="I72" s="12" t="s">
        <v>27</v>
      </c>
      <c r="J72" s="12" t="s">
        <v>27</v>
      </c>
      <c r="K72" s="12" t="s">
        <v>27</v>
      </c>
      <c r="L72" s="12" t="s">
        <v>27</v>
      </c>
      <c r="M72" s="12" t="s">
        <v>27</v>
      </c>
      <c r="N72" s="12" t="s">
        <v>27</v>
      </c>
      <c r="O72" s="12" t="s">
        <v>27</v>
      </c>
      <c r="P72" s="12" t="s">
        <v>27</v>
      </c>
      <c r="Q72" s="12" t="s">
        <v>27</v>
      </c>
      <c r="R72" s="12" t="s">
        <v>27</v>
      </c>
      <c r="S72" s="12" t="s">
        <v>27</v>
      </c>
      <c r="T72" s="12" t="s">
        <v>27</v>
      </c>
      <c r="U72" s="12" t="s">
        <v>27</v>
      </c>
      <c r="V72" s="12" t="s">
        <v>284</v>
      </c>
      <c r="W72" s="12" t="s">
        <v>43</v>
      </c>
      <c r="X72" s="12" t="s">
        <v>39</v>
      </c>
      <c r="Y72" s="12" t="s">
        <v>39</v>
      </c>
      <c r="Z72" s="12" t="s">
        <v>45</v>
      </c>
    </row>
    <row r="73" spans="1:26" x14ac:dyDescent="0.25">
      <c r="A73" s="12" t="s">
        <v>285</v>
      </c>
      <c r="B73" s="12" t="s">
        <v>79</v>
      </c>
      <c r="C73" s="12" t="s">
        <v>47</v>
      </c>
      <c r="D73" s="12" t="s">
        <v>286</v>
      </c>
      <c r="E73" s="12" t="s">
        <v>287</v>
      </c>
      <c r="F73" s="12" t="s">
        <v>27</v>
      </c>
      <c r="G73" s="12" t="s">
        <v>27</v>
      </c>
      <c r="H73" s="12" t="s">
        <v>27</v>
      </c>
      <c r="I73" s="12" t="s">
        <v>27</v>
      </c>
      <c r="J73" s="12" t="s">
        <v>27</v>
      </c>
      <c r="K73" s="12" t="s">
        <v>27</v>
      </c>
      <c r="L73" s="12" t="s">
        <v>27</v>
      </c>
      <c r="M73" s="12" t="s">
        <v>27</v>
      </c>
      <c r="N73" s="12" t="s">
        <v>27</v>
      </c>
      <c r="O73" s="12" t="s">
        <v>27</v>
      </c>
      <c r="P73" s="12" t="s">
        <v>27</v>
      </c>
      <c r="Q73" s="12" t="s">
        <v>27</v>
      </c>
      <c r="R73" s="12" t="s">
        <v>27</v>
      </c>
      <c r="S73" s="12" t="s">
        <v>27</v>
      </c>
      <c r="T73" s="12" t="s">
        <v>27</v>
      </c>
      <c r="U73" s="12" t="s">
        <v>27</v>
      </c>
      <c r="V73" s="12" t="s">
        <v>288</v>
      </c>
      <c r="W73" s="12" t="s">
        <v>43</v>
      </c>
      <c r="X73" s="12" t="s">
        <v>39</v>
      </c>
      <c r="Y73" s="12" t="s">
        <v>39</v>
      </c>
      <c r="Z73" s="12" t="s">
        <v>45</v>
      </c>
    </row>
    <row r="74" spans="1:26" x14ac:dyDescent="0.25">
      <c r="A74" s="12" t="s">
        <v>289</v>
      </c>
      <c r="B74" s="12" t="s">
        <v>79</v>
      </c>
      <c r="C74" s="12" t="s">
        <v>47</v>
      </c>
      <c r="D74" s="12" t="s">
        <v>290</v>
      </c>
      <c r="E74" s="12" t="s">
        <v>291</v>
      </c>
      <c r="F74" s="12" t="s">
        <v>27</v>
      </c>
      <c r="G74" s="12" t="s">
        <v>27</v>
      </c>
      <c r="H74" s="12" t="s">
        <v>27</v>
      </c>
      <c r="I74" s="12" t="s">
        <v>27</v>
      </c>
      <c r="J74" s="12" t="s">
        <v>27</v>
      </c>
      <c r="K74" s="12" t="s">
        <v>27</v>
      </c>
      <c r="L74" s="12" t="s">
        <v>27</v>
      </c>
      <c r="M74" s="12" t="s">
        <v>27</v>
      </c>
      <c r="N74" s="12" t="s">
        <v>27</v>
      </c>
      <c r="O74" s="12" t="s">
        <v>27</v>
      </c>
      <c r="P74" s="12" t="s">
        <v>27</v>
      </c>
      <c r="Q74" s="12" t="s">
        <v>27</v>
      </c>
      <c r="R74" s="12" t="s">
        <v>27</v>
      </c>
      <c r="S74" s="12" t="s">
        <v>27</v>
      </c>
      <c r="T74" s="12" t="s">
        <v>27</v>
      </c>
      <c r="U74" s="12" t="s">
        <v>27</v>
      </c>
      <c r="V74" s="12" t="s">
        <v>292</v>
      </c>
      <c r="W74" s="12" t="s">
        <v>43</v>
      </c>
      <c r="X74" s="12" t="s">
        <v>39</v>
      </c>
      <c r="Y74" s="12" t="s">
        <v>39</v>
      </c>
      <c r="Z74" s="12" t="s">
        <v>45</v>
      </c>
    </row>
    <row r="75" spans="1:26" x14ac:dyDescent="0.25">
      <c r="A75" s="12" t="s">
        <v>293</v>
      </c>
      <c r="B75" s="12" t="s">
        <v>27</v>
      </c>
      <c r="C75" s="12" t="s">
        <v>47</v>
      </c>
      <c r="D75" s="12" t="s">
        <v>294</v>
      </c>
      <c r="E75" s="12" t="s">
        <v>295</v>
      </c>
      <c r="F75" s="12" t="s">
        <v>27</v>
      </c>
      <c r="G75" s="12" t="s">
        <v>27</v>
      </c>
      <c r="H75" s="12" t="s">
        <v>27</v>
      </c>
      <c r="I75" s="12" t="s">
        <v>27</v>
      </c>
      <c r="J75" s="12" t="s">
        <v>27</v>
      </c>
      <c r="K75" s="12" t="s">
        <v>27</v>
      </c>
      <c r="L75" s="12" t="s">
        <v>27</v>
      </c>
      <c r="M75" s="12" t="s">
        <v>27</v>
      </c>
      <c r="N75" s="12" t="s">
        <v>27</v>
      </c>
      <c r="O75" s="12" t="s">
        <v>27</v>
      </c>
      <c r="P75" s="12" t="s">
        <v>27</v>
      </c>
      <c r="Q75" s="12" t="s">
        <v>27</v>
      </c>
      <c r="R75" s="12" t="s">
        <v>27</v>
      </c>
      <c r="S75" s="12" t="s">
        <v>27</v>
      </c>
      <c r="T75" s="12" t="s">
        <v>27</v>
      </c>
      <c r="U75" s="12" t="s">
        <v>27</v>
      </c>
      <c r="V75" s="12" t="s">
        <v>293</v>
      </c>
      <c r="W75" s="12" t="s">
        <v>43</v>
      </c>
      <c r="X75" s="12" t="s">
        <v>39</v>
      </c>
      <c r="Y75" s="12" t="s">
        <v>39</v>
      </c>
      <c r="Z75" s="12" t="s">
        <v>45</v>
      </c>
    </row>
    <row r="76" spans="1:26" x14ac:dyDescent="0.25">
      <c r="A76" s="12" t="s">
        <v>296</v>
      </c>
      <c r="B76" s="12" t="s">
        <v>89</v>
      </c>
      <c r="C76" s="12" t="s">
        <v>47</v>
      </c>
      <c r="D76" s="12" t="s">
        <v>297</v>
      </c>
      <c r="E76" s="12" t="s">
        <v>298</v>
      </c>
      <c r="F76" s="12" t="s">
        <v>27</v>
      </c>
      <c r="G76" s="12" t="s">
        <v>27</v>
      </c>
      <c r="H76" s="12" t="s">
        <v>27</v>
      </c>
      <c r="I76" s="12" t="s">
        <v>27</v>
      </c>
      <c r="J76" s="12" t="s">
        <v>27</v>
      </c>
      <c r="K76" s="12" t="s">
        <v>27</v>
      </c>
      <c r="L76" s="12" t="s">
        <v>27</v>
      </c>
      <c r="M76" s="12" t="s">
        <v>27</v>
      </c>
      <c r="N76" s="12" t="s">
        <v>27</v>
      </c>
      <c r="O76" s="12" t="s">
        <v>27</v>
      </c>
      <c r="P76" s="12" t="s">
        <v>27</v>
      </c>
      <c r="Q76" s="12" t="s">
        <v>27</v>
      </c>
      <c r="R76" s="12" t="s">
        <v>27</v>
      </c>
      <c r="S76" s="12" t="s">
        <v>27</v>
      </c>
      <c r="T76" s="12" t="s">
        <v>27</v>
      </c>
      <c r="U76" s="12" t="s">
        <v>27</v>
      </c>
      <c r="V76" s="12" t="s">
        <v>299</v>
      </c>
      <c r="W76" s="12" t="s">
        <v>43</v>
      </c>
      <c r="X76" s="12" t="s">
        <v>39</v>
      </c>
      <c r="Y76" s="12" t="s">
        <v>39</v>
      </c>
      <c r="Z76" s="12" t="s">
        <v>45</v>
      </c>
    </row>
    <row r="77" spans="1:26" x14ac:dyDescent="0.25">
      <c r="A77" s="12" t="s">
        <v>300</v>
      </c>
      <c r="B77" s="12" t="s">
        <v>27</v>
      </c>
      <c r="C77" s="12" t="s">
        <v>47</v>
      </c>
      <c r="D77" s="12" t="s">
        <v>301</v>
      </c>
      <c r="E77" s="12" t="s">
        <v>302</v>
      </c>
      <c r="F77" s="12" t="s">
        <v>537</v>
      </c>
      <c r="G77" s="12" t="s">
        <v>829</v>
      </c>
      <c r="H77" s="12" t="s">
        <v>539</v>
      </c>
      <c r="I77" s="12" t="s">
        <v>830</v>
      </c>
      <c r="J77" s="12" t="s">
        <v>27</v>
      </c>
      <c r="K77" s="12" t="s">
        <v>27</v>
      </c>
      <c r="L77" s="12" t="s">
        <v>27</v>
      </c>
      <c r="M77" s="12" t="s">
        <v>27</v>
      </c>
      <c r="N77" s="12" t="s">
        <v>27</v>
      </c>
      <c r="O77" s="12" t="s">
        <v>27</v>
      </c>
      <c r="P77" s="12" t="s">
        <v>27</v>
      </c>
      <c r="Q77" s="12" t="s">
        <v>27</v>
      </c>
      <c r="R77" s="12" t="s">
        <v>27</v>
      </c>
      <c r="S77" s="12" t="s">
        <v>27</v>
      </c>
      <c r="T77" s="12" t="s">
        <v>27</v>
      </c>
      <c r="U77" s="12" t="s">
        <v>27</v>
      </c>
      <c r="V77" s="12" t="s">
        <v>300</v>
      </c>
      <c r="W77" s="12" t="s">
        <v>47</v>
      </c>
      <c r="X77" s="12" t="s">
        <v>39</v>
      </c>
      <c r="Y77" s="12" t="s">
        <v>39</v>
      </c>
      <c r="Z77" s="12" t="s">
        <v>831</v>
      </c>
    </row>
    <row r="78" spans="1:26" x14ac:dyDescent="0.25">
      <c r="A78" s="12" t="s">
        <v>308</v>
      </c>
      <c r="B78" s="12" t="s">
        <v>27</v>
      </c>
      <c r="C78" s="12" t="s">
        <v>47</v>
      </c>
      <c r="D78" s="12" t="s">
        <v>309</v>
      </c>
      <c r="E78" s="12" t="s">
        <v>310</v>
      </c>
      <c r="F78" s="12" t="s">
        <v>832</v>
      </c>
      <c r="G78" s="12" t="s">
        <v>833</v>
      </c>
      <c r="H78" s="12" t="s">
        <v>27</v>
      </c>
      <c r="I78" s="12" t="s">
        <v>27</v>
      </c>
      <c r="J78" s="12" t="s">
        <v>27</v>
      </c>
      <c r="K78" s="12" t="s">
        <v>27</v>
      </c>
      <c r="L78" s="12" t="s">
        <v>27</v>
      </c>
      <c r="M78" s="12" t="s">
        <v>27</v>
      </c>
      <c r="N78" s="12" t="s">
        <v>27</v>
      </c>
      <c r="O78" s="12" t="s">
        <v>27</v>
      </c>
      <c r="P78" s="12" t="s">
        <v>27</v>
      </c>
      <c r="Q78" s="12" t="s">
        <v>27</v>
      </c>
      <c r="R78" s="12" t="s">
        <v>27</v>
      </c>
      <c r="S78" s="12" t="s">
        <v>27</v>
      </c>
      <c r="T78" s="12" t="s">
        <v>27</v>
      </c>
      <c r="U78" s="12" t="s">
        <v>27</v>
      </c>
      <c r="V78" s="12" t="s">
        <v>308</v>
      </c>
      <c r="W78" s="12" t="s">
        <v>47</v>
      </c>
      <c r="X78" s="12" t="s">
        <v>39</v>
      </c>
      <c r="Y78" s="12" t="s">
        <v>39</v>
      </c>
      <c r="Z78" s="12" t="s">
        <v>834</v>
      </c>
    </row>
    <row r="79" spans="1:26" x14ac:dyDescent="0.25">
      <c r="A79" s="12" t="s">
        <v>314</v>
      </c>
      <c r="B79" s="12" t="s">
        <v>27</v>
      </c>
      <c r="C79" s="12" t="s">
        <v>47</v>
      </c>
      <c r="D79" s="12" t="s">
        <v>315</v>
      </c>
      <c r="E79" s="12" t="s">
        <v>316</v>
      </c>
      <c r="F79" s="12" t="s">
        <v>317</v>
      </c>
      <c r="G79" s="12" t="s">
        <v>731</v>
      </c>
      <c r="H79" s="12" t="s">
        <v>547</v>
      </c>
      <c r="I79" s="12" t="s">
        <v>835</v>
      </c>
      <c r="J79" s="12" t="s">
        <v>27</v>
      </c>
      <c r="K79" s="12" t="s">
        <v>27</v>
      </c>
      <c r="L79" s="12" t="s">
        <v>27</v>
      </c>
      <c r="M79" s="12" t="s">
        <v>27</v>
      </c>
      <c r="N79" s="12" t="s">
        <v>27</v>
      </c>
      <c r="O79" s="12" t="s">
        <v>27</v>
      </c>
      <c r="P79" s="12" t="s">
        <v>27</v>
      </c>
      <c r="Q79" s="12" t="s">
        <v>27</v>
      </c>
      <c r="R79" s="12" t="s">
        <v>27</v>
      </c>
      <c r="S79" s="12" t="s">
        <v>27</v>
      </c>
      <c r="T79" s="12" t="s">
        <v>27</v>
      </c>
      <c r="U79" s="12" t="s">
        <v>27</v>
      </c>
      <c r="V79" s="12" t="s">
        <v>314</v>
      </c>
      <c r="W79" s="12" t="s">
        <v>47</v>
      </c>
      <c r="X79" s="12" t="s">
        <v>39</v>
      </c>
      <c r="Y79" s="12" t="s">
        <v>39</v>
      </c>
      <c r="Z79" s="12" t="s">
        <v>836</v>
      </c>
    </row>
    <row r="80" spans="1:26" x14ac:dyDescent="0.25">
      <c r="A80" s="12" t="s">
        <v>322</v>
      </c>
      <c r="B80" s="12" t="s">
        <v>27</v>
      </c>
      <c r="C80" s="12" t="s">
        <v>47</v>
      </c>
      <c r="D80" s="12" t="s">
        <v>323</v>
      </c>
      <c r="E80" s="12" t="s">
        <v>324</v>
      </c>
      <c r="F80" s="12" t="s">
        <v>27</v>
      </c>
      <c r="G80" s="12" t="s">
        <v>27</v>
      </c>
      <c r="H80" s="12" t="s">
        <v>27</v>
      </c>
      <c r="I80" s="12" t="s">
        <v>27</v>
      </c>
      <c r="J80" s="12" t="s">
        <v>27</v>
      </c>
      <c r="K80" s="12" t="s">
        <v>27</v>
      </c>
      <c r="L80" s="12" t="s">
        <v>27</v>
      </c>
      <c r="M80" s="12" t="s">
        <v>27</v>
      </c>
      <c r="N80" s="12" t="s">
        <v>27</v>
      </c>
      <c r="O80" s="12" t="s">
        <v>27</v>
      </c>
      <c r="P80" s="12" t="s">
        <v>27</v>
      </c>
      <c r="Q80" s="12" t="s">
        <v>27</v>
      </c>
      <c r="R80" s="12" t="s">
        <v>27</v>
      </c>
      <c r="S80" s="12" t="s">
        <v>27</v>
      </c>
      <c r="T80" s="12" t="s">
        <v>27</v>
      </c>
      <c r="U80" s="12" t="s">
        <v>27</v>
      </c>
      <c r="V80" s="12" t="s">
        <v>322</v>
      </c>
      <c r="W80" s="12" t="s">
        <v>43</v>
      </c>
      <c r="X80" s="12" t="s">
        <v>39</v>
      </c>
      <c r="Y80" s="12" t="s">
        <v>39</v>
      </c>
      <c r="Z80" s="12" t="s">
        <v>45</v>
      </c>
    </row>
    <row r="81" spans="1:26" x14ac:dyDescent="0.25">
      <c r="A81" s="12" t="s">
        <v>325</v>
      </c>
      <c r="B81" s="12" t="s">
        <v>339</v>
      </c>
      <c r="C81" s="12" t="s">
        <v>47</v>
      </c>
      <c r="D81" s="12" t="s">
        <v>326</v>
      </c>
      <c r="E81" s="12" t="s">
        <v>331</v>
      </c>
      <c r="F81" s="12" t="s">
        <v>549</v>
      </c>
      <c r="G81" s="12" t="s">
        <v>837</v>
      </c>
      <c r="H81" s="12" t="s">
        <v>27</v>
      </c>
      <c r="I81" s="12" t="s">
        <v>27</v>
      </c>
      <c r="J81" s="12" t="s">
        <v>27</v>
      </c>
      <c r="K81" s="12" t="s">
        <v>27</v>
      </c>
      <c r="L81" s="12" t="s">
        <v>27</v>
      </c>
      <c r="M81" s="12" t="s">
        <v>27</v>
      </c>
      <c r="N81" s="12" t="s">
        <v>27</v>
      </c>
      <c r="O81" s="12" t="s">
        <v>27</v>
      </c>
      <c r="P81" s="12" t="s">
        <v>27</v>
      </c>
      <c r="Q81" s="12" t="s">
        <v>27</v>
      </c>
      <c r="R81" s="12" t="s">
        <v>27</v>
      </c>
      <c r="S81" s="12" t="s">
        <v>27</v>
      </c>
      <c r="T81" s="12" t="s">
        <v>27</v>
      </c>
      <c r="U81" s="12" t="s">
        <v>27</v>
      </c>
      <c r="V81" s="12" t="s">
        <v>330</v>
      </c>
      <c r="W81" s="12" t="s">
        <v>47</v>
      </c>
      <c r="X81" s="12" t="s">
        <v>39</v>
      </c>
      <c r="Y81" s="12" t="s">
        <v>39</v>
      </c>
      <c r="Z81" s="12" t="s">
        <v>331</v>
      </c>
    </row>
    <row r="82" spans="1:26" x14ac:dyDescent="0.25">
      <c r="A82" s="12" t="s">
        <v>332</v>
      </c>
      <c r="B82" s="12" t="s">
        <v>27</v>
      </c>
      <c r="C82" s="12" t="s">
        <v>47</v>
      </c>
      <c r="D82" s="12" t="s">
        <v>333</v>
      </c>
      <c r="E82" s="12" t="s">
        <v>334</v>
      </c>
      <c r="F82" s="12" t="s">
        <v>27</v>
      </c>
      <c r="G82" s="12" t="s">
        <v>27</v>
      </c>
      <c r="H82" s="12" t="s">
        <v>27</v>
      </c>
      <c r="I82" s="12" t="s">
        <v>27</v>
      </c>
      <c r="J82" s="12" t="s">
        <v>27</v>
      </c>
      <c r="K82" s="12" t="s">
        <v>27</v>
      </c>
      <c r="L82" s="12" t="s">
        <v>27</v>
      </c>
      <c r="M82" s="12" t="s">
        <v>27</v>
      </c>
      <c r="N82" s="12" t="s">
        <v>27</v>
      </c>
      <c r="O82" s="12" t="s">
        <v>27</v>
      </c>
      <c r="P82" s="12" t="s">
        <v>27</v>
      </c>
      <c r="Q82" s="12" t="s">
        <v>27</v>
      </c>
      <c r="R82" s="12" t="s">
        <v>27</v>
      </c>
      <c r="S82" s="12" t="s">
        <v>27</v>
      </c>
      <c r="T82" s="12" t="s">
        <v>27</v>
      </c>
      <c r="U82" s="12" t="s">
        <v>27</v>
      </c>
      <c r="V82" s="12" t="s">
        <v>332</v>
      </c>
      <c r="W82" s="12" t="s">
        <v>43</v>
      </c>
      <c r="X82" s="12" t="s">
        <v>39</v>
      </c>
      <c r="Y82" s="12" t="s">
        <v>39</v>
      </c>
      <c r="Z82" s="12" t="s">
        <v>45</v>
      </c>
    </row>
    <row r="83" spans="1:26" x14ac:dyDescent="0.25">
      <c r="A83" s="12" t="s">
        <v>335</v>
      </c>
      <c r="B83" s="12" t="s">
        <v>42</v>
      </c>
      <c r="C83" s="12" t="s">
        <v>237</v>
      </c>
      <c r="D83" s="12" t="s">
        <v>27</v>
      </c>
      <c r="E83" s="12" t="s">
        <v>27</v>
      </c>
      <c r="F83" s="12" t="s">
        <v>27</v>
      </c>
      <c r="G83" s="12" t="s">
        <v>27</v>
      </c>
      <c r="H83" s="12" t="s">
        <v>27</v>
      </c>
      <c r="I83" s="12" t="s">
        <v>27</v>
      </c>
      <c r="J83" s="12" t="s">
        <v>27</v>
      </c>
      <c r="K83" s="12" t="s">
        <v>27</v>
      </c>
      <c r="L83" s="12" t="s">
        <v>27</v>
      </c>
      <c r="M83" s="12" t="s">
        <v>27</v>
      </c>
      <c r="N83" s="12" t="s">
        <v>27</v>
      </c>
      <c r="O83" s="12" t="s">
        <v>27</v>
      </c>
      <c r="P83" s="12" t="s">
        <v>27</v>
      </c>
      <c r="Q83" s="12" t="s">
        <v>27</v>
      </c>
      <c r="R83" s="12" t="s">
        <v>27</v>
      </c>
      <c r="S83" s="12" t="s">
        <v>27</v>
      </c>
      <c r="T83" s="12" t="s">
        <v>27</v>
      </c>
      <c r="U83" s="12" t="s">
        <v>27</v>
      </c>
      <c r="V83" s="12" t="s">
        <v>336</v>
      </c>
      <c r="W83" s="12" t="s">
        <v>237</v>
      </c>
      <c r="X83" s="12" t="s">
        <v>39</v>
      </c>
      <c r="Y83" s="12" t="s">
        <v>39</v>
      </c>
      <c r="Z83" s="12" t="s">
        <v>337</v>
      </c>
    </row>
    <row r="84" spans="1:26" x14ac:dyDescent="0.25">
      <c r="A84" s="12" t="s">
        <v>338</v>
      </c>
      <c r="B84" s="12" t="s">
        <v>339</v>
      </c>
      <c r="C84" s="12" t="s">
        <v>237</v>
      </c>
      <c r="D84" s="12" t="s">
        <v>27</v>
      </c>
      <c r="E84" s="12" t="s">
        <v>27</v>
      </c>
      <c r="F84" s="12" t="s">
        <v>27</v>
      </c>
      <c r="G84" s="12" t="s">
        <v>27</v>
      </c>
      <c r="H84" s="12" t="s">
        <v>27</v>
      </c>
      <c r="I84" s="12" t="s">
        <v>27</v>
      </c>
      <c r="J84" s="12" t="s">
        <v>27</v>
      </c>
      <c r="K84" s="12" t="s">
        <v>27</v>
      </c>
      <c r="L84" s="12" t="s">
        <v>27</v>
      </c>
      <c r="M84" s="12" t="s">
        <v>27</v>
      </c>
      <c r="N84" s="12" t="s">
        <v>27</v>
      </c>
      <c r="O84" s="12" t="s">
        <v>27</v>
      </c>
      <c r="P84" s="12" t="s">
        <v>27</v>
      </c>
      <c r="Q84" s="12" t="s">
        <v>27</v>
      </c>
      <c r="R84" s="12" t="s">
        <v>27</v>
      </c>
      <c r="S84" s="12" t="s">
        <v>27</v>
      </c>
      <c r="T84" s="12" t="s">
        <v>27</v>
      </c>
      <c r="U84" s="12" t="s">
        <v>27</v>
      </c>
      <c r="V84" s="12" t="s">
        <v>340</v>
      </c>
      <c r="W84" s="12" t="s">
        <v>237</v>
      </c>
      <c r="X84" s="12" t="s">
        <v>39</v>
      </c>
      <c r="Y84" s="12" t="s">
        <v>39</v>
      </c>
      <c r="Z84" s="12" t="s">
        <v>337</v>
      </c>
    </row>
    <row r="85" spans="1:26" x14ac:dyDescent="0.25">
      <c r="A85" s="12" t="s">
        <v>341</v>
      </c>
      <c r="B85" s="12" t="s">
        <v>339</v>
      </c>
      <c r="C85" s="12" t="s">
        <v>237</v>
      </c>
      <c r="D85" s="12" t="s">
        <v>27</v>
      </c>
      <c r="E85" s="12" t="s">
        <v>27</v>
      </c>
      <c r="F85" s="12" t="s">
        <v>27</v>
      </c>
      <c r="G85" s="12" t="s">
        <v>27</v>
      </c>
      <c r="H85" s="12" t="s">
        <v>27</v>
      </c>
      <c r="I85" s="12" t="s">
        <v>27</v>
      </c>
      <c r="J85" s="12" t="s">
        <v>27</v>
      </c>
      <c r="K85" s="12" t="s">
        <v>27</v>
      </c>
      <c r="L85" s="12" t="s">
        <v>27</v>
      </c>
      <c r="M85" s="12" t="s">
        <v>27</v>
      </c>
      <c r="N85" s="12" t="s">
        <v>27</v>
      </c>
      <c r="O85" s="12" t="s">
        <v>27</v>
      </c>
      <c r="P85" s="12" t="s">
        <v>27</v>
      </c>
      <c r="Q85" s="12" t="s">
        <v>27</v>
      </c>
      <c r="R85" s="12" t="s">
        <v>27</v>
      </c>
      <c r="S85" s="12" t="s">
        <v>27</v>
      </c>
      <c r="T85" s="12" t="s">
        <v>27</v>
      </c>
      <c r="U85" s="12" t="s">
        <v>27</v>
      </c>
      <c r="V85" s="12" t="s">
        <v>342</v>
      </c>
      <c r="W85" s="12" t="s">
        <v>237</v>
      </c>
      <c r="X85" s="12" t="s">
        <v>39</v>
      </c>
      <c r="Y85" s="12" t="s">
        <v>39</v>
      </c>
      <c r="Z85" s="12" t="s">
        <v>337</v>
      </c>
    </row>
    <row r="86" spans="1:26" x14ac:dyDescent="0.25">
      <c r="A86" s="12" t="s">
        <v>343</v>
      </c>
      <c r="B86" s="12" t="s">
        <v>27</v>
      </c>
      <c r="C86" s="12" t="s">
        <v>237</v>
      </c>
      <c r="D86" s="12" t="s">
        <v>27</v>
      </c>
      <c r="E86" s="12" t="s">
        <v>27</v>
      </c>
      <c r="F86" s="12" t="s">
        <v>27</v>
      </c>
      <c r="G86" s="12" t="s">
        <v>27</v>
      </c>
      <c r="H86" s="12" t="s">
        <v>27</v>
      </c>
      <c r="I86" s="12" t="s">
        <v>27</v>
      </c>
      <c r="J86" s="12" t="s">
        <v>27</v>
      </c>
      <c r="K86" s="12" t="s">
        <v>27</v>
      </c>
      <c r="L86" s="12" t="s">
        <v>27</v>
      </c>
      <c r="M86" s="12" t="s">
        <v>27</v>
      </c>
      <c r="N86" s="12" t="s">
        <v>27</v>
      </c>
      <c r="O86" s="12" t="s">
        <v>27</v>
      </c>
      <c r="P86" s="12" t="s">
        <v>27</v>
      </c>
      <c r="Q86" s="12" t="s">
        <v>27</v>
      </c>
      <c r="R86" s="12" t="s">
        <v>27</v>
      </c>
      <c r="S86" s="12" t="s">
        <v>27</v>
      </c>
      <c r="T86" s="12" t="s">
        <v>27</v>
      </c>
      <c r="U86" s="12" t="s">
        <v>27</v>
      </c>
      <c r="V86" s="12" t="s">
        <v>343</v>
      </c>
      <c r="W86" s="12" t="s">
        <v>237</v>
      </c>
      <c r="X86" s="12" t="s">
        <v>39</v>
      </c>
      <c r="Y86" s="12" t="s">
        <v>39</v>
      </c>
      <c r="Z86" s="12" t="s">
        <v>337</v>
      </c>
    </row>
    <row r="87" spans="1:26" x14ac:dyDescent="0.25">
      <c r="A87" s="12" t="s">
        <v>344</v>
      </c>
      <c r="B87" s="12" t="s">
        <v>27</v>
      </c>
      <c r="C87" s="12" t="s">
        <v>237</v>
      </c>
      <c r="D87" s="12" t="s">
        <v>27</v>
      </c>
      <c r="E87" s="12" t="s">
        <v>27</v>
      </c>
      <c r="F87" s="12" t="s">
        <v>27</v>
      </c>
      <c r="G87" s="12" t="s">
        <v>27</v>
      </c>
      <c r="H87" s="12" t="s">
        <v>27</v>
      </c>
      <c r="I87" s="12" t="s">
        <v>27</v>
      </c>
      <c r="J87" s="12" t="s">
        <v>27</v>
      </c>
      <c r="K87" s="12" t="s">
        <v>27</v>
      </c>
      <c r="L87" s="12" t="s">
        <v>27</v>
      </c>
      <c r="M87" s="12" t="s">
        <v>27</v>
      </c>
      <c r="N87" s="12" t="s">
        <v>27</v>
      </c>
      <c r="O87" s="12" t="s">
        <v>27</v>
      </c>
      <c r="P87" s="12" t="s">
        <v>27</v>
      </c>
      <c r="Q87" s="12" t="s">
        <v>27</v>
      </c>
      <c r="R87" s="12" t="s">
        <v>27</v>
      </c>
      <c r="S87" s="12" t="s">
        <v>27</v>
      </c>
      <c r="T87" s="12" t="s">
        <v>27</v>
      </c>
      <c r="U87" s="12" t="s">
        <v>27</v>
      </c>
      <c r="V87" s="12" t="s">
        <v>345</v>
      </c>
      <c r="W87" s="12" t="s">
        <v>237</v>
      </c>
      <c r="X87" s="12" t="s">
        <v>39</v>
      </c>
      <c r="Y87" s="12" t="s">
        <v>39</v>
      </c>
      <c r="Z87" s="12" t="s">
        <v>337</v>
      </c>
    </row>
    <row r="88" spans="1:26" x14ac:dyDescent="0.25">
      <c r="A88" s="12" t="s">
        <v>346</v>
      </c>
      <c r="B88" s="12" t="s">
        <v>27</v>
      </c>
      <c r="C88" s="12" t="s">
        <v>237</v>
      </c>
      <c r="D88" s="12" t="s">
        <v>27</v>
      </c>
      <c r="E88" s="12" t="s">
        <v>27</v>
      </c>
      <c r="F88" s="12" t="s">
        <v>27</v>
      </c>
      <c r="G88" s="12" t="s">
        <v>27</v>
      </c>
      <c r="H88" s="12" t="s">
        <v>27</v>
      </c>
      <c r="I88" s="12" t="s">
        <v>27</v>
      </c>
      <c r="J88" s="12" t="s">
        <v>27</v>
      </c>
      <c r="K88" s="12" t="s">
        <v>27</v>
      </c>
      <c r="L88" s="12" t="s">
        <v>27</v>
      </c>
      <c r="M88" s="12" t="s">
        <v>27</v>
      </c>
      <c r="N88" s="12" t="s">
        <v>27</v>
      </c>
      <c r="O88" s="12" t="s">
        <v>27</v>
      </c>
      <c r="P88" s="12" t="s">
        <v>27</v>
      </c>
      <c r="Q88" s="12" t="s">
        <v>27</v>
      </c>
      <c r="R88" s="12" t="s">
        <v>27</v>
      </c>
      <c r="S88" s="12" t="s">
        <v>27</v>
      </c>
      <c r="T88" s="12" t="s">
        <v>27</v>
      </c>
      <c r="U88" s="12" t="s">
        <v>27</v>
      </c>
      <c r="V88" s="12" t="s">
        <v>346</v>
      </c>
      <c r="W88" s="12" t="s">
        <v>237</v>
      </c>
      <c r="X88" s="12" t="s">
        <v>39</v>
      </c>
      <c r="Y88" s="12" t="s">
        <v>39</v>
      </c>
      <c r="Z88" s="12" t="s">
        <v>337</v>
      </c>
    </row>
    <row r="89" spans="1:26" x14ac:dyDescent="0.25">
      <c r="A89" s="12" t="s">
        <v>347</v>
      </c>
      <c r="B89" s="12" t="s">
        <v>27</v>
      </c>
      <c r="C89" s="12" t="s">
        <v>237</v>
      </c>
      <c r="D89" s="12" t="s">
        <v>27</v>
      </c>
      <c r="E89" s="12" t="s">
        <v>27</v>
      </c>
      <c r="F89" s="12" t="s">
        <v>838</v>
      </c>
      <c r="G89" s="12" t="s">
        <v>839</v>
      </c>
      <c r="H89" s="12" t="s">
        <v>27</v>
      </c>
      <c r="I89" s="12" t="s">
        <v>27</v>
      </c>
      <c r="J89" s="12" t="s">
        <v>27</v>
      </c>
      <c r="K89" s="12" t="s">
        <v>27</v>
      </c>
      <c r="L89" s="12" t="s">
        <v>27</v>
      </c>
      <c r="M89" s="12" t="s">
        <v>27</v>
      </c>
      <c r="N89" s="12" t="s">
        <v>27</v>
      </c>
      <c r="O89" s="12" t="s">
        <v>27</v>
      </c>
      <c r="P89" s="12" t="s">
        <v>27</v>
      </c>
      <c r="Q89" s="12" t="s">
        <v>27</v>
      </c>
      <c r="R89" s="12" t="s">
        <v>27</v>
      </c>
      <c r="S89" s="12" t="s">
        <v>27</v>
      </c>
      <c r="T89" s="12" t="s">
        <v>27</v>
      </c>
      <c r="U89" s="12" t="s">
        <v>27</v>
      </c>
      <c r="V89" s="12" t="s">
        <v>347</v>
      </c>
      <c r="W89" s="12" t="s">
        <v>47</v>
      </c>
      <c r="X89" s="12" t="s">
        <v>39</v>
      </c>
      <c r="Y89" s="12" t="s">
        <v>39</v>
      </c>
      <c r="Z89" s="12" t="s">
        <v>840</v>
      </c>
    </row>
    <row r="90" spans="1:26" x14ac:dyDescent="0.25">
      <c r="A90" s="12" t="s">
        <v>351</v>
      </c>
      <c r="B90" s="12" t="s">
        <v>89</v>
      </c>
      <c r="C90" s="12" t="s">
        <v>237</v>
      </c>
      <c r="D90" s="12" t="s">
        <v>27</v>
      </c>
      <c r="E90" s="12" t="s">
        <v>27</v>
      </c>
      <c r="F90" s="12" t="s">
        <v>27</v>
      </c>
      <c r="G90" s="12" t="s">
        <v>27</v>
      </c>
      <c r="H90" s="12" t="s">
        <v>27</v>
      </c>
      <c r="I90" s="12" t="s">
        <v>27</v>
      </c>
      <c r="J90" s="12" t="s">
        <v>27</v>
      </c>
      <c r="K90" s="12" t="s">
        <v>27</v>
      </c>
      <c r="L90" s="12" t="s">
        <v>27</v>
      </c>
      <c r="M90" s="12" t="s">
        <v>27</v>
      </c>
      <c r="N90" s="12" t="s">
        <v>27</v>
      </c>
      <c r="O90" s="12" t="s">
        <v>27</v>
      </c>
      <c r="P90" s="12" t="s">
        <v>27</v>
      </c>
      <c r="Q90" s="12" t="s">
        <v>27</v>
      </c>
      <c r="R90" s="12" t="s">
        <v>27</v>
      </c>
      <c r="S90" s="12" t="s">
        <v>27</v>
      </c>
      <c r="T90" s="12" t="s">
        <v>27</v>
      </c>
      <c r="U90" s="12" t="s">
        <v>27</v>
      </c>
      <c r="V90" s="12" t="s">
        <v>351</v>
      </c>
      <c r="W90" s="12" t="s">
        <v>237</v>
      </c>
      <c r="X90" s="12" t="s">
        <v>39</v>
      </c>
      <c r="Y90" s="12" t="s">
        <v>39</v>
      </c>
      <c r="Z90" s="12" t="s">
        <v>337</v>
      </c>
    </row>
    <row r="91" spans="1:26" x14ac:dyDescent="0.25">
      <c r="A91" s="12" t="s">
        <v>352</v>
      </c>
      <c r="B91" s="12" t="s">
        <v>79</v>
      </c>
      <c r="C91" s="12" t="s">
        <v>237</v>
      </c>
      <c r="D91" s="12" t="s">
        <v>27</v>
      </c>
      <c r="E91" s="12" t="s">
        <v>27</v>
      </c>
      <c r="F91" s="12" t="s">
        <v>27</v>
      </c>
      <c r="G91" s="12" t="s">
        <v>27</v>
      </c>
      <c r="H91" s="12" t="s">
        <v>27</v>
      </c>
      <c r="I91" s="12" t="s">
        <v>27</v>
      </c>
      <c r="J91" s="12" t="s">
        <v>27</v>
      </c>
      <c r="K91" s="12" t="s">
        <v>27</v>
      </c>
      <c r="L91" s="12" t="s">
        <v>27</v>
      </c>
      <c r="M91" s="12" t="s">
        <v>27</v>
      </c>
      <c r="N91" s="12" t="s">
        <v>27</v>
      </c>
      <c r="O91" s="12" t="s">
        <v>27</v>
      </c>
      <c r="P91" s="12" t="s">
        <v>27</v>
      </c>
      <c r="Q91" s="12" t="s">
        <v>27</v>
      </c>
      <c r="R91" s="12" t="s">
        <v>27</v>
      </c>
      <c r="S91" s="12" t="s">
        <v>27</v>
      </c>
      <c r="T91" s="12" t="s">
        <v>27</v>
      </c>
      <c r="U91" s="12" t="s">
        <v>27</v>
      </c>
      <c r="V91" s="12" t="s">
        <v>353</v>
      </c>
      <c r="W91" s="12" t="s">
        <v>237</v>
      </c>
      <c r="X91" s="12" t="s">
        <v>39</v>
      </c>
      <c r="Y91" s="12" t="s">
        <v>39</v>
      </c>
      <c r="Z91" s="12" t="s">
        <v>337</v>
      </c>
    </row>
    <row r="92" spans="1:26" x14ac:dyDescent="0.25">
      <c r="A92" s="12" t="s">
        <v>354</v>
      </c>
      <c r="B92" s="12" t="s">
        <v>79</v>
      </c>
      <c r="C92" s="12" t="s">
        <v>28</v>
      </c>
      <c r="D92" s="12" t="s">
        <v>627</v>
      </c>
      <c r="E92" s="12" t="s">
        <v>628</v>
      </c>
      <c r="F92" s="12" t="s">
        <v>357</v>
      </c>
      <c r="G92" s="12" t="s">
        <v>738</v>
      </c>
      <c r="H92" s="12" t="s">
        <v>359</v>
      </c>
      <c r="I92" s="12" t="s">
        <v>841</v>
      </c>
      <c r="J92" s="12" t="s">
        <v>842</v>
      </c>
      <c r="K92" s="12" t="s">
        <v>843</v>
      </c>
      <c r="L92" s="12" t="s">
        <v>27</v>
      </c>
      <c r="M92" s="12" t="s">
        <v>27</v>
      </c>
      <c r="N92" s="12" t="s">
        <v>27</v>
      </c>
      <c r="O92" s="12" t="s">
        <v>27</v>
      </c>
      <c r="P92" s="12" t="s">
        <v>27</v>
      </c>
      <c r="Q92" s="12" t="s">
        <v>27</v>
      </c>
      <c r="R92" s="12" t="s">
        <v>27</v>
      </c>
      <c r="S92" s="12" t="s">
        <v>27</v>
      </c>
      <c r="T92" s="12" t="s">
        <v>27</v>
      </c>
      <c r="U92" s="12" t="s">
        <v>27</v>
      </c>
      <c r="V92" s="12" t="s">
        <v>354</v>
      </c>
      <c r="W92" s="12" t="s">
        <v>28</v>
      </c>
      <c r="X92" s="12" t="s">
        <v>39</v>
      </c>
      <c r="Y92" s="12" t="s">
        <v>39</v>
      </c>
      <c r="Z92" s="12" t="s">
        <v>844</v>
      </c>
    </row>
    <row r="93" spans="1:26" x14ac:dyDescent="0.25">
      <c r="A93" s="12" t="s">
        <v>364</v>
      </c>
      <c r="B93" s="12" t="s">
        <v>27</v>
      </c>
      <c r="C93" s="12" t="s">
        <v>28</v>
      </c>
      <c r="D93" s="12" t="s">
        <v>365</v>
      </c>
      <c r="E93" s="12" t="s">
        <v>366</v>
      </c>
      <c r="F93" s="12" t="s">
        <v>367</v>
      </c>
      <c r="G93" s="12" t="s">
        <v>744</v>
      </c>
      <c r="H93" s="12" t="s">
        <v>562</v>
      </c>
      <c r="I93" s="12" t="s">
        <v>845</v>
      </c>
      <c r="J93" s="12" t="s">
        <v>564</v>
      </c>
      <c r="K93" s="12" t="s">
        <v>846</v>
      </c>
      <c r="L93" s="12" t="s">
        <v>27</v>
      </c>
      <c r="M93" s="12" t="s">
        <v>27</v>
      </c>
      <c r="N93" s="12" t="s">
        <v>27</v>
      </c>
      <c r="O93" s="12" t="s">
        <v>27</v>
      </c>
      <c r="P93" s="12" t="s">
        <v>27</v>
      </c>
      <c r="Q93" s="12" t="s">
        <v>27</v>
      </c>
      <c r="R93" s="12" t="s">
        <v>27</v>
      </c>
      <c r="S93" s="12" t="s">
        <v>27</v>
      </c>
      <c r="T93" s="12" t="s">
        <v>27</v>
      </c>
      <c r="U93" s="12" t="s">
        <v>27</v>
      </c>
      <c r="V93" s="12" t="s">
        <v>364</v>
      </c>
      <c r="W93" s="12" t="s">
        <v>28</v>
      </c>
      <c r="X93" s="12" t="s">
        <v>39</v>
      </c>
      <c r="Y93" s="12" t="s">
        <v>39</v>
      </c>
      <c r="Z93" s="12" t="s">
        <v>847</v>
      </c>
    </row>
    <row r="94" spans="1:26" x14ac:dyDescent="0.25">
      <c r="A94" s="12" t="s">
        <v>374</v>
      </c>
      <c r="B94" s="12" t="s">
        <v>27</v>
      </c>
      <c r="C94" s="12" t="s">
        <v>28</v>
      </c>
      <c r="D94" s="12" t="s">
        <v>375</v>
      </c>
      <c r="E94" s="12" t="s">
        <v>376</v>
      </c>
      <c r="F94" s="12" t="s">
        <v>848</v>
      </c>
      <c r="G94" s="12" t="s">
        <v>849</v>
      </c>
      <c r="H94" s="12" t="s">
        <v>850</v>
      </c>
      <c r="I94" s="12" t="s">
        <v>851</v>
      </c>
      <c r="J94" s="12" t="s">
        <v>852</v>
      </c>
      <c r="K94" s="12" t="s">
        <v>748</v>
      </c>
      <c r="L94" s="12" t="s">
        <v>27</v>
      </c>
      <c r="M94" s="12" t="s">
        <v>27</v>
      </c>
      <c r="N94" s="12" t="s">
        <v>27</v>
      </c>
      <c r="O94" s="12" t="s">
        <v>27</v>
      </c>
      <c r="P94" s="12" t="s">
        <v>27</v>
      </c>
      <c r="Q94" s="12" t="s">
        <v>27</v>
      </c>
      <c r="R94" s="12" t="s">
        <v>27</v>
      </c>
      <c r="S94" s="12" t="s">
        <v>27</v>
      </c>
      <c r="T94" s="12" t="s">
        <v>27</v>
      </c>
      <c r="U94" s="12" t="s">
        <v>27</v>
      </c>
      <c r="V94" s="12" t="s">
        <v>374</v>
      </c>
      <c r="W94" s="12" t="s">
        <v>28</v>
      </c>
      <c r="X94" s="12" t="s">
        <v>39</v>
      </c>
      <c r="Y94" s="12" t="s">
        <v>39</v>
      </c>
      <c r="Z94" s="12" t="s">
        <v>853</v>
      </c>
    </row>
    <row r="95" spans="1:26" x14ac:dyDescent="0.25">
      <c r="A95" s="12" t="s">
        <v>382</v>
      </c>
      <c r="B95" s="12" t="s">
        <v>79</v>
      </c>
      <c r="C95" s="12" t="s">
        <v>28</v>
      </c>
      <c r="D95" s="12" t="s">
        <v>613</v>
      </c>
      <c r="E95" s="12" t="s">
        <v>384</v>
      </c>
      <c r="F95" s="12" t="s">
        <v>854</v>
      </c>
      <c r="G95" s="12" t="s">
        <v>855</v>
      </c>
      <c r="H95" s="12" t="s">
        <v>856</v>
      </c>
      <c r="I95" s="12" t="s">
        <v>857</v>
      </c>
      <c r="J95" s="12" t="s">
        <v>27</v>
      </c>
      <c r="K95" s="12" t="s">
        <v>27</v>
      </c>
      <c r="L95" s="12" t="s">
        <v>27</v>
      </c>
      <c r="M95" s="12" t="s">
        <v>27</v>
      </c>
      <c r="N95" s="12" t="s">
        <v>27</v>
      </c>
      <c r="O95" s="12" t="s">
        <v>27</v>
      </c>
      <c r="P95" s="12" t="s">
        <v>27</v>
      </c>
      <c r="Q95" s="12" t="s">
        <v>27</v>
      </c>
      <c r="R95" s="12" t="s">
        <v>27</v>
      </c>
      <c r="S95" s="12" t="s">
        <v>27</v>
      </c>
      <c r="T95" s="12" t="s">
        <v>27</v>
      </c>
      <c r="U95" s="12" t="s">
        <v>27</v>
      </c>
      <c r="V95" s="12" t="s">
        <v>389</v>
      </c>
      <c r="W95" s="12" t="s">
        <v>28</v>
      </c>
      <c r="X95" s="12" t="s">
        <v>39</v>
      </c>
      <c r="Y95" s="12" t="s">
        <v>39</v>
      </c>
      <c r="Z95" s="12" t="s">
        <v>858</v>
      </c>
    </row>
    <row r="96" spans="1:26" x14ac:dyDescent="0.25">
      <c r="A96" s="12" t="s">
        <v>391</v>
      </c>
      <c r="B96" s="12" t="s">
        <v>27</v>
      </c>
      <c r="C96" s="12" t="s">
        <v>28</v>
      </c>
      <c r="D96" s="12" t="s">
        <v>614</v>
      </c>
      <c r="E96" s="12" t="s">
        <v>393</v>
      </c>
      <c r="F96" s="12" t="s">
        <v>577</v>
      </c>
      <c r="G96" s="12" t="s">
        <v>859</v>
      </c>
      <c r="H96" s="12" t="s">
        <v>396</v>
      </c>
      <c r="I96" s="12" t="s">
        <v>757</v>
      </c>
      <c r="J96" s="12" t="s">
        <v>580</v>
      </c>
      <c r="K96" s="12" t="s">
        <v>860</v>
      </c>
      <c r="L96" s="12" t="s">
        <v>27</v>
      </c>
      <c r="M96" s="12" t="s">
        <v>27</v>
      </c>
      <c r="N96" s="12" t="s">
        <v>27</v>
      </c>
      <c r="O96" s="12" t="s">
        <v>27</v>
      </c>
      <c r="P96" s="12" t="s">
        <v>27</v>
      </c>
      <c r="Q96" s="12" t="s">
        <v>27</v>
      </c>
      <c r="R96" s="12" t="s">
        <v>27</v>
      </c>
      <c r="S96" s="12" t="s">
        <v>27</v>
      </c>
      <c r="T96" s="12" t="s">
        <v>27</v>
      </c>
      <c r="U96" s="12" t="s">
        <v>27</v>
      </c>
      <c r="V96" s="12" t="s">
        <v>400</v>
      </c>
      <c r="W96" s="12" t="s">
        <v>28</v>
      </c>
      <c r="X96" s="12" t="s">
        <v>39</v>
      </c>
      <c r="Y96" s="12" t="s">
        <v>39</v>
      </c>
      <c r="Z96" s="12" t="s">
        <v>861</v>
      </c>
    </row>
    <row r="97" spans="1:26" x14ac:dyDescent="0.25">
      <c r="A97" s="12" t="s">
        <v>402</v>
      </c>
      <c r="B97" s="12" t="s">
        <v>27</v>
      </c>
      <c r="C97" s="12" t="s">
        <v>28</v>
      </c>
      <c r="D97" s="12" t="s">
        <v>403</v>
      </c>
      <c r="E97" s="12" t="s">
        <v>69</v>
      </c>
      <c r="F97" s="12" t="s">
        <v>27</v>
      </c>
      <c r="G97" s="12" t="s">
        <v>27</v>
      </c>
      <c r="H97" s="12" t="s">
        <v>27</v>
      </c>
      <c r="I97" s="12" t="s">
        <v>27</v>
      </c>
      <c r="J97" s="12" t="s">
        <v>27</v>
      </c>
      <c r="K97" s="12" t="s">
        <v>27</v>
      </c>
      <c r="L97" s="12" t="s">
        <v>27</v>
      </c>
      <c r="M97" s="12" t="s">
        <v>27</v>
      </c>
      <c r="N97" s="12" t="s">
        <v>27</v>
      </c>
      <c r="O97" s="12" t="s">
        <v>27</v>
      </c>
      <c r="P97" s="12" t="s">
        <v>27</v>
      </c>
      <c r="Q97" s="12" t="s">
        <v>27</v>
      </c>
      <c r="R97" s="12" t="s">
        <v>27</v>
      </c>
      <c r="S97" s="12" t="s">
        <v>27</v>
      </c>
      <c r="T97" s="12" t="s">
        <v>27</v>
      </c>
      <c r="U97" s="12" t="s">
        <v>27</v>
      </c>
      <c r="V97" s="12" t="s">
        <v>404</v>
      </c>
      <c r="W97" s="12" t="s">
        <v>43</v>
      </c>
      <c r="X97" s="12" t="s">
        <v>39</v>
      </c>
      <c r="Y97" s="12" t="s">
        <v>39</v>
      </c>
      <c r="Z97" s="12" t="s">
        <v>45</v>
      </c>
    </row>
    <row r="98" spans="1:26" x14ac:dyDescent="0.25">
      <c r="A98" s="12" t="s">
        <v>405</v>
      </c>
      <c r="B98" s="12" t="s">
        <v>27</v>
      </c>
      <c r="C98" s="12" t="s">
        <v>28</v>
      </c>
      <c r="D98" s="12" t="s">
        <v>406</v>
      </c>
      <c r="E98" s="12" t="s">
        <v>407</v>
      </c>
      <c r="F98" s="12" t="s">
        <v>27</v>
      </c>
      <c r="G98" s="12" t="s">
        <v>27</v>
      </c>
      <c r="H98" s="12" t="s">
        <v>27</v>
      </c>
      <c r="I98" s="12" t="s">
        <v>27</v>
      </c>
      <c r="J98" s="12" t="s">
        <v>27</v>
      </c>
      <c r="K98" s="12" t="s">
        <v>27</v>
      </c>
      <c r="L98" s="12" t="s">
        <v>27</v>
      </c>
      <c r="M98" s="12" t="s">
        <v>27</v>
      </c>
      <c r="N98" s="12" t="s">
        <v>27</v>
      </c>
      <c r="O98" s="12" t="s">
        <v>27</v>
      </c>
      <c r="P98" s="12" t="s">
        <v>27</v>
      </c>
      <c r="Q98" s="12" t="s">
        <v>27</v>
      </c>
      <c r="R98" s="12" t="s">
        <v>27</v>
      </c>
      <c r="S98" s="12" t="s">
        <v>27</v>
      </c>
      <c r="T98" s="12" t="s">
        <v>27</v>
      </c>
      <c r="U98" s="12" t="s">
        <v>27</v>
      </c>
      <c r="V98" s="12" t="s">
        <v>405</v>
      </c>
      <c r="W98" s="12" t="s">
        <v>43</v>
      </c>
      <c r="X98" s="12" t="s">
        <v>39</v>
      </c>
      <c r="Y98" s="12" t="s">
        <v>39</v>
      </c>
      <c r="Z98" s="12" t="s">
        <v>45</v>
      </c>
    </row>
    <row r="99" spans="1:26" x14ac:dyDescent="0.25">
      <c r="A99" s="12" t="s">
        <v>408</v>
      </c>
      <c r="B99" s="12" t="s">
        <v>27</v>
      </c>
      <c r="C99" s="12" t="s">
        <v>28</v>
      </c>
      <c r="D99" s="12" t="s">
        <v>409</v>
      </c>
      <c r="E99" s="12" t="s">
        <v>410</v>
      </c>
      <c r="F99" s="12" t="s">
        <v>862</v>
      </c>
      <c r="G99" s="12" t="s">
        <v>687</v>
      </c>
      <c r="H99" s="12" t="s">
        <v>584</v>
      </c>
      <c r="I99" s="12" t="s">
        <v>863</v>
      </c>
      <c r="J99" s="12" t="s">
        <v>27</v>
      </c>
      <c r="K99" s="12" t="s">
        <v>27</v>
      </c>
      <c r="L99" s="12" t="s">
        <v>27</v>
      </c>
      <c r="M99" s="12" t="s">
        <v>27</v>
      </c>
      <c r="N99" s="12" t="s">
        <v>27</v>
      </c>
      <c r="O99" s="12" t="s">
        <v>27</v>
      </c>
      <c r="P99" s="12" t="s">
        <v>27</v>
      </c>
      <c r="Q99" s="12" t="s">
        <v>27</v>
      </c>
      <c r="R99" s="12" t="s">
        <v>27</v>
      </c>
      <c r="S99" s="12" t="s">
        <v>27</v>
      </c>
      <c r="T99" s="12" t="s">
        <v>27</v>
      </c>
      <c r="U99" s="12" t="s">
        <v>27</v>
      </c>
      <c r="V99" s="12" t="s">
        <v>408</v>
      </c>
      <c r="W99" s="12" t="s">
        <v>28</v>
      </c>
      <c r="X99" s="12" t="s">
        <v>39</v>
      </c>
      <c r="Y99" s="12" t="s">
        <v>39</v>
      </c>
      <c r="Z99" s="12" t="s">
        <v>864</v>
      </c>
    </row>
    <row r="100" spans="1:26" x14ac:dyDescent="0.25">
      <c r="A100" s="12" t="s">
        <v>415</v>
      </c>
      <c r="B100" s="12" t="s">
        <v>27</v>
      </c>
      <c r="C100" s="12" t="s">
        <v>28</v>
      </c>
      <c r="D100" s="12" t="s">
        <v>416</v>
      </c>
      <c r="E100" s="12" t="s">
        <v>417</v>
      </c>
      <c r="F100" s="12" t="s">
        <v>865</v>
      </c>
      <c r="G100" s="12" t="s">
        <v>866</v>
      </c>
      <c r="H100" s="12" t="s">
        <v>592</v>
      </c>
      <c r="I100" s="12" t="s">
        <v>769</v>
      </c>
      <c r="J100" s="12" t="s">
        <v>27</v>
      </c>
      <c r="K100" s="12" t="s">
        <v>27</v>
      </c>
      <c r="L100" s="12" t="s">
        <v>27</v>
      </c>
      <c r="M100" s="12" t="s">
        <v>27</v>
      </c>
      <c r="N100" s="12" t="s">
        <v>27</v>
      </c>
      <c r="O100" s="12" t="s">
        <v>27</v>
      </c>
      <c r="P100" s="12" t="s">
        <v>27</v>
      </c>
      <c r="Q100" s="12" t="s">
        <v>27</v>
      </c>
      <c r="R100" s="12" t="s">
        <v>27</v>
      </c>
      <c r="S100" s="12" t="s">
        <v>27</v>
      </c>
      <c r="T100" s="12" t="s">
        <v>27</v>
      </c>
      <c r="U100" s="12" t="s">
        <v>27</v>
      </c>
      <c r="V100" s="12" t="s">
        <v>422</v>
      </c>
      <c r="W100" s="12" t="s">
        <v>28</v>
      </c>
      <c r="X100" s="12" t="s">
        <v>39</v>
      </c>
      <c r="Y100" s="12" t="s">
        <v>39</v>
      </c>
      <c r="Z100" s="12" t="s">
        <v>867</v>
      </c>
    </row>
    <row r="101" spans="1:26" x14ac:dyDescent="0.25">
      <c r="A101" s="12" t="s">
        <v>424</v>
      </c>
      <c r="B101" s="12" t="s">
        <v>27</v>
      </c>
      <c r="C101" s="12" t="s">
        <v>28</v>
      </c>
      <c r="D101" s="12" t="s">
        <v>425</v>
      </c>
      <c r="E101" s="12" t="s">
        <v>426</v>
      </c>
      <c r="F101" s="12" t="s">
        <v>427</v>
      </c>
      <c r="G101" s="12" t="s">
        <v>768</v>
      </c>
      <c r="H101" s="12" t="s">
        <v>428</v>
      </c>
      <c r="I101" s="12" t="s">
        <v>769</v>
      </c>
      <c r="J101" s="12" t="s">
        <v>868</v>
      </c>
      <c r="K101" s="12" t="s">
        <v>869</v>
      </c>
      <c r="L101" s="12" t="s">
        <v>27</v>
      </c>
      <c r="M101" s="12" t="s">
        <v>27</v>
      </c>
      <c r="N101" s="12" t="s">
        <v>27</v>
      </c>
      <c r="O101" s="12" t="s">
        <v>27</v>
      </c>
      <c r="P101" s="12" t="s">
        <v>27</v>
      </c>
      <c r="Q101" s="12" t="s">
        <v>27</v>
      </c>
      <c r="R101" s="12" t="s">
        <v>27</v>
      </c>
      <c r="S101" s="12" t="s">
        <v>27</v>
      </c>
      <c r="T101" s="12" t="s">
        <v>27</v>
      </c>
      <c r="U101" s="12" t="s">
        <v>27</v>
      </c>
      <c r="V101" s="12" t="s">
        <v>424</v>
      </c>
      <c r="W101" s="12" t="s">
        <v>28</v>
      </c>
      <c r="X101" s="12" t="s">
        <v>39</v>
      </c>
      <c r="Y101" s="12" t="s">
        <v>39</v>
      </c>
      <c r="Z101" s="12" t="s">
        <v>870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9F2DD-5945-47A0-B848-597E796D24D7}">
  <sheetPr codeName="Tabelle5">
    <tabColor theme="8" tint="0.39997558519241921"/>
  </sheetPr>
  <dimension ref="A1:Z101"/>
  <sheetViews>
    <sheetView topLeftCell="I1" workbookViewId="0">
      <selection activeCell="M2" sqref="M2"/>
    </sheetView>
  </sheetViews>
  <sheetFormatPr baseColWidth="10" defaultRowHeight="15" x14ac:dyDescent="0.25"/>
  <cols>
    <col min="1" max="1" width="81.140625" bestFit="1" customWidth="1"/>
    <col min="2" max="2" width="25.7109375" bestFit="1" customWidth="1"/>
    <col min="3" max="3" width="31.5703125" bestFit="1" customWidth="1"/>
    <col min="4" max="5" width="81.140625" bestFit="1" customWidth="1"/>
    <col min="6" max="6" width="70" bestFit="1" customWidth="1"/>
    <col min="7" max="9" width="81.140625" bestFit="1" customWidth="1"/>
    <col min="10" max="10" width="63.42578125" bestFit="1" customWidth="1"/>
    <col min="11" max="11" width="81.140625" bestFit="1" customWidth="1"/>
    <col min="12" max="12" width="60.42578125" bestFit="1" customWidth="1"/>
    <col min="13" max="13" width="81.140625" bestFit="1" customWidth="1"/>
    <col min="14" max="14" width="25" bestFit="1" customWidth="1"/>
    <col min="15" max="15" width="81.140625" bestFit="1" customWidth="1"/>
    <col min="16" max="16" width="49" bestFit="1" customWidth="1"/>
    <col min="17" max="17" width="81.140625" bestFit="1" customWidth="1"/>
    <col min="18" max="18" width="20.140625" bestFit="1" customWidth="1"/>
    <col min="19" max="19" width="17.42578125" bestFit="1" customWidth="1"/>
    <col min="20" max="20" width="20.140625" bestFit="1" customWidth="1"/>
    <col min="21" max="21" width="17.42578125" bestFit="1" customWidth="1"/>
    <col min="22" max="22" width="81.140625" bestFit="1" customWidth="1"/>
    <col min="23" max="23" width="31.5703125" bestFit="1" customWidth="1"/>
    <col min="24" max="24" width="26" bestFit="1" customWidth="1"/>
    <col min="25" max="25" width="23.7109375" bestFit="1" customWidth="1"/>
    <col min="26" max="26" width="81.1406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s="12" t="s">
        <v>26</v>
      </c>
      <c r="B2" s="12" t="s">
        <v>27</v>
      </c>
      <c r="C2" s="12" t="s">
        <v>28</v>
      </c>
      <c r="D2" s="12" t="s">
        <v>617</v>
      </c>
      <c r="E2" s="12" t="s">
        <v>654</v>
      </c>
      <c r="F2" s="12" t="s">
        <v>31</v>
      </c>
      <c r="G2" s="12" t="s">
        <v>657</v>
      </c>
      <c r="H2" s="12" t="s">
        <v>33</v>
      </c>
      <c r="I2" s="12" t="s">
        <v>658</v>
      </c>
      <c r="J2" s="12" t="s">
        <v>659</v>
      </c>
      <c r="K2" s="12" t="s">
        <v>660</v>
      </c>
      <c r="L2" s="12" t="s">
        <v>37</v>
      </c>
      <c r="M2" s="12" t="s">
        <v>657</v>
      </c>
      <c r="N2" s="12" t="s">
        <v>27</v>
      </c>
      <c r="O2" s="12" t="s">
        <v>27</v>
      </c>
      <c r="P2" s="12" t="s">
        <v>27</v>
      </c>
      <c r="Q2" s="12" t="s">
        <v>27</v>
      </c>
      <c r="R2" s="12" t="s">
        <v>27</v>
      </c>
      <c r="S2" s="12" t="s">
        <v>27</v>
      </c>
      <c r="T2" s="12" t="s">
        <v>27</v>
      </c>
      <c r="U2" s="12" t="s">
        <v>27</v>
      </c>
      <c r="V2" s="12" t="s">
        <v>26</v>
      </c>
      <c r="W2" s="12" t="s">
        <v>28</v>
      </c>
      <c r="X2" s="12" t="s">
        <v>39</v>
      </c>
      <c r="Y2" s="12" t="s">
        <v>39</v>
      </c>
      <c r="Z2" s="12" t="s">
        <v>661</v>
      </c>
    </row>
    <row r="3" spans="1:26" x14ac:dyDescent="0.25">
      <c r="A3" s="12" t="s">
        <v>41</v>
      </c>
      <c r="B3" s="12" t="s">
        <v>42</v>
      </c>
      <c r="C3" s="12" t="s">
        <v>43</v>
      </c>
      <c r="D3" s="12" t="s">
        <v>27</v>
      </c>
      <c r="E3" s="12" t="s">
        <v>27</v>
      </c>
      <c r="F3" s="12" t="s">
        <v>27</v>
      </c>
      <c r="G3" s="12" t="s">
        <v>27</v>
      </c>
      <c r="H3" s="12" t="s">
        <v>27</v>
      </c>
      <c r="I3" s="12" t="s">
        <v>27</v>
      </c>
      <c r="J3" s="12" t="s">
        <v>27</v>
      </c>
      <c r="K3" s="12" t="s">
        <v>27</v>
      </c>
      <c r="L3" s="12" t="s">
        <v>27</v>
      </c>
      <c r="M3" s="12" t="s">
        <v>27</v>
      </c>
      <c r="N3" s="12" t="s">
        <v>27</v>
      </c>
      <c r="O3" s="12" t="s">
        <v>27</v>
      </c>
      <c r="P3" s="12" t="s">
        <v>27</v>
      </c>
      <c r="Q3" s="12" t="s">
        <v>27</v>
      </c>
      <c r="R3" s="12" t="s">
        <v>27</v>
      </c>
      <c r="S3" s="12" t="s">
        <v>27</v>
      </c>
      <c r="T3" s="12" t="s">
        <v>27</v>
      </c>
      <c r="U3" s="12" t="s">
        <v>27</v>
      </c>
      <c r="V3" s="12" t="s">
        <v>44</v>
      </c>
      <c r="W3" s="12" t="s">
        <v>43</v>
      </c>
      <c r="X3" s="12" t="s">
        <v>39</v>
      </c>
      <c r="Y3" s="12" t="s">
        <v>39</v>
      </c>
      <c r="Z3" s="12" t="s">
        <v>45</v>
      </c>
    </row>
    <row r="4" spans="1:26" x14ac:dyDescent="0.25">
      <c r="A4" s="12" t="s">
        <v>46</v>
      </c>
      <c r="B4" s="12" t="s">
        <v>42</v>
      </c>
      <c r="C4" s="12" t="s">
        <v>47</v>
      </c>
      <c r="D4" s="12" t="s">
        <v>48</v>
      </c>
      <c r="E4" s="12" t="s">
        <v>49</v>
      </c>
      <c r="F4" s="12" t="s">
        <v>27</v>
      </c>
      <c r="G4" s="12" t="s">
        <v>27</v>
      </c>
      <c r="H4" s="12" t="s">
        <v>27</v>
      </c>
      <c r="I4" s="12" t="s">
        <v>27</v>
      </c>
      <c r="J4" s="12" t="s">
        <v>27</v>
      </c>
      <c r="K4" s="12" t="s">
        <v>27</v>
      </c>
      <c r="L4" s="12" t="s">
        <v>27</v>
      </c>
      <c r="M4" s="12" t="s">
        <v>27</v>
      </c>
      <c r="N4" s="12" t="s">
        <v>27</v>
      </c>
      <c r="O4" s="12" t="s">
        <v>27</v>
      </c>
      <c r="P4" s="12" t="s">
        <v>27</v>
      </c>
      <c r="Q4" s="12" t="s">
        <v>27</v>
      </c>
      <c r="R4" s="12" t="s">
        <v>27</v>
      </c>
      <c r="S4" s="12" t="s">
        <v>27</v>
      </c>
      <c r="T4" s="12" t="s">
        <v>27</v>
      </c>
      <c r="U4" s="12" t="s">
        <v>27</v>
      </c>
      <c r="V4" s="12" t="s">
        <v>50</v>
      </c>
      <c r="W4" s="12" t="s">
        <v>43</v>
      </c>
      <c r="X4" s="12" t="s">
        <v>39</v>
      </c>
      <c r="Y4" s="12" t="s">
        <v>39</v>
      </c>
      <c r="Z4" s="12" t="s">
        <v>45</v>
      </c>
    </row>
    <row r="5" spans="1:26" x14ac:dyDescent="0.25">
      <c r="A5" s="12" t="s">
        <v>51</v>
      </c>
      <c r="B5" s="12" t="s">
        <v>27</v>
      </c>
      <c r="C5" s="12" t="s">
        <v>28</v>
      </c>
      <c r="D5" s="12" t="s">
        <v>52</v>
      </c>
      <c r="E5" s="12" t="s">
        <v>655</v>
      </c>
      <c r="F5" s="12" t="s">
        <v>54</v>
      </c>
      <c r="G5" s="12" t="s">
        <v>662</v>
      </c>
      <c r="H5" s="12" t="s">
        <v>56</v>
      </c>
      <c r="I5" s="12" t="s">
        <v>663</v>
      </c>
      <c r="J5" s="12" t="s">
        <v>664</v>
      </c>
      <c r="K5" s="12" t="s">
        <v>665</v>
      </c>
      <c r="L5" s="12" t="s">
        <v>666</v>
      </c>
      <c r="M5" s="12" t="s">
        <v>667</v>
      </c>
      <c r="N5" s="12" t="s">
        <v>668</v>
      </c>
      <c r="O5" s="12" t="s">
        <v>669</v>
      </c>
      <c r="P5" s="12" t="s">
        <v>670</v>
      </c>
      <c r="Q5" s="12" t="s">
        <v>671</v>
      </c>
      <c r="R5" s="12" t="s">
        <v>27</v>
      </c>
      <c r="S5" s="12" t="s">
        <v>27</v>
      </c>
      <c r="T5" s="12" t="s">
        <v>27</v>
      </c>
      <c r="U5" s="12" t="s">
        <v>27</v>
      </c>
      <c r="V5" s="12" t="s">
        <v>51</v>
      </c>
      <c r="W5" s="12" t="s">
        <v>28</v>
      </c>
      <c r="X5" s="12" t="s">
        <v>39</v>
      </c>
      <c r="Y5" s="12" t="s">
        <v>39</v>
      </c>
      <c r="Z5" s="12" t="s">
        <v>672</v>
      </c>
    </row>
    <row r="6" spans="1:26" x14ac:dyDescent="0.25">
      <c r="A6" s="12" t="s">
        <v>67</v>
      </c>
      <c r="B6" s="12" t="s">
        <v>27</v>
      </c>
      <c r="C6" s="12" t="s">
        <v>28</v>
      </c>
      <c r="D6" s="12" t="s">
        <v>605</v>
      </c>
      <c r="E6" s="12" t="s">
        <v>69</v>
      </c>
      <c r="F6" s="12" t="s">
        <v>27</v>
      </c>
      <c r="G6" s="12" t="s">
        <v>27</v>
      </c>
      <c r="H6" s="12" t="s">
        <v>27</v>
      </c>
      <c r="I6" s="12" t="s">
        <v>27</v>
      </c>
      <c r="J6" s="12" t="s">
        <v>27</v>
      </c>
      <c r="K6" s="12" t="s">
        <v>27</v>
      </c>
      <c r="L6" s="12" t="s">
        <v>27</v>
      </c>
      <c r="M6" s="12" t="s">
        <v>27</v>
      </c>
      <c r="N6" s="12" t="s">
        <v>27</v>
      </c>
      <c r="O6" s="12" t="s">
        <v>27</v>
      </c>
      <c r="P6" s="12" t="s">
        <v>27</v>
      </c>
      <c r="Q6" s="12" t="s">
        <v>27</v>
      </c>
      <c r="R6" s="12" t="s">
        <v>27</v>
      </c>
      <c r="S6" s="12" t="s">
        <v>27</v>
      </c>
      <c r="T6" s="12" t="s">
        <v>27</v>
      </c>
      <c r="U6" s="12" t="s">
        <v>27</v>
      </c>
      <c r="V6" s="12" t="s">
        <v>70</v>
      </c>
      <c r="W6" s="12" t="s">
        <v>43</v>
      </c>
      <c r="X6" s="12" t="s">
        <v>39</v>
      </c>
      <c r="Y6" s="12" t="s">
        <v>39</v>
      </c>
      <c r="Z6" s="12" t="s">
        <v>45</v>
      </c>
    </row>
    <row r="7" spans="1:26" x14ac:dyDescent="0.25">
      <c r="A7" s="12" t="s">
        <v>71</v>
      </c>
      <c r="B7" s="12" t="s">
        <v>27</v>
      </c>
      <c r="C7" s="12" t="s">
        <v>43</v>
      </c>
      <c r="D7" s="12" t="s">
        <v>72</v>
      </c>
      <c r="E7" s="12" t="s">
        <v>69</v>
      </c>
      <c r="F7" s="12" t="s">
        <v>27</v>
      </c>
      <c r="G7" s="12" t="s">
        <v>27</v>
      </c>
      <c r="H7" s="12" t="s">
        <v>27</v>
      </c>
      <c r="I7" s="12" t="s">
        <v>27</v>
      </c>
      <c r="J7" s="12" t="s">
        <v>27</v>
      </c>
      <c r="K7" s="12" t="s">
        <v>27</v>
      </c>
      <c r="L7" s="12" t="s">
        <v>27</v>
      </c>
      <c r="M7" s="12" t="s">
        <v>27</v>
      </c>
      <c r="N7" s="12" t="s">
        <v>27</v>
      </c>
      <c r="O7" s="12" t="s">
        <v>27</v>
      </c>
      <c r="P7" s="12" t="s">
        <v>27</v>
      </c>
      <c r="Q7" s="12" t="s">
        <v>27</v>
      </c>
      <c r="R7" s="12" t="s">
        <v>27</v>
      </c>
      <c r="S7" s="12" t="s">
        <v>27</v>
      </c>
      <c r="T7" s="12" t="s">
        <v>27</v>
      </c>
      <c r="U7" s="12" t="s">
        <v>27</v>
      </c>
      <c r="V7" s="12" t="s">
        <v>71</v>
      </c>
      <c r="W7" s="12" t="s">
        <v>43</v>
      </c>
      <c r="X7" s="12" t="s">
        <v>39</v>
      </c>
      <c r="Y7" s="12" t="s">
        <v>39</v>
      </c>
      <c r="Z7" s="12" t="s">
        <v>45</v>
      </c>
    </row>
    <row r="8" spans="1:26" x14ac:dyDescent="0.25">
      <c r="A8" s="12" t="s">
        <v>73</v>
      </c>
      <c r="B8" s="12" t="s">
        <v>27</v>
      </c>
      <c r="C8" s="12" t="s">
        <v>28</v>
      </c>
      <c r="D8" s="12" t="s">
        <v>606</v>
      </c>
      <c r="E8" s="12" t="s">
        <v>75</v>
      </c>
      <c r="F8" s="12" t="s">
        <v>27</v>
      </c>
      <c r="G8" s="12" t="s">
        <v>27</v>
      </c>
      <c r="H8" s="12" t="s">
        <v>27</v>
      </c>
      <c r="I8" s="12" t="s">
        <v>27</v>
      </c>
      <c r="J8" s="12" t="s">
        <v>27</v>
      </c>
      <c r="K8" s="12" t="s">
        <v>27</v>
      </c>
      <c r="L8" s="12" t="s">
        <v>27</v>
      </c>
      <c r="M8" s="12" t="s">
        <v>27</v>
      </c>
      <c r="N8" s="12" t="s">
        <v>27</v>
      </c>
      <c r="O8" s="12" t="s">
        <v>27</v>
      </c>
      <c r="P8" s="12" t="s">
        <v>27</v>
      </c>
      <c r="Q8" s="12" t="s">
        <v>27</v>
      </c>
      <c r="R8" s="12" t="s">
        <v>27</v>
      </c>
      <c r="S8" s="12" t="s">
        <v>27</v>
      </c>
      <c r="T8" s="12" t="s">
        <v>27</v>
      </c>
      <c r="U8" s="12" t="s">
        <v>27</v>
      </c>
      <c r="V8" s="12" t="s">
        <v>76</v>
      </c>
      <c r="W8" s="12" t="s">
        <v>43</v>
      </c>
      <c r="X8" s="12" t="s">
        <v>39</v>
      </c>
      <c r="Y8" s="12" t="s">
        <v>39</v>
      </c>
      <c r="Z8" s="12" t="s">
        <v>45</v>
      </c>
    </row>
    <row r="9" spans="1:26" x14ac:dyDescent="0.25">
      <c r="A9" s="12" t="s">
        <v>77</v>
      </c>
      <c r="B9" s="12" t="s">
        <v>27</v>
      </c>
      <c r="C9" s="12" t="s">
        <v>43</v>
      </c>
      <c r="D9" s="12" t="s">
        <v>27</v>
      </c>
      <c r="E9" s="12" t="s">
        <v>27</v>
      </c>
      <c r="F9" s="12" t="s">
        <v>27</v>
      </c>
      <c r="G9" s="12" t="s">
        <v>27</v>
      </c>
      <c r="H9" s="12" t="s">
        <v>27</v>
      </c>
      <c r="I9" s="12" t="s">
        <v>27</v>
      </c>
      <c r="J9" s="12" t="s">
        <v>27</v>
      </c>
      <c r="K9" s="12" t="s">
        <v>27</v>
      </c>
      <c r="L9" s="12" t="s">
        <v>27</v>
      </c>
      <c r="M9" s="12" t="s">
        <v>27</v>
      </c>
      <c r="N9" s="12" t="s">
        <v>27</v>
      </c>
      <c r="O9" s="12" t="s">
        <v>27</v>
      </c>
      <c r="P9" s="12" t="s">
        <v>27</v>
      </c>
      <c r="Q9" s="12" t="s">
        <v>27</v>
      </c>
      <c r="R9" s="12" t="s">
        <v>27</v>
      </c>
      <c r="S9" s="12" t="s">
        <v>27</v>
      </c>
      <c r="T9" s="12" t="s">
        <v>27</v>
      </c>
      <c r="U9" s="12" t="s">
        <v>27</v>
      </c>
      <c r="V9" s="12" t="s">
        <v>77</v>
      </c>
      <c r="W9" s="12" t="s">
        <v>43</v>
      </c>
      <c r="X9" s="12" t="s">
        <v>39</v>
      </c>
      <c r="Y9" s="12" t="s">
        <v>39</v>
      </c>
      <c r="Z9" s="12" t="s">
        <v>45</v>
      </c>
    </row>
    <row r="10" spans="1:26" x14ac:dyDescent="0.25">
      <c r="A10" s="12" t="s">
        <v>78</v>
      </c>
      <c r="B10" s="12" t="s">
        <v>79</v>
      </c>
      <c r="C10" s="12" t="s">
        <v>43</v>
      </c>
      <c r="D10" s="12" t="s">
        <v>27</v>
      </c>
      <c r="E10" s="12" t="s">
        <v>27</v>
      </c>
      <c r="F10" s="12" t="s">
        <v>27</v>
      </c>
      <c r="G10" s="12" t="s">
        <v>27</v>
      </c>
      <c r="H10" s="12" t="s">
        <v>27</v>
      </c>
      <c r="I10" s="12" t="s">
        <v>27</v>
      </c>
      <c r="J10" s="12" t="s">
        <v>27</v>
      </c>
      <c r="K10" s="12" t="s">
        <v>27</v>
      </c>
      <c r="L10" s="12" t="s">
        <v>27</v>
      </c>
      <c r="M10" s="12" t="s">
        <v>27</v>
      </c>
      <c r="N10" s="12" t="s">
        <v>27</v>
      </c>
      <c r="O10" s="12" t="s">
        <v>27</v>
      </c>
      <c r="P10" s="12" t="s">
        <v>27</v>
      </c>
      <c r="Q10" s="12" t="s">
        <v>27</v>
      </c>
      <c r="R10" s="12" t="s">
        <v>27</v>
      </c>
      <c r="S10" s="12" t="s">
        <v>27</v>
      </c>
      <c r="T10" s="12" t="s">
        <v>27</v>
      </c>
      <c r="U10" s="12" t="s">
        <v>27</v>
      </c>
      <c r="V10" s="12" t="s">
        <v>80</v>
      </c>
      <c r="W10" s="12" t="s">
        <v>43</v>
      </c>
      <c r="X10" s="12" t="s">
        <v>39</v>
      </c>
      <c r="Y10" s="12" t="s">
        <v>39</v>
      </c>
      <c r="Z10" s="12" t="s">
        <v>45</v>
      </c>
    </row>
    <row r="11" spans="1:26" x14ac:dyDescent="0.25">
      <c r="A11" s="12" t="s">
        <v>442</v>
      </c>
      <c r="B11" s="12" t="s">
        <v>42</v>
      </c>
      <c r="C11" s="12" t="s">
        <v>43</v>
      </c>
      <c r="D11" s="12" t="s">
        <v>27</v>
      </c>
      <c r="E11" s="12" t="s">
        <v>27</v>
      </c>
      <c r="F11" s="12" t="s">
        <v>27</v>
      </c>
      <c r="G11" s="12" t="s">
        <v>27</v>
      </c>
      <c r="H11" s="12" t="s">
        <v>27</v>
      </c>
      <c r="I11" s="12" t="s">
        <v>27</v>
      </c>
      <c r="J11" s="12" t="s">
        <v>27</v>
      </c>
      <c r="K11" s="12" t="s">
        <v>27</v>
      </c>
      <c r="L11" s="12" t="s">
        <v>27</v>
      </c>
      <c r="M11" s="12" t="s">
        <v>27</v>
      </c>
      <c r="N11" s="12" t="s">
        <v>27</v>
      </c>
      <c r="O11" s="12" t="s">
        <v>27</v>
      </c>
      <c r="P11" s="12" t="s">
        <v>27</v>
      </c>
      <c r="Q11" s="12" t="s">
        <v>27</v>
      </c>
      <c r="R11" s="12" t="s">
        <v>27</v>
      </c>
      <c r="S11" s="12" t="s">
        <v>27</v>
      </c>
      <c r="T11" s="12" t="s">
        <v>27</v>
      </c>
      <c r="U11" s="12" t="s">
        <v>27</v>
      </c>
      <c r="V11" s="12" t="s">
        <v>600</v>
      </c>
      <c r="W11" s="12" t="s">
        <v>43</v>
      </c>
      <c r="X11" s="12" t="s">
        <v>39</v>
      </c>
      <c r="Y11" s="12" t="s">
        <v>39</v>
      </c>
      <c r="Z11" s="12" t="s">
        <v>45</v>
      </c>
    </row>
    <row r="12" spans="1:26" x14ac:dyDescent="0.25">
      <c r="A12" s="12" t="s">
        <v>81</v>
      </c>
      <c r="B12" s="12" t="s">
        <v>42</v>
      </c>
      <c r="C12" s="12" t="s">
        <v>43</v>
      </c>
      <c r="D12" s="12" t="s">
        <v>27</v>
      </c>
      <c r="E12" s="12" t="s">
        <v>27</v>
      </c>
      <c r="F12" s="12" t="s">
        <v>27</v>
      </c>
      <c r="G12" s="12" t="s">
        <v>27</v>
      </c>
      <c r="H12" s="12" t="s">
        <v>27</v>
      </c>
      <c r="I12" s="12" t="s">
        <v>27</v>
      </c>
      <c r="J12" s="12" t="s">
        <v>27</v>
      </c>
      <c r="K12" s="12" t="s">
        <v>27</v>
      </c>
      <c r="L12" s="12" t="s">
        <v>27</v>
      </c>
      <c r="M12" s="12" t="s">
        <v>27</v>
      </c>
      <c r="N12" s="12" t="s">
        <v>27</v>
      </c>
      <c r="O12" s="12" t="s">
        <v>27</v>
      </c>
      <c r="P12" s="12" t="s">
        <v>27</v>
      </c>
      <c r="Q12" s="12" t="s">
        <v>27</v>
      </c>
      <c r="R12" s="12" t="s">
        <v>27</v>
      </c>
      <c r="S12" s="12" t="s">
        <v>27</v>
      </c>
      <c r="T12" s="12" t="s">
        <v>27</v>
      </c>
      <c r="U12" s="12" t="s">
        <v>27</v>
      </c>
      <c r="V12" s="12" t="s">
        <v>82</v>
      </c>
      <c r="W12" s="12" t="s">
        <v>43</v>
      </c>
      <c r="X12" s="12" t="s">
        <v>39</v>
      </c>
      <c r="Y12" s="12" t="s">
        <v>39</v>
      </c>
      <c r="Z12" s="12" t="s">
        <v>45</v>
      </c>
    </row>
    <row r="13" spans="1:26" x14ac:dyDescent="0.25">
      <c r="A13" s="12" t="s">
        <v>83</v>
      </c>
      <c r="B13" s="12" t="s">
        <v>27</v>
      </c>
      <c r="C13" s="12" t="s">
        <v>43</v>
      </c>
      <c r="D13" s="12" t="s">
        <v>27</v>
      </c>
      <c r="E13" s="12" t="s">
        <v>27</v>
      </c>
      <c r="F13" s="12" t="s">
        <v>27</v>
      </c>
      <c r="G13" s="12" t="s">
        <v>27</v>
      </c>
      <c r="H13" s="12" t="s">
        <v>27</v>
      </c>
      <c r="I13" s="12" t="s">
        <v>27</v>
      </c>
      <c r="J13" s="12" t="s">
        <v>27</v>
      </c>
      <c r="K13" s="12" t="s">
        <v>27</v>
      </c>
      <c r="L13" s="12" t="s">
        <v>27</v>
      </c>
      <c r="M13" s="12" t="s">
        <v>27</v>
      </c>
      <c r="N13" s="12" t="s">
        <v>27</v>
      </c>
      <c r="O13" s="12" t="s">
        <v>27</v>
      </c>
      <c r="P13" s="12" t="s">
        <v>27</v>
      </c>
      <c r="Q13" s="12" t="s">
        <v>27</v>
      </c>
      <c r="R13" s="12" t="s">
        <v>27</v>
      </c>
      <c r="S13" s="12" t="s">
        <v>27</v>
      </c>
      <c r="T13" s="12" t="s">
        <v>27</v>
      </c>
      <c r="U13" s="12" t="s">
        <v>27</v>
      </c>
      <c r="V13" s="12" t="s">
        <v>83</v>
      </c>
      <c r="W13" s="12" t="s">
        <v>43</v>
      </c>
      <c r="X13" s="12" t="s">
        <v>39</v>
      </c>
      <c r="Y13" s="12" t="s">
        <v>39</v>
      </c>
      <c r="Z13" s="12" t="s">
        <v>45</v>
      </c>
    </row>
    <row r="14" spans="1:26" x14ac:dyDescent="0.25">
      <c r="A14" s="12" t="s">
        <v>84</v>
      </c>
      <c r="B14" s="12" t="s">
        <v>27</v>
      </c>
      <c r="C14" s="12" t="s">
        <v>43</v>
      </c>
      <c r="D14" s="12" t="s">
        <v>27</v>
      </c>
      <c r="E14" s="12" t="s">
        <v>27</v>
      </c>
      <c r="F14" s="12" t="s">
        <v>27</v>
      </c>
      <c r="G14" s="12" t="s">
        <v>27</v>
      </c>
      <c r="H14" s="12" t="s">
        <v>27</v>
      </c>
      <c r="I14" s="12" t="s">
        <v>27</v>
      </c>
      <c r="J14" s="12" t="s">
        <v>27</v>
      </c>
      <c r="K14" s="12" t="s">
        <v>27</v>
      </c>
      <c r="L14" s="12" t="s">
        <v>27</v>
      </c>
      <c r="M14" s="12" t="s">
        <v>27</v>
      </c>
      <c r="N14" s="12" t="s">
        <v>27</v>
      </c>
      <c r="O14" s="12" t="s">
        <v>27</v>
      </c>
      <c r="P14" s="12" t="s">
        <v>27</v>
      </c>
      <c r="Q14" s="12" t="s">
        <v>27</v>
      </c>
      <c r="R14" s="12" t="s">
        <v>27</v>
      </c>
      <c r="S14" s="12" t="s">
        <v>27</v>
      </c>
      <c r="T14" s="12" t="s">
        <v>27</v>
      </c>
      <c r="U14" s="12" t="s">
        <v>27</v>
      </c>
      <c r="V14" s="12" t="s">
        <v>84</v>
      </c>
      <c r="W14" s="12" t="s">
        <v>43</v>
      </c>
      <c r="X14" s="12" t="s">
        <v>39</v>
      </c>
      <c r="Y14" s="12" t="s">
        <v>39</v>
      </c>
      <c r="Z14" s="12" t="s">
        <v>45</v>
      </c>
    </row>
    <row r="15" spans="1:26" x14ac:dyDescent="0.25">
      <c r="A15" s="12" t="s">
        <v>85</v>
      </c>
      <c r="B15" s="12" t="s">
        <v>86</v>
      </c>
      <c r="C15" s="12" t="s">
        <v>43</v>
      </c>
      <c r="D15" s="12" t="s">
        <v>27</v>
      </c>
      <c r="E15" s="12" t="s">
        <v>27</v>
      </c>
      <c r="F15" s="12" t="s">
        <v>27</v>
      </c>
      <c r="G15" s="12" t="s">
        <v>27</v>
      </c>
      <c r="H15" s="12" t="s">
        <v>27</v>
      </c>
      <c r="I15" s="12" t="s">
        <v>27</v>
      </c>
      <c r="J15" s="12" t="s">
        <v>27</v>
      </c>
      <c r="K15" s="12" t="s">
        <v>27</v>
      </c>
      <c r="L15" s="12" t="s">
        <v>27</v>
      </c>
      <c r="M15" s="12" t="s">
        <v>27</v>
      </c>
      <c r="N15" s="12" t="s">
        <v>27</v>
      </c>
      <c r="O15" s="12" t="s">
        <v>27</v>
      </c>
      <c r="P15" s="12" t="s">
        <v>27</v>
      </c>
      <c r="Q15" s="12" t="s">
        <v>27</v>
      </c>
      <c r="R15" s="12" t="s">
        <v>27</v>
      </c>
      <c r="S15" s="12" t="s">
        <v>27</v>
      </c>
      <c r="T15" s="12" t="s">
        <v>27</v>
      </c>
      <c r="U15" s="12" t="s">
        <v>27</v>
      </c>
      <c r="V15" s="12" t="s">
        <v>87</v>
      </c>
      <c r="W15" s="12" t="s">
        <v>43</v>
      </c>
      <c r="X15" s="12" t="s">
        <v>39</v>
      </c>
      <c r="Y15" s="12" t="s">
        <v>39</v>
      </c>
      <c r="Z15" s="12" t="s">
        <v>45</v>
      </c>
    </row>
    <row r="16" spans="1:26" x14ac:dyDescent="0.25">
      <c r="A16" s="12" t="s">
        <v>88</v>
      </c>
      <c r="B16" s="12" t="s">
        <v>89</v>
      </c>
      <c r="C16" s="12" t="s">
        <v>43</v>
      </c>
      <c r="D16" s="12" t="s">
        <v>27</v>
      </c>
      <c r="E16" s="12" t="s">
        <v>27</v>
      </c>
      <c r="F16" s="12" t="s">
        <v>27</v>
      </c>
      <c r="G16" s="12" t="s">
        <v>27</v>
      </c>
      <c r="H16" s="12" t="s">
        <v>27</v>
      </c>
      <c r="I16" s="12" t="s">
        <v>27</v>
      </c>
      <c r="J16" s="12" t="s">
        <v>27</v>
      </c>
      <c r="K16" s="12" t="s">
        <v>27</v>
      </c>
      <c r="L16" s="12" t="s">
        <v>27</v>
      </c>
      <c r="M16" s="12" t="s">
        <v>27</v>
      </c>
      <c r="N16" s="12" t="s">
        <v>27</v>
      </c>
      <c r="O16" s="12" t="s">
        <v>27</v>
      </c>
      <c r="P16" s="12" t="s">
        <v>27</v>
      </c>
      <c r="Q16" s="12" t="s">
        <v>27</v>
      </c>
      <c r="R16" s="12" t="s">
        <v>27</v>
      </c>
      <c r="S16" s="12" t="s">
        <v>27</v>
      </c>
      <c r="T16" s="12" t="s">
        <v>27</v>
      </c>
      <c r="U16" s="12" t="s">
        <v>27</v>
      </c>
      <c r="V16" s="12" t="s">
        <v>90</v>
      </c>
      <c r="W16" s="12" t="s">
        <v>43</v>
      </c>
      <c r="X16" s="12" t="s">
        <v>39</v>
      </c>
      <c r="Y16" s="12" t="s">
        <v>39</v>
      </c>
      <c r="Z16" s="12" t="s">
        <v>45</v>
      </c>
    </row>
    <row r="17" spans="1:26" x14ac:dyDescent="0.25">
      <c r="A17" s="12" t="s">
        <v>463</v>
      </c>
      <c r="B17" s="12" t="s">
        <v>27</v>
      </c>
      <c r="C17" s="12" t="s">
        <v>43</v>
      </c>
      <c r="D17" s="12" t="s">
        <v>27</v>
      </c>
      <c r="E17" s="12" t="s">
        <v>27</v>
      </c>
      <c r="F17" s="12" t="s">
        <v>27</v>
      </c>
      <c r="G17" s="12" t="s">
        <v>27</v>
      </c>
      <c r="H17" s="12" t="s">
        <v>27</v>
      </c>
      <c r="I17" s="12" t="s">
        <v>27</v>
      </c>
      <c r="J17" s="12" t="s">
        <v>27</v>
      </c>
      <c r="K17" s="12" t="s">
        <v>27</v>
      </c>
      <c r="L17" s="12" t="s">
        <v>27</v>
      </c>
      <c r="M17" s="12" t="s">
        <v>27</v>
      </c>
      <c r="N17" s="12" t="s">
        <v>27</v>
      </c>
      <c r="O17" s="12" t="s">
        <v>27</v>
      </c>
      <c r="P17" s="12" t="s">
        <v>27</v>
      </c>
      <c r="Q17" s="12" t="s">
        <v>27</v>
      </c>
      <c r="R17" s="12" t="s">
        <v>27</v>
      </c>
      <c r="S17" s="12" t="s">
        <v>27</v>
      </c>
      <c r="T17" s="12" t="s">
        <v>27</v>
      </c>
      <c r="U17" s="12" t="s">
        <v>27</v>
      </c>
      <c r="V17" s="12" t="s">
        <v>464</v>
      </c>
      <c r="W17" s="12" t="s">
        <v>43</v>
      </c>
      <c r="X17" s="12" t="s">
        <v>39</v>
      </c>
      <c r="Y17" s="12" t="s">
        <v>39</v>
      </c>
      <c r="Z17" s="12" t="s">
        <v>45</v>
      </c>
    </row>
    <row r="18" spans="1:26" x14ac:dyDescent="0.25">
      <c r="A18" s="12" t="s">
        <v>91</v>
      </c>
      <c r="B18" s="12" t="s">
        <v>27</v>
      </c>
      <c r="C18" s="12" t="s">
        <v>28</v>
      </c>
      <c r="D18" s="12" t="s">
        <v>618</v>
      </c>
      <c r="E18" s="12" t="s">
        <v>92</v>
      </c>
      <c r="F18" s="12" t="s">
        <v>93</v>
      </c>
      <c r="G18" s="12" t="s">
        <v>673</v>
      </c>
      <c r="H18" s="12" t="s">
        <v>27</v>
      </c>
      <c r="I18" s="12" t="s">
        <v>27</v>
      </c>
      <c r="J18" s="12" t="s">
        <v>27</v>
      </c>
      <c r="K18" s="12" t="s">
        <v>27</v>
      </c>
      <c r="L18" s="12" t="s">
        <v>27</v>
      </c>
      <c r="M18" s="12" t="s">
        <v>27</v>
      </c>
      <c r="N18" s="12" t="s">
        <v>27</v>
      </c>
      <c r="O18" s="12" t="s">
        <v>27</v>
      </c>
      <c r="P18" s="12" t="s">
        <v>27</v>
      </c>
      <c r="Q18" s="12" t="s">
        <v>27</v>
      </c>
      <c r="R18" s="12" t="s">
        <v>27</v>
      </c>
      <c r="S18" s="12" t="s">
        <v>27</v>
      </c>
      <c r="T18" s="12" t="s">
        <v>27</v>
      </c>
      <c r="U18" s="12" t="s">
        <v>27</v>
      </c>
      <c r="V18" s="12" t="s">
        <v>91</v>
      </c>
      <c r="W18" s="12" t="s">
        <v>28</v>
      </c>
      <c r="X18" s="12" t="s">
        <v>39</v>
      </c>
      <c r="Y18" s="12" t="s">
        <v>39</v>
      </c>
      <c r="Z18" s="12" t="s">
        <v>674</v>
      </c>
    </row>
    <row r="19" spans="1:26" x14ac:dyDescent="0.25">
      <c r="A19" s="12" t="s">
        <v>96</v>
      </c>
      <c r="B19" s="12" t="s">
        <v>27</v>
      </c>
      <c r="C19" s="12" t="s">
        <v>43</v>
      </c>
      <c r="D19" s="12" t="s">
        <v>27</v>
      </c>
      <c r="E19" s="12" t="s">
        <v>27</v>
      </c>
      <c r="F19" s="12" t="s">
        <v>675</v>
      </c>
      <c r="G19" s="12" t="s">
        <v>676</v>
      </c>
      <c r="H19" s="12" t="s">
        <v>99</v>
      </c>
      <c r="I19" s="12" t="s">
        <v>677</v>
      </c>
      <c r="J19" s="12" t="s">
        <v>678</v>
      </c>
      <c r="K19" s="12" t="s">
        <v>662</v>
      </c>
      <c r="L19" s="12" t="s">
        <v>679</v>
      </c>
      <c r="M19" s="12" t="s">
        <v>680</v>
      </c>
      <c r="N19" s="12" t="s">
        <v>27</v>
      </c>
      <c r="O19" s="12" t="s">
        <v>27</v>
      </c>
      <c r="P19" s="12" t="s">
        <v>27</v>
      </c>
      <c r="Q19" s="12" t="s">
        <v>27</v>
      </c>
      <c r="R19" s="12" t="s">
        <v>27</v>
      </c>
      <c r="S19" s="12" t="s">
        <v>27</v>
      </c>
      <c r="T19" s="12" t="s">
        <v>27</v>
      </c>
      <c r="U19" s="12" t="s">
        <v>27</v>
      </c>
      <c r="V19" s="12" t="s">
        <v>96</v>
      </c>
      <c r="W19" s="12" t="s">
        <v>28</v>
      </c>
      <c r="X19" s="12" t="s">
        <v>39</v>
      </c>
      <c r="Y19" s="12" t="s">
        <v>39</v>
      </c>
      <c r="Z19" s="12" t="s">
        <v>681</v>
      </c>
    </row>
    <row r="20" spans="1:26" x14ac:dyDescent="0.25">
      <c r="A20" s="12" t="s">
        <v>103</v>
      </c>
      <c r="B20" s="12" t="s">
        <v>27</v>
      </c>
      <c r="C20" s="12" t="s">
        <v>43</v>
      </c>
      <c r="D20" s="12" t="s">
        <v>27</v>
      </c>
      <c r="E20" s="12" t="s">
        <v>27</v>
      </c>
      <c r="F20" s="12" t="s">
        <v>27</v>
      </c>
      <c r="G20" s="12" t="s">
        <v>27</v>
      </c>
      <c r="H20" s="12" t="s">
        <v>27</v>
      </c>
      <c r="I20" s="12" t="s">
        <v>27</v>
      </c>
      <c r="J20" s="12" t="s">
        <v>27</v>
      </c>
      <c r="K20" s="12" t="s">
        <v>27</v>
      </c>
      <c r="L20" s="12" t="s">
        <v>27</v>
      </c>
      <c r="M20" s="12" t="s">
        <v>27</v>
      </c>
      <c r="N20" s="12" t="s">
        <v>27</v>
      </c>
      <c r="O20" s="12" t="s">
        <v>27</v>
      </c>
      <c r="P20" s="12" t="s">
        <v>27</v>
      </c>
      <c r="Q20" s="12" t="s">
        <v>27</v>
      </c>
      <c r="R20" s="12" t="s">
        <v>27</v>
      </c>
      <c r="S20" s="12" t="s">
        <v>27</v>
      </c>
      <c r="T20" s="12" t="s">
        <v>27</v>
      </c>
      <c r="U20" s="12" t="s">
        <v>27</v>
      </c>
      <c r="V20" s="12" t="s">
        <v>103</v>
      </c>
      <c r="W20" s="12" t="s">
        <v>43</v>
      </c>
      <c r="X20" s="12" t="s">
        <v>39</v>
      </c>
      <c r="Y20" s="12" t="s">
        <v>39</v>
      </c>
      <c r="Z20" s="12" t="s">
        <v>45</v>
      </c>
    </row>
    <row r="21" spans="1:26" x14ac:dyDescent="0.25">
      <c r="A21" s="12" t="s">
        <v>104</v>
      </c>
      <c r="B21" s="12" t="s">
        <v>27</v>
      </c>
      <c r="C21" s="12" t="s">
        <v>28</v>
      </c>
      <c r="D21" s="12" t="s">
        <v>607</v>
      </c>
      <c r="E21" s="12" t="s">
        <v>656</v>
      </c>
      <c r="F21" s="12" t="s">
        <v>107</v>
      </c>
      <c r="G21" s="12" t="s">
        <v>682</v>
      </c>
      <c r="H21" s="12" t="s">
        <v>109</v>
      </c>
      <c r="I21" s="12" t="s">
        <v>683</v>
      </c>
      <c r="J21" s="12" t="s">
        <v>111</v>
      </c>
      <c r="K21" s="12" t="s">
        <v>684</v>
      </c>
      <c r="L21" s="12" t="s">
        <v>27</v>
      </c>
      <c r="M21" s="12" t="s">
        <v>27</v>
      </c>
      <c r="N21" s="12" t="s">
        <v>27</v>
      </c>
      <c r="O21" s="12" t="s">
        <v>27</v>
      </c>
      <c r="P21" s="12" t="s">
        <v>27</v>
      </c>
      <c r="Q21" s="12" t="s">
        <v>27</v>
      </c>
      <c r="R21" s="12" t="s">
        <v>27</v>
      </c>
      <c r="S21" s="12" t="s">
        <v>27</v>
      </c>
      <c r="T21" s="12" t="s">
        <v>27</v>
      </c>
      <c r="U21" s="12" t="s">
        <v>27</v>
      </c>
      <c r="V21" s="12" t="s">
        <v>113</v>
      </c>
      <c r="W21" s="12" t="s">
        <v>28</v>
      </c>
      <c r="X21" s="12" t="s">
        <v>39</v>
      </c>
      <c r="Y21" s="12" t="s">
        <v>39</v>
      </c>
      <c r="Z21" s="12" t="s">
        <v>685</v>
      </c>
    </row>
    <row r="22" spans="1:26" x14ac:dyDescent="0.25">
      <c r="A22" s="12" t="s">
        <v>115</v>
      </c>
      <c r="B22" s="12" t="s">
        <v>27</v>
      </c>
      <c r="C22" s="12" t="s">
        <v>47</v>
      </c>
      <c r="D22" s="12" t="s">
        <v>116</v>
      </c>
      <c r="E22" s="12" t="s">
        <v>117</v>
      </c>
      <c r="F22" s="12" t="s">
        <v>27</v>
      </c>
      <c r="G22" s="12" t="s">
        <v>27</v>
      </c>
      <c r="H22" s="12" t="s">
        <v>27</v>
      </c>
      <c r="I22" s="12" t="s">
        <v>27</v>
      </c>
      <c r="J22" s="12" t="s">
        <v>27</v>
      </c>
      <c r="K22" s="12" t="s">
        <v>27</v>
      </c>
      <c r="L22" s="12" t="s">
        <v>27</v>
      </c>
      <c r="M22" s="12" t="s">
        <v>27</v>
      </c>
      <c r="N22" s="12" t="s">
        <v>27</v>
      </c>
      <c r="O22" s="12" t="s">
        <v>27</v>
      </c>
      <c r="P22" s="12" t="s">
        <v>27</v>
      </c>
      <c r="Q22" s="12" t="s">
        <v>27</v>
      </c>
      <c r="R22" s="12" t="s">
        <v>27</v>
      </c>
      <c r="S22" s="12" t="s">
        <v>27</v>
      </c>
      <c r="T22" s="12" t="s">
        <v>27</v>
      </c>
      <c r="U22" s="12" t="s">
        <v>27</v>
      </c>
      <c r="V22" s="12" t="s">
        <v>115</v>
      </c>
      <c r="W22" s="12" t="s">
        <v>43</v>
      </c>
      <c r="X22" s="12" t="s">
        <v>39</v>
      </c>
      <c r="Y22" s="12" t="s">
        <v>39</v>
      </c>
      <c r="Z22" s="12" t="s">
        <v>45</v>
      </c>
    </row>
    <row r="23" spans="1:26" x14ac:dyDescent="0.25">
      <c r="A23" s="12" t="s">
        <v>118</v>
      </c>
      <c r="B23" s="12" t="s">
        <v>42</v>
      </c>
      <c r="C23" s="12" t="s">
        <v>43</v>
      </c>
      <c r="D23" s="12" t="s">
        <v>27</v>
      </c>
      <c r="E23" s="12" t="s">
        <v>27</v>
      </c>
      <c r="F23" s="12" t="s">
        <v>27</v>
      </c>
      <c r="G23" s="12" t="s">
        <v>27</v>
      </c>
      <c r="H23" s="12" t="s">
        <v>27</v>
      </c>
      <c r="I23" s="12" t="s">
        <v>27</v>
      </c>
      <c r="J23" s="12" t="s">
        <v>27</v>
      </c>
      <c r="K23" s="12" t="s">
        <v>27</v>
      </c>
      <c r="L23" s="12" t="s">
        <v>27</v>
      </c>
      <c r="M23" s="12" t="s">
        <v>27</v>
      </c>
      <c r="N23" s="12" t="s">
        <v>27</v>
      </c>
      <c r="O23" s="12" t="s">
        <v>27</v>
      </c>
      <c r="P23" s="12" t="s">
        <v>27</v>
      </c>
      <c r="Q23" s="12" t="s">
        <v>27</v>
      </c>
      <c r="R23" s="12" t="s">
        <v>27</v>
      </c>
      <c r="S23" s="12" t="s">
        <v>27</v>
      </c>
      <c r="T23" s="12" t="s">
        <v>27</v>
      </c>
      <c r="U23" s="12" t="s">
        <v>27</v>
      </c>
      <c r="V23" s="12" t="s">
        <v>119</v>
      </c>
      <c r="W23" s="12" t="s">
        <v>43</v>
      </c>
      <c r="X23" s="12" t="s">
        <v>39</v>
      </c>
      <c r="Y23" s="12" t="s">
        <v>39</v>
      </c>
      <c r="Z23" s="12" t="s">
        <v>45</v>
      </c>
    </row>
    <row r="24" spans="1:26" x14ac:dyDescent="0.25">
      <c r="A24" s="12" t="s">
        <v>120</v>
      </c>
      <c r="B24" s="12" t="s">
        <v>42</v>
      </c>
      <c r="C24" s="12" t="s">
        <v>47</v>
      </c>
      <c r="D24" s="12" t="s">
        <v>121</v>
      </c>
      <c r="E24" s="12" t="s">
        <v>122</v>
      </c>
      <c r="F24" s="12" t="s">
        <v>27</v>
      </c>
      <c r="G24" s="12" t="s">
        <v>27</v>
      </c>
      <c r="H24" s="12" t="s">
        <v>27</v>
      </c>
      <c r="I24" s="12" t="s">
        <v>27</v>
      </c>
      <c r="J24" s="12" t="s">
        <v>27</v>
      </c>
      <c r="K24" s="12" t="s">
        <v>27</v>
      </c>
      <c r="L24" s="12" t="s">
        <v>27</v>
      </c>
      <c r="M24" s="12" t="s">
        <v>27</v>
      </c>
      <c r="N24" s="12" t="s">
        <v>27</v>
      </c>
      <c r="O24" s="12" t="s">
        <v>27</v>
      </c>
      <c r="P24" s="12" t="s">
        <v>27</v>
      </c>
      <c r="Q24" s="12" t="s">
        <v>27</v>
      </c>
      <c r="R24" s="12" t="s">
        <v>27</v>
      </c>
      <c r="S24" s="12" t="s">
        <v>27</v>
      </c>
      <c r="T24" s="12" t="s">
        <v>27</v>
      </c>
      <c r="U24" s="12" t="s">
        <v>27</v>
      </c>
      <c r="V24" s="12" t="s">
        <v>123</v>
      </c>
      <c r="W24" s="12" t="s">
        <v>43</v>
      </c>
      <c r="X24" s="12" t="s">
        <v>39</v>
      </c>
      <c r="Y24" s="12" t="s">
        <v>39</v>
      </c>
      <c r="Z24" s="12" t="s">
        <v>45</v>
      </c>
    </row>
    <row r="25" spans="1:26" x14ac:dyDescent="0.25">
      <c r="A25" s="12" t="s">
        <v>124</v>
      </c>
      <c r="B25" s="12" t="s">
        <v>27</v>
      </c>
      <c r="C25" s="12" t="s">
        <v>47</v>
      </c>
      <c r="D25" s="12" t="s">
        <v>125</v>
      </c>
      <c r="E25" s="12" t="s">
        <v>126</v>
      </c>
      <c r="F25" s="12" t="s">
        <v>27</v>
      </c>
      <c r="G25" s="12" t="s">
        <v>27</v>
      </c>
      <c r="H25" s="12" t="s">
        <v>27</v>
      </c>
      <c r="I25" s="12" t="s">
        <v>27</v>
      </c>
      <c r="J25" s="12" t="s">
        <v>27</v>
      </c>
      <c r="K25" s="12" t="s">
        <v>27</v>
      </c>
      <c r="L25" s="12" t="s">
        <v>27</v>
      </c>
      <c r="M25" s="12" t="s">
        <v>27</v>
      </c>
      <c r="N25" s="12" t="s">
        <v>27</v>
      </c>
      <c r="O25" s="12" t="s">
        <v>27</v>
      </c>
      <c r="P25" s="12" t="s">
        <v>27</v>
      </c>
      <c r="Q25" s="12" t="s">
        <v>27</v>
      </c>
      <c r="R25" s="12" t="s">
        <v>27</v>
      </c>
      <c r="S25" s="12" t="s">
        <v>27</v>
      </c>
      <c r="T25" s="12" t="s">
        <v>27</v>
      </c>
      <c r="U25" s="12" t="s">
        <v>27</v>
      </c>
      <c r="V25" s="12" t="s">
        <v>124</v>
      </c>
      <c r="W25" s="12" t="s">
        <v>43</v>
      </c>
      <c r="X25" s="12" t="s">
        <v>39</v>
      </c>
      <c r="Y25" s="12" t="s">
        <v>39</v>
      </c>
      <c r="Z25" s="12" t="s">
        <v>45</v>
      </c>
    </row>
    <row r="26" spans="1:26" x14ac:dyDescent="0.25">
      <c r="A26" s="12" t="s">
        <v>127</v>
      </c>
      <c r="B26" s="12" t="s">
        <v>42</v>
      </c>
      <c r="C26" s="12" t="s">
        <v>43</v>
      </c>
      <c r="D26" s="12" t="s">
        <v>27</v>
      </c>
      <c r="E26" s="12" t="s">
        <v>27</v>
      </c>
      <c r="F26" s="12" t="s">
        <v>27</v>
      </c>
      <c r="G26" s="12" t="s">
        <v>27</v>
      </c>
      <c r="H26" s="12" t="s">
        <v>27</v>
      </c>
      <c r="I26" s="12" t="s">
        <v>27</v>
      </c>
      <c r="J26" s="12" t="s">
        <v>27</v>
      </c>
      <c r="K26" s="12" t="s">
        <v>27</v>
      </c>
      <c r="L26" s="12" t="s">
        <v>27</v>
      </c>
      <c r="M26" s="12" t="s">
        <v>27</v>
      </c>
      <c r="N26" s="12" t="s">
        <v>27</v>
      </c>
      <c r="O26" s="12" t="s">
        <v>27</v>
      </c>
      <c r="P26" s="12" t="s">
        <v>27</v>
      </c>
      <c r="Q26" s="12" t="s">
        <v>27</v>
      </c>
      <c r="R26" s="12" t="s">
        <v>27</v>
      </c>
      <c r="S26" s="12" t="s">
        <v>27</v>
      </c>
      <c r="T26" s="12" t="s">
        <v>27</v>
      </c>
      <c r="U26" s="12" t="s">
        <v>27</v>
      </c>
      <c r="V26" s="12" t="s">
        <v>128</v>
      </c>
      <c r="W26" s="12" t="s">
        <v>43</v>
      </c>
      <c r="X26" s="12" t="s">
        <v>39</v>
      </c>
      <c r="Y26" s="12" t="s">
        <v>39</v>
      </c>
      <c r="Z26" s="12" t="s">
        <v>45</v>
      </c>
    </row>
    <row r="27" spans="1:26" x14ac:dyDescent="0.25">
      <c r="A27" s="12" t="s">
        <v>129</v>
      </c>
      <c r="B27" s="12" t="s">
        <v>27</v>
      </c>
      <c r="C27" s="12" t="s">
        <v>43</v>
      </c>
      <c r="D27" s="12" t="s">
        <v>27</v>
      </c>
      <c r="E27" s="12" t="s">
        <v>27</v>
      </c>
      <c r="F27" s="12" t="s">
        <v>27</v>
      </c>
      <c r="G27" s="12" t="s">
        <v>27</v>
      </c>
      <c r="H27" s="12" t="s">
        <v>27</v>
      </c>
      <c r="I27" s="12" t="s">
        <v>27</v>
      </c>
      <c r="J27" s="12" t="s">
        <v>27</v>
      </c>
      <c r="K27" s="12" t="s">
        <v>27</v>
      </c>
      <c r="L27" s="12" t="s">
        <v>27</v>
      </c>
      <c r="M27" s="12" t="s">
        <v>27</v>
      </c>
      <c r="N27" s="12" t="s">
        <v>27</v>
      </c>
      <c r="O27" s="12" t="s">
        <v>27</v>
      </c>
      <c r="P27" s="12" t="s">
        <v>27</v>
      </c>
      <c r="Q27" s="12" t="s">
        <v>27</v>
      </c>
      <c r="R27" s="12" t="s">
        <v>27</v>
      </c>
      <c r="S27" s="12" t="s">
        <v>27</v>
      </c>
      <c r="T27" s="12" t="s">
        <v>27</v>
      </c>
      <c r="U27" s="12" t="s">
        <v>27</v>
      </c>
      <c r="V27" s="12" t="s">
        <v>129</v>
      </c>
      <c r="W27" s="12" t="s">
        <v>43</v>
      </c>
      <c r="X27" s="12" t="s">
        <v>39</v>
      </c>
      <c r="Y27" s="12" t="s">
        <v>39</v>
      </c>
      <c r="Z27" s="12" t="s">
        <v>45</v>
      </c>
    </row>
    <row r="28" spans="1:26" x14ac:dyDescent="0.25">
      <c r="A28" s="12" t="s">
        <v>130</v>
      </c>
      <c r="B28" s="12" t="s">
        <v>42</v>
      </c>
      <c r="C28" s="12" t="s">
        <v>43</v>
      </c>
      <c r="D28" s="12" t="s">
        <v>27</v>
      </c>
      <c r="E28" s="12" t="s">
        <v>27</v>
      </c>
      <c r="F28" s="12" t="s">
        <v>27</v>
      </c>
      <c r="G28" s="12" t="s">
        <v>27</v>
      </c>
      <c r="H28" s="12" t="s">
        <v>27</v>
      </c>
      <c r="I28" s="12" t="s">
        <v>27</v>
      </c>
      <c r="J28" s="12" t="s">
        <v>27</v>
      </c>
      <c r="K28" s="12" t="s">
        <v>27</v>
      </c>
      <c r="L28" s="12" t="s">
        <v>27</v>
      </c>
      <c r="M28" s="12" t="s">
        <v>27</v>
      </c>
      <c r="N28" s="12" t="s">
        <v>27</v>
      </c>
      <c r="O28" s="12" t="s">
        <v>27</v>
      </c>
      <c r="P28" s="12" t="s">
        <v>27</v>
      </c>
      <c r="Q28" s="12" t="s">
        <v>27</v>
      </c>
      <c r="R28" s="12" t="s">
        <v>27</v>
      </c>
      <c r="S28" s="12" t="s">
        <v>27</v>
      </c>
      <c r="T28" s="12" t="s">
        <v>27</v>
      </c>
      <c r="U28" s="12" t="s">
        <v>27</v>
      </c>
      <c r="V28" s="12" t="s">
        <v>131</v>
      </c>
      <c r="W28" s="12" t="s">
        <v>43</v>
      </c>
      <c r="X28" s="12" t="s">
        <v>39</v>
      </c>
      <c r="Y28" s="12" t="s">
        <v>39</v>
      </c>
      <c r="Z28" s="12" t="s">
        <v>45</v>
      </c>
    </row>
    <row r="29" spans="1:26" x14ac:dyDescent="0.25">
      <c r="A29" s="12" t="s">
        <v>132</v>
      </c>
      <c r="B29" s="12" t="s">
        <v>27</v>
      </c>
      <c r="C29" s="12" t="s">
        <v>43</v>
      </c>
      <c r="D29" s="12" t="s">
        <v>27</v>
      </c>
      <c r="E29" s="12" t="s">
        <v>27</v>
      </c>
      <c r="F29" s="12" t="s">
        <v>27</v>
      </c>
      <c r="G29" s="12" t="s">
        <v>27</v>
      </c>
      <c r="H29" s="12" t="s">
        <v>27</v>
      </c>
      <c r="I29" s="12" t="s">
        <v>27</v>
      </c>
      <c r="J29" s="12" t="s">
        <v>27</v>
      </c>
      <c r="K29" s="12" t="s">
        <v>27</v>
      </c>
      <c r="L29" s="12" t="s">
        <v>27</v>
      </c>
      <c r="M29" s="12" t="s">
        <v>27</v>
      </c>
      <c r="N29" s="12" t="s">
        <v>27</v>
      </c>
      <c r="O29" s="12" t="s">
        <v>27</v>
      </c>
      <c r="P29" s="12" t="s">
        <v>27</v>
      </c>
      <c r="Q29" s="12" t="s">
        <v>27</v>
      </c>
      <c r="R29" s="12" t="s">
        <v>27</v>
      </c>
      <c r="S29" s="12" t="s">
        <v>27</v>
      </c>
      <c r="T29" s="12" t="s">
        <v>27</v>
      </c>
      <c r="U29" s="12" t="s">
        <v>27</v>
      </c>
      <c r="V29" s="12" t="s">
        <v>132</v>
      </c>
      <c r="W29" s="12" t="s">
        <v>43</v>
      </c>
      <c r="X29" s="12" t="s">
        <v>39</v>
      </c>
      <c r="Y29" s="12" t="s">
        <v>39</v>
      </c>
      <c r="Z29" s="12" t="s">
        <v>45</v>
      </c>
    </row>
    <row r="30" spans="1:26" x14ac:dyDescent="0.25">
      <c r="A30" s="12" t="s">
        <v>133</v>
      </c>
      <c r="B30" s="12" t="s">
        <v>42</v>
      </c>
      <c r="C30" s="12" t="s">
        <v>43</v>
      </c>
      <c r="D30" s="12" t="s">
        <v>27</v>
      </c>
      <c r="E30" s="12" t="s">
        <v>27</v>
      </c>
      <c r="F30" s="12" t="s">
        <v>27</v>
      </c>
      <c r="G30" s="12" t="s">
        <v>27</v>
      </c>
      <c r="H30" s="12" t="s">
        <v>27</v>
      </c>
      <c r="I30" s="12" t="s">
        <v>27</v>
      </c>
      <c r="J30" s="12" t="s">
        <v>27</v>
      </c>
      <c r="K30" s="12" t="s">
        <v>27</v>
      </c>
      <c r="L30" s="12" t="s">
        <v>27</v>
      </c>
      <c r="M30" s="12" t="s">
        <v>27</v>
      </c>
      <c r="N30" s="12" t="s">
        <v>27</v>
      </c>
      <c r="O30" s="12" t="s">
        <v>27</v>
      </c>
      <c r="P30" s="12" t="s">
        <v>27</v>
      </c>
      <c r="Q30" s="12" t="s">
        <v>27</v>
      </c>
      <c r="R30" s="12" t="s">
        <v>27</v>
      </c>
      <c r="S30" s="12" t="s">
        <v>27</v>
      </c>
      <c r="T30" s="12" t="s">
        <v>27</v>
      </c>
      <c r="U30" s="12" t="s">
        <v>27</v>
      </c>
      <c r="V30" s="12" t="s">
        <v>134</v>
      </c>
      <c r="W30" s="12" t="s">
        <v>43</v>
      </c>
      <c r="X30" s="12" t="s">
        <v>39</v>
      </c>
      <c r="Y30" s="12" t="s">
        <v>39</v>
      </c>
      <c r="Z30" s="12" t="s">
        <v>45</v>
      </c>
    </row>
    <row r="31" spans="1:26" x14ac:dyDescent="0.25">
      <c r="A31" s="12" t="s">
        <v>462</v>
      </c>
      <c r="B31" s="12" t="s">
        <v>27</v>
      </c>
      <c r="C31" s="12" t="s">
        <v>43</v>
      </c>
      <c r="D31" s="12" t="s">
        <v>27</v>
      </c>
      <c r="E31" s="12" t="s">
        <v>27</v>
      </c>
      <c r="F31" s="12" t="s">
        <v>27</v>
      </c>
      <c r="G31" s="12" t="s">
        <v>27</v>
      </c>
      <c r="H31" s="12" t="s">
        <v>27</v>
      </c>
      <c r="I31" s="12" t="s">
        <v>27</v>
      </c>
      <c r="J31" s="12" t="s">
        <v>27</v>
      </c>
      <c r="K31" s="12" t="s">
        <v>27</v>
      </c>
      <c r="L31" s="12" t="s">
        <v>27</v>
      </c>
      <c r="M31" s="12" t="s">
        <v>27</v>
      </c>
      <c r="N31" s="12" t="s">
        <v>27</v>
      </c>
      <c r="O31" s="12" t="s">
        <v>27</v>
      </c>
      <c r="P31" s="12" t="s">
        <v>27</v>
      </c>
      <c r="Q31" s="12" t="s">
        <v>27</v>
      </c>
      <c r="R31" s="12" t="s">
        <v>27</v>
      </c>
      <c r="S31" s="12" t="s">
        <v>27</v>
      </c>
      <c r="T31" s="12" t="s">
        <v>27</v>
      </c>
      <c r="U31" s="12" t="s">
        <v>27</v>
      </c>
      <c r="V31" s="12" t="s">
        <v>462</v>
      </c>
      <c r="W31" s="12" t="s">
        <v>43</v>
      </c>
      <c r="X31" s="12" t="s">
        <v>39</v>
      </c>
      <c r="Y31" s="12" t="s">
        <v>39</v>
      </c>
      <c r="Z31" s="12" t="s">
        <v>45</v>
      </c>
    </row>
    <row r="32" spans="1:26" x14ac:dyDescent="0.25">
      <c r="A32" s="12" t="s">
        <v>135</v>
      </c>
      <c r="B32" s="12" t="s">
        <v>27</v>
      </c>
      <c r="C32" s="12" t="s">
        <v>43</v>
      </c>
      <c r="D32" s="12" t="s">
        <v>27</v>
      </c>
      <c r="E32" s="12" t="s">
        <v>27</v>
      </c>
      <c r="F32" s="12" t="s">
        <v>27</v>
      </c>
      <c r="G32" s="12" t="s">
        <v>27</v>
      </c>
      <c r="H32" s="12" t="s">
        <v>27</v>
      </c>
      <c r="I32" s="12" t="s">
        <v>27</v>
      </c>
      <c r="J32" s="12" t="s">
        <v>27</v>
      </c>
      <c r="K32" s="12" t="s">
        <v>27</v>
      </c>
      <c r="L32" s="12" t="s">
        <v>27</v>
      </c>
      <c r="M32" s="12" t="s">
        <v>27</v>
      </c>
      <c r="N32" s="12" t="s">
        <v>27</v>
      </c>
      <c r="O32" s="12" t="s">
        <v>27</v>
      </c>
      <c r="P32" s="12" t="s">
        <v>27</v>
      </c>
      <c r="Q32" s="12" t="s">
        <v>27</v>
      </c>
      <c r="R32" s="12" t="s">
        <v>27</v>
      </c>
      <c r="S32" s="12" t="s">
        <v>27</v>
      </c>
      <c r="T32" s="12" t="s">
        <v>27</v>
      </c>
      <c r="U32" s="12" t="s">
        <v>27</v>
      </c>
      <c r="V32" s="12" t="s">
        <v>135</v>
      </c>
      <c r="W32" s="12" t="s">
        <v>43</v>
      </c>
      <c r="X32" s="12" t="s">
        <v>39</v>
      </c>
      <c r="Y32" s="12" t="s">
        <v>39</v>
      </c>
      <c r="Z32" s="12" t="s">
        <v>45</v>
      </c>
    </row>
    <row r="33" spans="1:26" x14ac:dyDescent="0.25">
      <c r="A33" s="12" t="s">
        <v>136</v>
      </c>
      <c r="B33" s="12" t="s">
        <v>27</v>
      </c>
      <c r="C33" s="12" t="s">
        <v>28</v>
      </c>
      <c r="D33" s="12" t="s">
        <v>608</v>
      </c>
      <c r="E33" s="12" t="s">
        <v>138</v>
      </c>
      <c r="F33" s="12" t="s">
        <v>27</v>
      </c>
      <c r="G33" s="12" t="s">
        <v>27</v>
      </c>
      <c r="H33" s="12" t="s">
        <v>27</v>
      </c>
      <c r="I33" s="12" t="s">
        <v>27</v>
      </c>
      <c r="J33" s="12" t="s">
        <v>27</v>
      </c>
      <c r="K33" s="12" t="s">
        <v>27</v>
      </c>
      <c r="L33" s="12" t="s">
        <v>27</v>
      </c>
      <c r="M33" s="12" t="s">
        <v>27</v>
      </c>
      <c r="N33" s="12" t="s">
        <v>27</v>
      </c>
      <c r="O33" s="12" t="s">
        <v>27</v>
      </c>
      <c r="P33" s="12" t="s">
        <v>27</v>
      </c>
      <c r="Q33" s="12" t="s">
        <v>27</v>
      </c>
      <c r="R33" s="12" t="s">
        <v>27</v>
      </c>
      <c r="S33" s="12" t="s">
        <v>27</v>
      </c>
      <c r="T33" s="12" t="s">
        <v>27</v>
      </c>
      <c r="U33" s="12" t="s">
        <v>27</v>
      </c>
      <c r="V33" s="12" t="s">
        <v>136</v>
      </c>
      <c r="W33" s="12" t="s">
        <v>43</v>
      </c>
      <c r="X33" s="12" t="s">
        <v>39</v>
      </c>
      <c r="Y33" s="12" t="s">
        <v>39</v>
      </c>
      <c r="Z33" s="12" t="s">
        <v>45</v>
      </c>
    </row>
    <row r="34" spans="1:26" x14ac:dyDescent="0.25">
      <c r="A34" s="12" t="s">
        <v>139</v>
      </c>
      <c r="B34" s="12" t="s">
        <v>42</v>
      </c>
      <c r="C34" s="12" t="s">
        <v>43</v>
      </c>
      <c r="D34" s="12" t="s">
        <v>27</v>
      </c>
      <c r="E34" s="12" t="s">
        <v>27</v>
      </c>
      <c r="F34" s="12" t="s">
        <v>27</v>
      </c>
      <c r="G34" s="12" t="s">
        <v>27</v>
      </c>
      <c r="H34" s="12" t="s">
        <v>27</v>
      </c>
      <c r="I34" s="12" t="s">
        <v>27</v>
      </c>
      <c r="J34" s="12" t="s">
        <v>27</v>
      </c>
      <c r="K34" s="12" t="s">
        <v>27</v>
      </c>
      <c r="L34" s="12" t="s">
        <v>27</v>
      </c>
      <c r="M34" s="12" t="s">
        <v>27</v>
      </c>
      <c r="N34" s="12" t="s">
        <v>27</v>
      </c>
      <c r="O34" s="12" t="s">
        <v>27</v>
      </c>
      <c r="P34" s="12" t="s">
        <v>27</v>
      </c>
      <c r="Q34" s="12" t="s">
        <v>27</v>
      </c>
      <c r="R34" s="12" t="s">
        <v>27</v>
      </c>
      <c r="S34" s="12" t="s">
        <v>27</v>
      </c>
      <c r="T34" s="12" t="s">
        <v>27</v>
      </c>
      <c r="U34" s="12" t="s">
        <v>27</v>
      </c>
      <c r="V34" s="12" t="s">
        <v>140</v>
      </c>
      <c r="W34" s="12" t="s">
        <v>43</v>
      </c>
      <c r="X34" s="12" t="s">
        <v>39</v>
      </c>
      <c r="Y34" s="12" t="s">
        <v>39</v>
      </c>
      <c r="Z34" s="12" t="s">
        <v>45</v>
      </c>
    </row>
    <row r="35" spans="1:26" x14ac:dyDescent="0.25">
      <c r="A35" s="12" t="s">
        <v>141</v>
      </c>
      <c r="B35" s="12" t="s">
        <v>27</v>
      </c>
      <c r="C35" s="12" t="s">
        <v>28</v>
      </c>
      <c r="D35" s="12" t="s">
        <v>609</v>
      </c>
      <c r="E35" s="12" t="s">
        <v>143</v>
      </c>
      <c r="F35" s="12" t="s">
        <v>686</v>
      </c>
      <c r="G35" s="12" t="s">
        <v>687</v>
      </c>
      <c r="H35" s="12" t="s">
        <v>688</v>
      </c>
      <c r="I35" s="12" t="s">
        <v>689</v>
      </c>
      <c r="J35" s="12" t="s">
        <v>690</v>
      </c>
      <c r="K35" s="12" t="s">
        <v>687</v>
      </c>
      <c r="L35" s="12" t="s">
        <v>691</v>
      </c>
      <c r="M35" s="12" t="s">
        <v>692</v>
      </c>
      <c r="N35" s="12" t="s">
        <v>27</v>
      </c>
      <c r="O35" s="12" t="s">
        <v>27</v>
      </c>
      <c r="P35" s="12" t="s">
        <v>27</v>
      </c>
      <c r="Q35" s="12" t="s">
        <v>27</v>
      </c>
      <c r="R35" s="12" t="s">
        <v>27</v>
      </c>
      <c r="S35" s="12" t="s">
        <v>27</v>
      </c>
      <c r="T35" s="12" t="s">
        <v>27</v>
      </c>
      <c r="U35" s="12" t="s">
        <v>27</v>
      </c>
      <c r="V35" s="12" t="s">
        <v>141</v>
      </c>
      <c r="W35" s="12" t="s">
        <v>28</v>
      </c>
      <c r="X35" s="12" t="s">
        <v>39</v>
      </c>
      <c r="Y35" s="12" t="s">
        <v>39</v>
      </c>
      <c r="Z35" s="12" t="s">
        <v>693</v>
      </c>
    </row>
    <row r="36" spans="1:26" x14ac:dyDescent="0.25">
      <c r="A36" s="12" t="s">
        <v>152</v>
      </c>
      <c r="B36" s="12" t="s">
        <v>42</v>
      </c>
      <c r="C36" s="12" t="s">
        <v>43</v>
      </c>
      <c r="D36" s="12" t="s">
        <v>27</v>
      </c>
      <c r="E36" s="12" t="s">
        <v>27</v>
      </c>
      <c r="F36" s="12" t="s">
        <v>27</v>
      </c>
      <c r="G36" s="12" t="s">
        <v>27</v>
      </c>
      <c r="H36" s="12" t="s">
        <v>27</v>
      </c>
      <c r="I36" s="12" t="s">
        <v>27</v>
      </c>
      <c r="J36" s="12" t="s">
        <v>27</v>
      </c>
      <c r="K36" s="12" t="s">
        <v>27</v>
      </c>
      <c r="L36" s="12" t="s">
        <v>27</v>
      </c>
      <c r="M36" s="12" t="s">
        <v>27</v>
      </c>
      <c r="N36" s="12" t="s">
        <v>27</v>
      </c>
      <c r="O36" s="12" t="s">
        <v>27</v>
      </c>
      <c r="P36" s="12" t="s">
        <v>27</v>
      </c>
      <c r="Q36" s="12" t="s">
        <v>27</v>
      </c>
      <c r="R36" s="12" t="s">
        <v>27</v>
      </c>
      <c r="S36" s="12" t="s">
        <v>27</v>
      </c>
      <c r="T36" s="12" t="s">
        <v>27</v>
      </c>
      <c r="U36" s="12" t="s">
        <v>27</v>
      </c>
      <c r="V36" s="12" t="s">
        <v>153</v>
      </c>
      <c r="W36" s="12" t="s">
        <v>43</v>
      </c>
      <c r="X36" s="12" t="s">
        <v>39</v>
      </c>
      <c r="Y36" s="12" t="s">
        <v>39</v>
      </c>
      <c r="Z36" s="12" t="s">
        <v>45</v>
      </c>
    </row>
    <row r="37" spans="1:26" x14ac:dyDescent="0.25">
      <c r="A37" s="12" t="s">
        <v>154</v>
      </c>
      <c r="B37" s="12" t="s">
        <v>27</v>
      </c>
      <c r="C37" s="12" t="s">
        <v>43</v>
      </c>
      <c r="D37" s="12" t="s">
        <v>27</v>
      </c>
      <c r="E37" s="12" t="s">
        <v>27</v>
      </c>
      <c r="F37" s="12" t="s">
        <v>27</v>
      </c>
      <c r="G37" s="12" t="s">
        <v>27</v>
      </c>
      <c r="H37" s="12" t="s">
        <v>27</v>
      </c>
      <c r="I37" s="12" t="s">
        <v>27</v>
      </c>
      <c r="J37" s="12" t="s">
        <v>27</v>
      </c>
      <c r="K37" s="12" t="s">
        <v>27</v>
      </c>
      <c r="L37" s="12" t="s">
        <v>27</v>
      </c>
      <c r="M37" s="12" t="s">
        <v>27</v>
      </c>
      <c r="N37" s="12" t="s">
        <v>27</v>
      </c>
      <c r="O37" s="12" t="s">
        <v>27</v>
      </c>
      <c r="P37" s="12" t="s">
        <v>27</v>
      </c>
      <c r="Q37" s="12" t="s">
        <v>27</v>
      </c>
      <c r="R37" s="12" t="s">
        <v>27</v>
      </c>
      <c r="S37" s="12" t="s">
        <v>27</v>
      </c>
      <c r="T37" s="12" t="s">
        <v>27</v>
      </c>
      <c r="U37" s="12" t="s">
        <v>27</v>
      </c>
      <c r="V37" s="12" t="s">
        <v>154</v>
      </c>
      <c r="W37" s="12" t="s">
        <v>43</v>
      </c>
      <c r="X37" s="12" t="s">
        <v>39</v>
      </c>
      <c r="Y37" s="12" t="s">
        <v>39</v>
      </c>
      <c r="Z37" s="12" t="s">
        <v>45</v>
      </c>
    </row>
    <row r="38" spans="1:26" x14ac:dyDescent="0.25">
      <c r="A38" s="12" t="s">
        <v>155</v>
      </c>
      <c r="B38" s="12" t="s">
        <v>158</v>
      </c>
      <c r="C38" s="12" t="s">
        <v>43</v>
      </c>
      <c r="D38" s="12" t="s">
        <v>27</v>
      </c>
      <c r="E38" s="12" t="s">
        <v>27</v>
      </c>
      <c r="F38" s="12" t="s">
        <v>27</v>
      </c>
      <c r="G38" s="12" t="s">
        <v>27</v>
      </c>
      <c r="H38" s="12" t="s">
        <v>27</v>
      </c>
      <c r="I38" s="12" t="s">
        <v>27</v>
      </c>
      <c r="J38" s="12" t="s">
        <v>27</v>
      </c>
      <c r="K38" s="12" t="s">
        <v>27</v>
      </c>
      <c r="L38" s="12" t="s">
        <v>27</v>
      </c>
      <c r="M38" s="12" t="s">
        <v>27</v>
      </c>
      <c r="N38" s="12" t="s">
        <v>27</v>
      </c>
      <c r="O38" s="12" t="s">
        <v>27</v>
      </c>
      <c r="P38" s="12" t="s">
        <v>27</v>
      </c>
      <c r="Q38" s="12" t="s">
        <v>27</v>
      </c>
      <c r="R38" s="12" t="s">
        <v>27</v>
      </c>
      <c r="S38" s="12" t="s">
        <v>27</v>
      </c>
      <c r="T38" s="12" t="s">
        <v>27</v>
      </c>
      <c r="U38" s="12" t="s">
        <v>27</v>
      </c>
      <c r="V38" s="12" t="s">
        <v>156</v>
      </c>
      <c r="W38" s="12" t="s">
        <v>43</v>
      </c>
      <c r="X38" s="12" t="s">
        <v>39</v>
      </c>
      <c r="Y38" s="12" t="s">
        <v>39</v>
      </c>
      <c r="Z38" s="12" t="s">
        <v>45</v>
      </c>
    </row>
    <row r="39" spans="1:26" x14ac:dyDescent="0.25">
      <c r="A39" s="12" t="s">
        <v>157</v>
      </c>
      <c r="B39" s="12" t="s">
        <v>158</v>
      </c>
      <c r="C39" s="12" t="s">
        <v>43</v>
      </c>
      <c r="D39" s="12" t="s">
        <v>27</v>
      </c>
      <c r="E39" s="12" t="s">
        <v>27</v>
      </c>
      <c r="F39" s="12" t="s">
        <v>27</v>
      </c>
      <c r="G39" s="12" t="s">
        <v>27</v>
      </c>
      <c r="H39" s="12" t="s">
        <v>27</v>
      </c>
      <c r="I39" s="12" t="s">
        <v>27</v>
      </c>
      <c r="J39" s="12" t="s">
        <v>27</v>
      </c>
      <c r="K39" s="12" t="s">
        <v>27</v>
      </c>
      <c r="L39" s="12" t="s">
        <v>27</v>
      </c>
      <c r="M39" s="12" t="s">
        <v>27</v>
      </c>
      <c r="N39" s="12" t="s">
        <v>27</v>
      </c>
      <c r="O39" s="12" t="s">
        <v>27</v>
      </c>
      <c r="P39" s="12" t="s">
        <v>27</v>
      </c>
      <c r="Q39" s="12" t="s">
        <v>27</v>
      </c>
      <c r="R39" s="12" t="s">
        <v>27</v>
      </c>
      <c r="S39" s="12" t="s">
        <v>27</v>
      </c>
      <c r="T39" s="12" t="s">
        <v>27</v>
      </c>
      <c r="U39" s="12" t="s">
        <v>27</v>
      </c>
      <c r="V39" s="12" t="s">
        <v>159</v>
      </c>
      <c r="W39" s="12" t="s">
        <v>43</v>
      </c>
      <c r="X39" s="12" t="s">
        <v>39</v>
      </c>
      <c r="Y39" s="12" t="s">
        <v>39</v>
      </c>
      <c r="Z39" s="12" t="s">
        <v>45</v>
      </c>
    </row>
    <row r="40" spans="1:26" x14ac:dyDescent="0.25">
      <c r="A40" s="12" t="s">
        <v>160</v>
      </c>
      <c r="B40" s="12" t="s">
        <v>27</v>
      </c>
      <c r="C40" s="12" t="s">
        <v>28</v>
      </c>
      <c r="D40" s="12" t="s">
        <v>610</v>
      </c>
      <c r="E40" s="12" t="s">
        <v>162</v>
      </c>
      <c r="F40" s="12" t="s">
        <v>27</v>
      </c>
      <c r="G40" s="12" t="s">
        <v>27</v>
      </c>
      <c r="H40" s="12" t="s">
        <v>27</v>
      </c>
      <c r="I40" s="12" t="s">
        <v>27</v>
      </c>
      <c r="J40" s="12" t="s">
        <v>27</v>
      </c>
      <c r="K40" s="12" t="s">
        <v>27</v>
      </c>
      <c r="L40" s="12" t="s">
        <v>27</v>
      </c>
      <c r="M40" s="12" t="s">
        <v>27</v>
      </c>
      <c r="N40" s="12" t="s">
        <v>27</v>
      </c>
      <c r="O40" s="12" t="s">
        <v>27</v>
      </c>
      <c r="P40" s="12" t="s">
        <v>27</v>
      </c>
      <c r="Q40" s="12" t="s">
        <v>27</v>
      </c>
      <c r="R40" s="12" t="s">
        <v>27</v>
      </c>
      <c r="S40" s="12" t="s">
        <v>27</v>
      </c>
      <c r="T40" s="12" t="s">
        <v>27</v>
      </c>
      <c r="U40" s="12" t="s">
        <v>27</v>
      </c>
      <c r="V40" s="12" t="s">
        <v>160</v>
      </c>
      <c r="W40" s="12" t="s">
        <v>43</v>
      </c>
      <c r="X40" s="12" t="s">
        <v>39</v>
      </c>
      <c r="Y40" s="12" t="s">
        <v>39</v>
      </c>
      <c r="Z40" s="12" t="s">
        <v>45</v>
      </c>
    </row>
    <row r="41" spans="1:26" x14ac:dyDescent="0.25">
      <c r="A41" s="12" t="s">
        <v>163</v>
      </c>
      <c r="B41" s="12" t="s">
        <v>27</v>
      </c>
      <c r="C41" s="12" t="s">
        <v>43</v>
      </c>
      <c r="D41" s="12" t="s">
        <v>27</v>
      </c>
      <c r="E41" s="12" t="s">
        <v>27</v>
      </c>
      <c r="F41" s="12" t="s">
        <v>27</v>
      </c>
      <c r="G41" s="12" t="s">
        <v>27</v>
      </c>
      <c r="H41" s="12" t="s">
        <v>27</v>
      </c>
      <c r="I41" s="12" t="s">
        <v>27</v>
      </c>
      <c r="J41" s="12" t="s">
        <v>27</v>
      </c>
      <c r="K41" s="12" t="s">
        <v>27</v>
      </c>
      <c r="L41" s="12" t="s">
        <v>27</v>
      </c>
      <c r="M41" s="12" t="s">
        <v>27</v>
      </c>
      <c r="N41" s="12" t="s">
        <v>27</v>
      </c>
      <c r="O41" s="12" t="s">
        <v>27</v>
      </c>
      <c r="P41" s="12" t="s">
        <v>27</v>
      </c>
      <c r="Q41" s="12" t="s">
        <v>27</v>
      </c>
      <c r="R41" s="12" t="s">
        <v>27</v>
      </c>
      <c r="S41" s="12" t="s">
        <v>27</v>
      </c>
      <c r="T41" s="12" t="s">
        <v>27</v>
      </c>
      <c r="U41" s="12" t="s">
        <v>27</v>
      </c>
      <c r="V41" s="12" t="s">
        <v>163</v>
      </c>
      <c r="W41" s="12" t="s">
        <v>43</v>
      </c>
      <c r="X41" s="12" t="s">
        <v>39</v>
      </c>
      <c r="Y41" s="12" t="s">
        <v>39</v>
      </c>
      <c r="Z41" s="12" t="s">
        <v>45</v>
      </c>
    </row>
    <row r="42" spans="1:26" x14ac:dyDescent="0.25">
      <c r="A42" s="12" t="s">
        <v>164</v>
      </c>
      <c r="B42" s="12" t="s">
        <v>42</v>
      </c>
      <c r="C42" s="12" t="s">
        <v>43</v>
      </c>
      <c r="D42" s="12" t="s">
        <v>27</v>
      </c>
      <c r="E42" s="12" t="s">
        <v>27</v>
      </c>
      <c r="F42" s="12" t="s">
        <v>27</v>
      </c>
      <c r="G42" s="12" t="s">
        <v>27</v>
      </c>
      <c r="H42" s="12" t="s">
        <v>27</v>
      </c>
      <c r="I42" s="12" t="s">
        <v>27</v>
      </c>
      <c r="J42" s="12" t="s">
        <v>27</v>
      </c>
      <c r="K42" s="12" t="s">
        <v>27</v>
      </c>
      <c r="L42" s="12" t="s">
        <v>27</v>
      </c>
      <c r="M42" s="12" t="s">
        <v>27</v>
      </c>
      <c r="N42" s="12" t="s">
        <v>27</v>
      </c>
      <c r="O42" s="12" t="s">
        <v>27</v>
      </c>
      <c r="P42" s="12" t="s">
        <v>27</v>
      </c>
      <c r="Q42" s="12" t="s">
        <v>27</v>
      </c>
      <c r="R42" s="12" t="s">
        <v>27</v>
      </c>
      <c r="S42" s="12" t="s">
        <v>27</v>
      </c>
      <c r="T42" s="12" t="s">
        <v>27</v>
      </c>
      <c r="U42" s="12" t="s">
        <v>27</v>
      </c>
      <c r="V42" s="12" t="s">
        <v>165</v>
      </c>
      <c r="W42" s="12" t="s">
        <v>43</v>
      </c>
      <c r="X42" s="12" t="s">
        <v>39</v>
      </c>
      <c r="Y42" s="12" t="s">
        <v>39</v>
      </c>
      <c r="Z42" s="12" t="s">
        <v>45</v>
      </c>
    </row>
    <row r="43" spans="1:26" x14ac:dyDescent="0.25">
      <c r="A43" s="12" t="s">
        <v>166</v>
      </c>
      <c r="B43" s="12" t="s">
        <v>27</v>
      </c>
      <c r="C43" s="12" t="s">
        <v>43</v>
      </c>
      <c r="D43" s="12" t="s">
        <v>27</v>
      </c>
      <c r="E43" s="12" t="s">
        <v>27</v>
      </c>
      <c r="F43" s="12" t="s">
        <v>27</v>
      </c>
      <c r="G43" s="12" t="s">
        <v>27</v>
      </c>
      <c r="H43" s="12" t="s">
        <v>27</v>
      </c>
      <c r="I43" s="12" t="s">
        <v>27</v>
      </c>
      <c r="J43" s="12" t="s">
        <v>27</v>
      </c>
      <c r="K43" s="12" t="s">
        <v>27</v>
      </c>
      <c r="L43" s="12" t="s">
        <v>27</v>
      </c>
      <c r="M43" s="12" t="s">
        <v>27</v>
      </c>
      <c r="N43" s="12" t="s">
        <v>27</v>
      </c>
      <c r="O43" s="12" t="s">
        <v>27</v>
      </c>
      <c r="P43" s="12" t="s">
        <v>27</v>
      </c>
      <c r="Q43" s="12" t="s">
        <v>27</v>
      </c>
      <c r="R43" s="12" t="s">
        <v>27</v>
      </c>
      <c r="S43" s="12" t="s">
        <v>27</v>
      </c>
      <c r="T43" s="12" t="s">
        <v>27</v>
      </c>
      <c r="U43" s="12" t="s">
        <v>27</v>
      </c>
      <c r="V43" s="12" t="s">
        <v>166</v>
      </c>
      <c r="W43" s="12" t="s">
        <v>43</v>
      </c>
      <c r="X43" s="12" t="s">
        <v>39</v>
      </c>
      <c r="Y43" s="12" t="s">
        <v>39</v>
      </c>
      <c r="Z43" s="12" t="s">
        <v>45</v>
      </c>
    </row>
    <row r="44" spans="1:26" x14ac:dyDescent="0.25">
      <c r="A44" s="12" t="s">
        <v>167</v>
      </c>
      <c r="B44" s="12" t="s">
        <v>27</v>
      </c>
      <c r="C44" s="12" t="s">
        <v>47</v>
      </c>
      <c r="D44" s="12" t="s">
        <v>168</v>
      </c>
      <c r="E44" s="12" t="s">
        <v>169</v>
      </c>
      <c r="F44" s="12" t="s">
        <v>27</v>
      </c>
      <c r="G44" s="12" t="s">
        <v>27</v>
      </c>
      <c r="H44" s="12" t="s">
        <v>27</v>
      </c>
      <c r="I44" s="12" t="s">
        <v>27</v>
      </c>
      <c r="J44" s="12" t="s">
        <v>27</v>
      </c>
      <c r="K44" s="12" t="s">
        <v>27</v>
      </c>
      <c r="L44" s="12" t="s">
        <v>27</v>
      </c>
      <c r="M44" s="12" t="s">
        <v>27</v>
      </c>
      <c r="N44" s="12" t="s">
        <v>27</v>
      </c>
      <c r="O44" s="12" t="s">
        <v>27</v>
      </c>
      <c r="P44" s="12" t="s">
        <v>27</v>
      </c>
      <c r="Q44" s="12" t="s">
        <v>27</v>
      </c>
      <c r="R44" s="12" t="s">
        <v>27</v>
      </c>
      <c r="S44" s="12" t="s">
        <v>27</v>
      </c>
      <c r="T44" s="12" t="s">
        <v>27</v>
      </c>
      <c r="U44" s="12" t="s">
        <v>27</v>
      </c>
      <c r="V44" s="12" t="s">
        <v>167</v>
      </c>
      <c r="W44" s="12" t="s">
        <v>43</v>
      </c>
      <c r="X44" s="12" t="s">
        <v>39</v>
      </c>
      <c r="Y44" s="12" t="s">
        <v>39</v>
      </c>
      <c r="Z44" s="12" t="s">
        <v>45</v>
      </c>
    </row>
    <row r="45" spans="1:26" x14ac:dyDescent="0.25">
      <c r="A45" s="12" t="s">
        <v>170</v>
      </c>
      <c r="B45" s="12" t="s">
        <v>27</v>
      </c>
      <c r="C45" s="12" t="s">
        <v>43</v>
      </c>
      <c r="D45" s="12" t="s">
        <v>27</v>
      </c>
      <c r="E45" s="12" t="s">
        <v>27</v>
      </c>
      <c r="F45" s="12" t="s">
        <v>27</v>
      </c>
      <c r="G45" s="12" t="s">
        <v>27</v>
      </c>
      <c r="H45" s="12" t="s">
        <v>27</v>
      </c>
      <c r="I45" s="12" t="s">
        <v>27</v>
      </c>
      <c r="J45" s="12" t="s">
        <v>27</v>
      </c>
      <c r="K45" s="12" t="s">
        <v>27</v>
      </c>
      <c r="L45" s="12" t="s">
        <v>27</v>
      </c>
      <c r="M45" s="12" t="s">
        <v>27</v>
      </c>
      <c r="N45" s="12" t="s">
        <v>27</v>
      </c>
      <c r="O45" s="12" t="s">
        <v>27</v>
      </c>
      <c r="P45" s="12" t="s">
        <v>27</v>
      </c>
      <c r="Q45" s="12" t="s">
        <v>27</v>
      </c>
      <c r="R45" s="12" t="s">
        <v>27</v>
      </c>
      <c r="S45" s="12" t="s">
        <v>27</v>
      </c>
      <c r="T45" s="12" t="s">
        <v>27</v>
      </c>
      <c r="U45" s="12" t="s">
        <v>27</v>
      </c>
      <c r="V45" s="12" t="s">
        <v>170</v>
      </c>
      <c r="W45" s="12" t="s">
        <v>43</v>
      </c>
      <c r="X45" s="12" t="s">
        <v>39</v>
      </c>
      <c r="Y45" s="12" t="s">
        <v>39</v>
      </c>
      <c r="Z45" s="12" t="s">
        <v>45</v>
      </c>
    </row>
    <row r="46" spans="1:26" x14ac:dyDescent="0.25">
      <c r="A46" s="12" t="s">
        <v>171</v>
      </c>
      <c r="B46" s="12" t="s">
        <v>42</v>
      </c>
      <c r="C46" s="12" t="s">
        <v>43</v>
      </c>
      <c r="D46" s="12" t="s">
        <v>27</v>
      </c>
      <c r="E46" s="12" t="s">
        <v>27</v>
      </c>
      <c r="F46" s="12" t="s">
        <v>27</v>
      </c>
      <c r="G46" s="12" t="s">
        <v>27</v>
      </c>
      <c r="H46" s="12" t="s">
        <v>27</v>
      </c>
      <c r="I46" s="12" t="s">
        <v>27</v>
      </c>
      <c r="J46" s="12" t="s">
        <v>27</v>
      </c>
      <c r="K46" s="12" t="s">
        <v>27</v>
      </c>
      <c r="L46" s="12" t="s">
        <v>27</v>
      </c>
      <c r="M46" s="12" t="s">
        <v>27</v>
      </c>
      <c r="N46" s="12" t="s">
        <v>27</v>
      </c>
      <c r="O46" s="12" t="s">
        <v>27</v>
      </c>
      <c r="P46" s="12" t="s">
        <v>27</v>
      </c>
      <c r="Q46" s="12" t="s">
        <v>27</v>
      </c>
      <c r="R46" s="12" t="s">
        <v>27</v>
      </c>
      <c r="S46" s="12" t="s">
        <v>27</v>
      </c>
      <c r="T46" s="12" t="s">
        <v>27</v>
      </c>
      <c r="U46" s="12" t="s">
        <v>27</v>
      </c>
      <c r="V46" s="12" t="s">
        <v>172</v>
      </c>
      <c r="W46" s="12" t="s">
        <v>43</v>
      </c>
      <c r="X46" s="12" t="s">
        <v>39</v>
      </c>
      <c r="Y46" s="12" t="s">
        <v>39</v>
      </c>
      <c r="Z46" s="12" t="s">
        <v>45</v>
      </c>
    </row>
    <row r="47" spans="1:26" x14ac:dyDescent="0.25">
      <c r="A47" s="12" t="s">
        <v>173</v>
      </c>
      <c r="B47" s="12" t="s">
        <v>27</v>
      </c>
      <c r="C47" s="12" t="s">
        <v>28</v>
      </c>
      <c r="D47" s="12" t="s">
        <v>174</v>
      </c>
      <c r="E47" s="12" t="s">
        <v>175</v>
      </c>
      <c r="F47" s="12" t="s">
        <v>27</v>
      </c>
      <c r="G47" s="12" t="s">
        <v>27</v>
      </c>
      <c r="H47" s="12" t="s">
        <v>27</v>
      </c>
      <c r="I47" s="12" t="s">
        <v>27</v>
      </c>
      <c r="J47" s="12" t="s">
        <v>27</v>
      </c>
      <c r="K47" s="12" t="s">
        <v>27</v>
      </c>
      <c r="L47" s="12" t="s">
        <v>27</v>
      </c>
      <c r="M47" s="12" t="s">
        <v>27</v>
      </c>
      <c r="N47" s="12" t="s">
        <v>27</v>
      </c>
      <c r="O47" s="12" t="s">
        <v>27</v>
      </c>
      <c r="P47" s="12" t="s">
        <v>27</v>
      </c>
      <c r="Q47" s="12" t="s">
        <v>27</v>
      </c>
      <c r="R47" s="12" t="s">
        <v>27</v>
      </c>
      <c r="S47" s="12" t="s">
        <v>27</v>
      </c>
      <c r="T47" s="12" t="s">
        <v>27</v>
      </c>
      <c r="U47" s="12" t="s">
        <v>27</v>
      </c>
      <c r="V47" s="12" t="s">
        <v>173</v>
      </c>
      <c r="W47" s="12" t="s">
        <v>43</v>
      </c>
      <c r="X47" s="12" t="s">
        <v>39</v>
      </c>
      <c r="Y47" s="12" t="s">
        <v>39</v>
      </c>
      <c r="Z47" s="12" t="s">
        <v>45</v>
      </c>
    </row>
    <row r="48" spans="1:26" x14ac:dyDescent="0.25">
      <c r="A48" s="12" t="s">
        <v>179</v>
      </c>
      <c r="B48" s="12" t="s">
        <v>27</v>
      </c>
      <c r="C48" s="12" t="s">
        <v>47</v>
      </c>
      <c r="D48" s="12" t="s">
        <v>180</v>
      </c>
      <c r="E48" s="12" t="s">
        <v>181</v>
      </c>
      <c r="F48" s="12" t="s">
        <v>182</v>
      </c>
      <c r="G48" s="12" t="s">
        <v>694</v>
      </c>
      <c r="H48" s="12" t="s">
        <v>27</v>
      </c>
      <c r="I48" s="12" t="s">
        <v>27</v>
      </c>
      <c r="J48" s="12" t="s">
        <v>27</v>
      </c>
      <c r="K48" s="12" t="s">
        <v>27</v>
      </c>
      <c r="L48" s="12" t="s">
        <v>27</v>
      </c>
      <c r="M48" s="12" t="s">
        <v>27</v>
      </c>
      <c r="N48" s="12" t="s">
        <v>27</v>
      </c>
      <c r="O48" s="12" t="s">
        <v>27</v>
      </c>
      <c r="P48" s="12" t="s">
        <v>27</v>
      </c>
      <c r="Q48" s="12" t="s">
        <v>27</v>
      </c>
      <c r="R48" s="12" t="s">
        <v>27</v>
      </c>
      <c r="S48" s="12" t="s">
        <v>27</v>
      </c>
      <c r="T48" s="12" t="s">
        <v>27</v>
      </c>
      <c r="U48" s="12" t="s">
        <v>27</v>
      </c>
      <c r="V48" s="12" t="s">
        <v>179</v>
      </c>
      <c r="W48" s="12" t="s">
        <v>47</v>
      </c>
      <c r="X48" s="12" t="s">
        <v>39</v>
      </c>
      <c r="Y48" s="12" t="s">
        <v>39</v>
      </c>
      <c r="Z48" s="12" t="s">
        <v>695</v>
      </c>
    </row>
    <row r="49" spans="1:26" x14ac:dyDescent="0.25">
      <c r="A49" s="12" t="s">
        <v>185</v>
      </c>
      <c r="B49" s="12" t="s">
        <v>27</v>
      </c>
      <c r="C49" s="12" t="s">
        <v>43</v>
      </c>
      <c r="D49" s="12" t="s">
        <v>27</v>
      </c>
      <c r="E49" s="12" t="s">
        <v>27</v>
      </c>
      <c r="F49" s="12" t="s">
        <v>27</v>
      </c>
      <c r="G49" s="12" t="s">
        <v>27</v>
      </c>
      <c r="H49" s="12" t="s">
        <v>27</v>
      </c>
      <c r="I49" s="12" t="s">
        <v>27</v>
      </c>
      <c r="J49" s="12" t="s">
        <v>27</v>
      </c>
      <c r="K49" s="12" t="s">
        <v>27</v>
      </c>
      <c r="L49" s="12" t="s">
        <v>27</v>
      </c>
      <c r="M49" s="12" t="s">
        <v>27</v>
      </c>
      <c r="N49" s="12" t="s">
        <v>27</v>
      </c>
      <c r="O49" s="12" t="s">
        <v>27</v>
      </c>
      <c r="P49" s="12" t="s">
        <v>27</v>
      </c>
      <c r="Q49" s="12" t="s">
        <v>27</v>
      </c>
      <c r="R49" s="12" t="s">
        <v>27</v>
      </c>
      <c r="S49" s="12" t="s">
        <v>27</v>
      </c>
      <c r="T49" s="12" t="s">
        <v>27</v>
      </c>
      <c r="U49" s="12" t="s">
        <v>27</v>
      </c>
      <c r="V49" s="12" t="s">
        <v>185</v>
      </c>
      <c r="W49" s="12" t="s">
        <v>43</v>
      </c>
      <c r="X49" s="12" t="s">
        <v>39</v>
      </c>
      <c r="Y49" s="12" t="s">
        <v>39</v>
      </c>
      <c r="Z49" s="12" t="s">
        <v>45</v>
      </c>
    </row>
    <row r="50" spans="1:26" x14ac:dyDescent="0.25">
      <c r="A50" s="12" t="s">
        <v>186</v>
      </c>
      <c r="B50" s="12" t="s">
        <v>187</v>
      </c>
      <c r="C50" s="12" t="s">
        <v>28</v>
      </c>
      <c r="D50" s="12" t="s">
        <v>188</v>
      </c>
      <c r="E50" s="12" t="s">
        <v>189</v>
      </c>
      <c r="F50" s="12" t="s">
        <v>190</v>
      </c>
      <c r="G50" s="12" t="s">
        <v>696</v>
      </c>
      <c r="H50" s="12" t="s">
        <v>192</v>
      </c>
      <c r="I50" s="12" t="s">
        <v>697</v>
      </c>
      <c r="J50" s="12" t="s">
        <v>194</v>
      </c>
      <c r="K50" s="12" t="s">
        <v>698</v>
      </c>
      <c r="L50" s="12" t="s">
        <v>27</v>
      </c>
      <c r="M50" s="12" t="s">
        <v>27</v>
      </c>
      <c r="N50" s="12" t="s">
        <v>27</v>
      </c>
      <c r="O50" s="12" t="s">
        <v>27</v>
      </c>
      <c r="P50" s="12" t="s">
        <v>27</v>
      </c>
      <c r="Q50" s="12" t="s">
        <v>27</v>
      </c>
      <c r="R50" s="12" t="s">
        <v>27</v>
      </c>
      <c r="S50" s="12" t="s">
        <v>27</v>
      </c>
      <c r="T50" s="12" t="s">
        <v>27</v>
      </c>
      <c r="U50" s="12" t="s">
        <v>27</v>
      </c>
      <c r="V50" s="12" t="s">
        <v>196</v>
      </c>
      <c r="W50" s="12" t="s">
        <v>28</v>
      </c>
      <c r="X50" s="12" t="s">
        <v>39</v>
      </c>
      <c r="Y50" s="12" t="s">
        <v>39</v>
      </c>
      <c r="Z50" s="12" t="s">
        <v>699</v>
      </c>
    </row>
    <row r="51" spans="1:26" x14ac:dyDescent="0.25">
      <c r="A51" s="12" t="s">
        <v>198</v>
      </c>
      <c r="B51" s="12" t="s">
        <v>27</v>
      </c>
      <c r="C51" s="12" t="s">
        <v>28</v>
      </c>
      <c r="D51" s="12" t="s">
        <v>611</v>
      </c>
      <c r="E51" s="12" t="s">
        <v>200</v>
      </c>
      <c r="F51" s="12" t="s">
        <v>201</v>
      </c>
      <c r="G51" s="12" t="s">
        <v>662</v>
      </c>
      <c r="H51" s="12" t="s">
        <v>202</v>
      </c>
      <c r="I51" s="12" t="s">
        <v>687</v>
      </c>
      <c r="J51" s="12" t="s">
        <v>204</v>
      </c>
      <c r="K51" s="12" t="s">
        <v>700</v>
      </c>
      <c r="L51" s="12" t="s">
        <v>27</v>
      </c>
      <c r="M51" s="12" t="s">
        <v>27</v>
      </c>
      <c r="N51" s="12" t="s">
        <v>27</v>
      </c>
      <c r="O51" s="12" t="s">
        <v>27</v>
      </c>
      <c r="P51" s="12" t="s">
        <v>27</v>
      </c>
      <c r="Q51" s="12" t="s">
        <v>27</v>
      </c>
      <c r="R51" s="12" t="s">
        <v>27</v>
      </c>
      <c r="S51" s="12" t="s">
        <v>27</v>
      </c>
      <c r="T51" s="12" t="s">
        <v>27</v>
      </c>
      <c r="U51" s="12" t="s">
        <v>27</v>
      </c>
      <c r="V51" s="12" t="s">
        <v>198</v>
      </c>
      <c r="W51" s="12" t="s">
        <v>28</v>
      </c>
      <c r="X51" s="12" t="s">
        <v>39</v>
      </c>
      <c r="Y51" s="12" t="s">
        <v>39</v>
      </c>
      <c r="Z51" s="12" t="s">
        <v>701</v>
      </c>
    </row>
    <row r="52" spans="1:26" x14ac:dyDescent="0.25">
      <c r="A52" s="12" t="s">
        <v>207</v>
      </c>
      <c r="B52" s="12" t="s">
        <v>27</v>
      </c>
      <c r="C52" s="12" t="s">
        <v>43</v>
      </c>
      <c r="D52" s="12" t="s">
        <v>27</v>
      </c>
      <c r="E52" s="12" t="s">
        <v>27</v>
      </c>
      <c r="F52" s="12" t="s">
        <v>27</v>
      </c>
      <c r="G52" s="12" t="s">
        <v>27</v>
      </c>
      <c r="H52" s="12" t="s">
        <v>27</v>
      </c>
      <c r="I52" s="12" t="s">
        <v>27</v>
      </c>
      <c r="J52" s="12" t="s">
        <v>27</v>
      </c>
      <c r="K52" s="12" t="s">
        <v>27</v>
      </c>
      <c r="L52" s="12" t="s">
        <v>27</v>
      </c>
      <c r="M52" s="12" t="s">
        <v>27</v>
      </c>
      <c r="N52" s="12" t="s">
        <v>27</v>
      </c>
      <c r="O52" s="12" t="s">
        <v>27</v>
      </c>
      <c r="P52" s="12" t="s">
        <v>27</v>
      </c>
      <c r="Q52" s="12" t="s">
        <v>27</v>
      </c>
      <c r="R52" s="12" t="s">
        <v>27</v>
      </c>
      <c r="S52" s="12" t="s">
        <v>27</v>
      </c>
      <c r="T52" s="12" t="s">
        <v>27</v>
      </c>
      <c r="U52" s="12" t="s">
        <v>27</v>
      </c>
      <c r="V52" s="12" t="s">
        <v>208</v>
      </c>
      <c r="W52" s="12" t="s">
        <v>43</v>
      </c>
      <c r="X52" s="12" t="s">
        <v>39</v>
      </c>
      <c r="Y52" s="12" t="s">
        <v>39</v>
      </c>
      <c r="Z52" s="12" t="s">
        <v>45</v>
      </c>
    </row>
    <row r="53" spans="1:26" x14ac:dyDescent="0.25">
      <c r="A53" s="12" t="s">
        <v>209</v>
      </c>
      <c r="B53" s="12" t="s">
        <v>27</v>
      </c>
      <c r="C53" s="12" t="s">
        <v>43</v>
      </c>
      <c r="D53" s="12" t="s">
        <v>27</v>
      </c>
      <c r="E53" s="12" t="s">
        <v>27</v>
      </c>
      <c r="F53" s="12" t="s">
        <v>27</v>
      </c>
      <c r="G53" s="12" t="s">
        <v>27</v>
      </c>
      <c r="H53" s="12" t="s">
        <v>27</v>
      </c>
      <c r="I53" s="12" t="s">
        <v>27</v>
      </c>
      <c r="J53" s="12" t="s">
        <v>27</v>
      </c>
      <c r="K53" s="12" t="s">
        <v>27</v>
      </c>
      <c r="L53" s="12" t="s">
        <v>27</v>
      </c>
      <c r="M53" s="12" t="s">
        <v>27</v>
      </c>
      <c r="N53" s="12" t="s">
        <v>27</v>
      </c>
      <c r="O53" s="12" t="s">
        <v>27</v>
      </c>
      <c r="P53" s="12" t="s">
        <v>27</v>
      </c>
      <c r="Q53" s="12" t="s">
        <v>27</v>
      </c>
      <c r="R53" s="12" t="s">
        <v>27</v>
      </c>
      <c r="S53" s="12" t="s">
        <v>27</v>
      </c>
      <c r="T53" s="12" t="s">
        <v>27</v>
      </c>
      <c r="U53" s="12" t="s">
        <v>27</v>
      </c>
      <c r="V53" s="12" t="s">
        <v>209</v>
      </c>
      <c r="W53" s="12" t="s">
        <v>43</v>
      </c>
      <c r="X53" s="12" t="s">
        <v>39</v>
      </c>
      <c r="Y53" s="12" t="s">
        <v>39</v>
      </c>
      <c r="Z53" s="12" t="s">
        <v>45</v>
      </c>
    </row>
    <row r="54" spans="1:26" x14ac:dyDescent="0.25">
      <c r="A54" s="12" t="s">
        <v>210</v>
      </c>
      <c r="B54" s="12" t="s">
        <v>42</v>
      </c>
      <c r="C54" s="12" t="s">
        <v>43</v>
      </c>
      <c r="D54" s="12" t="s">
        <v>27</v>
      </c>
      <c r="E54" s="12" t="s">
        <v>27</v>
      </c>
      <c r="F54" s="12" t="s">
        <v>27</v>
      </c>
      <c r="G54" s="12" t="s">
        <v>27</v>
      </c>
      <c r="H54" s="12" t="s">
        <v>27</v>
      </c>
      <c r="I54" s="12" t="s">
        <v>27</v>
      </c>
      <c r="J54" s="12" t="s">
        <v>27</v>
      </c>
      <c r="K54" s="12" t="s">
        <v>27</v>
      </c>
      <c r="L54" s="12" t="s">
        <v>27</v>
      </c>
      <c r="M54" s="12" t="s">
        <v>27</v>
      </c>
      <c r="N54" s="12" t="s">
        <v>27</v>
      </c>
      <c r="O54" s="12" t="s">
        <v>27</v>
      </c>
      <c r="P54" s="12" t="s">
        <v>27</v>
      </c>
      <c r="Q54" s="12" t="s">
        <v>27</v>
      </c>
      <c r="R54" s="12" t="s">
        <v>27</v>
      </c>
      <c r="S54" s="12" t="s">
        <v>27</v>
      </c>
      <c r="T54" s="12" t="s">
        <v>27</v>
      </c>
      <c r="U54" s="12" t="s">
        <v>27</v>
      </c>
      <c r="V54" s="12" t="s">
        <v>211</v>
      </c>
      <c r="W54" s="12" t="s">
        <v>43</v>
      </c>
      <c r="X54" s="12" t="s">
        <v>39</v>
      </c>
      <c r="Y54" s="12" t="s">
        <v>39</v>
      </c>
      <c r="Z54" s="12" t="s">
        <v>45</v>
      </c>
    </row>
    <row r="55" spans="1:26" x14ac:dyDescent="0.25">
      <c r="A55" s="12" t="s">
        <v>212</v>
      </c>
      <c r="B55" s="12" t="s">
        <v>42</v>
      </c>
      <c r="C55" s="12" t="s">
        <v>43</v>
      </c>
      <c r="D55" s="12" t="s">
        <v>27</v>
      </c>
      <c r="E55" s="12" t="s">
        <v>27</v>
      </c>
      <c r="F55" s="12" t="s">
        <v>27</v>
      </c>
      <c r="G55" s="12" t="s">
        <v>27</v>
      </c>
      <c r="H55" s="12" t="s">
        <v>27</v>
      </c>
      <c r="I55" s="12" t="s">
        <v>27</v>
      </c>
      <c r="J55" s="12" t="s">
        <v>27</v>
      </c>
      <c r="K55" s="12" t="s">
        <v>27</v>
      </c>
      <c r="L55" s="12" t="s">
        <v>27</v>
      </c>
      <c r="M55" s="12" t="s">
        <v>27</v>
      </c>
      <c r="N55" s="12" t="s">
        <v>27</v>
      </c>
      <c r="O55" s="12" t="s">
        <v>27</v>
      </c>
      <c r="P55" s="12" t="s">
        <v>27</v>
      </c>
      <c r="Q55" s="12" t="s">
        <v>27</v>
      </c>
      <c r="R55" s="12" t="s">
        <v>27</v>
      </c>
      <c r="S55" s="12" t="s">
        <v>27</v>
      </c>
      <c r="T55" s="12" t="s">
        <v>27</v>
      </c>
      <c r="U55" s="12" t="s">
        <v>27</v>
      </c>
      <c r="V55" s="12" t="s">
        <v>213</v>
      </c>
      <c r="W55" s="12" t="s">
        <v>43</v>
      </c>
      <c r="X55" s="12" t="s">
        <v>39</v>
      </c>
      <c r="Y55" s="12" t="s">
        <v>39</v>
      </c>
      <c r="Z55" s="12" t="s">
        <v>45</v>
      </c>
    </row>
    <row r="56" spans="1:26" x14ac:dyDescent="0.25">
      <c r="A56" s="12" t="s">
        <v>214</v>
      </c>
      <c r="B56" s="12" t="s">
        <v>27</v>
      </c>
      <c r="C56" s="12" t="s">
        <v>43</v>
      </c>
      <c r="D56" s="12" t="s">
        <v>27</v>
      </c>
      <c r="E56" s="12" t="s">
        <v>27</v>
      </c>
      <c r="F56" s="12" t="s">
        <v>27</v>
      </c>
      <c r="G56" s="12" t="s">
        <v>27</v>
      </c>
      <c r="H56" s="12" t="s">
        <v>27</v>
      </c>
      <c r="I56" s="12" t="s">
        <v>27</v>
      </c>
      <c r="J56" s="12" t="s">
        <v>27</v>
      </c>
      <c r="K56" s="12" t="s">
        <v>27</v>
      </c>
      <c r="L56" s="12" t="s">
        <v>27</v>
      </c>
      <c r="M56" s="12" t="s">
        <v>27</v>
      </c>
      <c r="N56" s="12" t="s">
        <v>27</v>
      </c>
      <c r="O56" s="12" t="s">
        <v>27</v>
      </c>
      <c r="P56" s="12" t="s">
        <v>27</v>
      </c>
      <c r="Q56" s="12" t="s">
        <v>27</v>
      </c>
      <c r="R56" s="12" t="s">
        <v>27</v>
      </c>
      <c r="S56" s="12" t="s">
        <v>27</v>
      </c>
      <c r="T56" s="12" t="s">
        <v>27</v>
      </c>
      <c r="U56" s="12" t="s">
        <v>27</v>
      </c>
      <c r="V56" s="12" t="s">
        <v>215</v>
      </c>
      <c r="W56" s="12" t="s">
        <v>43</v>
      </c>
      <c r="X56" s="12" t="s">
        <v>39</v>
      </c>
      <c r="Y56" s="12" t="s">
        <v>39</v>
      </c>
      <c r="Z56" s="12" t="s">
        <v>45</v>
      </c>
    </row>
    <row r="57" spans="1:26" x14ac:dyDescent="0.25">
      <c r="A57" s="12" t="s">
        <v>216</v>
      </c>
      <c r="B57" s="12" t="s">
        <v>89</v>
      </c>
      <c r="C57" s="12" t="s">
        <v>43</v>
      </c>
      <c r="D57" s="12" t="s">
        <v>27</v>
      </c>
      <c r="E57" s="12" t="s">
        <v>27</v>
      </c>
      <c r="F57" s="12" t="s">
        <v>27</v>
      </c>
      <c r="G57" s="12" t="s">
        <v>27</v>
      </c>
      <c r="H57" s="12" t="s">
        <v>27</v>
      </c>
      <c r="I57" s="12" t="s">
        <v>27</v>
      </c>
      <c r="J57" s="12" t="s">
        <v>27</v>
      </c>
      <c r="K57" s="12" t="s">
        <v>27</v>
      </c>
      <c r="L57" s="12" t="s">
        <v>27</v>
      </c>
      <c r="M57" s="12" t="s">
        <v>27</v>
      </c>
      <c r="N57" s="12" t="s">
        <v>27</v>
      </c>
      <c r="O57" s="12" t="s">
        <v>27</v>
      </c>
      <c r="P57" s="12" t="s">
        <v>27</v>
      </c>
      <c r="Q57" s="12" t="s">
        <v>27</v>
      </c>
      <c r="R57" s="12" t="s">
        <v>27</v>
      </c>
      <c r="S57" s="12" t="s">
        <v>27</v>
      </c>
      <c r="T57" s="12" t="s">
        <v>27</v>
      </c>
      <c r="U57" s="12" t="s">
        <v>27</v>
      </c>
      <c r="V57" s="12" t="s">
        <v>217</v>
      </c>
      <c r="W57" s="12" t="s">
        <v>43</v>
      </c>
      <c r="X57" s="12" t="s">
        <v>39</v>
      </c>
      <c r="Y57" s="12" t="s">
        <v>39</v>
      </c>
      <c r="Z57" s="12" t="s">
        <v>45</v>
      </c>
    </row>
    <row r="58" spans="1:26" x14ac:dyDescent="0.25">
      <c r="A58" s="12" t="s">
        <v>218</v>
      </c>
      <c r="B58" s="12" t="s">
        <v>27</v>
      </c>
      <c r="C58" s="12" t="s">
        <v>43</v>
      </c>
      <c r="D58" s="12" t="s">
        <v>27</v>
      </c>
      <c r="E58" s="12" t="s">
        <v>27</v>
      </c>
      <c r="F58" s="12" t="s">
        <v>27</v>
      </c>
      <c r="G58" s="12" t="s">
        <v>27</v>
      </c>
      <c r="H58" s="12" t="s">
        <v>27</v>
      </c>
      <c r="I58" s="12" t="s">
        <v>27</v>
      </c>
      <c r="J58" s="12" t="s">
        <v>27</v>
      </c>
      <c r="K58" s="12" t="s">
        <v>27</v>
      </c>
      <c r="L58" s="12" t="s">
        <v>27</v>
      </c>
      <c r="M58" s="12" t="s">
        <v>27</v>
      </c>
      <c r="N58" s="12" t="s">
        <v>27</v>
      </c>
      <c r="O58" s="12" t="s">
        <v>27</v>
      </c>
      <c r="P58" s="12" t="s">
        <v>27</v>
      </c>
      <c r="Q58" s="12" t="s">
        <v>27</v>
      </c>
      <c r="R58" s="12" t="s">
        <v>27</v>
      </c>
      <c r="S58" s="12" t="s">
        <v>27</v>
      </c>
      <c r="T58" s="12" t="s">
        <v>27</v>
      </c>
      <c r="U58" s="12" t="s">
        <v>27</v>
      </c>
      <c r="V58" s="12" t="s">
        <v>218</v>
      </c>
      <c r="W58" s="12" t="s">
        <v>43</v>
      </c>
      <c r="X58" s="12" t="s">
        <v>39</v>
      </c>
      <c r="Y58" s="12" t="s">
        <v>39</v>
      </c>
      <c r="Z58" s="12" t="s">
        <v>45</v>
      </c>
    </row>
    <row r="59" spans="1:26" x14ac:dyDescent="0.25">
      <c r="A59" s="12" t="s">
        <v>221</v>
      </c>
      <c r="B59" s="12" t="s">
        <v>27</v>
      </c>
      <c r="C59" s="12" t="s">
        <v>28</v>
      </c>
      <c r="D59" s="12" t="s">
        <v>612</v>
      </c>
      <c r="E59" s="12" t="s">
        <v>223</v>
      </c>
      <c r="F59" s="12" t="s">
        <v>224</v>
      </c>
      <c r="G59" s="12" t="s">
        <v>687</v>
      </c>
      <c r="H59" s="12" t="s">
        <v>225</v>
      </c>
      <c r="I59" s="12" t="s">
        <v>702</v>
      </c>
      <c r="J59" s="12" t="s">
        <v>703</v>
      </c>
      <c r="K59" s="12" t="s">
        <v>704</v>
      </c>
      <c r="L59" s="12" t="s">
        <v>705</v>
      </c>
      <c r="M59" s="12" t="s">
        <v>706</v>
      </c>
      <c r="N59" s="12" t="s">
        <v>27</v>
      </c>
      <c r="O59" s="12" t="s">
        <v>27</v>
      </c>
      <c r="P59" s="12" t="s">
        <v>27</v>
      </c>
      <c r="Q59" s="12" t="s">
        <v>27</v>
      </c>
      <c r="R59" s="12" t="s">
        <v>27</v>
      </c>
      <c r="S59" s="12" t="s">
        <v>27</v>
      </c>
      <c r="T59" s="12" t="s">
        <v>27</v>
      </c>
      <c r="U59" s="12" t="s">
        <v>27</v>
      </c>
      <c r="V59" s="12" t="s">
        <v>221</v>
      </c>
      <c r="W59" s="12" t="s">
        <v>28</v>
      </c>
      <c r="X59" s="12" t="s">
        <v>39</v>
      </c>
      <c r="Y59" s="12" t="s">
        <v>39</v>
      </c>
      <c r="Z59" s="12" t="s">
        <v>707</v>
      </c>
    </row>
    <row r="60" spans="1:26" x14ac:dyDescent="0.25">
      <c r="A60" s="12" t="s">
        <v>231</v>
      </c>
      <c r="B60" s="12" t="s">
        <v>27</v>
      </c>
      <c r="C60" s="12" t="s">
        <v>43</v>
      </c>
      <c r="D60" s="12" t="s">
        <v>27</v>
      </c>
      <c r="E60" s="12" t="s">
        <v>27</v>
      </c>
      <c r="F60" s="12" t="s">
        <v>27</v>
      </c>
      <c r="G60" s="12" t="s">
        <v>27</v>
      </c>
      <c r="H60" s="12" t="s">
        <v>27</v>
      </c>
      <c r="I60" s="12" t="s">
        <v>27</v>
      </c>
      <c r="J60" s="12" t="s">
        <v>27</v>
      </c>
      <c r="K60" s="12" t="s">
        <v>27</v>
      </c>
      <c r="L60" s="12" t="s">
        <v>27</v>
      </c>
      <c r="M60" s="12" t="s">
        <v>27</v>
      </c>
      <c r="N60" s="12" t="s">
        <v>27</v>
      </c>
      <c r="O60" s="12" t="s">
        <v>27</v>
      </c>
      <c r="P60" s="12" t="s">
        <v>27</v>
      </c>
      <c r="Q60" s="12" t="s">
        <v>27</v>
      </c>
      <c r="R60" s="12" t="s">
        <v>27</v>
      </c>
      <c r="S60" s="12" t="s">
        <v>27</v>
      </c>
      <c r="T60" s="12" t="s">
        <v>27</v>
      </c>
      <c r="U60" s="12" t="s">
        <v>27</v>
      </c>
      <c r="V60" s="12" t="s">
        <v>231</v>
      </c>
      <c r="W60" s="12" t="s">
        <v>43</v>
      </c>
      <c r="X60" s="12" t="s">
        <v>39</v>
      </c>
      <c r="Y60" s="12" t="s">
        <v>39</v>
      </c>
      <c r="Z60" s="12" t="s">
        <v>45</v>
      </c>
    </row>
    <row r="61" spans="1:26" x14ac:dyDescent="0.25">
      <c r="A61" s="12" t="s">
        <v>232</v>
      </c>
      <c r="B61" s="12" t="s">
        <v>42</v>
      </c>
      <c r="C61" s="12" t="s">
        <v>43</v>
      </c>
      <c r="D61" s="12" t="s">
        <v>27</v>
      </c>
      <c r="E61" s="12" t="s">
        <v>27</v>
      </c>
      <c r="F61" s="12" t="s">
        <v>27</v>
      </c>
      <c r="G61" s="12" t="s">
        <v>27</v>
      </c>
      <c r="H61" s="12" t="s">
        <v>27</v>
      </c>
      <c r="I61" s="12" t="s">
        <v>27</v>
      </c>
      <c r="J61" s="12" t="s">
        <v>27</v>
      </c>
      <c r="K61" s="12" t="s">
        <v>27</v>
      </c>
      <c r="L61" s="12" t="s">
        <v>27</v>
      </c>
      <c r="M61" s="12" t="s">
        <v>27</v>
      </c>
      <c r="N61" s="12" t="s">
        <v>27</v>
      </c>
      <c r="O61" s="12" t="s">
        <v>27</v>
      </c>
      <c r="P61" s="12" t="s">
        <v>27</v>
      </c>
      <c r="Q61" s="12" t="s">
        <v>27</v>
      </c>
      <c r="R61" s="12" t="s">
        <v>27</v>
      </c>
      <c r="S61" s="12" t="s">
        <v>27</v>
      </c>
      <c r="T61" s="12" t="s">
        <v>27</v>
      </c>
      <c r="U61" s="12" t="s">
        <v>27</v>
      </c>
      <c r="V61" s="12" t="s">
        <v>233</v>
      </c>
      <c r="W61" s="12" t="s">
        <v>43</v>
      </c>
      <c r="X61" s="12" t="s">
        <v>39</v>
      </c>
      <c r="Y61" s="12" t="s">
        <v>39</v>
      </c>
      <c r="Z61" s="12" t="s">
        <v>45</v>
      </c>
    </row>
    <row r="62" spans="1:26" x14ac:dyDescent="0.25">
      <c r="A62" s="12" t="s">
        <v>234</v>
      </c>
      <c r="B62" s="12" t="s">
        <v>42</v>
      </c>
      <c r="C62" s="12" t="s">
        <v>43</v>
      </c>
      <c r="D62" s="12" t="s">
        <v>27</v>
      </c>
      <c r="E62" s="12" t="s">
        <v>27</v>
      </c>
      <c r="F62" s="12" t="s">
        <v>27</v>
      </c>
      <c r="G62" s="12" t="s">
        <v>27</v>
      </c>
      <c r="H62" s="12" t="s">
        <v>27</v>
      </c>
      <c r="I62" s="12" t="s">
        <v>27</v>
      </c>
      <c r="J62" s="12" t="s">
        <v>27</v>
      </c>
      <c r="K62" s="12" t="s">
        <v>27</v>
      </c>
      <c r="L62" s="12" t="s">
        <v>27</v>
      </c>
      <c r="M62" s="12" t="s">
        <v>27</v>
      </c>
      <c r="N62" s="12" t="s">
        <v>27</v>
      </c>
      <c r="O62" s="12" t="s">
        <v>27</v>
      </c>
      <c r="P62" s="12" t="s">
        <v>27</v>
      </c>
      <c r="Q62" s="12" t="s">
        <v>27</v>
      </c>
      <c r="R62" s="12" t="s">
        <v>27</v>
      </c>
      <c r="S62" s="12" t="s">
        <v>27</v>
      </c>
      <c r="T62" s="12" t="s">
        <v>27</v>
      </c>
      <c r="U62" s="12" t="s">
        <v>27</v>
      </c>
      <c r="V62" s="12" t="s">
        <v>235</v>
      </c>
      <c r="W62" s="12" t="s">
        <v>43</v>
      </c>
      <c r="X62" s="12" t="s">
        <v>39</v>
      </c>
      <c r="Y62" s="12" t="s">
        <v>39</v>
      </c>
      <c r="Z62" s="12" t="s">
        <v>45</v>
      </c>
    </row>
    <row r="63" spans="1:26" x14ac:dyDescent="0.25">
      <c r="A63" s="12" t="s">
        <v>236</v>
      </c>
      <c r="B63" s="12" t="s">
        <v>27</v>
      </c>
      <c r="C63" s="12" t="s">
        <v>237</v>
      </c>
      <c r="D63" s="12" t="s">
        <v>27</v>
      </c>
      <c r="E63" s="12" t="s">
        <v>27</v>
      </c>
      <c r="F63" s="12" t="s">
        <v>708</v>
      </c>
      <c r="G63" s="12" t="s">
        <v>709</v>
      </c>
      <c r="H63" s="12" t="s">
        <v>27</v>
      </c>
      <c r="I63" s="12" t="s">
        <v>27</v>
      </c>
      <c r="J63" s="12" t="s">
        <v>27</v>
      </c>
      <c r="K63" s="12" t="s">
        <v>27</v>
      </c>
      <c r="L63" s="12" t="s">
        <v>27</v>
      </c>
      <c r="M63" s="12" t="s">
        <v>27</v>
      </c>
      <c r="N63" s="12" t="s">
        <v>27</v>
      </c>
      <c r="O63" s="12" t="s">
        <v>27</v>
      </c>
      <c r="P63" s="12" t="s">
        <v>27</v>
      </c>
      <c r="Q63" s="12" t="s">
        <v>27</v>
      </c>
      <c r="R63" s="12" t="s">
        <v>27</v>
      </c>
      <c r="S63" s="12" t="s">
        <v>27</v>
      </c>
      <c r="T63" s="12" t="s">
        <v>27</v>
      </c>
      <c r="U63" s="12" t="s">
        <v>27</v>
      </c>
      <c r="V63" s="12" t="s">
        <v>236</v>
      </c>
      <c r="W63" s="12" t="s">
        <v>47</v>
      </c>
      <c r="X63" s="12" t="s">
        <v>39</v>
      </c>
      <c r="Y63" s="12" t="s">
        <v>39</v>
      </c>
      <c r="Z63" s="12" t="s">
        <v>710</v>
      </c>
    </row>
    <row r="64" spans="1:26" x14ac:dyDescent="0.25">
      <c r="A64" s="12" t="s">
        <v>241</v>
      </c>
      <c r="B64" s="12" t="s">
        <v>158</v>
      </c>
      <c r="C64" s="12" t="s">
        <v>47</v>
      </c>
      <c r="D64" s="12" t="s">
        <v>242</v>
      </c>
      <c r="E64" s="12" t="s">
        <v>243</v>
      </c>
      <c r="F64" s="12" t="s">
        <v>27</v>
      </c>
      <c r="G64" s="12" t="s">
        <v>27</v>
      </c>
      <c r="H64" s="12" t="s">
        <v>27</v>
      </c>
      <c r="I64" s="12" t="s">
        <v>27</v>
      </c>
      <c r="J64" s="12" t="s">
        <v>27</v>
      </c>
      <c r="K64" s="12" t="s">
        <v>27</v>
      </c>
      <c r="L64" s="12" t="s">
        <v>27</v>
      </c>
      <c r="M64" s="12" t="s">
        <v>27</v>
      </c>
      <c r="N64" s="12" t="s">
        <v>27</v>
      </c>
      <c r="O64" s="12" t="s">
        <v>27</v>
      </c>
      <c r="P64" s="12" t="s">
        <v>27</v>
      </c>
      <c r="Q64" s="12" t="s">
        <v>27</v>
      </c>
      <c r="R64" s="12" t="s">
        <v>27</v>
      </c>
      <c r="S64" s="12" t="s">
        <v>27</v>
      </c>
      <c r="T64" s="12" t="s">
        <v>27</v>
      </c>
      <c r="U64" s="12" t="s">
        <v>27</v>
      </c>
      <c r="V64" s="12" t="s">
        <v>244</v>
      </c>
      <c r="W64" s="12" t="s">
        <v>43</v>
      </c>
      <c r="X64" s="12" t="s">
        <v>39</v>
      </c>
      <c r="Y64" s="12" t="s">
        <v>39</v>
      </c>
      <c r="Z64" s="12" t="s">
        <v>45</v>
      </c>
    </row>
    <row r="65" spans="1:26" x14ac:dyDescent="0.25">
      <c r="A65" s="12" t="s">
        <v>245</v>
      </c>
      <c r="B65" s="12" t="s">
        <v>27</v>
      </c>
      <c r="C65" s="12" t="s">
        <v>47</v>
      </c>
      <c r="D65" s="12" t="s">
        <v>246</v>
      </c>
      <c r="E65" s="12" t="s">
        <v>247</v>
      </c>
      <c r="F65" s="12" t="s">
        <v>248</v>
      </c>
      <c r="G65" s="12" t="s">
        <v>711</v>
      </c>
      <c r="H65" s="12" t="s">
        <v>712</v>
      </c>
      <c r="I65" s="12" t="s">
        <v>713</v>
      </c>
      <c r="J65" s="12" t="s">
        <v>27</v>
      </c>
      <c r="K65" s="12" t="s">
        <v>27</v>
      </c>
      <c r="L65" s="12" t="s">
        <v>27</v>
      </c>
      <c r="M65" s="12" t="s">
        <v>27</v>
      </c>
      <c r="N65" s="12" t="s">
        <v>27</v>
      </c>
      <c r="O65" s="12" t="s">
        <v>27</v>
      </c>
      <c r="P65" s="12" t="s">
        <v>27</v>
      </c>
      <c r="Q65" s="12" t="s">
        <v>27</v>
      </c>
      <c r="R65" s="12" t="s">
        <v>27</v>
      </c>
      <c r="S65" s="12" t="s">
        <v>27</v>
      </c>
      <c r="T65" s="12" t="s">
        <v>27</v>
      </c>
      <c r="U65" s="12" t="s">
        <v>27</v>
      </c>
      <c r="V65" s="12" t="s">
        <v>245</v>
      </c>
      <c r="W65" s="12" t="s">
        <v>47</v>
      </c>
      <c r="X65" s="12" t="s">
        <v>39</v>
      </c>
      <c r="Y65" s="12" t="s">
        <v>39</v>
      </c>
      <c r="Z65" s="12" t="s">
        <v>714</v>
      </c>
    </row>
    <row r="66" spans="1:26" x14ac:dyDescent="0.25">
      <c r="A66" s="12" t="s">
        <v>253</v>
      </c>
      <c r="B66" s="12" t="s">
        <v>27</v>
      </c>
      <c r="C66" s="12" t="s">
        <v>47</v>
      </c>
      <c r="D66" s="12" t="s">
        <v>254</v>
      </c>
      <c r="E66" s="12" t="s">
        <v>255</v>
      </c>
      <c r="F66" s="12" t="s">
        <v>256</v>
      </c>
      <c r="G66" s="12" t="s">
        <v>715</v>
      </c>
      <c r="H66" s="12" t="s">
        <v>27</v>
      </c>
      <c r="I66" s="12" t="s">
        <v>27</v>
      </c>
      <c r="J66" s="12" t="s">
        <v>27</v>
      </c>
      <c r="K66" s="12" t="s">
        <v>27</v>
      </c>
      <c r="L66" s="12" t="s">
        <v>27</v>
      </c>
      <c r="M66" s="12" t="s">
        <v>27</v>
      </c>
      <c r="N66" s="12" t="s">
        <v>27</v>
      </c>
      <c r="O66" s="12" t="s">
        <v>27</v>
      </c>
      <c r="P66" s="12" t="s">
        <v>27</v>
      </c>
      <c r="Q66" s="12" t="s">
        <v>27</v>
      </c>
      <c r="R66" s="12" t="s">
        <v>27</v>
      </c>
      <c r="S66" s="12" t="s">
        <v>27</v>
      </c>
      <c r="T66" s="12" t="s">
        <v>27</v>
      </c>
      <c r="U66" s="12" t="s">
        <v>27</v>
      </c>
      <c r="V66" s="12" t="s">
        <v>253</v>
      </c>
      <c r="W66" s="12" t="s">
        <v>47</v>
      </c>
      <c r="X66" s="12" t="s">
        <v>39</v>
      </c>
      <c r="Y66" s="12" t="s">
        <v>39</v>
      </c>
      <c r="Z66" s="12" t="s">
        <v>716</v>
      </c>
    </row>
    <row r="67" spans="1:26" x14ac:dyDescent="0.25">
      <c r="A67" s="12" t="s">
        <v>259</v>
      </c>
      <c r="B67" s="12" t="s">
        <v>42</v>
      </c>
      <c r="C67" s="12" t="s">
        <v>47</v>
      </c>
      <c r="D67" s="12" t="s">
        <v>260</v>
      </c>
      <c r="E67" s="12" t="s">
        <v>261</v>
      </c>
      <c r="F67" s="12" t="s">
        <v>27</v>
      </c>
      <c r="G67" s="12" t="s">
        <v>27</v>
      </c>
      <c r="H67" s="12" t="s">
        <v>27</v>
      </c>
      <c r="I67" s="12" t="s">
        <v>27</v>
      </c>
      <c r="J67" s="12" t="s">
        <v>27</v>
      </c>
      <c r="K67" s="12" t="s">
        <v>27</v>
      </c>
      <c r="L67" s="12" t="s">
        <v>27</v>
      </c>
      <c r="M67" s="12" t="s">
        <v>27</v>
      </c>
      <c r="N67" s="12" t="s">
        <v>27</v>
      </c>
      <c r="O67" s="12" t="s">
        <v>27</v>
      </c>
      <c r="P67" s="12" t="s">
        <v>27</v>
      </c>
      <c r="Q67" s="12" t="s">
        <v>27</v>
      </c>
      <c r="R67" s="12" t="s">
        <v>27</v>
      </c>
      <c r="S67" s="12" t="s">
        <v>27</v>
      </c>
      <c r="T67" s="12" t="s">
        <v>27</v>
      </c>
      <c r="U67" s="12" t="s">
        <v>27</v>
      </c>
      <c r="V67" s="12" t="s">
        <v>262</v>
      </c>
      <c r="W67" s="12" t="s">
        <v>43</v>
      </c>
      <c r="X67" s="12" t="s">
        <v>39</v>
      </c>
      <c r="Y67" s="12" t="s">
        <v>39</v>
      </c>
      <c r="Z67" s="12" t="s">
        <v>45</v>
      </c>
    </row>
    <row r="68" spans="1:26" x14ac:dyDescent="0.25">
      <c r="A68" s="12" t="s">
        <v>263</v>
      </c>
      <c r="B68" s="12" t="s">
        <v>89</v>
      </c>
      <c r="C68" s="12" t="s">
        <v>47</v>
      </c>
      <c r="D68" s="12" t="s">
        <v>264</v>
      </c>
      <c r="E68" s="12" t="s">
        <v>265</v>
      </c>
      <c r="F68" s="12" t="s">
        <v>27</v>
      </c>
      <c r="G68" s="12" t="s">
        <v>27</v>
      </c>
      <c r="H68" s="12" t="s">
        <v>27</v>
      </c>
      <c r="I68" s="12" t="s">
        <v>27</v>
      </c>
      <c r="J68" s="12" t="s">
        <v>27</v>
      </c>
      <c r="K68" s="12" t="s">
        <v>27</v>
      </c>
      <c r="L68" s="12" t="s">
        <v>27</v>
      </c>
      <c r="M68" s="12" t="s">
        <v>27</v>
      </c>
      <c r="N68" s="12" t="s">
        <v>27</v>
      </c>
      <c r="O68" s="12" t="s">
        <v>27</v>
      </c>
      <c r="P68" s="12" t="s">
        <v>27</v>
      </c>
      <c r="Q68" s="12" t="s">
        <v>27</v>
      </c>
      <c r="R68" s="12" t="s">
        <v>27</v>
      </c>
      <c r="S68" s="12" t="s">
        <v>27</v>
      </c>
      <c r="T68" s="12" t="s">
        <v>27</v>
      </c>
      <c r="U68" s="12" t="s">
        <v>27</v>
      </c>
      <c r="V68" s="12" t="s">
        <v>266</v>
      </c>
      <c r="W68" s="12" t="s">
        <v>43</v>
      </c>
      <c r="X68" s="12" t="s">
        <v>39</v>
      </c>
      <c r="Y68" s="12" t="s">
        <v>39</v>
      </c>
      <c r="Z68" s="12" t="s">
        <v>45</v>
      </c>
    </row>
    <row r="69" spans="1:26" x14ac:dyDescent="0.25">
      <c r="A69" s="12" t="s">
        <v>267</v>
      </c>
      <c r="B69" s="12" t="s">
        <v>27</v>
      </c>
      <c r="C69" s="12" t="s">
        <v>47</v>
      </c>
      <c r="D69" s="12" t="s">
        <v>626</v>
      </c>
      <c r="E69" s="12" t="s">
        <v>269</v>
      </c>
      <c r="F69" s="12" t="s">
        <v>717</v>
      </c>
      <c r="G69" s="12" t="s">
        <v>718</v>
      </c>
      <c r="H69" s="12" t="s">
        <v>27</v>
      </c>
      <c r="I69" s="12" t="s">
        <v>27</v>
      </c>
      <c r="J69" s="12" t="s">
        <v>27</v>
      </c>
      <c r="K69" s="12" t="s">
        <v>27</v>
      </c>
      <c r="L69" s="12" t="s">
        <v>27</v>
      </c>
      <c r="M69" s="12" t="s">
        <v>27</v>
      </c>
      <c r="N69" s="12" t="s">
        <v>27</v>
      </c>
      <c r="O69" s="12" t="s">
        <v>27</v>
      </c>
      <c r="P69" s="12" t="s">
        <v>27</v>
      </c>
      <c r="Q69" s="12" t="s">
        <v>27</v>
      </c>
      <c r="R69" s="12" t="s">
        <v>27</v>
      </c>
      <c r="S69" s="12" t="s">
        <v>27</v>
      </c>
      <c r="T69" s="12" t="s">
        <v>27</v>
      </c>
      <c r="U69" s="12" t="s">
        <v>27</v>
      </c>
      <c r="V69" s="12" t="s">
        <v>267</v>
      </c>
      <c r="W69" s="12" t="s">
        <v>47</v>
      </c>
      <c r="X69" s="12" t="s">
        <v>39</v>
      </c>
      <c r="Y69" s="12" t="s">
        <v>39</v>
      </c>
      <c r="Z69" s="12" t="s">
        <v>719</v>
      </c>
    </row>
    <row r="70" spans="1:26" x14ac:dyDescent="0.25">
      <c r="A70" s="12" t="s">
        <v>273</v>
      </c>
      <c r="B70" s="12" t="s">
        <v>274</v>
      </c>
      <c r="C70" s="12" t="s">
        <v>47</v>
      </c>
      <c r="D70" s="12" t="s">
        <v>275</v>
      </c>
      <c r="E70" s="12" t="s">
        <v>276</v>
      </c>
      <c r="F70" s="12" t="s">
        <v>27</v>
      </c>
      <c r="G70" s="12" t="s">
        <v>27</v>
      </c>
      <c r="H70" s="12" t="s">
        <v>27</v>
      </c>
      <c r="I70" s="12" t="s">
        <v>27</v>
      </c>
      <c r="J70" s="12" t="s">
        <v>27</v>
      </c>
      <c r="K70" s="12" t="s">
        <v>27</v>
      </c>
      <c r="L70" s="12" t="s">
        <v>27</v>
      </c>
      <c r="M70" s="12" t="s">
        <v>27</v>
      </c>
      <c r="N70" s="12" t="s">
        <v>27</v>
      </c>
      <c r="O70" s="12" t="s">
        <v>27</v>
      </c>
      <c r="P70" s="12" t="s">
        <v>27</v>
      </c>
      <c r="Q70" s="12" t="s">
        <v>27</v>
      </c>
      <c r="R70" s="12" t="s">
        <v>27</v>
      </c>
      <c r="S70" s="12" t="s">
        <v>27</v>
      </c>
      <c r="T70" s="12" t="s">
        <v>27</v>
      </c>
      <c r="U70" s="12" t="s">
        <v>27</v>
      </c>
      <c r="V70" s="12" t="s">
        <v>277</v>
      </c>
      <c r="W70" s="12" t="s">
        <v>43</v>
      </c>
      <c r="X70" s="12" t="s">
        <v>39</v>
      </c>
      <c r="Y70" s="12" t="s">
        <v>39</v>
      </c>
      <c r="Z70" s="12" t="s">
        <v>45</v>
      </c>
    </row>
    <row r="71" spans="1:26" x14ac:dyDescent="0.25">
      <c r="A71" s="12" t="s">
        <v>278</v>
      </c>
      <c r="B71" s="12" t="s">
        <v>27</v>
      </c>
      <c r="C71" s="12" t="s">
        <v>47</v>
      </c>
      <c r="D71" s="12" t="s">
        <v>279</v>
      </c>
      <c r="E71" s="12" t="s">
        <v>280</v>
      </c>
      <c r="F71" s="12" t="s">
        <v>27</v>
      </c>
      <c r="G71" s="12" t="s">
        <v>27</v>
      </c>
      <c r="H71" s="12" t="s">
        <v>27</v>
      </c>
      <c r="I71" s="12" t="s">
        <v>27</v>
      </c>
      <c r="J71" s="12" t="s">
        <v>27</v>
      </c>
      <c r="K71" s="12" t="s">
        <v>27</v>
      </c>
      <c r="L71" s="12" t="s">
        <v>27</v>
      </c>
      <c r="M71" s="12" t="s">
        <v>27</v>
      </c>
      <c r="N71" s="12" t="s">
        <v>27</v>
      </c>
      <c r="O71" s="12" t="s">
        <v>27</v>
      </c>
      <c r="P71" s="12" t="s">
        <v>27</v>
      </c>
      <c r="Q71" s="12" t="s">
        <v>27</v>
      </c>
      <c r="R71" s="12" t="s">
        <v>27</v>
      </c>
      <c r="S71" s="12" t="s">
        <v>27</v>
      </c>
      <c r="T71" s="12" t="s">
        <v>27</v>
      </c>
      <c r="U71" s="12" t="s">
        <v>27</v>
      </c>
      <c r="V71" s="12" t="s">
        <v>278</v>
      </c>
      <c r="W71" s="12" t="s">
        <v>43</v>
      </c>
      <c r="X71" s="12" t="s">
        <v>39</v>
      </c>
      <c r="Y71" s="12" t="s">
        <v>39</v>
      </c>
      <c r="Z71" s="12" t="s">
        <v>45</v>
      </c>
    </row>
    <row r="72" spans="1:26" x14ac:dyDescent="0.25">
      <c r="A72" s="12" t="s">
        <v>281</v>
      </c>
      <c r="B72" s="12" t="s">
        <v>42</v>
      </c>
      <c r="C72" s="12" t="s">
        <v>47</v>
      </c>
      <c r="D72" s="12" t="s">
        <v>282</v>
      </c>
      <c r="E72" s="12" t="s">
        <v>283</v>
      </c>
      <c r="F72" s="12" t="s">
        <v>27</v>
      </c>
      <c r="G72" s="12" t="s">
        <v>27</v>
      </c>
      <c r="H72" s="12" t="s">
        <v>27</v>
      </c>
      <c r="I72" s="12" t="s">
        <v>27</v>
      </c>
      <c r="J72" s="12" t="s">
        <v>27</v>
      </c>
      <c r="K72" s="12" t="s">
        <v>27</v>
      </c>
      <c r="L72" s="12" t="s">
        <v>27</v>
      </c>
      <c r="M72" s="12" t="s">
        <v>27</v>
      </c>
      <c r="N72" s="12" t="s">
        <v>27</v>
      </c>
      <c r="O72" s="12" t="s">
        <v>27</v>
      </c>
      <c r="P72" s="12" t="s">
        <v>27</v>
      </c>
      <c r="Q72" s="12" t="s">
        <v>27</v>
      </c>
      <c r="R72" s="12" t="s">
        <v>27</v>
      </c>
      <c r="S72" s="12" t="s">
        <v>27</v>
      </c>
      <c r="T72" s="12" t="s">
        <v>27</v>
      </c>
      <c r="U72" s="12" t="s">
        <v>27</v>
      </c>
      <c r="V72" s="12" t="s">
        <v>284</v>
      </c>
      <c r="W72" s="12" t="s">
        <v>43</v>
      </c>
      <c r="X72" s="12" t="s">
        <v>39</v>
      </c>
      <c r="Y72" s="12" t="s">
        <v>39</v>
      </c>
      <c r="Z72" s="12" t="s">
        <v>45</v>
      </c>
    </row>
    <row r="73" spans="1:26" x14ac:dyDescent="0.25">
      <c r="A73" s="12" t="s">
        <v>285</v>
      </c>
      <c r="B73" s="12" t="s">
        <v>79</v>
      </c>
      <c r="C73" s="12" t="s">
        <v>47</v>
      </c>
      <c r="D73" s="12" t="s">
        <v>286</v>
      </c>
      <c r="E73" s="12" t="s">
        <v>287</v>
      </c>
      <c r="F73" s="12" t="s">
        <v>27</v>
      </c>
      <c r="G73" s="12" t="s">
        <v>27</v>
      </c>
      <c r="H73" s="12" t="s">
        <v>27</v>
      </c>
      <c r="I73" s="12" t="s">
        <v>27</v>
      </c>
      <c r="J73" s="12" t="s">
        <v>27</v>
      </c>
      <c r="K73" s="12" t="s">
        <v>27</v>
      </c>
      <c r="L73" s="12" t="s">
        <v>27</v>
      </c>
      <c r="M73" s="12" t="s">
        <v>27</v>
      </c>
      <c r="N73" s="12" t="s">
        <v>27</v>
      </c>
      <c r="O73" s="12" t="s">
        <v>27</v>
      </c>
      <c r="P73" s="12" t="s">
        <v>27</v>
      </c>
      <c r="Q73" s="12" t="s">
        <v>27</v>
      </c>
      <c r="R73" s="12" t="s">
        <v>27</v>
      </c>
      <c r="S73" s="12" t="s">
        <v>27</v>
      </c>
      <c r="T73" s="12" t="s">
        <v>27</v>
      </c>
      <c r="U73" s="12" t="s">
        <v>27</v>
      </c>
      <c r="V73" s="12" t="s">
        <v>288</v>
      </c>
      <c r="W73" s="12" t="s">
        <v>43</v>
      </c>
      <c r="X73" s="12" t="s">
        <v>39</v>
      </c>
      <c r="Y73" s="12" t="s">
        <v>39</v>
      </c>
      <c r="Z73" s="12" t="s">
        <v>45</v>
      </c>
    </row>
    <row r="74" spans="1:26" x14ac:dyDescent="0.25">
      <c r="A74" s="12" t="s">
        <v>289</v>
      </c>
      <c r="B74" s="12" t="s">
        <v>79</v>
      </c>
      <c r="C74" s="12" t="s">
        <v>47</v>
      </c>
      <c r="D74" s="12" t="s">
        <v>290</v>
      </c>
      <c r="E74" s="12" t="s">
        <v>291</v>
      </c>
      <c r="F74" s="12" t="s">
        <v>532</v>
      </c>
      <c r="G74" s="12" t="s">
        <v>720</v>
      </c>
      <c r="H74" s="12" t="s">
        <v>721</v>
      </c>
      <c r="I74" s="12" t="s">
        <v>722</v>
      </c>
      <c r="J74" s="12" t="s">
        <v>27</v>
      </c>
      <c r="K74" s="12" t="s">
        <v>27</v>
      </c>
      <c r="L74" s="12" t="s">
        <v>27</v>
      </c>
      <c r="M74" s="12" t="s">
        <v>27</v>
      </c>
      <c r="N74" s="12" t="s">
        <v>27</v>
      </c>
      <c r="O74" s="12" t="s">
        <v>27</v>
      </c>
      <c r="P74" s="12" t="s">
        <v>27</v>
      </c>
      <c r="Q74" s="12" t="s">
        <v>27</v>
      </c>
      <c r="R74" s="12" t="s">
        <v>27</v>
      </c>
      <c r="S74" s="12" t="s">
        <v>27</v>
      </c>
      <c r="T74" s="12" t="s">
        <v>27</v>
      </c>
      <c r="U74" s="12" t="s">
        <v>27</v>
      </c>
      <c r="V74" s="12" t="s">
        <v>292</v>
      </c>
      <c r="W74" s="12" t="s">
        <v>47</v>
      </c>
      <c r="X74" s="12" t="s">
        <v>39</v>
      </c>
      <c r="Y74" s="12" t="s">
        <v>39</v>
      </c>
      <c r="Z74" s="12" t="s">
        <v>723</v>
      </c>
    </row>
    <row r="75" spans="1:26" x14ac:dyDescent="0.25">
      <c r="A75" s="12" t="s">
        <v>293</v>
      </c>
      <c r="B75" s="12" t="s">
        <v>27</v>
      </c>
      <c r="C75" s="12" t="s">
        <v>47</v>
      </c>
      <c r="D75" s="12" t="s">
        <v>294</v>
      </c>
      <c r="E75" s="12" t="s">
        <v>295</v>
      </c>
      <c r="F75" s="12" t="s">
        <v>27</v>
      </c>
      <c r="G75" s="12" t="s">
        <v>27</v>
      </c>
      <c r="H75" s="12" t="s">
        <v>27</v>
      </c>
      <c r="I75" s="12" t="s">
        <v>27</v>
      </c>
      <c r="J75" s="12" t="s">
        <v>27</v>
      </c>
      <c r="K75" s="12" t="s">
        <v>27</v>
      </c>
      <c r="L75" s="12" t="s">
        <v>27</v>
      </c>
      <c r="M75" s="12" t="s">
        <v>27</v>
      </c>
      <c r="N75" s="12" t="s">
        <v>27</v>
      </c>
      <c r="O75" s="12" t="s">
        <v>27</v>
      </c>
      <c r="P75" s="12" t="s">
        <v>27</v>
      </c>
      <c r="Q75" s="12" t="s">
        <v>27</v>
      </c>
      <c r="R75" s="12" t="s">
        <v>27</v>
      </c>
      <c r="S75" s="12" t="s">
        <v>27</v>
      </c>
      <c r="T75" s="12" t="s">
        <v>27</v>
      </c>
      <c r="U75" s="12" t="s">
        <v>27</v>
      </c>
      <c r="V75" s="12" t="s">
        <v>293</v>
      </c>
      <c r="W75" s="12" t="s">
        <v>43</v>
      </c>
      <c r="X75" s="12" t="s">
        <v>39</v>
      </c>
      <c r="Y75" s="12" t="s">
        <v>39</v>
      </c>
      <c r="Z75" s="12" t="s">
        <v>45</v>
      </c>
    </row>
    <row r="76" spans="1:26" x14ac:dyDescent="0.25">
      <c r="A76" s="12" t="s">
        <v>296</v>
      </c>
      <c r="B76" s="12" t="s">
        <v>89</v>
      </c>
      <c r="C76" s="12" t="s">
        <v>47</v>
      </c>
      <c r="D76" s="12" t="s">
        <v>297</v>
      </c>
      <c r="E76" s="12" t="s">
        <v>298</v>
      </c>
      <c r="F76" s="12" t="s">
        <v>27</v>
      </c>
      <c r="G76" s="12" t="s">
        <v>27</v>
      </c>
      <c r="H76" s="12" t="s">
        <v>27</v>
      </c>
      <c r="I76" s="12" t="s">
        <v>27</v>
      </c>
      <c r="J76" s="12" t="s">
        <v>27</v>
      </c>
      <c r="K76" s="12" t="s">
        <v>27</v>
      </c>
      <c r="L76" s="12" t="s">
        <v>27</v>
      </c>
      <c r="M76" s="12" t="s">
        <v>27</v>
      </c>
      <c r="N76" s="12" t="s">
        <v>27</v>
      </c>
      <c r="O76" s="12" t="s">
        <v>27</v>
      </c>
      <c r="P76" s="12" t="s">
        <v>27</v>
      </c>
      <c r="Q76" s="12" t="s">
        <v>27</v>
      </c>
      <c r="R76" s="12" t="s">
        <v>27</v>
      </c>
      <c r="S76" s="12" t="s">
        <v>27</v>
      </c>
      <c r="T76" s="12" t="s">
        <v>27</v>
      </c>
      <c r="U76" s="12" t="s">
        <v>27</v>
      </c>
      <c r="V76" s="12" t="s">
        <v>299</v>
      </c>
      <c r="W76" s="12" t="s">
        <v>43</v>
      </c>
      <c r="X76" s="12" t="s">
        <v>39</v>
      </c>
      <c r="Y76" s="12" t="s">
        <v>39</v>
      </c>
      <c r="Z76" s="12" t="s">
        <v>45</v>
      </c>
    </row>
    <row r="77" spans="1:26" x14ac:dyDescent="0.25">
      <c r="A77" s="12" t="s">
        <v>300</v>
      </c>
      <c r="B77" s="12" t="s">
        <v>27</v>
      </c>
      <c r="C77" s="12" t="s">
        <v>47</v>
      </c>
      <c r="D77" s="12" t="s">
        <v>301</v>
      </c>
      <c r="E77" s="12" t="s">
        <v>302</v>
      </c>
      <c r="F77" s="12" t="s">
        <v>303</v>
      </c>
      <c r="G77" s="12" t="s">
        <v>724</v>
      </c>
      <c r="H77" s="12" t="s">
        <v>725</v>
      </c>
      <c r="I77" s="12" t="s">
        <v>726</v>
      </c>
      <c r="J77" s="12" t="s">
        <v>27</v>
      </c>
      <c r="K77" s="12" t="s">
        <v>27</v>
      </c>
      <c r="L77" s="12" t="s">
        <v>27</v>
      </c>
      <c r="M77" s="12" t="s">
        <v>27</v>
      </c>
      <c r="N77" s="12" t="s">
        <v>27</v>
      </c>
      <c r="O77" s="12" t="s">
        <v>27</v>
      </c>
      <c r="P77" s="12" t="s">
        <v>27</v>
      </c>
      <c r="Q77" s="12" t="s">
        <v>27</v>
      </c>
      <c r="R77" s="12" t="s">
        <v>27</v>
      </c>
      <c r="S77" s="12" t="s">
        <v>27</v>
      </c>
      <c r="T77" s="12" t="s">
        <v>27</v>
      </c>
      <c r="U77" s="12" t="s">
        <v>27</v>
      </c>
      <c r="V77" s="12" t="s">
        <v>300</v>
      </c>
      <c r="W77" s="12" t="s">
        <v>47</v>
      </c>
      <c r="X77" s="12" t="s">
        <v>39</v>
      </c>
      <c r="Y77" s="12" t="s">
        <v>39</v>
      </c>
      <c r="Z77" s="12" t="s">
        <v>727</v>
      </c>
    </row>
    <row r="78" spans="1:26" x14ac:dyDescent="0.25">
      <c r="A78" s="12" t="s">
        <v>308</v>
      </c>
      <c r="B78" s="12" t="s">
        <v>27</v>
      </c>
      <c r="C78" s="12" t="s">
        <v>47</v>
      </c>
      <c r="D78" s="12" t="s">
        <v>309</v>
      </c>
      <c r="E78" s="12" t="s">
        <v>310</v>
      </c>
      <c r="F78" s="12" t="s">
        <v>728</v>
      </c>
      <c r="G78" s="12" t="s">
        <v>729</v>
      </c>
      <c r="H78" s="12" t="s">
        <v>27</v>
      </c>
      <c r="I78" s="12" t="s">
        <v>27</v>
      </c>
      <c r="J78" s="12" t="s">
        <v>27</v>
      </c>
      <c r="K78" s="12" t="s">
        <v>27</v>
      </c>
      <c r="L78" s="12" t="s">
        <v>27</v>
      </c>
      <c r="M78" s="12" t="s">
        <v>27</v>
      </c>
      <c r="N78" s="12" t="s">
        <v>27</v>
      </c>
      <c r="O78" s="12" t="s">
        <v>27</v>
      </c>
      <c r="P78" s="12" t="s">
        <v>27</v>
      </c>
      <c r="Q78" s="12" t="s">
        <v>27</v>
      </c>
      <c r="R78" s="12" t="s">
        <v>27</v>
      </c>
      <c r="S78" s="12" t="s">
        <v>27</v>
      </c>
      <c r="T78" s="12" t="s">
        <v>27</v>
      </c>
      <c r="U78" s="12" t="s">
        <v>27</v>
      </c>
      <c r="V78" s="12" t="s">
        <v>308</v>
      </c>
      <c r="W78" s="12" t="s">
        <v>47</v>
      </c>
      <c r="X78" s="12" t="s">
        <v>39</v>
      </c>
      <c r="Y78" s="12" t="s">
        <v>39</v>
      </c>
      <c r="Z78" s="12" t="s">
        <v>730</v>
      </c>
    </row>
    <row r="79" spans="1:26" x14ac:dyDescent="0.25">
      <c r="A79" s="12" t="s">
        <v>314</v>
      </c>
      <c r="B79" s="12" t="s">
        <v>27</v>
      </c>
      <c r="C79" s="12" t="s">
        <v>47</v>
      </c>
      <c r="D79" s="12" t="s">
        <v>315</v>
      </c>
      <c r="E79" s="12" t="s">
        <v>316</v>
      </c>
      <c r="F79" s="12" t="s">
        <v>317</v>
      </c>
      <c r="G79" s="12" t="s">
        <v>731</v>
      </c>
      <c r="H79" s="12" t="s">
        <v>319</v>
      </c>
      <c r="I79" s="12" t="s">
        <v>732</v>
      </c>
      <c r="J79" s="12" t="s">
        <v>27</v>
      </c>
      <c r="K79" s="12" t="s">
        <v>27</v>
      </c>
      <c r="L79" s="12" t="s">
        <v>27</v>
      </c>
      <c r="M79" s="12" t="s">
        <v>27</v>
      </c>
      <c r="N79" s="12" t="s">
        <v>27</v>
      </c>
      <c r="O79" s="12" t="s">
        <v>27</v>
      </c>
      <c r="P79" s="12" t="s">
        <v>27</v>
      </c>
      <c r="Q79" s="12" t="s">
        <v>27</v>
      </c>
      <c r="R79" s="12" t="s">
        <v>27</v>
      </c>
      <c r="S79" s="12" t="s">
        <v>27</v>
      </c>
      <c r="T79" s="12" t="s">
        <v>27</v>
      </c>
      <c r="U79" s="12" t="s">
        <v>27</v>
      </c>
      <c r="V79" s="12" t="s">
        <v>314</v>
      </c>
      <c r="W79" s="12" t="s">
        <v>47</v>
      </c>
      <c r="X79" s="12" t="s">
        <v>39</v>
      </c>
      <c r="Y79" s="12" t="s">
        <v>39</v>
      </c>
      <c r="Z79" s="12" t="s">
        <v>733</v>
      </c>
    </row>
    <row r="80" spans="1:26" x14ac:dyDescent="0.25">
      <c r="A80" s="12" t="s">
        <v>322</v>
      </c>
      <c r="B80" s="12" t="s">
        <v>27</v>
      </c>
      <c r="C80" s="12" t="s">
        <v>47</v>
      </c>
      <c r="D80" s="12" t="s">
        <v>323</v>
      </c>
      <c r="E80" s="12" t="s">
        <v>324</v>
      </c>
      <c r="F80" s="12" t="s">
        <v>27</v>
      </c>
      <c r="G80" s="12" t="s">
        <v>27</v>
      </c>
      <c r="H80" s="12" t="s">
        <v>27</v>
      </c>
      <c r="I80" s="12" t="s">
        <v>27</v>
      </c>
      <c r="J80" s="12" t="s">
        <v>27</v>
      </c>
      <c r="K80" s="12" t="s">
        <v>27</v>
      </c>
      <c r="L80" s="12" t="s">
        <v>27</v>
      </c>
      <c r="M80" s="12" t="s">
        <v>27</v>
      </c>
      <c r="N80" s="12" t="s">
        <v>27</v>
      </c>
      <c r="O80" s="12" t="s">
        <v>27</v>
      </c>
      <c r="P80" s="12" t="s">
        <v>27</v>
      </c>
      <c r="Q80" s="12" t="s">
        <v>27</v>
      </c>
      <c r="R80" s="12" t="s">
        <v>27</v>
      </c>
      <c r="S80" s="12" t="s">
        <v>27</v>
      </c>
      <c r="T80" s="12" t="s">
        <v>27</v>
      </c>
      <c r="U80" s="12" t="s">
        <v>27</v>
      </c>
      <c r="V80" s="12" t="s">
        <v>322</v>
      </c>
      <c r="W80" s="12" t="s">
        <v>43</v>
      </c>
      <c r="X80" s="12" t="s">
        <v>39</v>
      </c>
      <c r="Y80" s="12" t="s">
        <v>39</v>
      </c>
      <c r="Z80" s="12" t="s">
        <v>45</v>
      </c>
    </row>
    <row r="81" spans="1:26" x14ac:dyDescent="0.25">
      <c r="A81" s="12" t="s">
        <v>325</v>
      </c>
      <c r="B81" s="12" t="s">
        <v>339</v>
      </c>
      <c r="C81" s="12" t="s">
        <v>47</v>
      </c>
      <c r="D81" s="12" t="s">
        <v>326</v>
      </c>
      <c r="E81" s="12" t="s">
        <v>331</v>
      </c>
      <c r="F81" s="12" t="s">
        <v>328</v>
      </c>
      <c r="G81" s="12" t="s">
        <v>734</v>
      </c>
      <c r="H81" s="12" t="s">
        <v>27</v>
      </c>
      <c r="I81" s="12" t="s">
        <v>27</v>
      </c>
      <c r="J81" s="12" t="s">
        <v>27</v>
      </c>
      <c r="K81" s="12" t="s">
        <v>27</v>
      </c>
      <c r="L81" s="12" t="s">
        <v>27</v>
      </c>
      <c r="M81" s="12" t="s">
        <v>27</v>
      </c>
      <c r="N81" s="12" t="s">
        <v>27</v>
      </c>
      <c r="O81" s="12" t="s">
        <v>27</v>
      </c>
      <c r="P81" s="12" t="s">
        <v>27</v>
      </c>
      <c r="Q81" s="12" t="s">
        <v>27</v>
      </c>
      <c r="R81" s="12" t="s">
        <v>27</v>
      </c>
      <c r="S81" s="12" t="s">
        <v>27</v>
      </c>
      <c r="T81" s="12" t="s">
        <v>27</v>
      </c>
      <c r="U81" s="12" t="s">
        <v>27</v>
      </c>
      <c r="V81" s="12" t="s">
        <v>330</v>
      </c>
      <c r="W81" s="12" t="s">
        <v>47</v>
      </c>
      <c r="X81" s="12" t="s">
        <v>39</v>
      </c>
      <c r="Y81" s="12" t="s">
        <v>39</v>
      </c>
      <c r="Z81" s="12" t="s">
        <v>331</v>
      </c>
    </row>
    <row r="82" spans="1:26" x14ac:dyDescent="0.25">
      <c r="A82" s="12" t="s">
        <v>332</v>
      </c>
      <c r="B82" s="12" t="s">
        <v>27</v>
      </c>
      <c r="C82" s="12" t="s">
        <v>47</v>
      </c>
      <c r="D82" s="12" t="s">
        <v>333</v>
      </c>
      <c r="E82" s="12" t="s">
        <v>334</v>
      </c>
      <c r="F82" s="12" t="s">
        <v>27</v>
      </c>
      <c r="G82" s="12" t="s">
        <v>27</v>
      </c>
      <c r="H82" s="12" t="s">
        <v>27</v>
      </c>
      <c r="I82" s="12" t="s">
        <v>27</v>
      </c>
      <c r="J82" s="12" t="s">
        <v>27</v>
      </c>
      <c r="K82" s="12" t="s">
        <v>27</v>
      </c>
      <c r="L82" s="12" t="s">
        <v>27</v>
      </c>
      <c r="M82" s="12" t="s">
        <v>27</v>
      </c>
      <c r="N82" s="12" t="s">
        <v>27</v>
      </c>
      <c r="O82" s="12" t="s">
        <v>27</v>
      </c>
      <c r="P82" s="12" t="s">
        <v>27</v>
      </c>
      <c r="Q82" s="12" t="s">
        <v>27</v>
      </c>
      <c r="R82" s="12" t="s">
        <v>27</v>
      </c>
      <c r="S82" s="12" t="s">
        <v>27</v>
      </c>
      <c r="T82" s="12" t="s">
        <v>27</v>
      </c>
      <c r="U82" s="12" t="s">
        <v>27</v>
      </c>
      <c r="V82" s="12" t="s">
        <v>332</v>
      </c>
      <c r="W82" s="12" t="s">
        <v>43</v>
      </c>
      <c r="X82" s="12" t="s">
        <v>39</v>
      </c>
      <c r="Y82" s="12" t="s">
        <v>39</v>
      </c>
      <c r="Z82" s="12" t="s">
        <v>45</v>
      </c>
    </row>
    <row r="83" spans="1:26" x14ac:dyDescent="0.25">
      <c r="A83" s="12" t="s">
        <v>335</v>
      </c>
      <c r="B83" s="12" t="s">
        <v>42</v>
      </c>
      <c r="C83" s="12" t="s">
        <v>237</v>
      </c>
      <c r="D83" s="12" t="s">
        <v>27</v>
      </c>
      <c r="E83" s="12" t="s">
        <v>27</v>
      </c>
      <c r="F83" s="12" t="s">
        <v>27</v>
      </c>
      <c r="G83" s="12" t="s">
        <v>27</v>
      </c>
      <c r="H83" s="12" t="s">
        <v>27</v>
      </c>
      <c r="I83" s="12" t="s">
        <v>27</v>
      </c>
      <c r="J83" s="12" t="s">
        <v>27</v>
      </c>
      <c r="K83" s="12" t="s">
        <v>27</v>
      </c>
      <c r="L83" s="12" t="s">
        <v>27</v>
      </c>
      <c r="M83" s="12" t="s">
        <v>27</v>
      </c>
      <c r="N83" s="12" t="s">
        <v>27</v>
      </c>
      <c r="O83" s="12" t="s">
        <v>27</v>
      </c>
      <c r="P83" s="12" t="s">
        <v>27</v>
      </c>
      <c r="Q83" s="12" t="s">
        <v>27</v>
      </c>
      <c r="R83" s="12" t="s">
        <v>27</v>
      </c>
      <c r="S83" s="12" t="s">
        <v>27</v>
      </c>
      <c r="T83" s="12" t="s">
        <v>27</v>
      </c>
      <c r="U83" s="12" t="s">
        <v>27</v>
      </c>
      <c r="V83" s="12" t="s">
        <v>336</v>
      </c>
      <c r="W83" s="12" t="s">
        <v>237</v>
      </c>
      <c r="X83" s="12" t="s">
        <v>39</v>
      </c>
      <c r="Y83" s="12" t="s">
        <v>39</v>
      </c>
      <c r="Z83" s="12" t="s">
        <v>337</v>
      </c>
    </row>
    <row r="84" spans="1:26" x14ac:dyDescent="0.25">
      <c r="A84" s="12" t="s">
        <v>338</v>
      </c>
      <c r="B84" s="12" t="s">
        <v>339</v>
      </c>
      <c r="C84" s="12" t="s">
        <v>237</v>
      </c>
      <c r="D84" s="12" t="s">
        <v>27</v>
      </c>
      <c r="E84" s="12" t="s">
        <v>27</v>
      </c>
      <c r="F84" s="12" t="s">
        <v>27</v>
      </c>
      <c r="G84" s="12" t="s">
        <v>27</v>
      </c>
      <c r="H84" s="12" t="s">
        <v>27</v>
      </c>
      <c r="I84" s="12" t="s">
        <v>27</v>
      </c>
      <c r="J84" s="12" t="s">
        <v>27</v>
      </c>
      <c r="K84" s="12" t="s">
        <v>27</v>
      </c>
      <c r="L84" s="12" t="s">
        <v>27</v>
      </c>
      <c r="M84" s="12" t="s">
        <v>27</v>
      </c>
      <c r="N84" s="12" t="s">
        <v>27</v>
      </c>
      <c r="O84" s="12" t="s">
        <v>27</v>
      </c>
      <c r="P84" s="12" t="s">
        <v>27</v>
      </c>
      <c r="Q84" s="12" t="s">
        <v>27</v>
      </c>
      <c r="R84" s="12" t="s">
        <v>27</v>
      </c>
      <c r="S84" s="12" t="s">
        <v>27</v>
      </c>
      <c r="T84" s="12" t="s">
        <v>27</v>
      </c>
      <c r="U84" s="12" t="s">
        <v>27</v>
      </c>
      <c r="V84" s="12" t="s">
        <v>340</v>
      </c>
      <c r="W84" s="12" t="s">
        <v>237</v>
      </c>
      <c r="X84" s="12" t="s">
        <v>39</v>
      </c>
      <c r="Y84" s="12" t="s">
        <v>39</v>
      </c>
      <c r="Z84" s="12" t="s">
        <v>337</v>
      </c>
    </row>
    <row r="85" spans="1:26" x14ac:dyDescent="0.25">
      <c r="A85" s="12" t="s">
        <v>341</v>
      </c>
      <c r="B85" s="12" t="s">
        <v>339</v>
      </c>
      <c r="C85" s="12" t="s">
        <v>237</v>
      </c>
      <c r="D85" s="12" t="s">
        <v>27</v>
      </c>
      <c r="E85" s="12" t="s">
        <v>27</v>
      </c>
      <c r="F85" s="12" t="s">
        <v>27</v>
      </c>
      <c r="G85" s="12" t="s">
        <v>27</v>
      </c>
      <c r="H85" s="12" t="s">
        <v>27</v>
      </c>
      <c r="I85" s="12" t="s">
        <v>27</v>
      </c>
      <c r="J85" s="12" t="s">
        <v>27</v>
      </c>
      <c r="K85" s="12" t="s">
        <v>27</v>
      </c>
      <c r="L85" s="12" t="s">
        <v>27</v>
      </c>
      <c r="M85" s="12" t="s">
        <v>27</v>
      </c>
      <c r="N85" s="12" t="s">
        <v>27</v>
      </c>
      <c r="O85" s="12" t="s">
        <v>27</v>
      </c>
      <c r="P85" s="12" t="s">
        <v>27</v>
      </c>
      <c r="Q85" s="12" t="s">
        <v>27</v>
      </c>
      <c r="R85" s="12" t="s">
        <v>27</v>
      </c>
      <c r="S85" s="12" t="s">
        <v>27</v>
      </c>
      <c r="T85" s="12" t="s">
        <v>27</v>
      </c>
      <c r="U85" s="12" t="s">
        <v>27</v>
      </c>
      <c r="V85" s="12" t="s">
        <v>342</v>
      </c>
      <c r="W85" s="12" t="s">
        <v>237</v>
      </c>
      <c r="X85" s="12" t="s">
        <v>39</v>
      </c>
      <c r="Y85" s="12" t="s">
        <v>39</v>
      </c>
      <c r="Z85" s="12" t="s">
        <v>337</v>
      </c>
    </row>
    <row r="86" spans="1:26" x14ac:dyDescent="0.25">
      <c r="A86" s="12" t="s">
        <v>343</v>
      </c>
      <c r="B86" s="12" t="s">
        <v>27</v>
      </c>
      <c r="C86" s="12" t="s">
        <v>237</v>
      </c>
      <c r="D86" s="12" t="s">
        <v>27</v>
      </c>
      <c r="E86" s="12" t="s">
        <v>27</v>
      </c>
      <c r="F86" s="12" t="s">
        <v>27</v>
      </c>
      <c r="G86" s="12" t="s">
        <v>27</v>
      </c>
      <c r="H86" s="12" t="s">
        <v>27</v>
      </c>
      <c r="I86" s="12" t="s">
        <v>27</v>
      </c>
      <c r="J86" s="12" t="s">
        <v>27</v>
      </c>
      <c r="K86" s="12" t="s">
        <v>27</v>
      </c>
      <c r="L86" s="12" t="s">
        <v>27</v>
      </c>
      <c r="M86" s="12" t="s">
        <v>27</v>
      </c>
      <c r="N86" s="12" t="s">
        <v>27</v>
      </c>
      <c r="O86" s="12" t="s">
        <v>27</v>
      </c>
      <c r="P86" s="12" t="s">
        <v>27</v>
      </c>
      <c r="Q86" s="12" t="s">
        <v>27</v>
      </c>
      <c r="R86" s="12" t="s">
        <v>27</v>
      </c>
      <c r="S86" s="12" t="s">
        <v>27</v>
      </c>
      <c r="T86" s="12" t="s">
        <v>27</v>
      </c>
      <c r="U86" s="12" t="s">
        <v>27</v>
      </c>
      <c r="V86" s="12" t="s">
        <v>343</v>
      </c>
      <c r="W86" s="12" t="s">
        <v>237</v>
      </c>
      <c r="X86" s="12" t="s">
        <v>39</v>
      </c>
      <c r="Y86" s="12" t="s">
        <v>39</v>
      </c>
      <c r="Z86" s="12" t="s">
        <v>337</v>
      </c>
    </row>
    <row r="87" spans="1:26" x14ac:dyDescent="0.25">
      <c r="A87" s="12" t="s">
        <v>344</v>
      </c>
      <c r="B87" s="12" t="s">
        <v>27</v>
      </c>
      <c r="C87" s="12" t="s">
        <v>237</v>
      </c>
      <c r="D87" s="12" t="s">
        <v>27</v>
      </c>
      <c r="E87" s="12" t="s">
        <v>27</v>
      </c>
      <c r="F87" s="12" t="s">
        <v>27</v>
      </c>
      <c r="G87" s="12" t="s">
        <v>27</v>
      </c>
      <c r="H87" s="12" t="s">
        <v>27</v>
      </c>
      <c r="I87" s="12" t="s">
        <v>27</v>
      </c>
      <c r="J87" s="12" t="s">
        <v>27</v>
      </c>
      <c r="K87" s="12" t="s">
        <v>27</v>
      </c>
      <c r="L87" s="12" t="s">
        <v>27</v>
      </c>
      <c r="M87" s="12" t="s">
        <v>27</v>
      </c>
      <c r="N87" s="12" t="s">
        <v>27</v>
      </c>
      <c r="O87" s="12" t="s">
        <v>27</v>
      </c>
      <c r="P87" s="12" t="s">
        <v>27</v>
      </c>
      <c r="Q87" s="12" t="s">
        <v>27</v>
      </c>
      <c r="R87" s="12" t="s">
        <v>27</v>
      </c>
      <c r="S87" s="12" t="s">
        <v>27</v>
      </c>
      <c r="T87" s="12" t="s">
        <v>27</v>
      </c>
      <c r="U87" s="12" t="s">
        <v>27</v>
      </c>
      <c r="V87" s="12" t="s">
        <v>345</v>
      </c>
      <c r="W87" s="12" t="s">
        <v>237</v>
      </c>
      <c r="X87" s="12" t="s">
        <v>39</v>
      </c>
      <c r="Y87" s="12" t="s">
        <v>39</v>
      </c>
      <c r="Z87" s="12" t="s">
        <v>337</v>
      </c>
    </row>
    <row r="88" spans="1:26" x14ac:dyDescent="0.25">
      <c r="A88" s="12" t="s">
        <v>346</v>
      </c>
      <c r="B88" s="12" t="s">
        <v>27</v>
      </c>
      <c r="C88" s="12" t="s">
        <v>237</v>
      </c>
      <c r="D88" s="12" t="s">
        <v>27</v>
      </c>
      <c r="E88" s="12" t="s">
        <v>27</v>
      </c>
      <c r="F88" s="12" t="s">
        <v>27</v>
      </c>
      <c r="G88" s="12" t="s">
        <v>27</v>
      </c>
      <c r="H88" s="12" t="s">
        <v>27</v>
      </c>
      <c r="I88" s="12" t="s">
        <v>27</v>
      </c>
      <c r="J88" s="12" t="s">
        <v>27</v>
      </c>
      <c r="K88" s="12" t="s">
        <v>27</v>
      </c>
      <c r="L88" s="12" t="s">
        <v>27</v>
      </c>
      <c r="M88" s="12" t="s">
        <v>27</v>
      </c>
      <c r="N88" s="12" t="s">
        <v>27</v>
      </c>
      <c r="O88" s="12" t="s">
        <v>27</v>
      </c>
      <c r="P88" s="12" t="s">
        <v>27</v>
      </c>
      <c r="Q88" s="12" t="s">
        <v>27</v>
      </c>
      <c r="R88" s="12" t="s">
        <v>27</v>
      </c>
      <c r="S88" s="12" t="s">
        <v>27</v>
      </c>
      <c r="T88" s="12" t="s">
        <v>27</v>
      </c>
      <c r="U88" s="12" t="s">
        <v>27</v>
      </c>
      <c r="V88" s="12" t="s">
        <v>346</v>
      </c>
      <c r="W88" s="12" t="s">
        <v>237</v>
      </c>
      <c r="X88" s="12" t="s">
        <v>39</v>
      </c>
      <c r="Y88" s="12" t="s">
        <v>39</v>
      </c>
      <c r="Z88" s="12" t="s">
        <v>337</v>
      </c>
    </row>
    <row r="89" spans="1:26" x14ac:dyDescent="0.25">
      <c r="A89" s="12" t="s">
        <v>347</v>
      </c>
      <c r="B89" s="12" t="s">
        <v>27</v>
      </c>
      <c r="C89" s="12" t="s">
        <v>237</v>
      </c>
      <c r="D89" s="12" t="s">
        <v>27</v>
      </c>
      <c r="E89" s="12" t="s">
        <v>27</v>
      </c>
      <c r="F89" s="12" t="s">
        <v>348</v>
      </c>
      <c r="G89" s="12" t="s">
        <v>735</v>
      </c>
      <c r="H89" s="12" t="s">
        <v>27</v>
      </c>
      <c r="I89" s="12" t="s">
        <v>27</v>
      </c>
      <c r="J89" s="12" t="s">
        <v>27</v>
      </c>
      <c r="K89" s="12" t="s">
        <v>27</v>
      </c>
      <c r="L89" s="12" t="s">
        <v>27</v>
      </c>
      <c r="M89" s="12" t="s">
        <v>27</v>
      </c>
      <c r="N89" s="12" t="s">
        <v>27</v>
      </c>
      <c r="O89" s="12" t="s">
        <v>27</v>
      </c>
      <c r="P89" s="12" t="s">
        <v>27</v>
      </c>
      <c r="Q89" s="12" t="s">
        <v>27</v>
      </c>
      <c r="R89" s="12" t="s">
        <v>27</v>
      </c>
      <c r="S89" s="12" t="s">
        <v>27</v>
      </c>
      <c r="T89" s="12" t="s">
        <v>27</v>
      </c>
      <c r="U89" s="12" t="s">
        <v>27</v>
      </c>
      <c r="V89" s="12" t="s">
        <v>347</v>
      </c>
      <c r="W89" s="12" t="s">
        <v>47</v>
      </c>
      <c r="X89" s="12" t="s">
        <v>39</v>
      </c>
      <c r="Y89" s="12" t="s">
        <v>39</v>
      </c>
      <c r="Z89" s="12" t="s">
        <v>736</v>
      </c>
    </row>
    <row r="90" spans="1:26" x14ac:dyDescent="0.25">
      <c r="A90" s="12" t="s">
        <v>351</v>
      </c>
      <c r="B90" s="12" t="s">
        <v>89</v>
      </c>
      <c r="C90" s="12" t="s">
        <v>237</v>
      </c>
      <c r="D90" s="12" t="s">
        <v>27</v>
      </c>
      <c r="E90" s="12" t="s">
        <v>27</v>
      </c>
      <c r="F90" s="12" t="s">
        <v>27</v>
      </c>
      <c r="G90" s="12" t="s">
        <v>27</v>
      </c>
      <c r="H90" s="12" t="s">
        <v>27</v>
      </c>
      <c r="I90" s="12" t="s">
        <v>27</v>
      </c>
      <c r="J90" s="12" t="s">
        <v>27</v>
      </c>
      <c r="K90" s="12" t="s">
        <v>27</v>
      </c>
      <c r="L90" s="12" t="s">
        <v>27</v>
      </c>
      <c r="M90" s="12" t="s">
        <v>27</v>
      </c>
      <c r="N90" s="12" t="s">
        <v>27</v>
      </c>
      <c r="O90" s="12" t="s">
        <v>27</v>
      </c>
      <c r="P90" s="12" t="s">
        <v>27</v>
      </c>
      <c r="Q90" s="12" t="s">
        <v>27</v>
      </c>
      <c r="R90" s="12" t="s">
        <v>27</v>
      </c>
      <c r="S90" s="12" t="s">
        <v>27</v>
      </c>
      <c r="T90" s="12" t="s">
        <v>27</v>
      </c>
      <c r="U90" s="12" t="s">
        <v>27</v>
      </c>
      <c r="V90" s="12" t="s">
        <v>351</v>
      </c>
      <c r="W90" s="12" t="s">
        <v>237</v>
      </c>
      <c r="X90" s="12" t="s">
        <v>39</v>
      </c>
      <c r="Y90" s="12" t="s">
        <v>39</v>
      </c>
      <c r="Z90" s="12" t="s">
        <v>337</v>
      </c>
    </row>
    <row r="91" spans="1:26" x14ac:dyDescent="0.25">
      <c r="A91" s="12" t="s">
        <v>352</v>
      </c>
      <c r="B91" s="12" t="s">
        <v>79</v>
      </c>
      <c r="C91" s="12" t="s">
        <v>237</v>
      </c>
      <c r="D91" s="12" t="s">
        <v>27</v>
      </c>
      <c r="E91" s="12" t="s">
        <v>27</v>
      </c>
      <c r="F91" s="12" t="s">
        <v>27</v>
      </c>
      <c r="G91" s="12" t="s">
        <v>27</v>
      </c>
      <c r="H91" s="12" t="s">
        <v>27</v>
      </c>
      <c r="I91" s="12" t="s">
        <v>27</v>
      </c>
      <c r="J91" s="12" t="s">
        <v>27</v>
      </c>
      <c r="K91" s="12" t="s">
        <v>27</v>
      </c>
      <c r="L91" s="12" t="s">
        <v>27</v>
      </c>
      <c r="M91" s="12" t="s">
        <v>27</v>
      </c>
      <c r="N91" s="12" t="s">
        <v>27</v>
      </c>
      <c r="O91" s="12" t="s">
        <v>27</v>
      </c>
      <c r="P91" s="12" t="s">
        <v>27</v>
      </c>
      <c r="Q91" s="12" t="s">
        <v>27</v>
      </c>
      <c r="R91" s="12" t="s">
        <v>27</v>
      </c>
      <c r="S91" s="12" t="s">
        <v>27</v>
      </c>
      <c r="T91" s="12" t="s">
        <v>27</v>
      </c>
      <c r="U91" s="12" t="s">
        <v>27</v>
      </c>
      <c r="V91" s="12" t="s">
        <v>353</v>
      </c>
      <c r="W91" s="12" t="s">
        <v>237</v>
      </c>
      <c r="X91" s="12" t="s">
        <v>39</v>
      </c>
      <c r="Y91" s="12" t="s">
        <v>39</v>
      </c>
      <c r="Z91" s="12" t="s">
        <v>337</v>
      </c>
    </row>
    <row r="92" spans="1:26" x14ac:dyDescent="0.25">
      <c r="A92" s="12" t="s">
        <v>354</v>
      </c>
      <c r="B92" s="12" t="s">
        <v>79</v>
      </c>
      <c r="C92" s="12" t="s">
        <v>28</v>
      </c>
      <c r="D92" s="12" t="s">
        <v>627</v>
      </c>
      <c r="E92" s="12" t="s">
        <v>628</v>
      </c>
      <c r="F92" s="12" t="s">
        <v>737</v>
      </c>
      <c r="G92" s="12" t="s">
        <v>738</v>
      </c>
      <c r="H92" s="12" t="s">
        <v>739</v>
      </c>
      <c r="I92" s="12" t="s">
        <v>740</v>
      </c>
      <c r="J92" s="12" t="s">
        <v>741</v>
      </c>
      <c r="K92" s="12" t="s">
        <v>742</v>
      </c>
      <c r="L92" s="12" t="s">
        <v>27</v>
      </c>
      <c r="M92" s="12" t="s">
        <v>27</v>
      </c>
      <c r="N92" s="12" t="s">
        <v>27</v>
      </c>
      <c r="O92" s="12" t="s">
        <v>27</v>
      </c>
      <c r="P92" s="12" t="s">
        <v>27</v>
      </c>
      <c r="Q92" s="12" t="s">
        <v>27</v>
      </c>
      <c r="R92" s="12" t="s">
        <v>27</v>
      </c>
      <c r="S92" s="12" t="s">
        <v>27</v>
      </c>
      <c r="T92" s="12" t="s">
        <v>27</v>
      </c>
      <c r="U92" s="12" t="s">
        <v>27</v>
      </c>
      <c r="V92" s="12" t="s">
        <v>354</v>
      </c>
      <c r="W92" s="12" t="s">
        <v>28</v>
      </c>
      <c r="X92" s="12" t="s">
        <v>39</v>
      </c>
      <c r="Y92" s="12" t="s">
        <v>39</v>
      </c>
      <c r="Z92" s="12" t="s">
        <v>743</v>
      </c>
    </row>
    <row r="93" spans="1:26" x14ac:dyDescent="0.25">
      <c r="A93" s="12" t="s">
        <v>364</v>
      </c>
      <c r="B93" s="12" t="s">
        <v>27</v>
      </c>
      <c r="C93" s="12" t="s">
        <v>28</v>
      </c>
      <c r="D93" s="12" t="s">
        <v>365</v>
      </c>
      <c r="E93" s="12" t="s">
        <v>366</v>
      </c>
      <c r="F93" s="12" t="s">
        <v>367</v>
      </c>
      <c r="G93" s="12" t="s">
        <v>744</v>
      </c>
      <c r="H93" s="12" t="s">
        <v>369</v>
      </c>
      <c r="I93" s="12" t="s">
        <v>745</v>
      </c>
      <c r="J93" s="12" t="s">
        <v>371</v>
      </c>
      <c r="K93" s="12" t="s">
        <v>746</v>
      </c>
      <c r="L93" s="12" t="s">
        <v>27</v>
      </c>
      <c r="M93" s="12" t="s">
        <v>27</v>
      </c>
      <c r="N93" s="12" t="s">
        <v>27</v>
      </c>
      <c r="O93" s="12" t="s">
        <v>27</v>
      </c>
      <c r="P93" s="12" t="s">
        <v>27</v>
      </c>
      <c r="Q93" s="12" t="s">
        <v>27</v>
      </c>
      <c r="R93" s="12" t="s">
        <v>27</v>
      </c>
      <c r="S93" s="12" t="s">
        <v>27</v>
      </c>
      <c r="T93" s="12" t="s">
        <v>27</v>
      </c>
      <c r="U93" s="12" t="s">
        <v>27</v>
      </c>
      <c r="V93" s="12" t="s">
        <v>364</v>
      </c>
      <c r="W93" s="12" t="s">
        <v>28</v>
      </c>
      <c r="X93" s="12" t="s">
        <v>39</v>
      </c>
      <c r="Y93" s="12" t="s">
        <v>39</v>
      </c>
      <c r="Z93" s="12" t="s">
        <v>747</v>
      </c>
    </row>
    <row r="94" spans="1:26" x14ac:dyDescent="0.25">
      <c r="A94" s="12" t="s">
        <v>374</v>
      </c>
      <c r="B94" s="12" t="s">
        <v>27</v>
      </c>
      <c r="C94" s="12" t="s">
        <v>28</v>
      </c>
      <c r="D94" s="12" t="s">
        <v>375</v>
      </c>
      <c r="E94" s="12" t="s">
        <v>376</v>
      </c>
      <c r="F94" s="12" t="s">
        <v>377</v>
      </c>
      <c r="G94" s="12" t="s">
        <v>748</v>
      </c>
      <c r="H94" s="12" t="s">
        <v>749</v>
      </c>
      <c r="I94" s="12" t="s">
        <v>750</v>
      </c>
      <c r="J94" s="12" t="s">
        <v>751</v>
      </c>
      <c r="K94" s="12" t="s">
        <v>665</v>
      </c>
      <c r="L94" s="12" t="s">
        <v>27</v>
      </c>
      <c r="M94" s="12" t="s">
        <v>27</v>
      </c>
      <c r="N94" s="12" t="s">
        <v>27</v>
      </c>
      <c r="O94" s="12" t="s">
        <v>27</v>
      </c>
      <c r="P94" s="12" t="s">
        <v>27</v>
      </c>
      <c r="Q94" s="12" t="s">
        <v>27</v>
      </c>
      <c r="R94" s="12" t="s">
        <v>27</v>
      </c>
      <c r="S94" s="12" t="s">
        <v>27</v>
      </c>
      <c r="T94" s="12" t="s">
        <v>27</v>
      </c>
      <c r="U94" s="12" t="s">
        <v>27</v>
      </c>
      <c r="V94" s="12" t="s">
        <v>374</v>
      </c>
      <c r="W94" s="12" t="s">
        <v>28</v>
      </c>
      <c r="X94" s="12" t="s">
        <v>39</v>
      </c>
      <c r="Y94" s="12" t="s">
        <v>39</v>
      </c>
      <c r="Z94" s="12" t="s">
        <v>752</v>
      </c>
    </row>
    <row r="95" spans="1:26" x14ac:dyDescent="0.25">
      <c r="A95" s="12" t="s">
        <v>382</v>
      </c>
      <c r="B95" s="12" t="s">
        <v>79</v>
      </c>
      <c r="C95" s="12" t="s">
        <v>28</v>
      </c>
      <c r="D95" s="12" t="s">
        <v>613</v>
      </c>
      <c r="E95" s="12" t="s">
        <v>384</v>
      </c>
      <c r="F95" s="12" t="s">
        <v>385</v>
      </c>
      <c r="G95" s="12" t="s">
        <v>753</v>
      </c>
      <c r="H95" s="12" t="s">
        <v>387</v>
      </c>
      <c r="I95" s="12" t="s">
        <v>754</v>
      </c>
      <c r="J95" s="12" t="s">
        <v>27</v>
      </c>
      <c r="K95" s="12" t="s">
        <v>27</v>
      </c>
      <c r="L95" s="12" t="s">
        <v>27</v>
      </c>
      <c r="M95" s="12" t="s">
        <v>27</v>
      </c>
      <c r="N95" s="12" t="s">
        <v>27</v>
      </c>
      <c r="O95" s="12" t="s">
        <v>27</v>
      </c>
      <c r="P95" s="12" t="s">
        <v>27</v>
      </c>
      <c r="Q95" s="12" t="s">
        <v>27</v>
      </c>
      <c r="R95" s="12" t="s">
        <v>27</v>
      </c>
      <c r="S95" s="12" t="s">
        <v>27</v>
      </c>
      <c r="T95" s="12" t="s">
        <v>27</v>
      </c>
      <c r="U95" s="12" t="s">
        <v>27</v>
      </c>
      <c r="V95" s="12" t="s">
        <v>389</v>
      </c>
      <c r="W95" s="12" t="s">
        <v>28</v>
      </c>
      <c r="X95" s="12" t="s">
        <v>39</v>
      </c>
      <c r="Y95" s="12" t="s">
        <v>39</v>
      </c>
      <c r="Z95" s="12" t="s">
        <v>755</v>
      </c>
    </row>
    <row r="96" spans="1:26" x14ac:dyDescent="0.25">
      <c r="A96" s="12" t="s">
        <v>391</v>
      </c>
      <c r="B96" s="12" t="s">
        <v>27</v>
      </c>
      <c r="C96" s="12" t="s">
        <v>28</v>
      </c>
      <c r="D96" s="12" t="s">
        <v>614</v>
      </c>
      <c r="E96" s="12" t="s">
        <v>393</v>
      </c>
      <c r="F96" s="12" t="s">
        <v>394</v>
      </c>
      <c r="G96" s="12" t="s">
        <v>756</v>
      </c>
      <c r="H96" s="12" t="s">
        <v>396</v>
      </c>
      <c r="I96" s="12" t="s">
        <v>757</v>
      </c>
      <c r="J96" s="12" t="s">
        <v>398</v>
      </c>
      <c r="K96" s="12" t="s">
        <v>758</v>
      </c>
      <c r="L96" s="12" t="s">
        <v>27</v>
      </c>
      <c r="M96" s="12" t="s">
        <v>27</v>
      </c>
      <c r="N96" s="12" t="s">
        <v>27</v>
      </c>
      <c r="O96" s="12" t="s">
        <v>27</v>
      </c>
      <c r="P96" s="12" t="s">
        <v>27</v>
      </c>
      <c r="Q96" s="12" t="s">
        <v>27</v>
      </c>
      <c r="R96" s="12" t="s">
        <v>27</v>
      </c>
      <c r="S96" s="12" t="s">
        <v>27</v>
      </c>
      <c r="T96" s="12" t="s">
        <v>27</v>
      </c>
      <c r="U96" s="12" t="s">
        <v>27</v>
      </c>
      <c r="V96" s="12" t="s">
        <v>400</v>
      </c>
      <c r="W96" s="12" t="s">
        <v>28</v>
      </c>
      <c r="X96" s="12" t="s">
        <v>39</v>
      </c>
      <c r="Y96" s="12" t="s">
        <v>39</v>
      </c>
      <c r="Z96" s="12" t="s">
        <v>759</v>
      </c>
    </row>
    <row r="97" spans="1:26" x14ac:dyDescent="0.25">
      <c r="A97" s="12" t="s">
        <v>402</v>
      </c>
      <c r="B97" s="12" t="s">
        <v>27</v>
      </c>
      <c r="C97" s="12" t="s">
        <v>28</v>
      </c>
      <c r="D97" s="12" t="s">
        <v>403</v>
      </c>
      <c r="E97" s="12" t="s">
        <v>69</v>
      </c>
      <c r="F97" s="12" t="s">
        <v>27</v>
      </c>
      <c r="G97" s="12" t="s">
        <v>27</v>
      </c>
      <c r="H97" s="12" t="s">
        <v>27</v>
      </c>
      <c r="I97" s="12" t="s">
        <v>27</v>
      </c>
      <c r="J97" s="12" t="s">
        <v>27</v>
      </c>
      <c r="K97" s="12" t="s">
        <v>27</v>
      </c>
      <c r="L97" s="12" t="s">
        <v>27</v>
      </c>
      <c r="M97" s="12" t="s">
        <v>27</v>
      </c>
      <c r="N97" s="12" t="s">
        <v>27</v>
      </c>
      <c r="O97" s="12" t="s">
        <v>27</v>
      </c>
      <c r="P97" s="12" t="s">
        <v>27</v>
      </c>
      <c r="Q97" s="12" t="s">
        <v>27</v>
      </c>
      <c r="R97" s="12" t="s">
        <v>27</v>
      </c>
      <c r="S97" s="12" t="s">
        <v>27</v>
      </c>
      <c r="T97" s="12" t="s">
        <v>27</v>
      </c>
      <c r="U97" s="12" t="s">
        <v>27</v>
      </c>
      <c r="V97" s="12" t="s">
        <v>404</v>
      </c>
      <c r="W97" s="12" t="s">
        <v>43</v>
      </c>
      <c r="X97" s="12" t="s">
        <v>39</v>
      </c>
      <c r="Y97" s="12" t="s">
        <v>39</v>
      </c>
      <c r="Z97" s="12" t="s">
        <v>45</v>
      </c>
    </row>
    <row r="98" spans="1:26" x14ac:dyDescent="0.25">
      <c r="A98" s="12" t="s">
        <v>405</v>
      </c>
      <c r="B98" s="12" t="s">
        <v>27</v>
      </c>
      <c r="C98" s="12" t="s">
        <v>28</v>
      </c>
      <c r="D98" s="12" t="s">
        <v>406</v>
      </c>
      <c r="E98" s="12" t="s">
        <v>407</v>
      </c>
      <c r="F98" s="12" t="s">
        <v>27</v>
      </c>
      <c r="G98" s="12" t="s">
        <v>27</v>
      </c>
      <c r="H98" s="12" t="s">
        <v>27</v>
      </c>
      <c r="I98" s="12" t="s">
        <v>27</v>
      </c>
      <c r="J98" s="12" t="s">
        <v>27</v>
      </c>
      <c r="K98" s="12" t="s">
        <v>27</v>
      </c>
      <c r="L98" s="12" t="s">
        <v>27</v>
      </c>
      <c r="M98" s="12" t="s">
        <v>27</v>
      </c>
      <c r="N98" s="12" t="s">
        <v>27</v>
      </c>
      <c r="O98" s="12" t="s">
        <v>27</v>
      </c>
      <c r="P98" s="12" t="s">
        <v>27</v>
      </c>
      <c r="Q98" s="12" t="s">
        <v>27</v>
      </c>
      <c r="R98" s="12" t="s">
        <v>27</v>
      </c>
      <c r="S98" s="12" t="s">
        <v>27</v>
      </c>
      <c r="T98" s="12" t="s">
        <v>27</v>
      </c>
      <c r="U98" s="12" t="s">
        <v>27</v>
      </c>
      <c r="V98" s="12" t="s">
        <v>405</v>
      </c>
      <c r="W98" s="12" t="s">
        <v>43</v>
      </c>
      <c r="X98" s="12" t="s">
        <v>39</v>
      </c>
      <c r="Y98" s="12" t="s">
        <v>39</v>
      </c>
      <c r="Z98" s="12" t="s">
        <v>45</v>
      </c>
    </row>
    <row r="99" spans="1:26" x14ac:dyDescent="0.25">
      <c r="A99" s="12" t="s">
        <v>408</v>
      </c>
      <c r="B99" s="12" t="s">
        <v>27</v>
      </c>
      <c r="C99" s="12" t="s">
        <v>28</v>
      </c>
      <c r="D99" s="12" t="s">
        <v>409</v>
      </c>
      <c r="E99" s="12" t="s">
        <v>410</v>
      </c>
      <c r="F99" s="12" t="s">
        <v>760</v>
      </c>
      <c r="G99" s="12" t="s">
        <v>761</v>
      </c>
      <c r="H99" s="12" t="s">
        <v>412</v>
      </c>
      <c r="I99" s="12" t="s">
        <v>687</v>
      </c>
      <c r="J99" s="12" t="s">
        <v>27</v>
      </c>
      <c r="K99" s="12" t="s">
        <v>27</v>
      </c>
      <c r="L99" s="12" t="s">
        <v>27</v>
      </c>
      <c r="M99" s="12" t="s">
        <v>27</v>
      </c>
      <c r="N99" s="12" t="s">
        <v>27</v>
      </c>
      <c r="O99" s="12" t="s">
        <v>27</v>
      </c>
      <c r="P99" s="12" t="s">
        <v>27</v>
      </c>
      <c r="Q99" s="12" t="s">
        <v>27</v>
      </c>
      <c r="R99" s="12" t="s">
        <v>27</v>
      </c>
      <c r="S99" s="12" t="s">
        <v>27</v>
      </c>
      <c r="T99" s="12" t="s">
        <v>27</v>
      </c>
      <c r="U99" s="12" t="s">
        <v>27</v>
      </c>
      <c r="V99" s="12" t="s">
        <v>408</v>
      </c>
      <c r="W99" s="12" t="s">
        <v>28</v>
      </c>
      <c r="X99" s="12" t="s">
        <v>39</v>
      </c>
      <c r="Y99" s="12" t="s">
        <v>39</v>
      </c>
      <c r="Z99" s="12" t="s">
        <v>762</v>
      </c>
    </row>
    <row r="100" spans="1:26" x14ac:dyDescent="0.25">
      <c r="A100" s="12" t="s">
        <v>415</v>
      </c>
      <c r="B100" s="12" t="s">
        <v>27</v>
      </c>
      <c r="C100" s="12" t="s">
        <v>28</v>
      </c>
      <c r="D100" s="12" t="s">
        <v>416</v>
      </c>
      <c r="E100" s="12" t="s">
        <v>417</v>
      </c>
      <c r="F100" s="12" t="s">
        <v>763</v>
      </c>
      <c r="G100" s="12" t="s">
        <v>764</v>
      </c>
      <c r="H100" s="12" t="s">
        <v>765</v>
      </c>
      <c r="I100" s="12" t="s">
        <v>766</v>
      </c>
      <c r="J100" s="12" t="s">
        <v>27</v>
      </c>
      <c r="K100" s="12" t="s">
        <v>27</v>
      </c>
      <c r="L100" s="12" t="s">
        <v>27</v>
      </c>
      <c r="M100" s="12" t="s">
        <v>27</v>
      </c>
      <c r="N100" s="12" t="s">
        <v>27</v>
      </c>
      <c r="O100" s="12" t="s">
        <v>27</v>
      </c>
      <c r="P100" s="12" t="s">
        <v>27</v>
      </c>
      <c r="Q100" s="12" t="s">
        <v>27</v>
      </c>
      <c r="R100" s="12" t="s">
        <v>27</v>
      </c>
      <c r="S100" s="12" t="s">
        <v>27</v>
      </c>
      <c r="T100" s="12" t="s">
        <v>27</v>
      </c>
      <c r="U100" s="12" t="s">
        <v>27</v>
      </c>
      <c r="V100" s="12" t="s">
        <v>422</v>
      </c>
      <c r="W100" s="12" t="s">
        <v>28</v>
      </c>
      <c r="X100" s="12" t="s">
        <v>39</v>
      </c>
      <c r="Y100" s="12" t="s">
        <v>39</v>
      </c>
      <c r="Z100" s="12" t="s">
        <v>767</v>
      </c>
    </row>
    <row r="101" spans="1:26" x14ac:dyDescent="0.25">
      <c r="A101" s="12" t="s">
        <v>424</v>
      </c>
      <c r="B101" s="12" t="s">
        <v>27</v>
      </c>
      <c r="C101" s="12" t="s">
        <v>28</v>
      </c>
      <c r="D101" s="12" t="s">
        <v>425</v>
      </c>
      <c r="E101" s="12" t="s">
        <v>426</v>
      </c>
      <c r="F101" s="12" t="s">
        <v>427</v>
      </c>
      <c r="G101" s="12" t="s">
        <v>768</v>
      </c>
      <c r="H101" s="12" t="s">
        <v>428</v>
      </c>
      <c r="I101" s="12" t="s">
        <v>769</v>
      </c>
      <c r="J101" s="12" t="s">
        <v>770</v>
      </c>
      <c r="K101" s="12" t="s">
        <v>771</v>
      </c>
      <c r="L101" s="12" t="s">
        <v>27</v>
      </c>
      <c r="M101" s="12" t="s">
        <v>27</v>
      </c>
      <c r="N101" s="12" t="s">
        <v>27</v>
      </c>
      <c r="O101" s="12" t="s">
        <v>27</v>
      </c>
      <c r="P101" s="12" t="s">
        <v>27</v>
      </c>
      <c r="Q101" s="12" t="s">
        <v>27</v>
      </c>
      <c r="R101" s="12" t="s">
        <v>27</v>
      </c>
      <c r="S101" s="12" t="s">
        <v>27</v>
      </c>
      <c r="T101" s="12" t="s">
        <v>27</v>
      </c>
      <c r="U101" s="12" t="s">
        <v>27</v>
      </c>
      <c r="V101" s="12" t="s">
        <v>424</v>
      </c>
      <c r="W101" s="12" t="s">
        <v>28</v>
      </c>
      <c r="X101" s="12" t="s">
        <v>39</v>
      </c>
      <c r="Y101" s="12" t="s">
        <v>39</v>
      </c>
      <c r="Z101" s="12" t="s">
        <v>772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C895-8DF7-4721-9B4C-B1CFCD3A01C0}">
  <sheetPr codeName="Tabelle1">
    <tabColor theme="1" tint="0.249977111117893"/>
  </sheetPr>
  <dimension ref="A1:Z101"/>
  <sheetViews>
    <sheetView topLeftCell="O1" workbookViewId="0">
      <selection activeCell="A18" sqref="A18"/>
    </sheetView>
  </sheetViews>
  <sheetFormatPr baseColWidth="10" defaultRowHeight="15" x14ac:dyDescent="0.25"/>
  <cols>
    <col min="1" max="1" width="81.140625" bestFit="1" customWidth="1"/>
    <col min="2" max="2" width="25.7109375" bestFit="1" customWidth="1"/>
    <col min="3" max="3" width="31.5703125" bestFit="1" customWidth="1"/>
    <col min="4" max="4" width="81.140625" style="6" bestFit="1" customWidth="1"/>
    <col min="5" max="5" width="81.140625" bestFit="1" customWidth="1"/>
    <col min="6" max="6" width="70.140625" bestFit="1" customWidth="1"/>
    <col min="7" max="11" width="81.140625" bestFit="1" customWidth="1"/>
    <col min="12" max="12" width="60.42578125" bestFit="1" customWidth="1"/>
    <col min="13" max="13" width="81.140625" bestFit="1" customWidth="1"/>
    <col min="14" max="14" width="31.85546875" bestFit="1" customWidth="1"/>
    <col min="15" max="15" width="81.140625" bestFit="1" customWidth="1"/>
    <col min="16" max="16" width="36.85546875" bestFit="1" customWidth="1"/>
    <col min="17" max="17" width="81.140625" bestFit="1" customWidth="1"/>
    <col min="18" max="18" width="20.140625" bestFit="1" customWidth="1"/>
    <col min="19" max="19" width="17.42578125" bestFit="1" customWidth="1"/>
    <col min="20" max="20" width="20.140625" bestFit="1" customWidth="1"/>
    <col min="21" max="21" width="17.42578125" bestFit="1" customWidth="1"/>
    <col min="22" max="22" width="81.140625" bestFit="1" customWidth="1"/>
    <col min="23" max="23" width="31.5703125" bestFit="1" customWidth="1"/>
    <col min="24" max="24" width="26" bestFit="1" customWidth="1"/>
    <col min="25" max="25" width="23.7109375" bestFit="1" customWidth="1"/>
    <col min="26" max="26" width="81.140625" bestFit="1" customWidth="1"/>
  </cols>
  <sheetData>
    <row r="1" spans="1:26" x14ac:dyDescent="0.25">
      <c r="A1" t="s">
        <v>0</v>
      </c>
      <c r="B1" t="s">
        <v>1</v>
      </c>
      <c r="C1" t="s">
        <v>2</v>
      </c>
      <c r="D1" s="6"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s="6" t="s">
        <v>617</v>
      </c>
      <c r="E2" t="s">
        <v>654</v>
      </c>
      <c r="F2" t="s">
        <v>31</v>
      </c>
      <c r="G2" t="s">
        <v>32</v>
      </c>
      <c r="H2" t="s">
        <v>33</v>
      </c>
      <c r="I2" t="s">
        <v>34</v>
      </c>
      <c r="J2" t="s">
        <v>35</v>
      </c>
      <c r="K2" t="s">
        <v>36</v>
      </c>
      <c r="L2" t="s">
        <v>37</v>
      </c>
      <c r="M2" t="s">
        <v>38</v>
      </c>
      <c r="N2" t="s">
        <v>27</v>
      </c>
      <c r="O2" t="s">
        <v>27</v>
      </c>
      <c r="P2" t="s">
        <v>27</v>
      </c>
      <c r="Q2" t="s">
        <v>27</v>
      </c>
      <c r="R2" t="s">
        <v>27</v>
      </c>
      <c r="S2" t="s">
        <v>27</v>
      </c>
      <c r="T2" t="s">
        <v>27</v>
      </c>
      <c r="U2" t="s">
        <v>27</v>
      </c>
      <c r="V2" t="s">
        <v>26</v>
      </c>
      <c r="W2" t="s">
        <v>28</v>
      </c>
      <c r="X2" t="s">
        <v>39</v>
      </c>
      <c r="Y2" t="s">
        <v>39</v>
      </c>
      <c r="Z2" t="s">
        <v>40</v>
      </c>
    </row>
    <row r="3" spans="1:26" x14ac:dyDescent="0.25">
      <c r="A3" t="s">
        <v>41</v>
      </c>
      <c r="B3" t="s">
        <v>42</v>
      </c>
      <c r="C3" t="s">
        <v>43</v>
      </c>
      <c r="E3" t="s">
        <v>27</v>
      </c>
      <c r="F3" t="s">
        <v>27</v>
      </c>
      <c r="G3" t="s">
        <v>27</v>
      </c>
      <c r="H3" t="s">
        <v>27</v>
      </c>
      <c r="I3" t="s">
        <v>27</v>
      </c>
      <c r="J3" t="s">
        <v>27</v>
      </c>
      <c r="K3" t="s">
        <v>27</v>
      </c>
      <c r="L3" t="s">
        <v>27</v>
      </c>
      <c r="M3" t="s">
        <v>27</v>
      </c>
      <c r="N3" t="s">
        <v>27</v>
      </c>
      <c r="O3" t="s">
        <v>27</v>
      </c>
      <c r="P3" t="s">
        <v>27</v>
      </c>
      <c r="Q3" t="s">
        <v>27</v>
      </c>
      <c r="R3" t="s">
        <v>27</v>
      </c>
      <c r="S3" t="s">
        <v>27</v>
      </c>
      <c r="T3" t="s">
        <v>27</v>
      </c>
      <c r="U3" t="s">
        <v>27</v>
      </c>
      <c r="V3" t="s">
        <v>44</v>
      </c>
      <c r="W3" t="s">
        <v>43</v>
      </c>
      <c r="X3" t="s">
        <v>39</v>
      </c>
      <c r="Y3" t="s">
        <v>39</v>
      </c>
      <c r="Z3" t="s">
        <v>45</v>
      </c>
    </row>
    <row r="4" spans="1:26" x14ac:dyDescent="0.25">
      <c r="A4" t="s">
        <v>46</v>
      </c>
      <c r="B4" t="s">
        <v>42</v>
      </c>
      <c r="C4" t="s">
        <v>47</v>
      </c>
      <c r="D4" s="6" t="s">
        <v>48</v>
      </c>
      <c r="E4" t="s">
        <v>49</v>
      </c>
      <c r="F4" t="s">
        <v>27</v>
      </c>
      <c r="G4" t="s">
        <v>27</v>
      </c>
      <c r="H4" t="s">
        <v>27</v>
      </c>
      <c r="I4" t="s">
        <v>27</v>
      </c>
      <c r="J4" t="s">
        <v>27</v>
      </c>
      <c r="K4" t="s">
        <v>27</v>
      </c>
      <c r="L4" t="s">
        <v>27</v>
      </c>
      <c r="M4" t="s">
        <v>27</v>
      </c>
      <c r="N4" t="s">
        <v>27</v>
      </c>
      <c r="O4" t="s">
        <v>27</v>
      </c>
      <c r="P4" t="s">
        <v>27</v>
      </c>
      <c r="Q4" t="s">
        <v>27</v>
      </c>
      <c r="R4" t="s">
        <v>27</v>
      </c>
      <c r="S4" t="s">
        <v>27</v>
      </c>
      <c r="T4" t="s">
        <v>27</v>
      </c>
      <c r="U4" t="s">
        <v>27</v>
      </c>
      <c r="V4" t="s">
        <v>50</v>
      </c>
      <c r="W4" t="s">
        <v>43</v>
      </c>
      <c r="X4" t="s">
        <v>39</v>
      </c>
      <c r="Y4" t="s">
        <v>39</v>
      </c>
      <c r="Z4" t="s">
        <v>45</v>
      </c>
    </row>
    <row r="5" spans="1:26" x14ac:dyDescent="0.25">
      <c r="A5" t="s">
        <v>51</v>
      </c>
      <c r="B5" t="s">
        <v>27</v>
      </c>
      <c r="C5" t="s">
        <v>28</v>
      </c>
      <c r="D5" s="6" t="s">
        <v>52</v>
      </c>
      <c r="E5" t="s">
        <v>655</v>
      </c>
      <c r="F5" t="s">
        <v>54</v>
      </c>
      <c r="G5" t="s">
        <v>55</v>
      </c>
      <c r="H5" t="s">
        <v>56</v>
      </c>
      <c r="I5" t="s">
        <v>57</v>
      </c>
      <c r="J5" t="s">
        <v>58</v>
      </c>
      <c r="K5" t="s">
        <v>59</v>
      </c>
      <c r="L5" t="s">
        <v>60</v>
      </c>
      <c r="M5" t="s">
        <v>61</v>
      </c>
      <c r="N5" t="s">
        <v>62</v>
      </c>
      <c r="O5" t="s">
        <v>63</v>
      </c>
      <c r="P5" t="s">
        <v>64</v>
      </c>
      <c r="Q5" t="s">
        <v>65</v>
      </c>
      <c r="R5" t="s">
        <v>27</v>
      </c>
      <c r="S5" t="s">
        <v>27</v>
      </c>
      <c r="T5" t="s">
        <v>27</v>
      </c>
      <c r="U5" t="s">
        <v>27</v>
      </c>
      <c r="V5" t="s">
        <v>51</v>
      </c>
      <c r="W5" t="s">
        <v>28</v>
      </c>
      <c r="X5" t="s">
        <v>39</v>
      </c>
      <c r="Y5" t="s">
        <v>39</v>
      </c>
      <c r="Z5" t="s">
        <v>66</v>
      </c>
    </row>
    <row r="6" spans="1:26" x14ac:dyDescent="0.25">
      <c r="A6" t="s">
        <v>67</v>
      </c>
      <c r="B6" t="s">
        <v>27</v>
      </c>
      <c r="C6" t="s">
        <v>28</v>
      </c>
      <c r="D6" s="6" t="s">
        <v>605</v>
      </c>
      <c r="E6" t="s">
        <v>69</v>
      </c>
      <c r="F6" t="s">
        <v>27</v>
      </c>
      <c r="G6" t="s">
        <v>27</v>
      </c>
      <c r="H6" t="s">
        <v>27</v>
      </c>
      <c r="I6" t="s">
        <v>27</v>
      </c>
      <c r="J6" t="s">
        <v>27</v>
      </c>
      <c r="K6" t="s">
        <v>27</v>
      </c>
      <c r="L6" t="s">
        <v>27</v>
      </c>
      <c r="M6" t="s">
        <v>27</v>
      </c>
      <c r="N6" t="s">
        <v>27</v>
      </c>
      <c r="O6" t="s">
        <v>27</v>
      </c>
      <c r="P6" t="s">
        <v>27</v>
      </c>
      <c r="Q6" t="s">
        <v>27</v>
      </c>
      <c r="R6" t="s">
        <v>27</v>
      </c>
      <c r="S6" t="s">
        <v>27</v>
      </c>
      <c r="T6" t="s">
        <v>27</v>
      </c>
      <c r="U6" t="s">
        <v>27</v>
      </c>
      <c r="V6" t="s">
        <v>70</v>
      </c>
      <c r="W6" t="s">
        <v>43</v>
      </c>
      <c r="X6" t="s">
        <v>39</v>
      </c>
      <c r="Y6" t="s">
        <v>39</v>
      </c>
      <c r="Z6" t="s">
        <v>45</v>
      </c>
    </row>
    <row r="7" spans="1:26" x14ac:dyDescent="0.25">
      <c r="A7" t="s">
        <v>71</v>
      </c>
      <c r="B7" t="s">
        <v>27</v>
      </c>
      <c r="C7" t="s">
        <v>43</v>
      </c>
      <c r="D7" s="6" t="s">
        <v>72</v>
      </c>
      <c r="E7" t="s">
        <v>69</v>
      </c>
      <c r="F7" t="s">
        <v>27</v>
      </c>
      <c r="G7" t="s">
        <v>27</v>
      </c>
      <c r="H7" t="s">
        <v>27</v>
      </c>
      <c r="I7" t="s">
        <v>27</v>
      </c>
      <c r="J7" t="s">
        <v>27</v>
      </c>
      <c r="K7" t="s">
        <v>27</v>
      </c>
      <c r="L7" t="s">
        <v>27</v>
      </c>
      <c r="M7" t="s">
        <v>27</v>
      </c>
      <c r="N7" t="s">
        <v>27</v>
      </c>
      <c r="O7" t="s">
        <v>27</v>
      </c>
      <c r="P7" t="s">
        <v>27</v>
      </c>
      <c r="Q7" t="s">
        <v>27</v>
      </c>
      <c r="R7" t="s">
        <v>27</v>
      </c>
      <c r="S7" t="s">
        <v>27</v>
      </c>
      <c r="T7" t="s">
        <v>27</v>
      </c>
      <c r="U7" t="s">
        <v>27</v>
      </c>
      <c r="V7" t="s">
        <v>71</v>
      </c>
      <c r="W7" t="s">
        <v>43</v>
      </c>
      <c r="X7" t="s">
        <v>39</v>
      </c>
      <c r="Y7" t="s">
        <v>39</v>
      </c>
      <c r="Z7" t="s">
        <v>45</v>
      </c>
    </row>
    <row r="8" spans="1:26" x14ac:dyDescent="0.25">
      <c r="A8" t="s">
        <v>73</v>
      </c>
      <c r="B8" t="s">
        <v>27</v>
      </c>
      <c r="C8" t="s">
        <v>28</v>
      </c>
      <c r="D8" s="6" t="s">
        <v>606</v>
      </c>
      <c r="E8" t="s">
        <v>75</v>
      </c>
      <c r="F8" t="s">
        <v>27</v>
      </c>
      <c r="G8" t="s">
        <v>27</v>
      </c>
      <c r="H8" t="s">
        <v>27</v>
      </c>
      <c r="I8" t="s">
        <v>27</v>
      </c>
      <c r="J8" t="s">
        <v>27</v>
      </c>
      <c r="K8" t="s">
        <v>27</v>
      </c>
      <c r="L8" t="s">
        <v>27</v>
      </c>
      <c r="M8" t="s">
        <v>27</v>
      </c>
      <c r="N8" t="s">
        <v>27</v>
      </c>
      <c r="O8" t="s">
        <v>27</v>
      </c>
      <c r="P8" t="s">
        <v>27</v>
      </c>
      <c r="Q8" t="s">
        <v>27</v>
      </c>
      <c r="R8" t="s">
        <v>27</v>
      </c>
      <c r="S8" t="s">
        <v>27</v>
      </c>
      <c r="T8" t="s">
        <v>27</v>
      </c>
      <c r="U8" t="s">
        <v>27</v>
      </c>
      <c r="V8" t="s">
        <v>76</v>
      </c>
      <c r="W8" t="s">
        <v>43</v>
      </c>
      <c r="X8" t="s">
        <v>39</v>
      </c>
      <c r="Y8" t="s">
        <v>39</v>
      </c>
      <c r="Z8" t="s">
        <v>45</v>
      </c>
    </row>
    <row r="9" spans="1:26" x14ac:dyDescent="0.25">
      <c r="A9" t="s">
        <v>77</v>
      </c>
      <c r="B9" t="s">
        <v>27</v>
      </c>
      <c r="C9" t="s">
        <v>43</v>
      </c>
      <c r="E9" t="s">
        <v>27</v>
      </c>
      <c r="F9" t="s">
        <v>27</v>
      </c>
      <c r="G9" t="s">
        <v>27</v>
      </c>
      <c r="H9" t="s">
        <v>27</v>
      </c>
      <c r="I9" t="s">
        <v>27</v>
      </c>
      <c r="J9" t="s">
        <v>27</v>
      </c>
      <c r="K9" t="s">
        <v>27</v>
      </c>
      <c r="L9" t="s">
        <v>27</v>
      </c>
      <c r="M9" t="s">
        <v>27</v>
      </c>
      <c r="N9" t="s">
        <v>27</v>
      </c>
      <c r="O9" t="s">
        <v>27</v>
      </c>
      <c r="P9" t="s">
        <v>27</v>
      </c>
      <c r="Q9" t="s">
        <v>27</v>
      </c>
      <c r="R9" t="s">
        <v>27</v>
      </c>
      <c r="S9" t="s">
        <v>27</v>
      </c>
      <c r="T9" t="s">
        <v>27</v>
      </c>
      <c r="U9" t="s">
        <v>27</v>
      </c>
      <c r="V9" t="s">
        <v>77</v>
      </c>
      <c r="W9" t="s">
        <v>43</v>
      </c>
      <c r="X9" t="s">
        <v>39</v>
      </c>
      <c r="Y9" t="s">
        <v>39</v>
      </c>
      <c r="Z9" t="s">
        <v>45</v>
      </c>
    </row>
    <row r="10" spans="1:26" x14ac:dyDescent="0.25">
      <c r="A10" t="s">
        <v>78</v>
      </c>
      <c r="B10" t="s">
        <v>79</v>
      </c>
      <c r="C10" t="s">
        <v>43</v>
      </c>
      <c r="E10" t="s">
        <v>27</v>
      </c>
      <c r="F10" t="s">
        <v>27</v>
      </c>
      <c r="G10" t="s">
        <v>27</v>
      </c>
      <c r="H10" t="s">
        <v>27</v>
      </c>
      <c r="I10" t="s">
        <v>27</v>
      </c>
      <c r="J10" t="s">
        <v>27</v>
      </c>
      <c r="K10" t="s">
        <v>27</v>
      </c>
      <c r="L10" t="s">
        <v>27</v>
      </c>
      <c r="M10" t="s">
        <v>27</v>
      </c>
      <c r="N10" t="s">
        <v>27</v>
      </c>
      <c r="O10" t="s">
        <v>27</v>
      </c>
      <c r="P10" t="s">
        <v>27</v>
      </c>
      <c r="Q10" t="s">
        <v>27</v>
      </c>
      <c r="R10" t="s">
        <v>27</v>
      </c>
      <c r="S10" t="s">
        <v>27</v>
      </c>
      <c r="T10" t="s">
        <v>27</v>
      </c>
      <c r="U10" t="s">
        <v>27</v>
      </c>
      <c r="V10" t="s">
        <v>80</v>
      </c>
      <c r="W10" t="s">
        <v>43</v>
      </c>
      <c r="X10" t="s">
        <v>39</v>
      </c>
      <c r="Y10" t="s">
        <v>39</v>
      </c>
      <c r="Z10" t="s">
        <v>45</v>
      </c>
    </row>
    <row r="11" spans="1:26" x14ac:dyDescent="0.25">
      <c r="A11" t="s">
        <v>442</v>
      </c>
      <c r="B11" t="s">
        <v>42</v>
      </c>
      <c r="C11" t="s">
        <v>43</v>
      </c>
      <c r="E11" t="s">
        <v>27</v>
      </c>
      <c r="F11" t="s">
        <v>27</v>
      </c>
      <c r="G11" t="s">
        <v>27</v>
      </c>
      <c r="H11" t="s">
        <v>27</v>
      </c>
      <c r="I11" t="s">
        <v>27</v>
      </c>
      <c r="J11" t="s">
        <v>27</v>
      </c>
      <c r="K11" t="s">
        <v>27</v>
      </c>
      <c r="L11" t="s">
        <v>27</v>
      </c>
      <c r="M11" t="s">
        <v>27</v>
      </c>
      <c r="N11" t="s">
        <v>27</v>
      </c>
      <c r="O11" t="s">
        <v>27</v>
      </c>
      <c r="P11" t="s">
        <v>27</v>
      </c>
      <c r="Q11" t="s">
        <v>27</v>
      </c>
      <c r="R11" t="s">
        <v>27</v>
      </c>
      <c r="S11" t="s">
        <v>27</v>
      </c>
      <c r="T11" t="s">
        <v>27</v>
      </c>
      <c r="U11" t="s">
        <v>27</v>
      </c>
      <c r="V11" t="s">
        <v>443</v>
      </c>
      <c r="W11" t="s">
        <v>43</v>
      </c>
      <c r="X11" t="s">
        <v>39</v>
      </c>
      <c r="Y11" t="s">
        <v>39</v>
      </c>
      <c r="Z11" t="s">
        <v>45</v>
      </c>
    </row>
    <row r="12" spans="1:26" x14ac:dyDescent="0.25">
      <c r="A12" t="s">
        <v>81</v>
      </c>
      <c r="B12" t="s">
        <v>42</v>
      </c>
      <c r="C12" t="s">
        <v>43</v>
      </c>
      <c r="E12" t="s">
        <v>27</v>
      </c>
      <c r="F12" t="s">
        <v>27</v>
      </c>
      <c r="G12" t="s">
        <v>27</v>
      </c>
      <c r="H12" t="s">
        <v>27</v>
      </c>
      <c r="I12" t="s">
        <v>27</v>
      </c>
      <c r="J12" t="s">
        <v>27</v>
      </c>
      <c r="K12" t="s">
        <v>27</v>
      </c>
      <c r="L12" t="s">
        <v>27</v>
      </c>
      <c r="M12" t="s">
        <v>27</v>
      </c>
      <c r="N12" t="s">
        <v>27</v>
      </c>
      <c r="O12" t="s">
        <v>27</v>
      </c>
      <c r="P12" t="s">
        <v>27</v>
      </c>
      <c r="Q12" t="s">
        <v>27</v>
      </c>
      <c r="R12" t="s">
        <v>27</v>
      </c>
      <c r="S12" t="s">
        <v>27</v>
      </c>
      <c r="T12" t="s">
        <v>27</v>
      </c>
      <c r="U12" t="s">
        <v>27</v>
      </c>
      <c r="V12" t="s">
        <v>82</v>
      </c>
      <c r="W12" t="s">
        <v>43</v>
      </c>
      <c r="X12" t="s">
        <v>39</v>
      </c>
      <c r="Y12" t="s">
        <v>39</v>
      </c>
      <c r="Z12" t="s">
        <v>45</v>
      </c>
    </row>
    <row r="13" spans="1:26" x14ac:dyDescent="0.25">
      <c r="A13" t="s">
        <v>83</v>
      </c>
      <c r="B13" t="s">
        <v>27</v>
      </c>
      <c r="C13" t="s">
        <v>43</v>
      </c>
      <c r="E13" t="s">
        <v>27</v>
      </c>
      <c r="F13" t="s">
        <v>27</v>
      </c>
      <c r="G13" t="s">
        <v>27</v>
      </c>
      <c r="H13" t="s">
        <v>27</v>
      </c>
      <c r="I13" t="s">
        <v>27</v>
      </c>
      <c r="J13" t="s">
        <v>27</v>
      </c>
      <c r="K13" t="s">
        <v>27</v>
      </c>
      <c r="L13" t="s">
        <v>27</v>
      </c>
      <c r="M13" t="s">
        <v>27</v>
      </c>
      <c r="N13" t="s">
        <v>27</v>
      </c>
      <c r="O13" t="s">
        <v>27</v>
      </c>
      <c r="P13" t="s">
        <v>27</v>
      </c>
      <c r="Q13" t="s">
        <v>27</v>
      </c>
      <c r="R13" t="s">
        <v>27</v>
      </c>
      <c r="S13" t="s">
        <v>27</v>
      </c>
      <c r="T13" t="s">
        <v>27</v>
      </c>
      <c r="U13" t="s">
        <v>27</v>
      </c>
      <c r="V13" t="s">
        <v>83</v>
      </c>
      <c r="W13" t="s">
        <v>43</v>
      </c>
      <c r="X13" t="s">
        <v>39</v>
      </c>
      <c r="Y13" t="s">
        <v>39</v>
      </c>
      <c r="Z13" t="s">
        <v>45</v>
      </c>
    </row>
    <row r="14" spans="1:26" x14ac:dyDescent="0.25">
      <c r="A14" t="s">
        <v>84</v>
      </c>
      <c r="B14" t="s">
        <v>27</v>
      </c>
      <c r="C14" t="s">
        <v>43</v>
      </c>
      <c r="E14" t="s">
        <v>27</v>
      </c>
      <c r="F14" t="s">
        <v>27</v>
      </c>
      <c r="G14" t="s">
        <v>27</v>
      </c>
      <c r="H14" t="s">
        <v>27</v>
      </c>
      <c r="I14" t="s">
        <v>27</v>
      </c>
      <c r="J14" t="s">
        <v>27</v>
      </c>
      <c r="K14" t="s">
        <v>27</v>
      </c>
      <c r="L14" t="s">
        <v>27</v>
      </c>
      <c r="M14" t="s">
        <v>27</v>
      </c>
      <c r="N14" t="s">
        <v>27</v>
      </c>
      <c r="O14" t="s">
        <v>27</v>
      </c>
      <c r="P14" t="s">
        <v>27</v>
      </c>
      <c r="Q14" t="s">
        <v>27</v>
      </c>
      <c r="R14" t="s">
        <v>27</v>
      </c>
      <c r="S14" t="s">
        <v>27</v>
      </c>
      <c r="T14" t="s">
        <v>27</v>
      </c>
      <c r="U14" t="s">
        <v>27</v>
      </c>
      <c r="V14" t="s">
        <v>84</v>
      </c>
      <c r="W14" t="s">
        <v>43</v>
      </c>
      <c r="X14" t="s">
        <v>39</v>
      </c>
      <c r="Y14" t="s">
        <v>39</v>
      </c>
      <c r="Z14" t="s">
        <v>45</v>
      </c>
    </row>
    <row r="15" spans="1:26" x14ac:dyDescent="0.25">
      <c r="A15" t="s">
        <v>85</v>
      </c>
      <c r="B15" t="s">
        <v>86</v>
      </c>
      <c r="C15" t="s">
        <v>43</v>
      </c>
      <c r="E15" t="s">
        <v>27</v>
      </c>
      <c r="F15" t="s">
        <v>27</v>
      </c>
      <c r="G15" t="s">
        <v>27</v>
      </c>
      <c r="H15" t="s">
        <v>27</v>
      </c>
      <c r="I15" t="s">
        <v>27</v>
      </c>
      <c r="J15" t="s">
        <v>27</v>
      </c>
      <c r="K15" t="s">
        <v>27</v>
      </c>
      <c r="L15" t="s">
        <v>27</v>
      </c>
      <c r="M15" t="s">
        <v>27</v>
      </c>
      <c r="N15" t="s">
        <v>27</v>
      </c>
      <c r="O15" t="s">
        <v>27</v>
      </c>
      <c r="P15" t="s">
        <v>27</v>
      </c>
      <c r="Q15" t="s">
        <v>27</v>
      </c>
      <c r="R15" t="s">
        <v>27</v>
      </c>
      <c r="S15" t="s">
        <v>27</v>
      </c>
      <c r="T15" t="s">
        <v>27</v>
      </c>
      <c r="U15" t="s">
        <v>27</v>
      </c>
      <c r="V15" t="s">
        <v>87</v>
      </c>
      <c r="W15" t="s">
        <v>43</v>
      </c>
      <c r="X15" t="s">
        <v>39</v>
      </c>
      <c r="Y15" t="s">
        <v>39</v>
      </c>
      <c r="Z15" t="s">
        <v>45</v>
      </c>
    </row>
    <row r="16" spans="1:26" x14ac:dyDescent="0.25">
      <c r="A16" t="s">
        <v>88</v>
      </c>
      <c r="B16" t="s">
        <v>89</v>
      </c>
      <c r="C16" t="s">
        <v>43</v>
      </c>
      <c r="E16" t="s">
        <v>27</v>
      </c>
      <c r="F16" t="s">
        <v>27</v>
      </c>
      <c r="G16" t="s">
        <v>27</v>
      </c>
      <c r="H16" t="s">
        <v>27</v>
      </c>
      <c r="I16" t="s">
        <v>27</v>
      </c>
      <c r="J16" t="s">
        <v>27</v>
      </c>
      <c r="K16" t="s">
        <v>27</v>
      </c>
      <c r="L16" t="s">
        <v>27</v>
      </c>
      <c r="M16" t="s">
        <v>27</v>
      </c>
      <c r="N16" t="s">
        <v>27</v>
      </c>
      <c r="O16" t="s">
        <v>27</v>
      </c>
      <c r="P16" t="s">
        <v>27</v>
      </c>
      <c r="Q16" t="s">
        <v>27</v>
      </c>
      <c r="R16" t="s">
        <v>27</v>
      </c>
      <c r="S16" t="s">
        <v>27</v>
      </c>
      <c r="T16" t="s">
        <v>27</v>
      </c>
      <c r="U16" t="s">
        <v>27</v>
      </c>
      <c r="V16" t="s">
        <v>90</v>
      </c>
      <c r="W16" t="s">
        <v>43</v>
      </c>
      <c r="X16" t="s">
        <v>39</v>
      </c>
      <c r="Y16" t="s">
        <v>39</v>
      </c>
      <c r="Z16" t="s">
        <v>45</v>
      </c>
    </row>
    <row r="17" spans="1:26" x14ac:dyDescent="0.25">
      <c r="A17" t="s">
        <v>463</v>
      </c>
      <c r="C17" t="s">
        <v>43</v>
      </c>
      <c r="E17" t="s">
        <v>27</v>
      </c>
      <c r="F17" t="s">
        <v>27</v>
      </c>
      <c r="G17" t="s">
        <v>27</v>
      </c>
      <c r="H17" t="s">
        <v>27</v>
      </c>
      <c r="I17" t="s">
        <v>27</v>
      </c>
      <c r="J17" t="s">
        <v>27</v>
      </c>
      <c r="K17" t="s">
        <v>27</v>
      </c>
      <c r="L17" t="s">
        <v>27</v>
      </c>
      <c r="M17" t="s">
        <v>27</v>
      </c>
      <c r="N17" t="s">
        <v>27</v>
      </c>
      <c r="O17" t="s">
        <v>27</v>
      </c>
      <c r="P17" t="s">
        <v>27</v>
      </c>
      <c r="Q17" t="s">
        <v>27</v>
      </c>
      <c r="R17" t="s">
        <v>27</v>
      </c>
      <c r="S17" t="s">
        <v>27</v>
      </c>
      <c r="T17" t="s">
        <v>27</v>
      </c>
      <c r="U17" t="s">
        <v>27</v>
      </c>
      <c r="V17" t="s">
        <v>464</v>
      </c>
      <c r="W17" t="s">
        <v>43</v>
      </c>
      <c r="X17" t="s">
        <v>39</v>
      </c>
      <c r="Y17" t="s">
        <v>39</v>
      </c>
      <c r="Z17" t="s">
        <v>45</v>
      </c>
    </row>
    <row r="18" spans="1:26" x14ac:dyDescent="0.25">
      <c r="A18" t="s">
        <v>91</v>
      </c>
      <c r="B18" t="s">
        <v>27</v>
      </c>
      <c r="C18" t="s">
        <v>28</v>
      </c>
      <c r="D18" s="6" t="s">
        <v>618</v>
      </c>
      <c r="E18" t="s">
        <v>92</v>
      </c>
      <c r="F18" t="s">
        <v>93</v>
      </c>
      <c r="G18" t="s">
        <v>94</v>
      </c>
      <c r="H18" t="s">
        <v>27</v>
      </c>
      <c r="I18" t="s">
        <v>27</v>
      </c>
      <c r="J18" t="s">
        <v>27</v>
      </c>
      <c r="K18" t="s">
        <v>27</v>
      </c>
      <c r="L18" t="s">
        <v>27</v>
      </c>
      <c r="M18" t="s">
        <v>27</v>
      </c>
      <c r="N18" t="s">
        <v>27</v>
      </c>
      <c r="O18" t="s">
        <v>27</v>
      </c>
      <c r="P18" t="s">
        <v>27</v>
      </c>
      <c r="Q18" t="s">
        <v>27</v>
      </c>
      <c r="R18" t="s">
        <v>27</v>
      </c>
      <c r="S18" t="s">
        <v>27</v>
      </c>
      <c r="T18" t="s">
        <v>27</v>
      </c>
      <c r="U18" t="s">
        <v>27</v>
      </c>
      <c r="V18" t="s">
        <v>91</v>
      </c>
      <c r="W18" t="s">
        <v>28</v>
      </c>
      <c r="X18" t="s">
        <v>39</v>
      </c>
      <c r="Y18" t="s">
        <v>39</v>
      </c>
      <c r="Z18" t="s">
        <v>95</v>
      </c>
    </row>
    <row r="19" spans="1:26" x14ac:dyDescent="0.25">
      <c r="A19" t="s">
        <v>96</v>
      </c>
      <c r="B19" t="s">
        <v>27</v>
      </c>
      <c r="C19" t="s">
        <v>43</v>
      </c>
      <c r="E19" t="s">
        <v>27</v>
      </c>
      <c r="F19" t="s">
        <v>97</v>
      </c>
      <c r="G19" t="s">
        <v>98</v>
      </c>
      <c r="H19" t="s">
        <v>99</v>
      </c>
      <c r="I19" t="s">
        <v>63</v>
      </c>
      <c r="J19" t="s">
        <v>100</v>
      </c>
      <c r="K19" t="s">
        <v>101</v>
      </c>
      <c r="L19" t="s">
        <v>27</v>
      </c>
      <c r="M19" t="s">
        <v>27</v>
      </c>
      <c r="N19" t="s">
        <v>27</v>
      </c>
      <c r="O19" t="s">
        <v>27</v>
      </c>
      <c r="P19" t="s">
        <v>27</v>
      </c>
      <c r="Q19" t="s">
        <v>27</v>
      </c>
      <c r="R19" t="s">
        <v>27</v>
      </c>
      <c r="S19" t="s">
        <v>27</v>
      </c>
      <c r="T19" t="s">
        <v>27</v>
      </c>
      <c r="U19" t="s">
        <v>27</v>
      </c>
      <c r="V19" t="s">
        <v>96</v>
      </c>
      <c r="W19" t="s">
        <v>28</v>
      </c>
      <c r="X19" t="s">
        <v>39</v>
      </c>
      <c r="Y19" t="s">
        <v>39</v>
      </c>
      <c r="Z19" t="s">
        <v>102</v>
      </c>
    </row>
    <row r="20" spans="1:26" x14ac:dyDescent="0.25">
      <c r="A20" t="s">
        <v>103</v>
      </c>
      <c r="B20" t="s">
        <v>27</v>
      </c>
      <c r="C20" t="s">
        <v>43</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103</v>
      </c>
      <c r="W20" t="s">
        <v>43</v>
      </c>
      <c r="X20" t="s">
        <v>39</v>
      </c>
      <c r="Y20" t="s">
        <v>39</v>
      </c>
      <c r="Z20" t="s">
        <v>45</v>
      </c>
    </row>
    <row r="21" spans="1:26" x14ac:dyDescent="0.25">
      <c r="A21" t="s">
        <v>104</v>
      </c>
      <c r="B21" t="s">
        <v>27</v>
      </c>
      <c r="C21" t="s">
        <v>28</v>
      </c>
      <c r="D21" s="6" t="s">
        <v>607</v>
      </c>
      <c r="E21" t="s">
        <v>656</v>
      </c>
      <c r="F21" t="s">
        <v>107</v>
      </c>
      <c r="G21" t="s">
        <v>108</v>
      </c>
      <c r="H21" t="s">
        <v>109</v>
      </c>
      <c r="I21" t="s">
        <v>110</v>
      </c>
      <c r="J21" t="s">
        <v>111</v>
      </c>
      <c r="K21" t="s">
        <v>112</v>
      </c>
      <c r="L21" t="s">
        <v>27</v>
      </c>
      <c r="M21" t="s">
        <v>27</v>
      </c>
      <c r="N21" t="s">
        <v>27</v>
      </c>
      <c r="O21" t="s">
        <v>27</v>
      </c>
      <c r="P21" t="s">
        <v>27</v>
      </c>
      <c r="Q21" t="s">
        <v>27</v>
      </c>
      <c r="R21" t="s">
        <v>27</v>
      </c>
      <c r="S21" t="s">
        <v>27</v>
      </c>
      <c r="T21" t="s">
        <v>27</v>
      </c>
      <c r="U21" t="s">
        <v>27</v>
      </c>
      <c r="V21" t="s">
        <v>113</v>
      </c>
      <c r="W21" t="s">
        <v>28</v>
      </c>
      <c r="X21" t="s">
        <v>39</v>
      </c>
      <c r="Y21" t="s">
        <v>39</v>
      </c>
      <c r="Z21" t="s">
        <v>114</v>
      </c>
    </row>
    <row r="22" spans="1:26" x14ac:dyDescent="0.25">
      <c r="A22" t="s">
        <v>115</v>
      </c>
      <c r="B22" t="s">
        <v>27</v>
      </c>
      <c r="C22" t="s">
        <v>47</v>
      </c>
      <c r="D22" s="6" t="s">
        <v>116</v>
      </c>
      <c r="E22" t="s">
        <v>117</v>
      </c>
      <c r="F22" t="s">
        <v>27</v>
      </c>
      <c r="G22" t="s">
        <v>27</v>
      </c>
      <c r="H22" t="s">
        <v>27</v>
      </c>
      <c r="I22" t="s">
        <v>27</v>
      </c>
      <c r="J22" t="s">
        <v>27</v>
      </c>
      <c r="K22" t="s">
        <v>27</v>
      </c>
      <c r="L22" t="s">
        <v>27</v>
      </c>
      <c r="M22" t="s">
        <v>27</v>
      </c>
      <c r="N22" t="s">
        <v>27</v>
      </c>
      <c r="O22" t="s">
        <v>27</v>
      </c>
      <c r="P22" t="s">
        <v>27</v>
      </c>
      <c r="Q22" t="s">
        <v>27</v>
      </c>
      <c r="R22" t="s">
        <v>27</v>
      </c>
      <c r="S22" t="s">
        <v>27</v>
      </c>
      <c r="T22" t="s">
        <v>27</v>
      </c>
      <c r="U22" t="s">
        <v>27</v>
      </c>
      <c r="V22" t="s">
        <v>115</v>
      </c>
      <c r="W22" t="s">
        <v>43</v>
      </c>
      <c r="X22" t="s">
        <v>39</v>
      </c>
      <c r="Y22" t="s">
        <v>39</v>
      </c>
      <c r="Z22" t="s">
        <v>45</v>
      </c>
    </row>
    <row r="23" spans="1:26" x14ac:dyDescent="0.25">
      <c r="A23" t="s">
        <v>118</v>
      </c>
      <c r="B23" t="s">
        <v>42</v>
      </c>
      <c r="C23" t="s">
        <v>43</v>
      </c>
      <c r="E23" t="s">
        <v>27</v>
      </c>
      <c r="F23" t="s">
        <v>27</v>
      </c>
      <c r="G23" t="s">
        <v>27</v>
      </c>
      <c r="H23" t="s">
        <v>27</v>
      </c>
      <c r="I23" t="s">
        <v>27</v>
      </c>
      <c r="J23" t="s">
        <v>27</v>
      </c>
      <c r="K23" t="s">
        <v>27</v>
      </c>
      <c r="L23" t="s">
        <v>27</v>
      </c>
      <c r="M23" t="s">
        <v>27</v>
      </c>
      <c r="N23" t="s">
        <v>27</v>
      </c>
      <c r="O23" t="s">
        <v>27</v>
      </c>
      <c r="P23" t="s">
        <v>27</v>
      </c>
      <c r="Q23" t="s">
        <v>27</v>
      </c>
      <c r="R23" t="s">
        <v>27</v>
      </c>
      <c r="S23" t="s">
        <v>27</v>
      </c>
      <c r="T23" t="s">
        <v>27</v>
      </c>
      <c r="U23" t="s">
        <v>27</v>
      </c>
      <c r="V23" t="s">
        <v>119</v>
      </c>
      <c r="W23" t="s">
        <v>43</v>
      </c>
      <c r="X23" t="s">
        <v>39</v>
      </c>
      <c r="Y23" t="s">
        <v>39</v>
      </c>
      <c r="Z23" t="s">
        <v>45</v>
      </c>
    </row>
    <row r="24" spans="1:26" x14ac:dyDescent="0.25">
      <c r="A24" t="s">
        <v>120</v>
      </c>
      <c r="B24" t="s">
        <v>42</v>
      </c>
      <c r="C24" t="s">
        <v>47</v>
      </c>
      <c r="D24" s="6" t="s">
        <v>121</v>
      </c>
      <c r="E24" t="s">
        <v>122</v>
      </c>
      <c r="F24" t="s">
        <v>27</v>
      </c>
      <c r="G24" t="s">
        <v>27</v>
      </c>
      <c r="H24" t="s">
        <v>27</v>
      </c>
      <c r="I24" t="s">
        <v>27</v>
      </c>
      <c r="J24" t="s">
        <v>27</v>
      </c>
      <c r="K24" t="s">
        <v>27</v>
      </c>
      <c r="L24" t="s">
        <v>27</v>
      </c>
      <c r="M24" t="s">
        <v>27</v>
      </c>
      <c r="N24" t="s">
        <v>27</v>
      </c>
      <c r="O24" t="s">
        <v>27</v>
      </c>
      <c r="P24" t="s">
        <v>27</v>
      </c>
      <c r="Q24" t="s">
        <v>27</v>
      </c>
      <c r="R24" t="s">
        <v>27</v>
      </c>
      <c r="S24" t="s">
        <v>27</v>
      </c>
      <c r="T24" t="s">
        <v>27</v>
      </c>
      <c r="U24" t="s">
        <v>27</v>
      </c>
      <c r="V24" t="s">
        <v>123</v>
      </c>
      <c r="W24" t="s">
        <v>43</v>
      </c>
      <c r="X24" t="s">
        <v>39</v>
      </c>
      <c r="Y24" t="s">
        <v>39</v>
      </c>
      <c r="Z24" t="s">
        <v>45</v>
      </c>
    </row>
    <row r="25" spans="1:26" x14ac:dyDescent="0.25">
      <c r="A25" t="s">
        <v>124</v>
      </c>
      <c r="B25" t="s">
        <v>27</v>
      </c>
      <c r="C25" t="s">
        <v>47</v>
      </c>
      <c r="D25" s="6" t="s">
        <v>125</v>
      </c>
      <c r="E25" t="s">
        <v>126</v>
      </c>
      <c r="F25" t="s">
        <v>27</v>
      </c>
      <c r="G25" t="s">
        <v>27</v>
      </c>
      <c r="H25" t="s">
        <v>27</v>
      </c>
      <c r="I25" t="s">
        <v>27</v>
      </c>
      <c r="J25" t="s">
        <v>27</v>
      </c>
      <c r="K25" t="s">
        <v>27</v>
      </c>
      <c r="L25" t="s">
        <v>27</v>
      </c>
      <c r="M25" t="s">
        <v>27</v>
      </c>
      <c r="N25" t="s">
        <v>27</v>
      </c>
      <c r="O25" t="s">
        <v>27</v>
      </c>
      <c r="P25" t="s">
        <v>27</v>
      </c>
      <c r="Q25" t="s">
        <v>27</v>
      </c>
      <c r="R25" t="s">
        <v>27</v>
      </c>
      <c r="S25" t="s">
        <v>27</v>
      </c>
      <c r="T25" t="s">
        <v>27</v>
      </c>
      <c r="U25" t="s">
        <v>27</v>
      </c>
      <c r="V25" t="s">
        <v>124</v>
      </c>
      <c r="W25" t="s">
        <v>43</v>
      </c>
      <c r="X25" t="s">
        <v>39</v>
      </c>
      <c r="Y25" t="s">
        <v>39</v>
      </c>
      <c r="Z25" t="s">
        <v>45</v>
      </c>
    </row>
    <row r="26" spans="1:26" x14ac:dyDescent="0.25">
      <c r="A26" t="s">
        <v>127</v>
      </c>
      <c r="B26" t="s">
        <v>42</v>
      </c>
      <c r="C26" t="s">
        <v>43</v>
      </c>
      <c r="E26" t="s">
        <v>27</v>
      </c>
      <c r="F26" t="s">
        <v>27</v>
      </c>
      <c r="G26" t="s">
        <v>27</v>
      </c>
      <c r="H26" t="s">
        <v>27</v>
      </c>
      <c r="I26" t="s">
        <v>27</v>
      </c>
      <c r="J26" t="s">
        <v>27</v>
      </c>
      <c r="K26" t="s">
        <v>27</v>
      </c>
      <c r="L26" t="s">
        <v>27</v>
      </c>
      <c r="M26" t="s">
        <v>27</v>
      </c>
      <c r="N26" t="s">
        <v>27</v>
      </c>
      <c r="O26" t="s">
        <v>27</v>
      </c>
      <c r="P26" t="s">
        <v>27</v>
      </c>
      <c r="Q26" t="s">
        <v>27</v>
      </c>
      <c r="R26" t="s">
        <v>27</v>
      </c>
      <c r="S26" t="s">
        <v>27</v>
      </c>
      <c r="T26" t="s">
        <v>27</v>
      </c>
      <c r="U26" t="s">
        <v>27</v>
      </c>
      <c r="V26" t="s">
        <v>128</v>
      </c>
      <c r="W26" t="s">
        <v>43</v>
      </c>
      <c r="X26" t="s">
        <v>39</v>
      </c>
      <c r="Y26" t="s">
        <v>39</v>
      </c>
      <c r="Z26" t="s">
        <v>45</v>
      </c>
    </row>
    <row r="27" spans="1:26" x14ac:dyDescent="0.25">
      <c r="A27" t="s">
        <v>129</v>
      </c>
      <c r="B27" t="s">
        <v>27</v>
      </c>
      <c r="C27" t="s">
        <v>43</v>
      </c>
      <c r="E27" t="s">
        <v>27</v>
      </c>
      <c r="F27" t="s">
        <v>27</v>
      </c>
      <c r="G27" t="s">
        <v>27</v>
      </c>
      <c r="H27" t="s">
        <v>27</v>
      </c>
      <c r="I27" t="s">
        <v>27</v>
      </c>
      <c r="J27" t="s">
        <v>27</v>
      </c>
      <c r="K27" t="s">
        <v>27</v>
      </c>
      <c r="L27" t="s">
        <v>27</v>
      </c>
      <c r="M27" t="s">
        <v>27</v>
      </c>
      <c r="N27" t="s">
        <v>27</v>
      </c>
      <c r="O27" t="s">
        <v>27</v>
      </c>
      <c r="P27" t="s">
        <v>27</v>
      </c>
      <c r="Q27" t="s">
        <v>27</v>
      </c>
      <c r="R27" t="s">
        <v>27</v>
      </c>
      <c r="S27" t="s">
        <v>27</v>
      </c>
      <c r="T27" t="s">
        <v>27</v>
      </c>
      <c r="U27" t="s">
        <v>27</v>
      </c>
      <c r="V27" t="s">
        <v>129</v>
      </c>
      <c r="W27" t="s">
        <v>43</v>
      </c>
      <c r="X27" t="s">
        <v>39</v>
      </c>
      <c r="Y27" t="s">
        <v>39</v>
      </c>
      <c r="Z27" t="s">
        <v>45</v>
      </c>
    </row>
    <row r="28" spans="1:26" x14ac:dyDescent="0.25">
      <c r="A28" t="s">
        <v>130</v>
      </c>
      <c r="B28" t="s">
        <v>42</v>
      </c>
      <c r="C28" t="s">
        <v>43</v>
      </c>
      <c r="E28" t="s">
        <v>27</v>
      </c>
      <c r="F28" t="s">
        <v>27</v>
      </c>
      <c r="G28" t="s">
        <v>27</v>
      </c>
      <c r="H28" t="s">
        <v>27</v>
      </c>
      <c r="I28" t="s">
        <v>27</v>
      </c>
      <c r="J28" t="s">
        <v>27</v>
      </c>
      <c r="K28" t="s">
        <v>27</v>
      </c>
      <c r="L28" t="s">
        <v>27</v>
      </c>
      <c r="M28" t="s">
        <v>27</v>
      </c>
      <c r="N28" t="s">
        <v>27</v>
      </c>
      <c r="O28" t="s">
        <v>27</v>
      </c>
      <c r="P28" t="s">
        <v>27</v>
      </c>
      <c r="Q28" t="s">
        <v>27</v>
      </c>
      <c r="R28" t="s">
        <v>27</v>
      </c>
      <c r="S28" t="s">
        <v>27</v>
      </c>
      <c r="T28" t="s">
        <v>27</v>
      </c>
      <c r="U28" t="s">
        <v>27</v>
      </c>
      <c r="V28" t="s">
        <v>131</v>
      </c>
      <c r="W28" t="s">
        <v>43</v>
      </c>
      <c r="X28" t="s">
        <v>39</v>
      </c>
      <c r="Y28" t="s">
        <v>39</v>
      </c>
      <c r="Z28" t="s">
        <v>45</v>
      </c>
    </row>
    <row r="29" spans="1:26" x14ac:dyDescent="0.25">
      <c r="A29" t="s">
        <v>132</v>
      </c>
      <c r="B29" t="s">
        <v>27</v>
      </c>
      <c r="C29" t="s">
        <v>43</v>
      </c>
      <c r="E29" t="s">
        <v>27</v>
      </c>
      <c r="F29" t="s">
        <v>27</v>
      </c>
      <c r="G29" t="s">
        <v>27</v>
      </c>
      <c r="H29" t="s">
        <v>27</v>
      </c>
      <c r="I29" t="s">
        <v>27</v>
      </c>
      <c r="J29" t="s">
        <v>27</v>
      </c>
      <c r="K29" t="s">
        <v>27</v>
      </c>
      <c r="L29" t="s">
        <v>27</v>
      </c>
      <c r="M29" t="s">
        <v>27</v>
      </c>
      <c r="N29" t="s">
        <v>27</v>
      </c>
      <c r="O29" t="s">
        <v>27</v>
      </c>
      <c r="P29" t="s">
        <v>27</v>
      </c>
      <c r="Q29" t="s">
        <v>27</v>
      </c>
      <c r="R29" t="s">
        <v>27</v>
      </c>
      <c r="S29" t="s">
        <v>27</v>
      </c>
      <c r="T29" t="s">
        <v>27</v>
      </c>
      <c r="U29" t="s">
        <v>27</v>
      </c>
      <c r="V29" t="s">
        <v>132</v>
      </c>
      <c r="W29" t="s">
        <v>43</v>
      </c>
      <c r="X29" t="s">
        <v>39</v>
      </c>
      <c r="Y29" t="s">
        <v>39</v>
      </c>
      <c r="Z29" t="s">
        <v>45</v>
      </c>
    </row>
    <row r="30" spans="1:26" x14ac:dyDescent="0.25">
      <c r="A30" t="s">
        <v>133</v>
      </c>
      <c r="B30" t="s">
        <v>42</v>
      </c>
      <c r="C30" t="s">
        <v>43</v>
      </c>
      <c r="E30" t="s">
        <v>27</v>
      </c>
      <c r="F30" t="s">
        <v>27</v>
      </c>
      <c r="G30" t="s">
        <v>27</v>
      </c>
      <c r="H30" t="s">
        <v>27</v>
      </c>
      <c r="I30" t="s">
        <v>27</v>
      </c>
      <c r="J30" t="s">
        <v>27</v>
      </c>
      <c r="K30" t="s">
        <v>27</v>
      </c>
      <c r="L30" t="s">
        <v>27</v>
      </c>
      <c r="M30" t="s">
        <v>27</v>
      </c>
      <c r="N30" t="s">
        <v>27</v>
      </c>
      <c r="O30" t="s">
        <v>27</v>
      </c>
      <c r="P30" t="s">
        <v>27</v>
      </c>
      <c r="Q30" t="s">
        <v>27</v>
      </c>
      <c r="R30" t="s">
        <v>27</v>
      </c>
      <c r="S30" t="s">
        <v>27</v>
      </c>
      <c r="T30" t="s">
        <v>27</v>
      </c>
      <c r="U30" t="s">
        <v>27</v>
      </c>
      <c r="V30" t="s">
        <v>134</v>
      </c>
      <c r="W30" t="s">
        <v>43</v>
      </c>
      <c r="X30" t="s">
        <v>39</v>
      </c>
      <c r="Y30" t="s">
        <v>39</v>
      </c>
      <c r="Z30" t="s">
        <v>45</v>
      </c>
    </row>
    <row r="31" spans="1:26" x14ac:dyDescent="0.25">
      <c r="A31" t="s">
        <v>462</v>
      </c>
      <c r="C31" t="s">
        <v>43</v>
      </c>
      <c r="E31" t="s">
        <v>27</v>
      </c>
      <c r="F31" t="s">
        <v>27</v>
      </c>
      <c r="G31" t="s">
        <v>27</v>
      </c>
      <c r="H31" t="s">
        <v>27</v>
      </c>
      <c r="I31" t="s">
        <v>27</v>
      </c>
      <c r="J31" t="s">
        <v>27</v>
      </c>
      <c r="K31" t="s">
        <v>27</v>
      </c>
      <c r="L31" t="s">
        <v>27</v>
      </c>
      <c r="M31" t="s">
        <v>27</v>
      </c>
      <c r="N31" t="s">
        <v>27</v>
      </c>
      <c r="O31" t="s">
        <v>27</v>
      </c>
      <c r="P31" t="s">
        <v>27</v>
      </c>
      <c r="Q31" t="s">
        <v>27</v>
      </c>
      <c r="R31" t="s">
        <v>27</v>
      </c>
      <c r="S31" t="s">
        <v>27</v>
      </c>
      <c r="T31" t="s">
        <v>27</v>
      </c>
      <c r="U31" t="s">
        <v>27</v>
      </c>
      <c r="V31" t="s">
        <v>462</v>
      </c>
      <c r="W31" t="s">
        <v>43</v>
      </c>
      <c r="X31" t="s">
        <v>39</v>
      </c>
      <c r="Y31" t="s">
        <v>39</v>
      </c>
      <c r="Z31" t="s">
        <v>45</v>
      </c>
    </row>
    <row r="32" spans="1:26" x14ac:dyDescent="0.25">
      <c r="A32" t="s">
        <v>135</v>
      </c>
      <c r="B32" t="s">
        <v>27</v>
      </c>
      <c r="C32" t="s">
        <v>43</v>
      </c>
      <c r="E32" t="s">
        <v>27</v>
      </c>
      <c r="F32" t="s">
        <v>27</v>
      </c>
      <c r="G32" t="s">
        <v>27</v>
      </c>
      <c r="H32" t="s">
        <v>27</v>
      </c>
      <c r="I32" t="s">
        <v>27</v>
      </c>
      <c r="J32" t="s">
        <v>27</v>
      </c>
      <c r="K32" t="s">
        <v>27</v>
      </c>
      <c r="L32" t="s">
        <v>27</v>
      </c>
      <c r="M32" t="s">
        <v>27</v>
      </c>
      <c r="N32" t="s">
        <v>27</v>
      </c>
      <c r="O32" t="s">
        <v>27</v>
      </c>
      <c r="P32" t="s">
        <v>27</v>
      </c>
      <c r="Q32" t="s">
        <v>27</v>
      </c>
      <c r="R32" t="s">
        <v>27</v>
      </c>
      <c r="S32" t="s">
        <v>27</v>
      </c>
      <c r="T32" t="s">
        <v>27</v>
      </c>
      <c r="U32" t="s">
        <v>27</v>
      </c>
      <c r="V32" t="s">
        <v>135</v>
      </c>
      <c r="W32" t="s">
        <v>43</v>
      </c>
      <c r="X32" t="s">
        <v>39</v>
      </c>
      <c r="Y32" t="s">
        <v>39</v>
      </c>
      <c r="Z32" t="s">
        <v>45</v>
      </c>
    </row>
    <row r="33" spans="1:26" x14ac:dyDescent="0.25">
      <c r="A33" t="s">
        <v>136</v>
      </c>
      <c r="B33" t="s">
        <v>27</v>
      </c>
      <c r="C33" t="s">
        <v>28</v>
      </c>
      <c r="D33" s="6" t="s">
        <v>608</v>
      </c>
      <c r="E33" t="s">
        <v>138</v>
      </c>
      <c r="F33" t="s">
        <v>27</v>
      </c>
      <c r="G33" t="s">
        <v>27</v>
      </c>
      <c r="H33" t="s">
        <v>27</v>
      </c>
      <c r="I33" t="s">
        <v>27</v>
      </c>
      <c r="J33" t="s">
        <v>27</v>
      </c>
      <c r="K33" t="s">
        <v>27</v>
      </c>
      <c r="L33" t="s">
        <v>27</v>
      </c>
      <c r="M33" t="s">
        <v>27</v>
      </c>
      <c r="N33" t="s">
        <v>27</v>
      </c>
      <c r="O33" t="s">
        <v>27</v>
      </c>
      <c r="P33" t="s">
        <v>27</v>
      </c>
      <c r="Q33" t="s">
        <v>27</v>
      </c>
      <c r="R33" t="s">
        <v>27</v>
      </c>
      <c r="S33" t="s">
        <v>27</v>
      </c>
      <c r="T33" t="s">
        <v>27</v>
      </c>
      <c r="U33" t="s">
        <v>27</v>
      </c>
      <c r="V33" t="s">
        <v>136</v>
      </c>
      <c r="W33" t="s">
        <v>43</v>
      </c>
      <c r="X33" t="s">
        <v>39</v>
      </c>
      <c r="Y33" t="s">
        <v>39</v>
      </c>
      <c r="Z33" t="s">
        <v>45</v>
      </c>
    </row>
    <row r="34" spans="1:26" x14ac:dyDescent="0.25">
      <c r="A34" t="s">
        <v>139</v>
      </c>
      <c r="B34" t="s">
        <v>42</v>
      </c>
      <c r="C34" t="s">
        <v>43</v>
      </c>
      <c r="E34" t="s">
        <v>27</v>
      </c>
      <c r="F34" t="s">
        <v>27</v>
      </c>
      <c r="G34" t="s">
        <v>27</v>
      </c>
      <c r="H34" t="s">
        <v>27</v>
      </c>
      <c r="I34" t="s">
        <v>27</v>
      </c>
      <c r="J34" t="s">
        <v>27</v>
      </c>
      <c r="K34" t="s">
        <v>27</v>
      </c>
      <c r="L34" t="s">
        <v>27</v>
      </c>
      <c r="M34" t="s">
        <v>27</v>
      </c>
      <c r="N34" t="s">
        <v>27</v>
      </c>
      <c r="O34" t="s">
        <v>27</v>
      </c>
      <c r="P34" t="s">
        <v>27</v>
      </c>
      <c r="Q34" t="s">
        <v>27</v>
      </c>
      <c r="R34" t="s">
        <v>27</v>
      </c>
      <c r="S34" t="s">
        <v>27</v>
      </c>
      <c r="T34" t="s">
        <v>27</v>
      </c>
      <c r="U34" t="s">
        <v>27</v>
      </c>
      <c r="V34" t="s">
        <v>140</v>
      </c>
      <c r="W34" t="s">
        <v>43</v>
      </c>
      <c r="X34" t="s">
        <v>39</v>
      </c>
      <c r="Y34" t="s">
        <v>39</v>
      </c>
      <c r="Z34" t="s">
        <v>45</v>
      </c>
    </row>
    <row r="35" spans="1:26" x14ac:dyDescent="0.25">
      <c r="A35" t="s">
        <v>141</v>
      </c>
      <c r="B35" t="s">
        <v>27</v>
      </c>
      <c r="C35" t="s">
        <v>28</v>
      </c>
      <c r="D35" s="6" t="s">
        <v>609</v>
      </c>
      <c r="E35" t="s">
        <v>143</v>
      </c>
      <c r="F35" t="s">
        <v>144</v>
      </c>
      <c r="G35" t="s">
        <v>57</v>
      </c>
      <c r="H35" t="s">
        <v>145</v>
      </c>
      <c r="I35" t="s">
        <v>146</v>
      </c>
      <c r="J35" t="s">
        <v>147</v>
      </c>
      <c r="K35" t="s">
        <v>148</v>
      </c>
      <c r="L35" t="s">
        <v>149</v>
      </c>
      <c r="M35" t="s">
        <v>150</v>
      </c>
      <c r="N35" t="s">
        <v>27</v>
      </c>
      <c r="O35" t="s">
        <v>27</v>
      </c>
      <c r="P35" t="s">
        <v>27</v>
      </c>
      <c r="Q35" t="s">
        <v>27</v>
      </c>
      <c r="R35" t="s">
        <v>27</v>
      </c>
      <c r="S35" t="s">
        <v>27</v>
      </c>
      <c r="T35" t="s">
        <v>27</v>
      </c>
      <c r="U35" t="s">
        <v>27</v>
      </c>
      <c r="V35" t="s">
        <v>141</v>
      </c>
      <c r="W35" t="s">
        <v>28</v>
      </c>
      <c r="X35" t="s">
        <v>39</v>
      </c>
      <c r="Y35" t="s">
        <v>39</v>
      </c>
      <c r="Z35" t="s">
        <v>151</v>
      </c>
    </row>
    <row r="36" spans="1:26" x14ac:dyDescent="0.25">
      <c r="A36" t="s">
        <v>152</v>
      </c>
      <c r="B36" t="s">
        <v>42</v>
      </c>
      <c r="C36" t="s">
        <v>43</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153</v>
      </c>
      <c r="W36" t="s">
        <v>43</v>
      </c>
      <c r="X36" t="s">
        <v>39</v>
      </c>
      <c r="Y36" t="s">
        <v>39</v>
      </c>
      <c r="Z36" t="s">
        <v>45</v>
      </c>
    </row>
    <row r="37" spans="1:26" x14ac:dyDescent="0.25">
      <c r="A37" t="s">
        <v>154</v>
      </c>
      <c r="B37" t="s">
        <v>27</v>
      </c>
      <c r="C37" t="s">
        <v>43</v>
      </c>
      <c r="E37" t="s">
        <v>27</v>
      </c>
      <c r="F37" t="s">
        <v>27</v>
      </c>
      <c r="G37" t="s">
        <v>27</v>
      </c>
      <c r="H37" t="s">
        <v>27</v>
      </c>
      <c r="I37" t="s">
        <v>27</v>
      </c>
      <c r="J37" t="s">
        <v>27</v>
      </c>
      <c r="K37" t="s">
        <v>27</v>
      </c>
      <c r="L37" t="s">
        <v>27</v>
      </c>
      <c r="M37" t="s">
        <v>27</v>
      </c>
      <c r="N37" t="s">
        <v>27</v>
      </c>
      <c r="O37" t="s">
        <v>27</v>
      </c>
      <c r="P37" t="s">
        <v>27</v>
      </c>
      <c r="Q37" t="s">
        <v>27</v>
      </c>
      <c r="R37" t="s">
        <v>27</v>
      </c>
      <c r="S37" t="s">
        <v>27</v>
      </c>
      <c r="T37" t="s">
        <v>27</v>
      </c>
      <c r="U37" t="s">
        <v>27</v>
      </c>
      <c r="V37" t="s">
        <v>154</v>
      </c>
      <c r="W37" t="s">
        <v>43</v>
      </c>
      <c r="X37" t="s">
        <v>39</v>
      </c>
      <c r="Y37" t="s">
        <v>39</v>
      </c>
      <c r="Z37" t="s">
        <v>45</v>
      </c>
    </row>
    <row r="38" spans="1:26" x14ac:dyDescent="0.25">
      <c r="A38" t="s">
        <v>155</v>
      </c>
      <c r="B38" t="s">
        <v>158</v>
      </c>
      <c r="C38" t="s">
        <v>43</v>
      </c>
      <c r="E38" t="s">
        <v>27</v>
      </c>
      <c r="F38" t="s">
        <v>27</v>
      </c>
      <c r="G38" t="s">
        <v>27</v>
      </c>
      <c r="H38" t="s">
        <v>27</v>
      </c>
      <c r="I38" t="s">
        <v>27</v>
      </c>
      <c r="J38" t="s">
        <v>27</v>
      </c>
      <c r="K38" t="s">
        <v>27</v>
      </c>
      <c r="L38" t="s">
        <v>27</v>
      </c>
      <c r="M38" t="s">
        <v>27</v>
      </c>
      <c r="N38" t="s">
        <v>27</v>
      </c>
      <c r="O38" t="s">
        <v>27</v>
      </c>
      <c r="P38" t="s">
        <v>27</v>
      </c>
      <c r="Q38" t="s">
        <v>27</v>
      </c>
      <c r="R38" t="s">
        <v>27</v>
      </c>
      <c r="S38" t="s">
        <v>27</v>
      </c>
      <c r="T38" t="s">
        <v>27</v>
      </c>
      <c r="U38" t="s">
        <v>27</v>
      </c>
      <c r="V38" t="s">
        <v>156</v>
      </c>
      <c r="W38" t="s">
        <v>43</v>
      </c>
      <c r="X38" t="s">
        <v>39</v>
      </c>
      <c r="Y38" t="s">
        <v>39</v>
      </c>
      <c r="Z38" t="s">
        <v>45</v>
      </c>
    </row>
    <row r="39" spans="1:26" x14ac:dyDescent="0.25">
      <c r="A39" t="s">
        <v>157</v>
      </c>
      <c r="B39" t="s">
        <v>158</v>
      </c>
      <c r="C39" t="s">
        <v>43</v>
      </c>
      <c r="E39" t="s">
        <v>27</v>
      </c>
      <c r="F39" t="s">
        <v>27</v>
      </c>
      <c r="G39" t="s">
        <v>27</v>
      </c>
      <c r="H39" t="s">
        <v>27</v>
      </c>
      <c r="I39" t="s">
        <v>27</v>
      </c>
      <c r="J39" t="s">
        <v>27</v>
      </c>
      <c r="K39" t="s">
        <v>27</v>
      </c>
      <c r="L39" t="s">
        <v>27</v>
      </c>
      <c r="M39" t="s">
        <v>27</v>
      </c>
      <c r="N39" t="s">
        <v>27</v>
      </c>
      <c r="O39" t="s">
        <v>27</v>
      </c>
      <c r="P39" t="s">
        <v>27</v>
      </c>
      <c r="Q39" t="s">
        <v>27</v>
      </c>
      <c r="R39" t="s">
        <v>27</v>
      </c>
      <c r="S39" t="s">
        <v>27</v>
      </c>
      <c r="T39" t="s">
        <v>27</v>
      </c>
      <c r="U39" t="s">
        <v>27</v>
      </c>
      <c r="V39" t="s">
        <v>159</v>
      </c>
      <c r="W39" t="s">
        <v>43</v>
      </c>
      <c r="X39" t="s">
        <v>39</v>
      </c>
      <c r="Y39" t="s">
        <v>39</v>
      </c>
      <c r="Z39" t="s">
        <v>45</v>
      </c>
    </row>
    <row r="40" spans="1:26" x14ac:dyDescent="0.25">
      <c r="A40" t="s">
        <v>160</v>
      </c>
      <c r="B40" t="s">
        <v>27</v>
      </c>
      <c r="C40" t="s">
        <v>28</v>
      </c>
      <c r="D40" s="6" t="s">
        <v>610</v>
      </c>
      <c r="E40" t="s">
        <v>162</v>
      </c>
      <c r="F40" t="s">
        <v>27</v>
      </c>
      <c r="G40" t="s">
        <v>27</v>
      </c>
      <c r="H40" t="s">
        <v>27</v>
      </c>
      <c r="I40" t="s">
        <v>27</v>
      </c>
      <c r="J40" t="s">
        <v>27</v>
      </c>
      <c r="K40" t="s">
        <v>27</v>
      </c>
      <c r="L40" t="s">
        <v>27</v>
      </c>
      <c r="M40" t="s">
        <v>27</v>
      </c>
      <c r="N40" t="s">
        <v>27</v>
      </c>
      <c r="O40" t="s">
        <v>27</v>
      </c>
      <c r="P40" t="s">
        <v>27</v>
      </c>
      <c r="Q40" t="s">
        <v>27</v>
      </c>
      <c r="R40" t="s">
        <v>27</v>
      </c>
      <c r="S40" t="s">
        <v>27</v>
      </c>
      <c r="T40" t="s">
        <v>27</v>
      </c>
      <c r="U40" t="s">
        <v>27</v>
      </c>
      <c r="V40" t="s">
        <v>160</v>
      </c>
      <c r="W40" t="s">
        <v>43</v>
      </c>
      <c r="X40" t="s">
        <v>39</v>
      </c>
      <c r="Y40" t="s">
        <v>39</v>
      </c>
      <c r="Z40" t="s">
        <v>45</v>
      </c>
    </row>
    <row r="41" spans="1:26" x14ac:dyDescent="0.25">
      <c r="A41" t="s">
        <v>163</v>
      </c>
      <c r="B41" t="s">
        <v>27</v>
      </c>
      <c r="C41" t="s">
        <v>43</v>
      </c>
      <c r="E41" t="s">
        <v>27</v>
      </c>
      <c r="F41" t="s">
        <v>27</v>
      </c>
      <c r="G41" t="s">
        <v>27</v>
      </c>
      <c r="H41" t="s">
        <v>27</v>
      </c>
      <c r="I41" t="s">
        <v>27</v>
      </c>
      <c r="J41" t="s">
        <v>27</v>
      </c>
      <c r="K41" t="s">
        <v>27</v>
      </c>
      <c r="L41" t="s">
        <v>27</v>
      </c>
      <c r="M41" t="s">
        <v>27</v>
      </c>
      <c r="N41" t="s">
        <v>27</v>
      </c>
      <c r="O41" t="s">
        <v>27</v>
      </c>
      <c r="P41" t="s">
        <v>27</v>
      </c>
      <c r="Q41" t="s">
        <v>27</v>
      </c>
      <c r="R41" t="s">
        <v>27</v>
      </c>
      <c r="S41" t="s">
        <v>27</v>
      </c>
      <c r="T41" t="s">
        <v>27</v>
      </c>
      <c r="U41" t="s">
        <v>27</v>
      </c>
      <c r="V41" t="s">
        <v>163</v>
      </c>
      <c r="W41" t="s">
        <v>43</v>
      </c>
      <c r="X41" t="s">
        <v>39</v>
      </c>
      <c r="Y41" t="s">
        <v>39</v>
      </c>
      <c r="Z41" t="s">
        <v>45</v>
      </c>
    </row>
    <row r="42" spans="1:26" x14ac:dyDescent="0.25">
      <c r="A42" t="s">
        <v>164</v>
      </c>
      <c r="B42" t="s">
        <v>42</v>
      </c>
      <c r="C42" t="s">
        <v>43</v>
      </c>
      <c r="E42" t="s">
        <v>27</v>
      </c>
      <c r="F42" t="s">
        <v>27</v>
      </c>
      <c r="G42" t="s">
        <v>27</v>
      </c>
      <c r="H42" t="s">
        <v>27</v>
      </c>
      <c r="I42" t="s">
        <v>27</v>
      </c>
      <c r="J42" t="s">
        <v>27</v>
      </c>
      <c r="K42" t="s">
        <v>27</v>
      </c>
      <c r="L42" t="s">
        <v>27</v>
      </c>
      <c r="M42" t="s">
        <v>27</v>
      </c>
      <c r="N42" t="s">
        <v>27</v>
      </c>
      <c r="O42" t="s">
        <v>27</v>
      </c>
      <c r="P42" t="s">
        <v>27</v>
      </c>
      <c r="Q42" t="s">
        <v>27</v>
      </c>
      <c r="R42" t="s">
        <v>27</v>
      </c>
      <c r="S42" t="s">
        <v>27</v>
      </c>
      <c r="T42" t="s">
        <v>27</v>
      </c>
      <c r="U42" t="s">
        <v>27</v>
      </c>
      <c r="V42" t="s">
        <v>165</v>
      </c>
      <c r="W42" t="s">
        <v>43</v>
      </c>
      <c r="X42" t="s">
        <v>39</v>
      </c>
      <c r="Y42" t="s">
        <v>39</v>
      </c>
      <c r="Z42" t="s">
        <v>45</v>
      </c>
    </row>
    <row r="43" spans="1:26" x14ac:dyDescent="0.25">
      <c r="A43" t="s">
        <v>166</v>
      </c>
      <c r="B43" t="s">
        <v>27</v>
      </c>
      <c r="C43" t="s">
        <v>43</v>
      </c>
      <c r="E43" t="s">
        <v>27</v>
      </c>
      <c r="F43" t="s">
        <v>27</v>
      </c>
      <c r="G43" t="s">
        <v>27</v>
      </c>
      <c r="H43" t="s">
        <v>27</v>
      </c>
      <c r="I43" t="s">
        <v>27</v>
      </c>
      <c r="J43" t="s">
        <v>27</v>
      </c>
      <c r="K43" t="s">
        <v>27</v>
      </c>
      <c r="L43" t="s">
        <v>27</v>
      </c>
      <c r="M43" t="s">
        <v>27</v>
      </c>
      <c r="N43" t="s">
        <v>27</v>
      </c>
      <c r="O43" t="s">
        <v>27</v>
      </c>
      <c r="P43" t="s">
        <v>27</v>
      </c>
      <c r="Q43" t="s">
        <v>27</v>
      </c>
      <c r="R43" t="s">
        <v>27</v>
      </c>
      <c r="S43" t="s">
        <v>27</v>
      </c>
      <c r="T43" t="s">
        <v>27</v>
      </c>
      <c r="U43" t="s">
        <v>27</v>
      </c>
      <c r="V43" t="s">
        <v>166</v>
      </c>
      <c r="W43" t="s">
        <v>43</v>
      </c>
      <c r="X43" t="s">
        <v>39</v>
      </c>
      <c r="Y43" t="s">
        <v>39</v>
      </c>
      <c r="Z43" t="s">
        <v>45</v>
      </c>
    </row>
    <row r="44" spans="1:26" x14ac:dyDescent="0.25">
      <c r="A44" t="s">
        <v>167</v>
      </c>
      <c r="B44" t="s">
        <v>27</v>
      </c>
      <c r="C44" t="s">
        <v>47</v>
      </c>
      <c r="D44" s="6" t="s">
        <v>168</v>
      </c>
      <c r="E44" t="s">
        <v>169</v>
      </c>
      <c r="F44" t="s">
        <v>27</v>
      </c>
      <c r="G44" t="s">
        <v>27</v>
      </c>
      <c r="H44" t="s">
        <v>27</v>
      </c>
      <c r="I44" t="s">
        <v>27</v>
      </c>
      <c r="J44" t="s">
        <v>27</v>
      </c>
      <c r="K44" t="s">
        <v>27</v>
      </c>
      <c r="L44" t="s">
        <v>27</v>
      </c>
      <c r="M44" t="s">
        <v>27</v>
      </c>
      <c r="N44" t="s">
        <v>27</v>
      </c>
      <c r="O44" t="s">
        <v>27</v>
      </c>
      <c r="P44" t="s">
        <v>27</v>
      </c>
      <c r="Q44" t="s">
        <v>27</v>
      </c>
      <c r="R44" t="s">
        <v>27</v>
      </c>
      <c r="S44" t="s">
        <v>27</v>
      </c>
      <c r="T44" t="s">
        <v>27</v>
      </c>
      <c r="U44" t="s">
        <v>27</v>
      </c>
      <c r="V44" t="s">
        <v>167</v>
      </c>
      <c r="W44" t="s">
        <v>43</v>
      </c>
      <c r="X44" t="s">
        <v>39</v>
      </c>
      <c r="Y44" t="s">
        <v>39</v>
      </c>
      <c r="Z44" t="s">
        <v>45</v>
      </c>
    </row>
    <row r="45" spans="1:26" x14ac:dyDescent="0.25">
      <c r="A45" t="s">
        <v>170</v>
      </c>
      <c r="B45" t="s">
        <v>27</v>
      </c>
      <c r="C45" t="s">
        <v>43</v>
      </c>
      <c r="E45" t="s">
        <v>27</v>
      </c>
      <c r="F45" t="s">
        <v>27</v>
      </c>
      <c r="G45" t="s">
        <v>27</v>
      </c>
      <c r="H45" t="s">
        <v>27</v>
      </c>
      <c r="I45" t="s">
        <v>27</v>
      </c>
      <c r="J45" t="s">
        <v>27</v>
      </c>
      <c r="K45" t="s">
        <v>27</v>
      </c>
      <c r="L45" t="s">
        <v>27</v>
      </c>
      <c r="M45" t="s">
        <v>27</v>
      </c>
      <c r="N45" t="s">
        <v>27</v>
      </c>
      <c r="O45" t="s">
        <v>27</v>
      </c>
      <c r="P45" t="s">
        <v>27</v>
      </c>
      <c r="Q45" t="s">
        <v>27</v>
      </c>
      <c r="R45" t="s">
        <v>27</v>
      </c>
      <c r="S45" t="s">
        <v>27</v>
      </c>
      <c r="T45" t="s">
        <v>27</v>
      </c>
      <c r="U45" t="s">
        <v>27</v>
      </c>
      <c r="V45" t="s">
        <v>170</v>
      </c>
      <c r="W45" t="s">
        <v>43</v>
      </c>
      <c r="X45" t="s">
        <v>39</v>
      </c>
      <c r="Y45" t="s">
        <v>39</v>
      </c>
      <c r="Z45" t="s">
        <v>45</v>
      </c>
    </row>
    <row r="46" spans="1:26" x14ac:dyDescent="0.25">
      <c r="A46" t="s">
        <v>171</v>
      </c>
      <c r="B46" t="s">
        <v>42</v>
      </c>
      <c r="C46" t="s">
        <v>43</v>
      </c>
      <c r="E46" t="s">
        <v>27</v>
      </c>
      <c r="F46" t="s">
        <v>27</v>
      </c>
      <c r="G46" t="s">
        <v>27</v>
      </c>
      <c r="H46" t="s">
        <v>27</v>
      </c>
      <c r="I46" t="s">
        <v>27</v>
      </c>
      <c r="J46" t="s">
        <v>27</v>
      </c>
      <c r="K46" t="s">
        <v>27</v>
      </c>
      <c r="L46" t="s">
        <v>27</v>
      </c>
      <c r="M46" t="s">
        <v>27</v>
      </c>
      <c r="N46" t="s">
        <v>27</v>
      </c>
      <c r="O46" t="s">
        <v>27</v>
      </c>
      <c r="P46" t="s">
        <v>27</v>
      </c>
      <c r="Q46" t="s">
        <v>27</v>
      </c>
      <c r="R46" t="s">
        <v>27</v>
      </c>
      <c r="S46" t="s">
        <v>27</v>
      </c>
      <c r="T46" t="s">
        <v>27</v>
      </c>
      <c r="U46" t="s">
        <v>27</v>
      </c>
      <c r="V46" t="s">
        <v>172</v>
      </c>
      <c r="W46" t="s">
        <v>43</v>
      </c>
      <c r="X46" t="s">
        <v>39</v>
      </c>
      <c r="Y46" t="s">
        <v>39</v>
      </c>
      <c r="Z46" t="s">
        <v>45</v>
      </c>
    </row>
    <row r="47" spans="1:26" x14ac:dyDescent="0.25">
      <c r="A47" t="s">
        <v>173</v>
      </c>
      <c r="B47" t="s">
        <v>27</v>
      </c>
      <c r="C47" t="s">
        <v>28</v>
      </c>
      <c r="D47" s="6" t="s">
        <v>174</v>
      </c>
      <c r="E47" t="s">
        <v>175</v>
      </c>
      <c r="F47" t="s">
        <v>176</v>
      </c>
      <c r="G47" t="s">
        <v>177</v>
      </c>
      <c r="H47" t="s">
        <v>27</v>
      </c>
      <c r="I47" t="s">
        <v>27</v>
      </c>
      <c r="J47" t="s">
        <v>27</v>
      </c>
      <c r="K47" t="s">
        <v>27</v>
      </c>
      <c r="L47" t="s">
        <v>27</v>
      </c>
      <c r="M47" t="s">
        <v>27</v>
      </c>
      <c r="N47" t="s">
        <v>27</v>
      </c>
      <c r="O47" t="s">
        <v>27</v>
      </c>
      <c r="P47" t="s">
        <v>27</v>
      </c>
      <c r="Q47" t="s">
        <v>27</v>
      </c>
      <c r="R47" t="s">
        <v>27</v>
      </c>
      <c r="S47" t="s">
        <v>27</v>
      </c>
      <c r="T47" t="s">
        <v>27</v>
      </c>
      <c r="U47" t="s">
        <v>27</v>
      </c>
      <c r="V47" t="s">
        <v>173</v>
      </c>
      <c r="W47" t="s">
        <v>28</v>
      </c>
      <c r="X47" t="s">
        <v>39</v>
      </c>
      <c r="Y47" t="s">
        <v>39</v>
      </c>
      <c r="Z47" t="s">
        <v>178</v>
      </c>
    </row>
    <row r="48" spans="1:26" x14ac:dyDescent="0.25">
      <c r="A48" t="s">
        <v>179</v>
      </c>
      <c r="B48" t="s">
        <v>27</v>
      </c>
      <c r="C48" t="s">
        <v>47</v>
      </c>
      <c r="D48" s="6" t="s">
        <v>180</v>
      </c>
      <c r="E48" t="s">
        <v>181</v>
      </c>
      <c r="F48" t="s">
        <v>182</v>
      </c>
      <c r="G48" t="s">
        <v>183</v>
      </c>
      <c r="H48" t="s">
        <v>27</v>
      </c>
      <c r="I48" t="s">
        <v>27</v>
      </c>
      <c r="J48" t="s">
        <v>27</v>
      </c>
      <c r="K48" t="s">
        <v>27</v>
      </c>
      <c r="L48" t="s">
        <v>27</v>
      </c>
      <c r="M48" t="s">
        <v>27</v>
      </c>
      <c r="N48" t="s">
        <v>27</v>
      </c>
      <c r="O48" t="s">
        <v>27</v>
      </c>
      <c r="P48" t="s">
        <v>27</v>
      </c>
      <c r="Q48" t="s">
        <v>27</v>
      </c>
      <c r="R48" t="s">
        <v>27</v>
      </c>
      <c r="S48" t="s">
        <v>27</v>
      </c>
      <c r="T48" t="s">
        <v>27</v>
      </c>
      <c r="U48" t="s">
        <v>27</v>
      </c>
      <c r="V48" t="s">
        <v>179</v>
      </c>
      <c r="W48" t="s">
        <v>47</v>
      </c>
      <c r="X48" t="s">
        <v>39</v>
      </c>
      <c r="Y48" t="s">
        <v>39</v>
      </c>
      <c r="Z48" t="s">
        <v>184</v>
      </c>
    </row>
    <row r="49" spans="1:26" x14ac:dyDescent="0.25">
      <c r="A49" t="s">
        <v>185</v>
      </c>
      <c r="B49" t="s">
        <v>27</v>
      </c>
      <c r="C49" t="s">
        <v>43</v>
      </c>
      <c r="E49" t="s">
        <v>27</v>
      </c>
      <c r="F49" t="s">
        <v>27</v>
      </c>
      <c r="G49" t="s">
        <v>27</v>
      </c>
      <c r="H49" t="s">
        <v>27</v>
      </c>
      <c r="I49" t="s">
        <v>27</v>
      </c>
      <c r="J49" t="s">
        <v>27</v>
      </c>
      <c r="K49" t="s">
        <v>27</v>
      </c>
      <c r="L49" t="s">
        <v>27</v>
      </c>
      <c r="M49" t="s">
        <v>27</v>
      </c>
      <c r="N49" t="s">
        <v>27</v>
      </c>
      <c r="O49" t="s">
        <v>27</v>
      </c>
      <c r="P49" t="s">
        <v>27</v>
      </c>
      <c r="Q49" t="s">
        <v>27</v>
      </c>
      <c r="R49" t="s">
        <v>27</v>
      </c>
      <c r="S49" t="s">
        <v>27</v>
      </c>
      <c r="T49" t="s">
        <v>27</v>
      </c>
      <c r="U49" t="s">
        <v>27</v>
      </c>
      <c r="V49" t="s">
        <v>185</v>
      </c>
      <c r="W49" t="s">
        <v>43</v>
      </c>
      <c r="X49" t="s">
        <v>39</v>
      </c>
      <c r="Y49" t="s">
        <v>39</v>
      </c>
      <c r="Z49" t="s">
        <v>45</v>
      </c>
    </row>
    <row r="50" spans="1:26" x14ac:dyDescent="0.25">
      <c r="A50" t="s">
        <v>186</v>
      </c>
      <c r="B50" t="s">
        <v>187</v>
      </c>
      <c r="C50" t="s">
        <v>28</v>
      </c>
      <c r="D50" s="6" t="s">
        <v>188</v>
      </c>
      <c r="E50" t="s">
        <v>189</v>
      </c>
      <c r="F50" t="s">
        <v>190</v>
      </c>
      <c r="G50" t="s">
        <v>191</v>
      </c>
      <c r="H50" t="s">
        <v>192</v>
      </c>
      <c r="I50" t="s">
        <v>193</v>
      </c>
      <c r="J50" t="s">
        <v>194</v>
      </c>
      <c r="K50" t="s">
        <v>195</v>
      </c>
      <c r="L50" t="s">
        <v>27</v>
      </c>
      <c r="M50" t="s">
        <v>27</v>
      </c>
      <c r="N50" t="s">
        <v>27</v>
      </c>
      <c r="O50" t="s">
        <v>27</v>
      </c>
      <c r="P50" t="s">
        <v>27</v>
      </c>
      <c r="Q50" t="s">
        <v>27</v>
      </c>
      <c r="R50" t="s">
        <v>27</v>
      </c>
      <c r="S50" t="s">
        <v>27</v>
      </c>
      <c r="T50" t="s">
        <v>27</v>
      </c>
      <c r="U50" t="s">
        <v>27</v>
      </c>
      <c r="V50" t="s">
        <v>196</v>
      </c>
      <c r="W50" t="s">
        <v>28</v>
      </c>
      <c r="X50" t="s">
        <v>39</v>
      </c>
      <c r="Y50" t="s">
        <v>39</v>
      </c>
      <c r="Z50" t="s">
        <v>197</v>
      </c>
    </row>
    <row r="51" spans="1:26" x14ac:dyDescent="0.25">
      <c r="A51" t="s">
        <v>198</v>
      </c>
      <c r="B51" t="s">
        <v>27</v>
      </c>
      <c r="C51" t="s">
        <v>28</v>
      </c>
      <c r="D51" s="6" t="s">
        <v>611</v>
      </c>
      <c r="E51" t="s">
        <v>200</v>
      </c>
      <c r="F51" t="s">
        <v>201</v>
      </c>
      <c r="G51" t="s">
        <v>55</v>
      </c>
      <c r="H51" t="s">
        <v>202</v>
      </c>
      <c r="I51" t="s">
        <v>203</v>
      </c>
      <c r="J51" t="s">
        <v>204</v>
      </c>
      <c r="K51" t="s">
        <v>205</v>
      </c>
      <c r="L51" t="s">
        <v>27</v>
      </c>
      <c r="M51" t="s">
        <v>27</v>
      </c>
      <c r="N51" t="s">
        <v>27</v>
      </c>
      <c r="O51" t="s">
        <v>27</v>
      </c>
      <c r="P51" t="s">
        <v>27</v>
      </c>
      <c r="Q51" t="s">
        <v>27</v>
      </c>
      <c r="R51" t="s">
        <v>27</v>
      </c>
      <c r="S51" t="s">
        <v>27</v>
      </c>
      <c r="T51" t="s">
        <v>27</v>
      </c>
      <c r="U51" t="s">
        <v>27</v>
      </c>
      <c r="V51" t="s">
        <v>198</v>
      </c>
      <c r="W51" t="s">
        <v>28</v>
      </c>
      <c r="X51" t="s">
        <v>39</v>
      </c>
      <c r="Y51" t="s">
        <v>39</v>
      </c>
      <c r="Z51" t="s">
        <v>206</v>
      </c>
    </row>
    <row r="52" spans="1:26" x14ac:dyDescent="0.25">
      <c r="A52" t="s">
        <v>207</v>
      </c>
      <c r="B52" t="s">
        <v>27</v>
      </c>
      <c r="C52" t="s">
        <v>43</v>
      </c>
      <c r="E52" t="s">
        <v>27</v>
      </c>
      <c r="F52" t="s">
        <v>27</v>
      </c>
      <c r="G52" t="s">
        <v>27</v>
      </c>
      <c r="H52" t="s">
        <v>27</v>
      </c>
      <c r="I52" t="s">
        <v>27</v>
      </c>
      <c r="J52" t="s">
        <v>27</v>
      </c>
      <c r="K52" t="s">
        <v>27</v>
      </c>
      <c r="L52" t="s">
        <v>27</v>
      </c>
      <c r="M52" t="s">
        <v>27</v>
      </c>
      <c r="N52" t="s">
        <v>27</v>
      </c>
      <c r="O52" t="s">
        <v>27</v>
      </c>
      <c r="P52" t="s">
        <v>27</v>
      </c>
      <c r="Q52" t="s">
        <v>27</v>
      </c>
      <c r="R52" t="s">
        <v>27</v>
      </c>
      <c r="S52" t="s">
        <v>27</v>
      </c>
      <c r="T52" t="s">
        <v>27</v>
      </c>
      <c r="U52" t="s">
        <v>27</v>
      </c>
      <c r="V52" t="s">
        <v>208</v>
      </c>
      <c r="W52" t="s">
        <v>43</v>
      </c>
      <c r="X52" t="s">
        <v>39</v>
      </c>
      <c r="Y52" t="s">
        <v>39</v>
      </c>
      <c r="Z52" t="s">
        <v>45</v>
      </c>
    </row>
    <row r="53" spans="1:26" x14ac:dyDescent="0.25">
      <c r="A53" t="s">
        <v>209</v>
      </c>
      <c r="B53" t="s">
        <v>27</v>
      </c>
      <c r="C53" t="s">
        <v>43</v>
      </c>
      <c r="E53" t="s">
        <v>27</v>
      </c>
      <c r="F53" t="s">
        <v>27</v>
      </c>
      <c r="G53" t="s">
        <v>27</v>
      </c>
      <c r="H53" t="s">
        <v>27</v>
      </c>
      <c r="I53" t="s">
        <v>27</v>
      </c>
      <c r="J53" t="s">
        <v>27</v>
      </c>
      <c r="K53" t="s">
        <v>27</v>
      </c>
      <c r="L53" t="s">
        <v>27</v>
      </c>
      <c r="M53" t="s">
        <v>27</v>
      </c>
      <c r="N53" t="s">
        <v>27</v>
      </c>
      <c r="O53" t="s">
        <v>27</v>
      </c>
      <c r="P53" t="s">
        <v>27</v>
      </c>
      <c r="Q53" t="s">
        <v>27</v>
      </c>
      <c r="R53" t="s">
        <v>27</v>
      </c>
      <c r="S53" t="s">
        <v>27</v>
      </c>
      <c r="T53" t="s">
        <v>27</v>
      </c>
      <c r="U53" t="s">
        <v>27</v>
      </c>
      <c r="V53" t="s">
        <v>209</v>
      </c>
      <c r="W53" t="s">
        <v>43</v>
      </c>
      <c r="X53" t="s">
        <v>39</v>
      </c>
      <c r="Y53" t="s">
        <v>39</v>
      </c>
      <c r="Z53" t="s">
        <v>45</v>
      </c>
    </row>
    <row r="54" spans="1:26" x14ac:dyDescent="0.25">
      <c r="A54" t="s">
        <v>210</v>
      </c>
      <c r="B54" t="s">
        <v>42</v>
      </c>
      <c r="C54" t="s">
        <v>43</v>
      </c>
      <c r="E54" t="s">
        <v>27</v>
      </c>
      <c r="F54" t="s">
        <v>27</v>
      </c>
      <c r="G54" t="s">
        <v>27</v>
      </c>
      <c r="H54" t="s">
        <v>27</v>
      </c>
      <c r="I54" t="s">
        <v>27</v>
      </c>
      <c r="J54" t="s">
        <v>27</v>
      </c>
      <c r="K54" t="s">
        <v>27</v>
      </c>
      <c r="L54" t="s">
        <v>27</v>
      </c>
      <c r="M54" t="s">
        <v>27</v>
      </c>
      <c r="N54" t="s">
        <v>27</v>
      </c>
      <c r="O54" t="s">
        <v>27</v>
      </c>
      <c r="P54" t="s">
        <v>27</v>
      </c>
      <c r="Q54" t="s">
        <v>27</v>
      </c>
      <c r="R54" t="s">
        <v>27</v>
      </c>
      <c r="S54" t="s">
        <v>27</v>
      </c>
      <c r="T54" t="s">
        <v>27</v>
      </c>
      <c r="U54" t="s">
        <v>27</v>
      </c>
      <c r="V54" t="s">
        <v>211</v>
      </c>
      <c r="W54" t="s">
        <v>43</v>
      </c>
      <c r="X54" t="s">
        <v>39</v>
      </c>
      <c r="Y54" t="s">
        <v>39</v>
      </c>
      <c r="Z54" t="s">
        <v>45</v>
      </c>
    </row>
    <row r="55" spans="1:26" x14ac:dyDescent="0.25">
      <c r="A55" t="s">
        <v>212</v>
      </c>
      <c r="B55" t="s">
        <v>42</v>
      </c>
      <c r="C55" t="s">
        <v>43</v>
      </c>
      <c r="E55" t="s">
        <v>27</v>
      </c>
      <c r="F55" t="s">
        <v>27</v>
      </c>
      <c r="G55" t="s">
        <v>27</v>
      </c>
      <c r="H55" t="s">
        <v>27</v>
      </c>
      <c r="I55" t="s">
        <v>27</v>
      </c>
      <c r="J55" t="s">
        <v>27</v>
      </c>
      <c r="K55" t="s">
        <v>27</v>
      </c>
      <c r="L55" t="s">
        <v>27</v>
      </c>
      <c r="M55" t="s">
        <v>27</v>
      </c>
      <c r="N55" t="s">
        <v>27</v>
      </c>
      <c r="O55" t="s">
        <v>27</v>
      </c>
      <c r="P55" t="s">
        <v>27</v>
      </c>
      <c r="Q55" t="s">
        <v>27</v>
      </c>
      <c r="R55" t="s">
        <v>27</v>
      </c>
      <c r="S55" t="s">
        <v>27</v>
      </c>
      <c r="T55" t="s">
        <v>27</v>
      </c>
      <c r="U55" t="s">
        <v>27</v>
      </c>
      <c r="V55" t="s">
        <v>213</v>
      </c>
      <c r="W55" t="s">
        <v>43</v>
      </c>
      <c r="X55" t="s">
        <v>39</v>
      </c>
      <c r="Y55" t="s">
        <v>39</v>
      </c>
      <c r="Z55" t="s">
        <v>45</v>
      </c>
    </row>
    <row r="56" spans="1:26" x14ac:dyDescent="0.25">
      <c r="A56" t="s">
        <v>214</v>
      </c>
      <c r="B56" t="s">
        <v>27</v>
      </c>
      <c r="C56" t="s">
        <v>43</v>
      </c>
      <c r="E56" t="s">
        <v>27</v>
      </c>
      <c r="F56" t="s">
        <v>27</v>
      </c>
      <c r="G56" t="s">
        <v>27</v>
      </c>
      <c r="H56" t="s">
        <v>27</v>
      </c>
      <c r="I56" t="s">
        <v>27</v>
      </c>
      <c r="J56" t="s">
        <v>27</v>
      </c>
      <c r="K56" t="s">
        <v>27</v>
      </c>
      <c r="L56" t="s">
        <v>27</v>
      </c>
      <c r="M56" t="s">
        <v>27</v>
      </c>
      <c r="N56" t="s">
        <v>27</v>
      </c>
      <c r="O56" t="s">
        <v>27</v>
      </c>
      <c r="P56" t="s">
        <v>27</v>
      </c>
      <c r="Q56" t="s">
        <v>27</v>
      </c>
      <c r="R56" t="s">
        <v>27</v>
      </c>
      <c r="S56" t="s">
        <v>27</v>
      </c>
      <c r="T56" t="s">
        <v>27</v>
      </c>
      <c r="U56" t="s">
        <v>27</v>
      </c>
      <c r="V56" t="s">
        <v>215</v>
      </c>
      <c r="W56" t="s">
        <v>43</v>
      </c>
      <c r="X56" t="s">
        <v>39</v>
      </c>
      <c r="Y56" t="s">
        <v>39</v>
      </c>
      <c r="Z56" t="s">
        <v>45</v>
      </c>
    </row>
    <row r="57" spans="1:26" x14ac:dyDescent="0.25">
      <c r="A57" t="s">
        <v>216</v>
      </c>
      <c r="B57" t="s">
        <v>89</v>
      </c>
      <c r="C57" t="s">
        <v>43</v>
      </c>
      <c r="E57" t="s">
        <v>27</v>
      </c>
      <c r="F57" t="s">
        <v>27</v>
      </c>
      <c r="G57" t="s">
        <v>27</v>
      </c>
      <c r="H57" t="s">
        <v>27</v>
      </c>
      <c r="I57" t="s">
        <v>27</v>
      </c>
      <c r="J57" t="s">
        <v>27</v>
      </c>
      <c r="K57" t="s">
        <v>27</v>
      </c>
      <c r="L57" t="s">
        <v>27</v>
      </c>
      <c r="M57" t="s">
        <v>27</v>
      </c>
      <c r="N57" t="s">
        <v>27</v>
      </c>
      <c r="O57" t="s">
        <v>27</v>
      </c>
      <c r="P57" t="s">
        <v>27</v>
      </c>
      <c r="Q57" t="s">
        <v>27</v>
      </c>
      <c r="R57" t="s">
        <v>27</v>
      </c>
      <c r="S57" t="s">
        <v>27</v>
      </c>
      <c r="T57" t="s">
        <v>27</v>
      </c>
      <c r="U57" t="s">
        <v>27</v>
      </c>
      <c r="V57" t="s">
        <v>217</v>
      </c>
      <c r="W57" t="s">
        <v>43</v>
      </c>
      <c r="X57" t="s">
        <v>39</v>
      </c>
      <c r="Y57" t="s">
        <v>39</v>
      </c>
      <c r="Z57" t="s">
        <v>45</v>
      </c>
    </row>
    <row r="58" spans="1:26" x14ac:dyDescent="0.25">
      <c r="A58" t="s">
        <v>218</v>
      </c>
      <c r="B58" t="s">
        <v>27</v>
      </c>
      <c r="C58" t="s">
        <v>43</v>
      </c>
      <c r="F58" t="s">
        <v>27</v>
      </c>
      <c r="G58" t="s">
        <v>27</v>
      </c>
      <c r="H58" t="s">
        <v>27</v>
      </c>
      <c r="I58" t="s">
        <v>27</v>
      </c>
      <c r="J58" t="s">
        <v>27</v>
      </c>
      <c r="K58" t="s">
        <v>27</v>
      </c>
      <c r="L58" t="s">
        <v>27</v>
      </c>
      <c r="M58" t="s">
        <v>27</v>
      </c>
      <c r="N58" t="s">
        <v>27</v>
      </c>
      <c r="O58" t="s">
        <v>27</v>
      </c>
      <c r="P58" t="s">
        <v>27</v>
      </c>
      <c r="Q58" t="s">
        <v>27</v>
      </c>
      <c r="R58" t="s">
        <v>27</v>
      </c>
      <c r="S58" t="s">
        <v>27</v>
      </c>
      <c r="T58" t="s">
        <v>27</v>
      </c>
      <c r="U58" t="s">
        <v>27</v>
      </c>
      <c r="V58" t="s">
        <v>218</v>
      </c>
      <c r="W58" t="s">
        <v>43</v>
      </c>
      <c r="X58" t="s">
        <v>39</v>
      </c>
      <c r="Y58" t="s">
        <v>39</v>
      </c>
      <c r="Z58" t="s">
        <v>45</v>
      </c>
    </row>
    <row r="59" spans="1:26" x14ac:dyDescent="0.25">
      <c r="A59" t="s">
        <v>221</v>
      </c>
      <c r="B59" t="s">
        <v>27</v>
      </c>
      <c r="C59" t="s">
        <v>28</v>
      </c>
      <c r="D59" s="6" t="s">
        <v>612</v>
      </c>
      <c r="E59" t="s">
        <v>223</v>
      </c>
      <c r="F59" t="s">
        <v>224</v>
      </c>
      <c r="G59" t="s">
        <v>203</v>
      </c>
      <c r="H59" t="s">
        <v>225</v>
      </c>
      <c r="I59" t="s">
        <v>94</v>
      </c>
      <c r="J59" t="s">
        <v>226</v>
      </c>
      <c r="K59" t="s">
        <v>227</v>
      </c>
      <c r="L59" t="s">
        <v>228</v>
      </c>
      <c r="M59" t="s">
        <v>229</v>
      </c>
      <c r="N59" t="s">
        <v>27</v>
      </c>
      <c r="O59" t="s">
        <v>27</v>
      </c>
      <c r="P59" t="s">
        <v>27</v>
      </c>
      <c r="Q59" t="s">
        <v>27</v>
      </c>
      <c r="R59" t="s">
        <v>27</v>
      </c>
      <c r="S59" t="s">
        <v>27</v>
      </c>
      <c r="T59" t="s">
        <v>27</v>
      </c>
      <c r="U59" t="s">
        <v>27</v>
      </c>
      <c r="V59" t="s">
        <v>221</v>
      </c>
      <c r="W59" t="s">
        <v>28</v>
      </c>
      <c r="X59" t="s">
        <v>39</v>
      </c>
      <c r="Y59" t="s">
        <v>39</v>
      </c>
      <c r="Z59" t="s">
        <v>230</v>
      </c>
    </row>
    <row r="60" spans="1:26" x14ac:dyDescent="0.25">
      <c r="A60" t="s">
        <v>231</v>
      </c>
      <c r="B60" t="s">
        <v>27</v>
      </c>
      <c r="C60" t="s">
        <v>43</v>
      </c>
      <c r="E60" t="s">
        <v>27</v>
      </c>
      <c r="F60" t="s">
        <v>27</v>
      </c>
      <c r="G60" t="s">
        <v>27</v>
      </c>
      <c r="H60" t="s">
        <v>27</v>
      </c>
      <c r="I60" t="s">
        <v>27</v>
      </c>
      <c r="J60" t="s">
        <v>27</v>
      </c>
      <c r="K60" t="s">
        <v>27</v>
      </c>
      <c r="L60" t="s">
        <v>27</v>
      </c>
      <c r="M60" t="s">
        <v>27</v>
      </c>
      <c r="N60" t="s">
        <v>27</v>
      </c>
      <c r="O60" t="s">
        <v>27</v>
      </c>
      <c r="P60" t="s">
        <v>27</v>
      </c>
      <c r="Q60" t="s">
        <v>27</v>
      </c>
      <c r="R60" t="s">
        <v>27</v>
      </c>
      <c r="S60" t="s">
        <v>27</v>
      </c>
      <c r="T60" t="s">
        <v>27</v>
      </c>
      <c r="U60" t="s">
        <v>27</v>
      </c>
      <c r="V60" t="s">
        <v>231</v>
      </c>
      <c r="W60" t="s">
        <v>43</v>
      </c>
      <c r="X60" t="s">
        <v>39</v>
      </c>
      <c r="Y60" t="s">
        <v>39</v>
      </c>
      <c r="Z60" t="s">
        <v>45</v>
      </c>
    </row>
    <row r="61" spans="1:26" x14ac:dyDescent="0.25">
      <c r="A61" t="s">
        <v>232</v>
      </c>
      <c r="B61" t="s">
        <v>42</v>
      </c>
      <c r="C61" t="s">
        <v>43</v>
      </c>
      <c r="E61" t="s">
        <v>27</v>
      </c>
      <c r="F61" t="s">
        <v>27</v>
      </c>
      <c r="G61" t="s">
        <v>27</v>
      </c>
      <c r="H61" t="s">
        <v>27</v>
      </c>
      <c r="I61" t="s">
        <v>27</v>
      </c>
      <c r="J61" t="s">
        <v>27</v>
      </c>
      <c r="K61" t="s">
        <v>27</v>
      </c>
      <c r="L61" t="s">
        <v>27</v>
      </c>
      <c r="M61" t="s">
        <v>27</v>
      </c>
      <c r="N61" t="s">
        <v>27</v>
      </c>
      <c r="O61" t="s">
        <v>27</v>
      </c>
      <c r="P61" t="s">
        <v>27</v>
      </c>
      <c r="Q61" t="s">
        <v>27</v>
      </c>
      <c r="R61" t="s">
        <v>27</v>
      </c>
      <c r="S61" t="s">
        <v>27</v>
      </c>
      <c r="T61" t="s">
        <v>27</v>
      </c>
      <c r="U61" t="s">
        <v>27</v>
      </c>
      <c r="V61" t="s">
        <v>233</v>
      </c>
      <c r="W61" t="s">
        <v>43</v>
      </c>
      <c r="X61" t="s">
        <v>39</v>
      </c>
      <c r="Y61" t="s">
        <v>39</v>
      </c>
      <c r="Z61" t="s">
        <v>45</v>
      </c>
    </row>
    <row r="62" spans="1:26" x14ac:dyDescent="0.25">
      <c r="A62" t="s">
        <v>234</v>
      </c>
      <c r="B62" t="s">
        <v>42</v>
      </c>
      <c r="C62" t="s">
        <v>43</v>
      </c>
      <c r="E62" t="s">
        <v>27</v>
      </c>
      <c r="F62" t="s">
        <v>27</v>
      </c>
      <c r="G62" t="s">
        <v>27</v>
      </c>
      <c r="H62" t="s">
        <v>27</v>
      </c>
      <c r="I62" t="s">
        <v>27</v>
      </c>
      <c r="J62" t="s">
        <v>27</v>
      </c>
      <c r="K62" t="s">
        <v>27</v>
      </c>
      <c r="L62" t="s">
        <v>27</v>
      </c>
      <c r="M62" t="s">
        <v>27</v>
      </c>
      <c r="N62" t="s">
        <v>27</v>
      </c>
      <c r="O62" t="s">
        <v>27</v>
      </c>
      <c r="P62" t="s">
        <v>27</v>
      </c>
      <c r="Q62" t="s">
        <v>27</v>
      </c>
      <c r="R62" t="s">
        <v>27</v>
      </c>
      <c r="S62" t="s">
        <v>27</v>
      </c>
      <c r="T62" t="s">
        <v>27</v>
      </c>
      <c r="U62" t="s">
        <v>27</v>
      </c>
      <c r="V62" t="s">
        <v>235</v>
      </c>
      <c r="W62" t="s">
        <v>43</v>
      </c>
      <c r="X62" t="s">
        <v>39</v>
      </c>
      <c r="Y62" t="s">
        <v>39</v>
      </c>
      <c r="Z62" t="s">
        <v>45</v>
      </c>
    </row>
    <row r="63" spans="1:26" x14ac:dyDescent="0.25">
      <c r="A63" t="s">
        <v>236</v>
      </c>
      <c r="B63" t="s">
        <v>27</v>
      </c>
      <c r="C63" t="s">
        <v>237</v>
      </c>
      <c r="E63" t="s">
        <v>27</v>
      </c>
      <c r="F63" t="s">
        <v>238</v>
      </c>
      <c r="G63" t="s">
        <v>239</v>
      </c>
      <c r="H63" t="s">
        <v>27</v>
      </c>
      <c r="I63" t="s">
        <v>27</v>
      </c>
      <c r="J63" t="s">
        <v>27</v>
      </c>
      <c r="K63" t="s">
        <v>27</v>
      </c>
      <c r="L63" t="s">
        <v>27</v>
      </c>
      <c r="M63" t="s">
        <v>27</v>
      </c>
      <c r="N63" t="s">
        <v>27</v>
      </c>
      <c r="O63" t="s">
        <v>27</v>
      </c>
      <c r="P63" t="s">
        <v>27</v>
      </c>
      <c r="Q63" t="s">
        <v>27</v>
      </c>
      <c r="R63" t="s">
        <v>27</v>
      </c>
      <c r="S63" t="s">
        <v>27</v>
      </c>
      <c r="T63" t="s">
        <v>27</v>
      </c>
      <c r="U63" t="s">
        <v>27</v>
      </c>
      <c r="V63" t="s">
        <v>236</v>
      </c>
      <c r="W63" t="s">
        <v>47</v>
      </c>
      <c r="X63" t="s">
        <v>39</v>
      </c>
      <c r="Y63" t="s">
        <v>39</v>
      </c>
      <c r="Z63" t="s">
        <v>240</v>
      </c>
    </row>
    <row r="64" spans="1:26" x14ac:dyDescent="0.25">
      <c r="A64" t="s">
        <v>241</v>
      </c>
      <c r="B64" t="s">
        <v>158</v>
      </c>
      <c r="C64" t="s">
        <v>47</v>
      </c>
      <c r="D64" s="6" t="s">
        <v>242</v>
      </c>
      <c r="E64" t="s">
        <v>243</v>
      </c>
      <c r="F64" t="s">
        <v>27</v>
      </c>
      <c r="G64" t="s">
        <v>27</v>
      </c>
      <c r="H64" t="s">
        <v>27</v>
      </c>
      <c r="I64" t="s">
        <v>27</v>
      </c>
      <c r="J64" t="s">
        <v>27</v>
      </c>
      <c r="K64" t="s">
        <v>27</v>
      </c>
      <c r="L64" t="s">
        <v>27</v>
      </c>
      <c r="M64" t="s">
        <v>27</v>
      </c>
      <c r="N64" t="s">
        <v>27</v>
      </c>
      <c r="O64" t="s">
        <v>27</v>
      </c>
      <c r="P64" t="s">
        <v>27</v>
      </c>
      <c r="Q64" t="s">
        <v>27</v>
      </c>
      <c r="R64" t="s">
        <v>27</v>
      </c>
      <c r="S64" t="s">
        <v>27</v>
      </c>
      <c r="T64" t="s">
        <v>27</v>
      </c>
      <c r="U64" t="s">
        <v>27</v>
      </c>
      <c r="V64" t="s">
        <v>244</v>
      </c>
      <c r="W64" t="s">
        <v>43</v>
      </c>
      <c r="X64" t="s">
        <v>39</v>
      </c>
      <c r="Y64" t="s">
        <v>39</v>
      </c>
      <c r="Z64" t="s">
        <v>45</v>
      </c>
    </row>
    <row r="65" spans="1:26" x14ac:dyDescent="0.25">
      <c r="A65" t="s">
        <v>245</v>
      </c>
      <c r="B65" t="s">
        <v>27</v>
      </c>
      <c r="C65" t="s">
        <v>47</v>
      </c>
      <c r="D65" s="6" t="s">
        <v>246</v>
      </c>
      <c r="E65" t="s">
        <v>247</v>
      </c>
      <c r="F65" t="s">
        <v>248</v>
      </c>
      <c r="G65" t="s">
        <v>249</v>
      </c>
      <c r="H65" t="s">
        <v>250</v>
      </c>
      <c r="I65" t="s">
        <v>251</v>
      </c>
      <c r="J65" t="s">
        <v>27</v>
      </c>
      <c r="K65" t="s">
        <v>27</v>
      </c>
      <c r="L65" t="s">
        <v>27</v>
      </c>
      <c r="M65" t="s">
        <v>27</v>
      </c>
      <c r="N65" t="s">
        <v>27</v>
      </c>
      <c r="O65" t="s">
        <v>27</v>
      </c>
      <c r="P65" t="s">
        <v>27</v>
      </c>
      <c r="Q65" t="s">
        <v>27</v>
      </c>
      <c r="R65" t="s">
        <v>27</v>
      </c>
      <c r="S65" t="s">
        <v>27</v>
      </c>
      <c r="T65" t="s">
        <v>27</v>
      </c>
      <c r="U65" t="s">
        <v>27</v>
      </c>
      <c r="V65" t="s">
        <v>245</v>
      </c>
      <c r="W65" t="s">
        <v>47</v>
      </c>
      <c r="X65" t="s">
        <v>39</v>
      </c>
      <c r="Y65" t="s">
        <v>39</v>
      </c>
      <c r="Z65" t="s">
        <v>252</v>
      </c>
    </row>
    <row r="66" spans="1:26" x14ac:dyDescent="0.25">
      <c r="A66" t="s">
        <v>253</v>
      </c>
      <c r="B66" t="s">
        <v>27</v>
      </c>
      <c r="C66" t="s">
        <v>47</v>
      </c>
      <c r="D66" s="6" t="s">
        <v>254</v>
      </c>
      <c r="E66" t="s">
        <v>255</v>
      </c>
      <c r="F66" t="s">
        <v>256</v>
      </c>
      <c r="G66" t="s">
        <v>257</v>
      </c>
      <c r="H66" t="s">
        <v>27</v>
      </c>
      <c r="I66" t="s">
        <v>27</v>
      </c>
      <c r="J66" t="s">
        <v>27</v>
      </c>
      <c r="K66" t="s">
        <v>27</v>
      </c>
      <c r="L66" t="s">
        <v>27</v>
      </c>
      <c r="M66" t="s">
        <v>27</v>
      </c>
      <c r="N66" t="s">
        <v>27</v>
      </c>
      <c r="O66" t="s">
        <v>27</v>
      </c>
      <c r="P66" t="s">
        <v>27</v>
      </c>
      <c r="Q66" t="s">
        <v>27</v>
      </c>
      <c r="R66" t="s">
        <v>27</v>
      </c>
      <c r="S66" t="s">
        <v>27</v>
      </c>
      <c r="T66" t="s">
        <v>27</v>
      </c>
      <c r="U66" t="s">
        <v>27</v>
      </c>
      <c r="V66" t="s">
        <v>253</v>
      </c>
      <c r="W66" t="s">
        <v>47</v>
      </c>
      <c r="X66" t="s">
        <v>39</v>
      </c>
      <c r="Y66" t="s">
        <v>39</v>
      </c>
      <c r="Z66" t="s">
        <v>258</v>
      </c>
    </row>
    <row r="67" spans="1:26" x14ac:dyDescent="0.25">
      <c r="A67" t="s">
        <v>259</v>
      </c>
      <c r="B67" t="s">
        <v>42</v>
      </c>
      <c r="C67" t="s">
        <v>47</v>
      </c>
      <c r="D67" s="6" t="s">
        <v>260</v>
      </c>
      <c r="E67" t="s">
        <v>261</v>
      </c>
      <c r="F67" t="s">
        <v>27</v>
      </c>
      <c r="G67" t="s">
        <v>27</v>
      </c>
      <c r="H67" t="s">
        <v>27</v>
      </c>
      <c r="I67" t="s">
        <v>27</v>
      </c>
      <c r="J67" t="s">
        <v>27</v>
      </c>
      <c r="K67" t="s">
        <v>27</v>
      </c>
      <c r="L67" t="s">
        <v>27</v>
      </c>
      <c r="M67" t="s">
        <v>27</v>
      </c>
      <c r="N67" t="s">
        <v>27</v>
      </c>
      <c r="O67" t="s">
        <v>27</v>
      </c>
      <c r="P67" t="s">
        <v>27</v>
      </c>
      <c r="Q67" t="s">
        <v>27</v>
      </c>
      <c r="R67" t="s">
        <v>27</v>
      </c>
      <c r="S67" t="s">
        <v>27</v>
      </c>
      <c r="T67" t="s">
        <v>27</v>
      </c>
      <c r="U67" t="s">
        <v>27</v>
      </c>
      <c r="V67" t="s">
        <v>262</v>
      </c>
      <c r="W67" t="s">
        <v>43</v>
      </c>
      <c r="X67" t="s">
        <v>39</v>
      </c>
      <c r="Y67" t="s">
        <v>39</v>
      </c>
      <c r="Z67" t="s">
        <v>45</v>
      </c>
    </row>
    <row r="68" spans="1:26" x14ac:dyDescent="0.25">
      <c r="A68" t="s">
        <v>263</v>
      </c>
      <c r="B68" t="s">
        <v>89</v>
      </c>
      <c r="C68" t="s">
        <v>47</v>
      </c>
      <c r="D68" s="6" t="s">
        <v>264</v>
      </c>
      <c r="E68" t="s">
        <v>265</v>
      </c>
      <c r="F68" t="s">
        <v>27</v>
      </c>
      <c r="G68" t="s">
        <v>27</v>
      </c>
      <c r="H68" t="s">
        <v>27</v>
      </c>
      <c r="I68" t="s">
        <v>27</v>
      </c>
      <c r="J68" t="s">
        <v>27</v>
      </c>
      <c r="K68" t="s">
        <v>27</v>
      </c>
      <c r="L68" t="s">
        <v>27</v>
      </c>
      <c r="M68" t="s">
        <v>27</v>
      </c>
      <c r="N68" t="s">
        <v>27</v>
      </c>
      <c r="O68" t="s">
        <v>27</v>
      </c>
      <c r="P68" t="s">
        <v>27</v>
      </c>
      <c r="Q68" t="s">
        <v>27</v>
      </c>
      <c r="R68" t="s">
        <v>27</v>
      </c>
      <c r="S68" t="s">
        <v>27</v>
      </c>
      <c r="T68" t="s">
        <v>27</v>
      </c>
      <c r="U68" t="s">
        <v>27</v>
      </c>
      <c r="V68" t="s">
        <v>266</v>
      </c>
      <c r="W68" t="s">
        <v>43</v>
      </c>
      <c r="X68" t="s">
        <v>39</v>
      </c>
      <c r="Y68" t="s">
        <v>39</v>
      </c>
      <c r="Z68" t="s">
        <v>45</v>
      </c>
    </row>
    <row r="69" spans="1:26" x14ac:dyDescent="0.25">
      <c r="A69" t="s">
        <v>267</v>
      </c>
      <c r="B69" t="s">
        <v>27</v>
      </c>
      <c r="C69" t="s">
        <v>47</v>
      </c>
      <c r="D69" s="6" t="s">
        <v>626</v>
      </c>
      <c r="E69" t="s">
        <v>269</v>
      </c>
      <c r="F69" t="s">
        <v>270</v>
      </c>
      <c r="G69" t="s">
        <v>271</v>
      </c>
      <c r="H69" t="s">
        <v>27</v>
      </c>
      <c r="I69" t="s">
        <v>27</v>
      </c>
      <c r="J69" t="s">
        <v>27</v>
      </c>
      <c r="K69" t="s">
        <v>27</v>
      </c>
      <c r="L69" t="s">
        <v>27</v>
      </c>
      <c r="M69" t="s">
        <v>27</v>
      </c>
      <c r="N69" t="s">
        <v>27</v>
      </c>
      <c r="O69" t="s">
        <v>27</v>
      </c>
      <c r="P69" t="s">
        <v>27</v>
      </c>
      <c r="Q69" t="s">
        <v>27</v>
      </c>
      <c r="R69" t="s">
        <v>27</v>
      </c>
      <c r="S69" t="s">
        <v>27</v>
      </c>
      <c r="T69" t="s">
        <v>27</v>
      </c>
      <c r="U69" t="s">
        <v>27</v>
      </c>
      <c r="V69" t="s">
        <v>267</v>
      </c>
      <c r="W69" t="s">
        <v>47</v>
      </c>
      <c r="X69" t="s">
        <v>39</v>
      </c>
      <c r="Y69" t="s">
        <v>39</v>
      </c>
      <c r="Z69" t="s">
        <v>272</v>
      </c>
    </row>
    <row r="70" spans="1:26" x14ac:dyDescent="0.25">
      <c r="A70" t="s">
        <v>273</v>
      </c>
      <c r="B70" t="s">
        <v>274</v>
      </c>
      <c r="C70" t="s">
        <v>47</v>
      </c>
      <c r="D70" s="6" t="s">
        <v>275</v>
      </c>
      <c r="E70" t="s">
        <v>276</v>
      </c>
      <c r="F70" t="s">
        <v>27</v>
      </c>
      <c r="G70" t="s">
        <v>27</v>
      </c>
      <c r="H70" t="s">
        <v>27</v>
      </c>
      <c r="I70" t="s">
        <v>27</v>
      </c>
      <c r="J70" t="s">
        <v>27</v>
      </c>
      <c r="K70" t="s">
        <v>27</v>
      </c>
      <c r="L70" t="s">
        <v>27</v>
      </c>
      <c r="M70" t="s">
        <v>27</v>
      </c>
      <c r="N70" t="s">
        <v>27</v>
      </c>
      <c r="O70" t="s">
        <v>27</v>
      </c>
      <c r="P70" t="s">
        <v>27</v>
      </c>
      <c r="Q70" t="s">
        <v>27</v>
      </c>
      <c r="R70" t="s">
        <v>27</v>
      </c>
      <c r="S70" t="s">
        <v>27</v>
      </c>
      <c r="T70" t="s">
        <v>27</v>
      </c>
      <c r="U70" t="s">
        <v>27</v>
      </c>
      <c r="V70" t="s">
        <v>277</v>
      </c>
      <c r="W70" t="s">
        <v>43</v>
      </c>
      <c r="X70" t="s">
        <v>39</v>
      </c>
      <c r="Y70" t="s">
        <v>39</v>
      </c>
      <c r="Z70" t="s">
        <v>45</v>
      </c>
    </row>
    <row r="71" spans="1:26" x14ac:dyDescent="0.25">
      <c r="A71" t="s">
        <v>278</v>
      </c>
      <c r="B71" t="s">
        <v>27</v>
      </c>
      <c r="C71" t="s">
        <v>47</v>
      </c>
      <c r="D71" s="6" t="s">
        <v>279</v>
      </c>
      <c r="E71" t="s">
        <v>280</v>
      </c>
      <c r="F71" t="s">
        <v>27</v>
      </c>
      <c r="G71" t="s">
        <v>27</v>
      </c>
      <c r="H71" t="s">
        <v>27</v>
      </c>
      <c r="I71" t="s">
        <v>27</v>
      </c>
      <c r="J71" t="s">
        <v>27</v>
      </c>
      <c r="K71" t="s">
        <v>27</v>
      </c>
      <c r="L71" t="s">
        <v>27</v>
      </c>
      <c r="M71" t="s">
        <v>27</v>
      </c>
      <c r="N71" t="s">
        <v>27</v>
      </c>
      <c r="O71" t="s">
        <v>27</v>
      </c>
      <c r="P71" t="s">
        <v>27</v>
      </c>
      <c r="Q71" t="s">
        <v>27</v>
      </c>
      <c r="R71" t="s">
        <v>27</v>
      </c>
      <c r="S71" t="s">
        <v>27</v>
      </c>
      <c r="T71" t="s">
        <v>27</v>
      </c>
      <c r="U71" t="s">
        <v>27</v>
      </c>
      <c r="V71" t="s">
        <v>278</v>
      </c>
      <c r="W71" t="s">
        <v>43</v>
      </c>
      <c r="X71" t="s">
        <v>39</v>
      </c>
      <c r="Y71" t="s">
        <v>39</v>
      </c>
      <c r="Z71" t="s">
        <v>45</v>
      </c>
    </row>
    <row r="72" spans="1:26" x14ac:dyDescent="0.25">
      <c r="A72" t="s">
        <v>281</v>
      </c>
      <c r="B72" t="s">
        <v>42</v>
      </c>
      <c r="C72" t="s">
        <v>47</v>
      </c>
      <c r="D72" s="6" t="s">
        <v>282</v>
      </c>
      <c r="E72" t="s">
        <v>283</v>
      </c>
      <c r="F72" t="s">
        <v>27</v>
      </c>
      <c r="G72" t="s">
        <v>27</v>
      </c>
      <c r="H72" t="s">
        <v>27</v>
      </c>
      <c r="I72" t="s">
        <v>27</v>
      </c>
      <c r="J72" t="s">
        <v>27</v>
      </c>
      <c r="K72" t="s">
        <v>27</v>
      </c>
      <c r="L72" t="s">
        <v>27</v>
      </c>
      <c r="M72" t="s">
        <v>27</v>
      </c>
      <c r="N72" t="s">
        <v>27</v>
      </c>
      <c r="O72" t="s">
        <v>27</v>
      </c>
      <c r="P72" t="s">
        <v>27</v>
      </c>
      <c r="Q72" t="s">
        <v>27</v>
      </c>
      <c r="R72" t="s">
        <v>27</v>
      </c>
      <c r="S72" t="s">
        <v>27</v>
      </c>
      <c r="T72" t="s">
        <v>27</v>
      </c>
      <c r="U72" t="s">
        <v>27</v>
      </c>
      <c r="V72" t="s">
        <v>284</v>
      </c>
      <c r="W72" t="s">
        <v>43</v>
      </c>
      <c r="X72" t="s">
        <v>39</v>
      </c>
      <c r="Y72" t="s">
        <v>39</v>
      </c>
      <c r="Z72" t="s">
        <v>45</v>
      </c>
    </row>
    <row r="73" spans="1:26" x14ac:dyDescent="0.25">
      <c r="A73" t="s">
        <v>285</v>
      </c>
      <c r="B73" t="s">
        <v>79</v>
      </c>
      <c r="C73" t="s">
        <v>47</v>
      </c>
      <c r="D73" s="6" t="s">
        <v>286</v>
      </c>
      <c r="E73" t="s">
        <v>287</v>
      </c>
      <c r="F73" t="s">
        <v>27</v>
      </c>
      <c r="G73" t="s">
        <v>27</v>
      </c>
      <c r="H73" t="s">
        <v>27</v>
      </c>
      <c r="I73" t="s">
        <v>27</v>
      </c>
      <c r="J73" t="s">
        <v>27</v>
      </c>
      <c r="K73" t="s">
        <v>27</v>
      </c>
      <c r="L73" t="s">
        <v>27</v>
      </c>
      <c r="M73" t="s">
        <v>27</v>
      </c>
      <c r="N73" t="s">
        <v>27</v>
      </c>
      <c r="O73" t="s">
        <v>27</v>
      </c>
      <c r="P73" t="s">
        <v>27</v>
      </c>
      <c r="Q73" t="s">
        <v>27</v>
      </c>
      <c r="R73" t="s">
        <v>27</v>
      </c>
      <c r="S73" t="s">
        <v>27</v>
      </c>
      <c r="T73" t="s">
        <v>27</v>
      </c>
      <c r="U73" t="s">
        <v>27</v>
      </c>
      <c r="V73" t="s">
        <v>288</v>
      </c>
      <c r="W73" t="s">
        <v>43</v>
      </c>
      <c r="X73" t="s">
        <v>39</v>
      </c>
      <c r="Y73" t="s">
        <v>39</v>
      </c>
      <c r="Z73" t="s">
        <v>45</v>
      </c>
    </row>
    <row r="74" spans="1:26" x14ac:dyDescent="0.25">
      <c r="A74" t="s">
        <v>289</v>
      </c>
      <c r="B74" t="s">
        <v>79</v>
      </c>
      <c r="C74" t="s">
        <v>47</v>
      </c>
      <c r="D74" s="6" t="s">
        <v>290</v>
      </c>
      <c r="E74" t="s">
        <v>291</v>
      </c>
      <c r="F74" t="s">
        <v>27</v>
      </c>
      <c r="G74" t="s">
        <v>27</v>
      </c>
      <c r="H74" t="s">
        <v>27</v>
      </c>
      <c r="I74" t="s">
        <v>27</v>
      </c>
      <c r="J74" t="s">
        <v>27</v>
      </c>
      <c r="K74" t="s">
        <v>27</v>
      </c>
      <c r="L74" t="s">
        <v>27</v>
      </c>
      <c r="M74" t="s">
        <v>27</v>
      </c>
      <c r="N74" t="s">
        <v>27</v>
      </c>
      <c r="O74" t="s">
        <v>27</v>
      </c>
      <c r="P74" t="s">
        <v>27</v>
      </c>
      <c r="Q74" t="s">
        <v>27</v>
      </c>
      <c r="R74" t="s">
        <v>27</v>
      </c>
      <c r="S74" t="s">
        <v>27</v>
      </c>
      <c r="T74" t="s">
        <v>27</v>
      </c>
      <c r="U74" t="s">
        <v>27</v>
      </c>
      <c r="V74" t="s">
        <v>292</v>
      </c>
      <c r="W74" t="s">
        <v>43</v>
      </c>
      <c r="X74" t="s">
        <v>39</v>
      </c>
      <c r="Y74" t="s">
        <v>39</v>
      </c>
      <c r="Z74" t="s">
        <v>45</v>
      </c>
    </row>
    <row r="75" spans="1:26" x14ac:dyDescent="0.25">
      <c r="A75" t="s">
        <v>293</v>
      </c>
      <c r="B75" t="s">
        <v>27</v>
      </c>
      <c r="C75" t="s">
        <v>47</v>
      </c>
      <c r="D75" s="6" t="s">
        <v>294</v>
      </c>
      <c r="E75" t="s">
        <v>295</v>
      </c>
      <c r="F75" t="s">
        <v>27</v>
      </c>
      <c r="G75" t="s">
        <v>27</v>
      </c>
      <c r="H75" t="s">
        <v>27</v>
      </c>
      <c r="I75" t="s">
        <v>27</v>
      </c>
      <c r="J75" t="s">
        <v>27</v>
      </c>
      <c r="K75" t="s">
        <v>27</v>
      </c>
      <c r="L75" t="s">
        <v>27</v>
      </c>
      <c r="M75" t="s">
        <v>27</v>
      </c>
      <c r="N75" t="s">
        <v>27</v>
      </c>
      <c r="O75" t="s">
        <v>27</v>
      </c>
      <c r="P75" t="s">
        <v>27</v>
      </c>
      <c r="Q75" t="s">
        <v>27</v>
      </c>
      <c r="R75" t="s">
        <v>27</v>
      </c>
      <c r="S75" t="s">
        <v>27</v>
      </c>
      <c r="T75" t="s">
        <v>27</v>
      </c>
      <c r="U75" t="s">
        <v>27</v>
      </c>
      <c r="V75" t="s">
        <v>293</v>
      </c>
      <c r="W75" t="s">
        <v>43</v>
      </c>
      <c r="X75" t="s">
        <v>39</v>
      </c>
      <c r="Y75" t="s">
        <v>39</v>
      </c>
      <c r="Z75" t="s">
        <v>45</v>
      </c>
    </row>
    <row r="76" spans="1:26" x14ac:dyDescent="0.25">
      <c r="A76" t="s">
        <v>296</v>
      </c>
      <c r="B76" t="s">
        <v>89</v>
      </c>
      <c r="C76" t="s">
        <v>47</v>
      </c>
      <c r="D76" s="6" t="s">
        <v>297</v>
      </c>
      <c r="E76" t="s">
        <v>298</v>
      </c>
      <c r="F76" t="s">
        <v>27</v>
      </c>
      <c r="G76" t="s">
        <v>27</v>
      </c>
      <c r="H76" t="s">
        <v>27</v>
      </c>
      <c r="I76" t="s">
        <v>27</v>
      </c>
      <c r="J76" t="s">
        <v>27</v>
      </c>
      <c r="K76" t="s">
        <v>27</v>
      </c>
      <c r="L76" t="s">
        <v>27</v>
      </c>
      <c r="M76" t="s">
        <v>27</v>
      </c>
      <c r="N76" t="s">
        <v>27</v>
      </c>
      <c r="O76" t="s">
        <v>27</v>
      </c>
      <c r="P76" t="s">
        <v>27</v>
      </c>
      <c r="Q76" t="s">
        <v>27</v>
      </c>
      <c r="R76" t="s">
        <v>27</v>
      </c>
      <c r="S76" t="s">
        <v>27</v>
      </c>
      <c r="T76" t="s">
        <v>27</v>
      </c>
      <c r="U76" t="s">
        <v>27</v>
      </c>
      <c r="V76" t="s">
        <v>299</v>
      </c>
      <c r="W76" t="s">
        <v>43</v>
      </c>
      <c r="X76" t="s">
        <v>39</v>
      </c>
      <c r="Y76" t="s">
        <v>39</v>
      </c>
      <c r="Z76" t="s">
        <v>45</v>
      </c>
    </row>
    <row r="77" spans="1:26" x14ac:dyDescent="0.25">
      <c r="A77" t="s">
        <v>300</v>
      </c>
      <c r="B77" t="s">
        <v>27</v>
      </c>
      <c r="C77" t="s">
        <v>47</v>
      </c>
      <c r="D77" s="6" t="s">
        <v>301</v>
      </c>
      <c r="E77" t="s">
        <v>302</v>
      </c>
      <c r="F77" t="s">
        <v>303</v>
      </c>
      <c r="G77" t="s">
        <v>304</v>
      </c>
      <c r="H77" t="s">
        <v>305</v>
      </c>
      <c r="I77" t="s">
        <v>306</v>
      </c>
      <c r="J77" t="s">
        <v>27</v>
      </c>
      <c r="K77" t="s">
        <v>27</v>
      </c>
      <c r="L77" t="s">
        <v>27</v>
      </c>
      <c r="M77" t="s">
        <v>27</v>
      </c>
      <c r="N77" t="s">
        <v>27</v>
      </c>
      <c r="O77" t="s">
        <v>27</v>
      </c>
      <c r="P77" t="s">
        <v>27</v>
      </c>
      <c r="Q77" t="s">
        <v>27</v>
      </c>
      <c r="R77" t="s">
        <v>27</v>
      </c>
      <c r="S77" t="s">
        <v>27</v>
      </c>
      <c r="T77" t="s">
        <v>27</v>
      </c>
      <c r="U77" t="s">
        <v>27</v>
      </c>
      <c r="V77" t="s">
        <v>300</v>
      </c>
      <c r="W77" t="s">
        <v>47</v>
      </c>
      <c r="X77" t="s">
        <v>39</v>
      </c>
      <c r="Y77" t="s">
        <v>39</v>
      </c>
      <c r="Z77" t="s">
        <v>307</v>
      </c>
    </row>
    <row r="78" spans="1:26" x14ac:dyDescent="0.25">
      <c r="A78" t="s">
        <v>308</v>
      </c>
      <c r="B78" t="s">
        <v>27</v>
      </c>
      <c r="C78" t="s">
        <v>47</v>
      </c>
      <c r="D78" s="6" t="s">
        <v>309</v>
      </c>
      <c r="E78" t="s">
        <v>310</v>
      </c>
      <c r="F78" t="s">
        <v>311</v>
      </c>
      <c r="G78" t="s">
        <v>312</v>
      </c>
      <c r="H78" t="s">
        <v>27</v>
      </c>
      <c r="I78" t="s">
        <v>27</v>
      </c>
      <c r="J78" t="s">
        <v>27</v>
      </c>
      <c r="K78" t="s">
        <v>27</v>
      </c>
      <c r="L78" t="s">
        <v>27</v>
      </c>
      <c r="M78" t="s">
        <v>27</v>
      </c>
      <c r="N78" t="s">
        <v>27</v>
      </c>
      <c r="O78" t="s">
        <v>27</v>
      </c>
      <c r="P78" t="s">
        <v>27</v>
      </c>
      <c r="Q78" t="s">
        <v>27</v>
      </c>
      <c r="R78" t="s">
        <v>27</v>
      </c>
      <c r="S78" t="s">
        <v>27</v>
      </c>
      <c r="T78" t="s">
        <v>27</v>
      </c>
      <c r="U78" t="s">
        <v>27</v>
      </c>
      <c r="V78" t="s">
        <v>308</v>
      </c>
      <c r="W78" t="s">
        <v>47</v>
      </c>
      <c r="X78" t="s">
        <v>39</v>
      </c>
      <c r="Y78" t="s">
        <v>39</v>
      </c>
      <c r="Z78" t="s">
        <v>313</v>
      </c>
    </row>
    <row r="79" spans="1:26" x14ac:dyDescent="0.25">
      <c r="A79" t="s">
        <v>314</v>
      </c>
      <c r="B79" t="s">
        <v>27</v>
      </c>
      <c r="C79" t="s">
        <v>47</v>
      </c>
      <c r="D79" s="6" t="s">
        <v>315</v>
      </c>
      <c r="E79" t="s">
        <v>316</v>
      </c>
      <c r="F79" t="s">
        <v>317</v>
      </c>
      <c r="G79" t="s">
        <v>318</v>
      </c>
      <c r="H79" t="s">
        <v>319</v>
      </c>
      <c r="I79" t="s">
        <v>320</v>
      </c>
      <c r="J79" t="s">
        <v>27</v>
      </c>
      <c r="K79" t="s">
        <v>27</v>
      </c>
      <c r="L79" t="s">
        <v>27</v>
      </c>
      <c r="M79" t="s">
        <v>27</v>
      </c>
      <c r="N79" t="s">
        <v>27</v>
      </c>
      <c r="O79" t="s">
        <v>27</v>
      </c>
      <c r="P79" t="s">
        <v>27</v>
      </c>
      <c r="Q79" t="s">
        <v>27</v>
      </c>
      <c r="R79" t="s">
        <v>27</v>
      </c>
      <c r="S79" t="s">
        <v>27</v>
      </c>
      <c r="T79" t="s">
        <v>27</v>
      </c>
      <c r="U79" t="s">
        <v>27</v>
      </c>
      <c r="V79" t="s">
        <v>314</v>
      </c>
      <c r="W79" t="s">
        <v>47</v>
      </c>
      <c r="X79" t="s">
        <v>39</v>
      </c>
      <c r="Y79" t="s">
        <v>39</v>
      </c>
      <c r="Z79" t="s">
        <v>321</v>
      </c>
    </row>
    <row r="80" spans="1:26" x14ac:dyDescent="0.25">
      <c r="A80" t="s">
        <v>322</v>
      </c>
      <c r="B80" t="s">
        <v>27</v>
      </c>
      <c r="C80" t="s">
        <v>47</v>
      </c>
      <c r="D80" s="6" t="s">
        <v>323</v>
      </c>
      <c r="E80" t="s">
        <v>324</v>
      </c>
      <c r="F80" t="s">
        <v>27</v>
      </c>
      <c r="G80" t="s">
        <v>27</v>
      </c>
      <c r="H80" t="s">
        <v>27</v>
      </c>
      <c r="I80" t="s">
        <v>27</v>
      </c>
      <c r="J80" t="s">
        <v>27</v>
      </c>
      <c r="K80" t="s">
        <v>27</v>
      </c>
      <c r="L80" t="s">
        <v>27</v>
      </c>
      <c r="M80" t="s">
        <v>27</v>
      </c>
      <c r="N80" t="s">
        <v>27</v>
      </c>
      <c r="O80" t="s">
        <v>27</v>
      </c>
      <c r="P80" t="s">
        <v>27</v>
      </c>
      <c r="Q80" t="s">
        <v>27</v>
      </c>
      <c r="R80" t="s">
        <v>27</v>
      </c>
      <c r="S80" t="s">
        <v>27</v>
      </c>
      <c r="T80" t="s">
        <v>27</v>
      </c>
      <c r="U80" t="s">
        <v>27</v>
      </c>
      <c r="V80" t="s">
        <v>322</v>
      </c>
      <c r="W80" t="s">
        <v>43</v>
      </c>
      <c r="X80" t="s">
        <v>39</v>
      </c>
      <c r="Y80" t="s">
        <v>39</v>
      </c>
      <c r="Z80" t="s">
        <v>45</v>
      </c>
    </row>
    <row r="81" spans="1:26" x14ac:dyDescent="0.25">
      <c r="A81" t="s">
        <v>325</v>
      </c>
      <c r="B81" t="s">
        <v>339</v>
      </c>
      <c r="C81" t="s">
        <v>47</v>
      </c>
      <c r="D81" s="6" t="s">
        <v>326</v>
      </c>
      <c r="E81" t="s">
        <v>331</v>
      </c>
      <c r="F81" t="s">
        <v>328</v>
      </c>
      <c r="G81" t="s">
        <v>329</v>
      </c>
      <c r="H81" t="s">
        <v>27</v>
      </c>
      <c r="I81" t="s">
        <v>27</v>
      </c>
      <c r="J81" t="s">
        <v>27</v>
      </c>
      <c r="K81" t="s">
        <v>27</v>
      </c>
      <c r="L81" t="s">
        <v>27</v>
      </c>
      <c r="M81" t="s">
        <v>27</v>
      </c>
      <c r="N81" t="s">
        <v>27</v>
      </c>
      <c r="O81" t="s">
        <v>27</v>
      </c>
      <c r="P81" t="s">
        <v>27</v>
      </c>
      <c r="Q81" t="s">
        <v>27</v>
      </c>
      <c r="R81" t="s">
        <v>27</v>
      </c>
      <c r="S81" t="s">
        <v>27</v>
      </c>
      <c r="T81" t="s">
        <v>27</v>
      </c>
      <c r="U81" t="s">
        <v>27</v>
      </c>
      <c r="V81" t="s">
        <v>330</v>
      </c>
      <c r="W81" t="s">
        <v>47</v>
      </c>
      <c r="X81" t="s">
        <v>39</v>
      </c>
      <c r="Y81" t="s">
        <v>39</v>
      </c>
      <c r="Z81" t="s">
        <v>331</v>
      </c>
    </row>
    <row r="82" spans="1:26" x14ac:dyDescent="0.25">
      <c r="A82" t="s">
        <v>332</v>
      </c>
      <c r="B82" t="s">
        <v>27</v>
      </c>
      <c r="C82" t="s">
        <v>47</v>
      </c>
      <c r="D82" s="6" t="s">
        <v>333</v>
      </c>
      <c r="E82" t="s">
        <v>334</v>
      </c>
      <c r="F82" t="s">
        <v>27</v>
      </c>
      <c r="G82" t="s">
        <v>27</v>
      </c>
      <c r="H82" t="s">
        <v>27</v>
      </c>
      <c r="I82" t="s">
        <v>27</v>
      </c>
      <c r="J82" t="s">
        <v>27</v>
      </c>
      <c r="K82" t="s">
        <v>27</v>
      </c>
      <c r="L82" t="s">
        <v>27</v>
      </c>
      <c r="M82" t="s">
        <v>27</v>
      </c>
      <c r="N82" t="s">
        <v>27</v>
      </c>
      <c r="O82" t="s">
        <v>27</v>
      </c>
      <c r="P82" t="s">
        <v>27</v>
      </c>
      <c r="Q82" t="s">
        <v>27</v>
      </c>
      <c r="R82" t="s">
        <v>27</v>
      </c>
      <c r="S82" t="s">
        <v>27</v>
      </c>
      <c r="T82" t="s">
        <v>27</v>
      </c>
      <c r="U82" t="s">
        <v>27</v>
      </c>
      <c r="V82" t="s">
        <v>332</v>
      </c>
      <c r="W82" t="s">
        <v>43</v>
      </c>
      <c r="X82" t="s">
        <v>39</v>
      </c>
      <c r="Y82" t="s">
        <v>39</v>
      </c>
      <c r="Z82" t="s">
        <v>45</v>
      </c>
    </row>
    <row r="83" spans="1:26" x14ac:dyDescent="0.25">
      <c r="A83" t="s">
        <v>335</v>
      </c>
      <c r="B83" t="s">
        <v>42</v>
      </c>
      <c r="C83" t="s">
        <v>237</v>
      </c>
      <c r="E83" t="s">
        <v>27</v>
      </c>
      <c r="F83" t="s">
        <v>27</v>
      </c>
      <c r="G83" t="s">
        <v>27</v>
      </c>
      <c r="H83" t="s">
        <v>27</v>
      </c>
      <c r="I83" t="s">
        <v>27</v>
      </c>
      <c r="J83" t="s">
        <v>27</v>
      </c>
      <c r="K83" t="s">
        <v>27</v>
      </c>
      <c r="L83" t="s">
        <v>27</v>
      </c>
      <c r="M83" t="s">
        <v>27</v>
      </c>
      <c r="N83" t="s">
        <v>27</v>
      </c>
      <c r="O83" t="s">
        <v>27</v>
      </c>
      <c r="P83" t="s">
        <v>27</v>
      </c>
      <c r="Q83" t="s">
        <v>27</v>
      </c>
      <c r="R83" t="s">
        <v>27</v>
      </c>
      <c r="S83" t="s">
        <v>27</v>
      </c>
      <c r="T83" t="s">
        <v>27</v>
      </c>
      <c r="U83" t="s">
        <v>27</v>
      </c>
      <c r="V83" t="s">
        <v>336</v>
      </c>
      <c r="W83" t="s">
        <v>237</v>
      </c>
      <c r="X83" t="s">
        <v>39</v>
      </c>
      <c r="Y83" t="s">
        <v>39</v>
      </c>
      <c r="Z83" t="s">
        <v>337</v>
      </c>
    </row>
    <row r="84" spans="1:26" x14ac:dyDescent="0.25">
      <c r="A84" t="s">
        <v>338</v>
      </c>
      <c r="B84" t="s">
        <v>339</v>
      </c>
      <c r="C84" t="s">
        <v>237</v>
      </c>
      <c r="E84" t="s">
        <v>27</v>
      </c>
      <c r="F84" t="s">
        <v>27</v>
      </c>
      <c r="G84" t="s">
        <v>27</v>
      </c>
      <c r="H84" t="s">
        <v>27</v>
      </c>
      <c r="I84" t="s">
        <v>27</v>
      </c>
      <c r="J84" t="s">
        <v>27</v>
      </c>
      <c r="K84" t="s">
        <v>27</v>
      </c>
      <c r="L84" t="s">
        <v>27</v>
      </c>
      <c r="M84" t="s">
        <v>27</v>
      </c>
      <c r="N84" t="s">
        <v>27</v>
      </c>
      <c r="O84" t="s">
        <v>27</v>
      </c>
      <c r="P84" t="s">
        <v>27</v>
      </c>
      <c r="Q84" t="s">
        <v>27</v>
      </c>
      <c r="R84" t="s">
        <v>27</v>
      </c>
      <c r="S84" t="s">
        <v>27</v>
      </c>
      <c r="T84" t="s">
        <v>27</v>
      </c>
      <c r="U84" t="s">
        <v>27</v>
      </c>
      <c r="V84" t="s">
        <v>340</v>
      </c>
      <c r="W84" t="s">
        <v>237</v>
      </c>
      <c r="X84" t="s">
        <v>39</v>
      </c>
      <c r="Y84" t="s">
        <v>39</v>
      </c>
      <c r="Z84" t="s">
        <v>337</v>
      </c>
    </row>
    <row r="85" spans="1:26" x14ac:dyDescent="0.25">
      <c r="A85" t="s">
        <v>341</v>
      </c>
      <c r="B85" t="s">
        <v>339</v>
      </c>
      <c r="C85" t="s">
        <v>237</v>
      </c>
      <c r="E85" t="s">
        <v>27</v>
      </c>
      <c r="F85" t="s">
        <v>27</v>
      </c>
      <c r="G85" t="s">
        <v>27</v>
      </c>
      <c r="H85" t="s">
        <v>27</v>
      </c>
      <c r="I85" t="s">
        <v>27</v>
      </c>
      <c r="J85" t="s">
        <v>27</v>
      </c>
      <c r="K85" t="s">
        <v>27</v>
      </c>
      <c r="L85" t="s">
        <v>27</v>
      </c>
      <c r="M85" t="s">
        <v>27</v>
      </c>
      <c r="N85" t="s">
        <v>27</v>
      </c>
      <c r="O85" t="s">
        <v>27</v>
      </c>
      <c r="P85" t="s">
        <v>27</v>
      </c>
      <c r="Q85" t="s">
        <v>27</v>
      </c>
      <c r="R85" t="s">
        <v>27</v>
      </c>
      <c r="S85" t="s">
        <v>27</v>
      </c>
      <c r="T85" t="s">
        <v>27</v>
      </c>
      <c r="U85" t="s">
        <v>27</v>
      </c>
      <c r="V85" t="s">
        <v>342</v>
      </c>
      <c r="W85" t="s">
        <v>237</v>
      </c>
      <c r="X85" t="s">
        <v>39</v>
      </c>
      <c r="Y85" t="s">
        <v>39</v>
      </c>
      <c r="Z85" t="s">
        <v>337</v>
      </c>
    </row>
    <row r="86" spans="1:26" x14ac:dyDescent="0.25">
      <c r="A86" t="s">
        <v>343</v>
      </c>
      <c r="B86" t="s">
        <v>27</v>
      </c>
      <c r="C86" t="s">
        <v>237</v>
      </c>
      <c r="E86" t="s">
        <v>27</v>
      </c>
      <c r="F86" t="s">
        <v>27</v>
      </c>
      <c r="G86" t="s">
        <v>27</v>
      </c>
      <c r="H86" t="s">
        <v>27</v>
      </c>
      <c r="I86" t="s">
        <v>27</v>
      </c>
      <c r="J86" t="s">
        <v>27</v>
      </c>
      <c r="K86" t="s">
        <v>27</v>
      </c>
      <c r="L86" t="s">
        <v>27</v>
      </c>
      <c r="M86" t="s">
        <v>27</v>
      </c>
      <c r="N86" t="s">
        <v>27</v>
      </c>
      <c r="O86" t="s">
        <v>27</v>
      </c>
      <c r="P86" t="s">
        <v>27</v>
      </c>
      <c r="Q86" t="s">
        <v>27</v>
      </c>
      <c r="R86" t="s">
        <v>27</v>
      </c>
      <c r="S86" t="s">
        <v>27</v>
      </c>
      <c r="T86" t="s">
        <v>27</v>
      </c>
      <c r="U86" t="s">
        <v>27</v>
      </c>
      <c r="V86" t="s">
        <v>343</v>
      </c>
      <c r="W86" t="s">
        <v>237</v>
      </c>
      <c r="X86" t="s">
        <v>39</v>
      </c>
      <c r="Y86" t="s">
        <v>39</v>
      </c>
      <c r="Z86" t="s">
        <v>337</v>
      </c>
    </row>
    <row r="87" spans="1:26" x14ac:dyDescent="0.25">
      <c r="A87" t="s">
        <v>344</v>
      </c>
      <c r="B87" t="s">
        <v>27</v>
      </c>
      <c r="C87" t="s">
        <v>237</v>
      </c>
      <c r="E87" t="s">
        <v>27</v>
      </c>
      <c r="F87" t="s">
        <v>27</v>
      </c>
      <c r="G87" t="s">
        <v>27</v>
      </c>
      <c r="H87" t="s">
        <v>27</v>
      </c>
      <c r="I87" t="s">
        <v>27</v>
      </c>
      <c r="J87" t="s">
        <v>27</v>
      </c>
      <c r="K87" t="s">
        <v>27</v>
      </c>
      <c r="L87" t="s">
        <v>27</v>
      </c>
      <c r="M87" t="s">
        <v>27</v>
      </c>
      <c r="N87" t="s">
        <v>27</v>
      </c>
      <c r="O87" t="s">
        <v>27</v>
      </c>
      <c r="P87" t="s">
        <v>27</v>
      </c>
      <c r="Q87" t="s">
        <v>27</v>
      </c>
      <c r="R87" t="s">
        <v>27</v>
      </c>
      <c r="S87" t="s">
        <v>27</v>
      </c>
      <c r="T87" t="s">
        <v>27</v>
      </c>
      <c r="U87" t="s">
        <v>27</v>
      </c>
      <c r="V87" t="s">
        <v>345</v>
      </c>
      <c r="W87" t="s">
        <v>237</v>
      </c>
      <c r="X87" t="s">
        <v>39</v>
      </c>
      <c r="Y87" t="s">
        <v>39</v>
      </c>
      <c r="Z87" t="s">
        <v>337</v>
      </c>
    </row>
    <row r="88" spans="1:26" x14ac:dyDescent="0.25">
      <c r="A88" t="s">
        <v>346</v>
      </c>
      <c r="B88" t="s">
        <v>27</v>
      </c>
      <c r="C88" t="s">
        <v>237</v>
      </c>
      <c r="E88" t="s">
        <v>27</v>
      </c>
      <c r="F88" t="s">
        <v>27</v>
      </c>
      <c r="G88" t="s">
        <v>27</v>
      </c>
      <c r="H88" t="s">
        <v>27</v>
      </c>
      <c r="I88" t="s">
        <v>27</v>
      </c>
      <c r="J88" t="s">
        <v>27</v>
      </c>
      <c r="K88" t="s">
        <v>27</v>
      </c>
      <c r="L88" t="s">
        <v>27</v>
      </c>
      <c r="M88" t="s">
        <v>27</v>
      </c>
      <c r="N88" t="s">
        <v>27</v>
      </c>
      <c r="O88" t="s">
        <v>27</v>
      </c>
      <c r="P88" t="s">
        <v>27</v>
      </c>
      <c r="Q88" t="s">
        <v>27</v>
      </c>
      <c r="R88" t="s">
        <v>27</v>
      </c>
      <c r="S88" t="s">
        <v>27</v>
      </c>
      <c r="T88" t="s">
        <v>27</v>
      </c>
      <c r="U88" t="s">
        <v>27</v>
      </c>
      <c r="V88" t="s">
        <v>346</v>
      </c>
      <c r="W88" t="s">
        <v>237</v>
      </c>
      <c r="X88" t="s">
        <v>39</v>
      </c>
      <c r="Y88" t="s">
        <v>39</v>
      </c>
      <c r="Z88" t="s">
        <v>337</v>
      </c>
    </row>
    <row r="89" spans="1:26" x14ac:dyDescent="0.25">
      <c r="A89" t="s">
        <v>347</v>
      </c>
      <c r="B89" t="s">
        <v>27</v>
      </c>
      <c r="C89" t="s">
        <v>237</v>
      </c>
      <c r="E89" t="s">
        <v>27</v>
      </c>
      <c r="F89" t="s">
        <v>348</v>
      </c>
      <c r="G89" t="s">
        <v>349</v>
      </c>
      <c r="H89" t="s">
        <v>27</v>
      </c>
      <c r="I89" t="s">
        <v>27</v>
      </c>
      <c r="J89" t="s">
        <v>27</v>
      </c>
      <c r="K89" t="s">
        <v>27</v>
      </c>
      <c r="L89" t="s">
        <v>27</v>
      </c>
      <c r="M89" t="s">
        <v>27</v>
      </c>
      <c r="N89" t="s">
        <v>27</v>
      </c>
      <c r="O89" t="s">
        <v>27</v>
      </c>
      <c r="P89" t="s">
        <v>27</v>
      </c>
      <c r="Q89" t="s">
        <v>27</v>
      </c>
      <c r="R89" t="s">
        <v>27</v>
      </c>
      <c r="S89" t="s">
        <v>27</v>
      </c>
      <c r="T89" t="s">
        <v>27</v>
      </c>
      <c r="U89" t="s">
        <v>27</v>
      </c>
      <c r="V89" t="s">
        <v>347</v>
      </c>
      <c r="W89" t="s">
        <v>47</v>
      </c>
      <c r="X89" t="s">
        <v>39</v>
      </c>
      <c r="Y89" t="s">
        <v>39</v>
      </c>
      <c r="Z89" t="s">
        <v>350</v>
      </c>
    </row>
    <row r="90" spans="1:26" x14ac:dyDescent="0.25">
      <c r="A90" t="s">
        <v>351</v>
      </c>
      <c r="B90" t="s">
        <v>89</v>
      </c>
      <c r="C90" t="s">
        <v>237</v>
      </c>
      <c r="E90" t="s">
        <v>27</v>
      </c>
      <c r="F90" t="s">
        <v>27</v>
      </c>
      <c r="G90" t="s">
        <v>27</v>
      </c>
      <c r="H90" t="s">
        <v>27</v>
      </c>
      <c r="I90" t="s">
        <v>27</v>
      </c>
      <c r="J90" t="s">
        <v>27</v>
      </c>
      <c r="K90" t="s">
        <v>27</v>
      </c>
      <c r="L90" t="s">
        <v>27</v>
      </c>
      <c r="M90" t="s">
        <v>27</v>
      </c>
      <c r="N90" t="s">
        <v>27</v>
      </c>
      <c r="O90" t="s">
        <v>27</v>
      </c>
      <c r="P90" t="s">
        <v>27</v>
      </c>
      <c r="Q90" t="s">
        <v>27</v>
      </c>
      <c r="R90" t="s">
        <v>27</v>
      </c>
      <c r="S90" t="s">
        <v>27</v>
      </c>
      <c r="T90" t="s">
        <v>27</v>
      </c>
      <c r="U90" t="s">
        <v>27</v>
      </c>
      <c r="V90" t="s">
        <v>351</v>
      </c>
      <c r="W90" t="s">
        <v>237</v>
      </c>
      <c r="X90" t="s">
        <v>39</v>
      </c>
      <c r="Y90" t="s">
        <v>39</v>
      </c>
      <c r="Z90" t="s">
        <v>337</v>
      </c>
    </row>
    <row r="91" spans="1:26" x14ac:dyDescent="0.25">
      <c r="A91" t="s">
        <v>352</v>
      </c>
      <c r="B91" t="s">
        <v>79</v>
      </c>
      <c r="C91" t="s">
        <v>237</v>
      </c>
      <c r="E91" t="s">
        <v>27</v>
      </c>
      <c r="F91" t="s">
        <v>27</v>
      </c>
      <c r="G91" t="s">
        <v>27</v>
      </c>
      <c r="H91" t="s">
        <v>27</v>
      </c>
      <c r="I91" t="s">
        <v>27</v>
      </c>
      <c r="J91" t="s">
        <v>27</v>
      </c>
      <c r="K91" t="s">
        <v>27</v>
      </c>
      <c r="L91" t="s">
        <v>27</v>
      </c>
      <c r="M91" t="s">
        <v>27</v>
      </c>
      <c r="N91" t="s">
        <v>27</v>
      </c>
      <c r="O91" t="s">
        <v>27</v>
      </c>
      <c r="P91" t="s">
        <v>27</v>
      </c>
      <c r="Q91" t="s">
        <v>27</v>
      </c>
      <c r="R91" t="s">
        <v>27</v>
      </c>
      <c r="S91" t="s">
        <v>27</v>
      </c>
      <c r="T91" t="s">
        <v>27</v>
      </c>
      <c r="U91" t="s">
        <v>27</v>
      </c>
      <c r="V91" t="s">
        <v>353</v>
      </c>
      <c r="W91" t="s">
        <v>237</v>
      </c>
      <c r="X91" t="s">
        <v>39</v>
      </c>
      <c r="Y91" t="s">
        <v>39</v>
      </c>
      <c r="Z91" t="s">
        <v>337</v>
      </c>
    </row>
    <row r="92" spans="1:26" x14ac:dyDescent="0.25">
      <c r="A92" t="s">
        <v>354</v>
      </c>
      <c r="B92" t="s">
        <v>79</v>
      </c>
      <c r="C92" t="s">
        <v>28</v>
      </c>
      <c r="D92" t="s">
        <v>627</v>
      </c>
      <c r="E92" t="s">
        <v>628</v>
      </c>
      <c r="F92" t="s">
        <v>357</v>
      </c>
      <c r="G92" t="s">
        <v>358</v>
      </c>
      <c r="H92" t="s">
        <v>359</v>
      </c>
      <c r="I92" t="s">
        <v>360</v>
      </c>
      <c r="J92" t="s">
        <v>361</v>
      </c>
      <c r="K92" t="s">
        <v>362</v>
      </c>
      <c r="L92" t="s">
        <v>27</v>
      </c>
      <c r="M92" t="s">
        <v>27</v>
      </c>
      <c r="N92" t="s">
        <v>27</v>
      </c>
      <c r="O92" t="s">
        <v>27</v>
      </c>
      <c r="P92" t="s">
        <v>27</v>
      </c>
      <c r="Q92" t="s">
        <v>27</v>
      </c>
      <c r="R92" t="s">
        <v>27</v>
      </c>
      <c r="S92" t="s">
        <v>27</v>
      </c>
      <c r="T92" t="s">
        <v>27</v>
      </c>
      <c r="U92" t="s">
        <v>27</v>
      </c>
      <c r="V92" t="s">
        <v>354</v>
      </c>
      <c r="W92" t="s">
        <v>28</v>
      </c>
      <c r="X92" t="s">
        <v>39</v>
      </c>
      <c r="Y92" t="s">
        <v>39</v>
      </c>
      <c r="Z92" t="s">
        <v>363</v>
      </c>
    </row>
    <row r="93" spans="1:26" x14ac:dyDescent="0.25">
      <c r="A93" t="s">
        <v>364</v>
      </c>
      <c r="B93" t="s">
        <v>27</v>
      </c>
      <c r="C93" t="s">
        <v>28</v>
      </c>
      <c r="D93" s="6" t="s">
        <v>365</v>
      </c>
      <c r="E93" t="s">
        <v>366</v>
      </c>
      <c r="F93" t="s">
        <v>367</v>
      </c>
      <c r="G93" t="s">
        <v>368</v>
      </c>
      <c r="H93" t="s">
        <v>369</v>
      </c>
      <c r="I93" t="s">
        <v>370</v>
      </c>
      <c r="J93" t="s">
        <v>371</v>
      </c>
      <c r="K93" t="s">
        <v>372</v>
      </c>
      <c r="L93" t="s">
        <v>27</v>
      </c>
      <c r="M93" t="s">
        <v>27</v>
      </c>
      <c r="N93" t="s">
        <v>27</v>
      </c>
      <c r="O93" t="s">
        <v>27</v>
      </c>
      <c r="P93" t="s">
        <v>27</v>
      </c>
      <c r="Q93" t="s">
        <v>27</v>
      </c>
      <c r="R93" t="s">
        <v>27</v>
      </c>
      <c r="S93" t="s">
        <v>27</v>
      </c>
      <c r="T93" t="s">
        <v>27</v>
      </c>
      <c r="U93" t="s">
        <v>27</v>
      </c>
      <c r="V93" t="s">
        <v>364</v>
      </c>
      <c r="W93" t="s">
        <v>28</v>
      </c>
      <c r="X93" t="s">
        <v>39</v>
      </c>
      <c r="Y93" t="s">
        <v>39</v>
      </c>
      <c r="Z93" t="s">
        <v>373</v>
      </c>
    </row>
    <row r="94" spans="1:26" x14ac:dyDescent="0.25">
      <c r="A94" t="s">
        <v>374</v>
      </c>
      <c r="B94" t="s">
        <v>27</v>
      </c>
      <c r="C94" t="s">
        <v>28</v>
      </c>
      <c r="D94" s="6" t="s">
        <v>375</v>
      </c>
      <c r="E94" t="s">
        <v>376</v>
      </c>
      <c r="F94" t="s">
        <v>377</v>
      </c>
      <c r="G94" t="s">
        <v>378</v>
      </c>
      <c r="H94" t="s">
        <v>379</v>
      </c>
      <c r="I94" t="s">
        <v>380</v>
      </c>
      <c r="J94" t="s">
        <v>27</v>
      </c>
      <c r="K94" t="s">
        <v>27</v>
      </c>
      <c r="L94" t="s">
        <v>27</v>
      </c>
      <c r="M94" t="s">
        <v>27</v>
      </c>
      <c r="N94" t="s">
        <v>27</v>
      </c>
      <c r="O94" t="s">
        <v>27</v>
      </c>
      <c r="P94" t="s">
        <v>27</v>
      </c>
      <c r="Q94" t="s">
        <v>27</v>
      </c>
      <c r="R94" t="s">
        <v>27</v>
      </c>
      <c r="S94" t="s">
        <v>27</v>
      </c>
      <c r="T94" t="s">
        <v>27</v>
      </c>
      <c r="U94" t="s">
        <v>27</v>
      </c>
      <c r="V94" t="s">
        <v>374</v>
      </c>
      <c r="W94" t="s">
        <v>28</v>
      </c>
      <c r="X94" t="s">
        <v>39</v>
      </c>
      <c r="Y94" t="s">
        <v>39</v>
      </c>
      <c r="Z94" t="s">
        <v>381</v>
      </c>
    </row>
    <row r="95" spans="1:26" x14ac:dyDescent="0.25">
      <c r="A95" t="s">
        <v>382</v>
      </c>
      <c r="B95" t="s">
        <v>79</v>
      </c>
      <c r="C95" t="s">
        <v>28</v>
      </c>
      <c r="D95" s="6" t="s">
        <v>613</v>
      </c>
      <c r="E95" t="s">
        <v>384</v>
      </c>
      <c r="F95" t="s">
        <v>385</v>
      </c>
      <c r="G95" t="s">
        <v>386</v>
      </c>
      <c r="H95" t="s">
        <v>387</v>
      </c>
      <c r="I95" t="s">
        <v>388</v>
      </c>
      <c r="J95" t="s">
        <v>27</v>
      </c>
      <c r="K95" t="s">
        <v>27</v>
      </c>
      <c r="L95" t="s">
        <v>27</v>
      </c>
      <c r="M95" t="s">
        <v>27</v>
      </c>
      <c r="N95" t="s">
        <v>27</v>
      </c>
      <c r="O95" t="s">
        <v>27</v>
      </c>
      <c r="P95" t="s">
        <v>27</v>
      </c>
      <c r="Q95" t="s">
        <v>27</v>
      </c>
      <c r="R95" t="s">
        <v>27</v>
      </c>
      <c r="S95" t="s">
        <v>27</v>
      </c>
      <c r="T95" t="s">
        <v>27</v>
      </c>
      <c r="U95" t="s">
        <v>27</v>
      </c>
      <c r="V95" t="s">
        <v>389</v>
      </c>
      <c r="W95" t="s">
        <v>28</v>
      </c>
      <c r="X95" t="s">
        <v>39</v>
      </c>
      <c r="Y95" t="s">
        <v>39</v>
      </c>
      <c r="Z95" t="s">
        <v>390</v>
      </c>
    </row>
    <row r="96" spans="1:26" x14ac:dyDescent="0.25">
      <c r="A96" t="s">
        <v>391</v>
      </c>
      <c r="B96" t="s">
        <v>27</v>
      </c>
      <c r="C96" t="s">
        <v>28</v>
      </c>
      <c r="D96" s="6" t="s">
        <v>614</v>
      </c>
      <c r="E96" t="s">
        <v>393</v>
      </c>
      <c r="F96" t="s">
        <v>394</v>
      </c>
      <c r="G96" t="s">
        <v>395</v>
      </c>
      <c r="H96" t="s">
        <v>396</v>
      </c>
      <c r="I96" t="s">
        <v>397</v>
      </c>
      <c r="J96" t="s">
        <v>398</v>
      </c>
      <c r="K96" t="s">
        <v>399</v>
      </c>
      <c r="L96" t="s">
        <v>27</v>
      </c>
      <c r="M96" t="s">
        <v>27</v>
      </c>
      <c r="N96" t="s">
        <v>27</v>
      </c>
      <c r="O96" t="s">
        <v>27</v>
      </c>
      <c r="P96" t="s">
        <v>27</v>
      </c>
      <c r="Q96" t="s">
        <v>27</v>
      </c>
      <c r="R96" t="s">
        <v>27</v>
      </c>
      <c r="S96" t="s">
        <v>27</v>
      </c>
      <c r="T96" t="s">
        <v>27</v>
      </c>
      <c r="U96" t="s">
        <v>27</v>
      </c>
      <c r="V96" t="s">
        <v>400</v>
      </c>
      <c r="W96" t="s">
        <v>28</v>
      </c>
      <c r="X96" t="s">
        <v>39</v>
      </c>
      <c r="Y96" t="s">
        <v>39</v>
      </c>
      <c r="Z96" t="s">
        <v>401</v>
      </c>
    </row>
    <row r="97" spans="1:26" x14ac:dyDescent="0.25">
      <c r="A97" t="s">
        <v>402</v>
      </c>
      <c r="B97" t="s">
        <v>27</v>
      </c>
      <c r="C97" t="s">
        <v>28</v>
      </c>
      <c r="D97" s="6" t="s">
        <v>403</v>
      </c>
      <c r="E97" t="s">
        <v>69</v>
      </c>
      <c r="F97" t="s">
        <v>27</v>
      </c>
      <c r="G97" t="s">
        <v>27</v>
      </c>
      <c r="H97" t="s">
        <v>27</v>
      </c>
      <c r="I97" t="s">
        <v>27</v>
      </c>
      <c r="J97" t="s">
        <v>27</v>
      </c>
      <c r="K97" t="s">
        <v>27</v>
      </c>
      <c r="L97" t="s">
        <v>27</v>
      </c>
      <c r="M97" t="s">
        <v>27</v>
      </c>
      <c r="N97" t="s">
        <v>27</v>
      </c>
      <c r="O97" t="s">
        <v>27</v>
      </c>
      <c r="P97" t="s">
        <v>27</v>
      </c>
      <c r="Q97" t="s">
        <v>27</v>
      </c>
      <c r="R97" t="s">
        <v>27</v>
      </c>
      <c r="S97" t="s">
        <v>27</v>
      </c>
      <c r="T97" t="s">
        <v>27</v>
      </c>
      <c r="U97" t="s">
        <v>27</v>
      </c>
      <c r="V97" t="s">
        <v>404</v>
      </c>
      <c r="W97" t="s">
        <v>43</v>
      </c>
      <c r="X97" t="s">
        <v>39</v>
      </c>
      <c r="Y97" t="s">
        <v>39</v>
      </c>
      <c r="Z97" t="s">
        <v>45</v>
      </c>
    </row>
    <row r="98" spans="1:26" x14ac:dyDescent="0.25">
      <c r="A98" t="s">
        <v>405</v>
      </c>
      <c r="B98" t="s">
        <v>27</v>
      </c>
      <c r="C98" t="s">
        <v>28</v>
      </c>
      <c r="D98" s="6" t="s">
        <v>406</v>
      </c>
      <c r="E98" t="s">
        <v>407</v>
      </c>
      <c r="F98" t="s">
        <v>27</v>
      </c>
      <c r="G98" t="s">
        <v>27</v>
      </c>
      <c r="H98" t="s">
        <v>27</v>
      </c>
      <c r="I98" t="s">
        <v>27</v>
      </c>
      <c r="J98" t="s">
        <v>27</v>
      </c>
      <c r="K98" t="s">
        <v>27</v>
      </c>
      <c r="L98" t="s">
        <v>27</v>
      </c>
      <c r="M98" t="s">
        <v>27</v>
      </c>
      <c r="N98" t="s">
        <v>27</v>
      </c>
      <c r="O98" t="s">
        <v>27</v>
      </c>
      <c r="P98" t="s">
        <v>27</v>
      </c>
      <c r="Q98" t="s">
        <v>27</v>
      </c>
      <c r="R98" t="s">
        <v>27</v>
      </c>
      <c r="S98" t="s">
        <v>27</v>
      </c>
      <c r="T98" t="s">
        <v>27</v>
      </c>
      <c r="U98" t="s">
        <v>27</v>
      </c>
      <c r="V98" t="s">
        <v>405</v>
      </c>
      <c r="W98" t="s">
        <v>43</v>
      </c>
      <c r="X98" t="s">
        <v>39</v>
      </c>
      <c r="Y98" t="s">
        <v>39</v>
      </c>
      <c r="Z98" t="s">
        <v>45</v>
      </c>
    </row>
    <row r="99" spans="1:26" x14ac:dyDescent="0.25">
      <c r="A99" t="s">
        <v>408</v>
      </c>
      <c r="B99" t="s">
        <v>27</v>
      </c>
      <c r="C99" t="s">
        <v>28</v>
      </c>
      <c r="D99" s="6" t="s">
        <v>409</v>
      </c>
      <c r="E99" t="s">
        <v>410</v>
      </c>
      <c r="F99" t="s">
        <v>411</v>
      </c>
      <c r="G99" t="s">
        <v>203</v>
      </c>
      <c r="H99" t="s">
        <v>412</v>
      </c>
      <c r="I99" t="s">
        <v>413</v>
      </c>
      <c r="J99" t="s">
        <v>27</v>
      </c>
      <c r="K99" t="s">
        <v>27</v>
      </c>
      <c r="L99" t="s">
        <v>27</v>
      </c>
      <c r="M99" t="s">
        <v>27</v>
      </c>
      <c r="N99" t="s">
        <v>27</v>
      </c>
      <c r="O99" t="s">
        <v>27</v>
      </c>
      <c r="P99" t="s">
        <v>27</v>
      </c>
      <c r="Q99" t="s">
        <v>27</v>
      </c>
      <c r="R99" t="s">
        <v>27</v>
      </c>
      <c r="S99" t="s">
        <v>27</v>
      </c>
      <c r="T99" t="s">
        <v>27</v>
      </c>
      <c r="U99" t="s">
        <v>27</v>
      </c>
      <c r="V99" t="s">
        <v>408</v>
      </c>
      <c r="W99" t="s">
        <v>28</v>
      </c>
      <c r="X99" t="s">
        <v>39</v>
      </c>
      <c r="Y99" t="s">
        <v>39</v>
      </c>
      <c r="Z99" t="s">
        <v>414</v>
      </c>
    </row>
    <row r="100" spans="1:26" x14ac:dyDescent="0.25">
      <c r="A100" t="s">
        <v>415</v>
      </c>
      <c r="B100" t="s">
        <v>27</v>
      </c>
      <c r="C100" t="s">
        <v>28</v>
      </c>
      <c r="D100" s="6" t="s">
        <v>416</v>
      </c>
      <c r="E100" t="s">
        <v>417</v>
      </c>
      <c r="F100" t="s">
        <v>418</v>
      </c>
      <c r="G100" t="s">
        <v>419</v>
      </c>
      <c r="H100" t="s">
        <v>420</v>
      </c>
      <c r="I100" t="s">
        <v>421</v>
      </c>
      <c r="J100" t="s">
        <v>27</v>
      </c>
      <c r="K100" t="s">
        <v>27</v>
      </c>
      <c r="L100" t="s">
        <v>27</v>
      </c>
      <c r="M100" t="s">
        <v>27</v>
      </c>
      <c r="N100" t="s">
        <v>27</v>
      </c>
      <c r="O100" t="s">
        <v>27</v>
      </c>
      <c r="P100" t="s">
        <v>27</v>
      </c>
      <c r="Q100" t="s">
        <v>27</v>
      </c>
      <c r="R100" t="s">
        <v>27</v>
      </c>
      <c r="S100" t="s">
        <v>27</v>
      </c>
      <c r="T100" t="s">
        <v>27</v>
      </c>
      <c r="U100" t="s">
        <v>27</v>
      </c>
      <c r="V100" t="s">
        <v>422</v>
      </c>
      <c r="W100" t="s">
        <v>28</v>
      </c>
      <c r="X100" t="s">
        <v>39</v>
      </c>
      <c r="Y100" t="s">
        <v>39</v>
      </c>
      <c r="Z100" t="s">
        <v>423</v>
      </c>
    </row>
    <row r="101" spans="1:26" x14ac:dyDescent="0.25">
      <c r="A101" t="s">
        <v>424</v>
      </c>
      <c r="B101" t="s">
        <v>27</v>
      </c>
      <c r="C101" t="s">
        <v>28</v>
      </c>
      <c r="D101" s="6" t="s">
        <v>425</v>
      </c>
      <c r="E101" t="s">
        <v>426</v>
      </c>
      <c r="F101" t="s">
        <v>427</v>
      </c>
      <c r="G101" t="s">
        <v>63</v>
      </c>
      <c r="H101" t="s">
        <v>428</v>
      </c>
      <c r="I101" t="s">
        <v>429</v>
      </c>
      <c r="J101" t="s">
        <v>430</v>
      </c>
      <c r="K101" t="s">
        <v>431</v>
      </c>
      <c r="L101" t="s">
        <v>27</v>
      </c>
      <c r="M101" t="s">
        <v>27</v>
      </c>
      <c r="N101" t="s">
        <v>27</v>
      </c>
      <c r="O101" t="s">
        <v>27</v>
      </c>
      <c r="P101" t="s">
        <v>27</v>
      </c>
      <c r="Q101" t="s">
        <v>27</v>
      </c>
      <c r="R101" t="s">
        <v>27</v>
      </c>
      <c r="S101" t="s">
        <v>27</v>
      </c>
      <c r="T101" t="s">
        <v>27</v>
      </c>
      <c r="U101" t="s">
        <v>27</v>
      </c>
      <c r="V101" t="s">
        <v>424</v>
      </c>
      <c r="W101" t="s">
        <v>28</v>
      </c>
      <c r="X101" t="s">
        <v>39</v>
      </c>
      <c r="Y101" t="s">
        <v>39</v>
      </c>
      <c r="Z101" t="s">
        <v>432</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48437-8ED8-4415-816C-322F8A113B6C}">
  <sheetPr codeName="Tabelle7">
    <tabColor theme="1" tint="0.249977111117893"/>
  </sheetPr>
  <dimension ref="A1:Z101"/>
  <sheetViews>
    <sheetView topLeftCell="N50" workbookViewId="0">
      <selection activeCell="A53" sqref="A53"/>
    </sheetView>
  </sheetViews>
  <sheetFormatPr baseColWidth="10" defaultRowHeight="15" x14ac:dyDescent="0.25"/>
  <cols>
    <col min="1" max="1" width="81.140625" bestFit="1" customWidth="1"/>
    <col min="2" max="2" width="25.7109375" bestFit="1" customWidth="1"/>
    <col min="3" max="3" width="31.5703125" bestFit="1" customWidth="1"/>
    <col min="4" max="5" width="81.140625" bestFit="1" customWidth="1"/>
    <col min="6" max="6" width="68.140625" bestFit="1" customWidth="1"/>
    <col min="7" max="9" width="81.140625" bestFit="1" customWidth="1"/>
    <col min="10" max="10" width="65.42578125" bestFit="1" customWidth="1"/>
    <col min="11" max="11" width="81.140625" bestFit="1" customWidth="1"/>
    <col min="12" max="12" width="70" bestFit="1" customWidth="1"/>
    <col min="13" max="13" width="81.140625" bestFit="1" customWidth="1"/>
    <col min="14" max="14" width="25.140625" bestFit="1" customWidth="1"/>
    <col min="15" max="15" width="81.140625" bestFit="1" customWidth="1"/>
    <col min="16" max="16" width="33.42578125" bestFit="1" customWidth="1"/>
    <col min="17" max="17" width="81.140625" bestFit="1" customWidth="1"/>
    <col min="18" max="18" width="20.140625" bestFit="1" customWidth="1"/>
    <col min="19" max="19" width="17.42578125" bestFit="1" customWidth="1"/>
    <col min="20" max="20" width="20.140625" bestFit="1" customWidth="1"/>
    <col min="21" max="21" width="17.42578125" bestFit="1" customWidth="1"/>
    <col min="22" max="22" width="81.140625" bestFit="1" customWidth="1"/>
    <col min="23" max="23" width="31.5703125" bestFit="1" customWidth="1"/>
    <col min="24" max="24" width="26" bestFit="1" customWidth="1"/>
    <col min="25" max="25" width="23.7109375" bestFit="1" customWidth="1"/>
    <col min="26" max="26" width="81.1406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617</v>
      </c>
      <c r="E2" t="s">
        <v>654</v>
      </c>
      <c r="F2" t="s">
        <v>470</v>
      </c>
      <c r="G2" t="s">
        <v>429</v>
      </c>
      <c r="H2" t="s">
        <v>471</v>
      </c>
      <c r="I2" t="s">
        <v>472</v>
      </c>
      <c r="J2" t="s">
        <v>473</v>
      </c>
      <c r="K2" t="s">
        <v>431</v>
      </c>
      <c r="L2" t="s">
        <v>474</v>
      </c>
      <c r="M2" t="s">
        <v>429</v>
      </c>
      <c r="N2" t="s">
        <v>27</v>
      </c>
      <c r="O2" t="s">
        <v>27</v>
      </c>
      <c r="P2" t="s">
        <v>27</v>
      </c>
      <c r="Q2" t="s">
        <v>27</v>
      </c>
      <c r="R2" t="s">
        <v>27</v>
      </c>
      <c r="S2" t="s">
        <v>27</v>
      </c>
      <c r="T2" t="s">
        <v>27</v>
      </c>
      <c r="U2" t="s">
        <v>27</v>
      </c>
      <c r="V2" t="s">
        <v>26</v>
      </c>
      <c r="W2" t="s">
        <v>28</v>
      </c>
      <c r="X2" t="s">
        <v>39</v>
      </c>
      <c r="Y2" t="s">
        <v>39</v>
      </c>
      <c r="Z2" t="s">
        <v>475</v>
      </c>
    </row>
    <row r="3" spans="1:26" x14ac:dyDescent="0.25">
      <c r="A3" t="s">
        <v>41</v>
      </c>
      <c r="B3" t="s">
        <v>42</v>
      </c>
      <c r="C3" t="s">
        <v>43</v>
      </c>
      <c r="E3" t="s">
        <v>27</v>
      </c>
      <c r="F3" t="s">
        <v>27</v>
      </c>
      <c r="G3" t="s">
        <v>27</v>
      </c>
      <c r="H3" t="s">
        <v>27</v>
      </c>
      <c r="I3" t="s">
        <v>27</v>
      </c>
      <c r="J3" t="s">
        <v>27</v>
      </c>
      <c r="K3" t="s">
        <v>27</v>
      </c>
      <c r="L3" t="s">
        <v>27</v>
      </c>
      <c r="M3" t="s">
        <v>27</v>
      </c>
      <c r="N3" t="s">
        <v>27</v>
      </c>
      <c r="O3" t="s">
        <v>27</v>
      </c>
      <c r="P3" t="s">
        <v>27</v>
      </c>
      <c r="Q3" t="s">
        <v>27</v>
      </c>
      <c r="R3" t="s">
        <v>27</v>
      </c>
      <c r="S3" t="s">
        <v>27</v>
      </c>
      <c r="T3" t="s">
        <v>27</v>
      </c>
      <c r="U3" t="s">
        <v>27</v>
      </c>
      <c r="V3" t="s">
        <v>44</v>
      </c>
      <c r="W3" t="s">
        <v>43</v>
      </c>
      <c r="X3" t="s">
        <v>39</v>
      </c>
      <c r="Y3" t="s">
        <v>39</v>
      </c>
      <c r="Z3" t="s">
        <v>45</v>
      </c>
    </row>
    <row r="4" spans="1:26" x14ac:dyDescent="0.25">
      <c r="A4" t="s">
        <v>46</v>
      </c>
      <c r="B4" t="s">
        <v>42</v>
      </c>
      <c r="C4" t="s">
        <v>47</v>
      </c>
      <c r="D4" t="s">
        <v>48</v>
      </c>
      <c r="E4" t="s">
        <v>49</v>
      </c>
      <c r="F4" t="s">
        <v>27</v>
      </c>
      <c r="G4" t="s">
        <v>27</v>
      </c>
      <c r="H4" t="s">
        <v>27</v>
      </c>
      <c r="I4" t="s">
        <v>27</v>
      </c>
      <c r="J4" t="s">
        <v>27</v>
      </c>
      <c r="K4" t="s">
        <v>27</v>
      </c>
      <c r="L4" t="s">
        <v>27</v>
      </c>
      <c r="M4" t="s">
        <v>27</v>
      </c>
      <c r="N4" t="s">
        <v>27</v>
      </c>
      <c r="O4" t="s">
        <v>27</v>
      </c>
      <c r="P4" t="s">
        <v>27</v>
      </c>
      <c r="Q4" t="s">
        <v>27</v>
      </c>
      <c r="R4" t="s">
        <v>27</v>
      </c>
      <c r="S4" t="s">
        <v>27</v>
      </c>
      <c r="T4" t="s">
        <v>27</v>
      </c>
      <c r="U4" t="s">
        <v>27</v>
      </c>
      <c r="V4" t="s">
        <v>50</v>
      </c>
      <c r="W4" t="s">
        <v>43</v>
      </c>
      <c r="X4" t="s">
        <v>39</v>
      </c>
      <c r="Y4" t="s">
        <v>39</v>
      </c>
      <c r="Z4" t="s">
        <v>45</v>
      </c>
    </row>
    <row r="5" spans="1:26" x14ac:dyDescent="0.25">
      <c r="A5" t="s">
        <v>51</v>
      </c>
      <c r="B5" t="s">
        <v>27</v>
      </c>
      <c r="C5" t="s">
        <v>28</v>
      </c>
      <c r="D5" t="s">
        <v>52</v>
      </c>
      <c r="E5" t="s">
        <v>655</v>
      </c>
      <c r="F5" t="s">
        <v>476</v>
      </c>
      <c r="G5" t="s">
        <v>55</v>
      </c>
      <c r="H5" t="s">
        <v>477</v>
      </c>
      <c r="I5" t="s">
        <v>413</v>
      </c>
      <c r="J5" t="s">
        <v>478</v>
      </c>
      <c r="K5" t="s">
        <v>55</v>
      </c>
      <c r="L5" t="s">
        <v>479</v>
      </c>
      <c r="M5" t="s">
        <v>55</v>
      </c>
      <c r="N5" t="s">
        <v>480</v>
      </c>
      <c r="O5" t="s">
        <v>481</v>
      </c>
      <c r="P5" t="s">
        <v>482</v>
      </c>
      <c r="Q5" t="s">
        <v>483</v>
      </c>
      <c r="R5" t="s">
        <v>27</v>
      </c>
      <c r="S5" t="s">
        <v>27</v>
      </c>
      <c r="T5" t="s">
        <v>27</v>
      </c>
      <c r="U5" t="s">
        <v>27</v>
      </c>
      <c r="V5" t="s">
        <v>51</v>
      </c>
      <c r="W5" t="s">
        <v>28</v>
      </c>
      <c r="X5" t="s">
        <v>39</v>
      </c>
      <c r="Y5" t="s">
        <v>39</v>
      </c>
      <c r="Z5" t="s">
        <v>484</v>
      </c>
    </row>
    <row r="6" spans="1:26" x14ac:dyDescent="0.25">
      <c r="A6" t="s">
        <v>67</v>
      </c>
      <c r="B6" t="s">
        <v>27</v>
      </c>
      <c r="C6" t="s">
        <v>28</v>
      </c>
      <c r="D6" t="s">
        <v>605</v>
      </c>
      <c r="E6" t="s">
        <v>69</v>
      </c>
      <c r="F6" t="s">
        <v>27</v>
      </c>
      <c r="G6" t="s">
        <v>27</v>
      </c>
      <c r="H6" t="s">
        <v>27</v>
      </c>
      <c r="I6" t="s">
        <v>27</v>
      </c>
      <c r="J6" t="s">
        <v>27</v>
      </c>
      <c r="K6" t="s">
        <v>27</v>
      </c>
      <c r="L6" t="s">
        <v>27</v>
      </c>
      <c r="M6" t="s">
        <v>27</v>
      </c>
      <c r="N6" t="s">
        <v>27</v>
      </c>
      <c r="O6" t="s">
        <v>27</v>
      </c>
      <c r="P6" t="s">
        <v>27</v>
      </c>
      <c r="Q6" t="s">
        <v>27</v>
      </c>
      <c r="R6" t="s">
        <v>27</v>
      </c>
      <c r="S6" t="s">
        <v>27</v>
      </c>
      <c r="T6" t="s">
        <v>27</v>
      </c>
      <c r="U6" t="s">
        <v>27</v>
      </c>
      <c r="V6" t="s">
        <v>70</v>
      </c>
      <c r="W6" t="s">
        <v>43</v>
      </c>
      <c r="X6" t="s">
        <v>39</v>
      </c>
      <c r="Y6" t="s">
        <v>39</v>
      </c>
      <c r="Z6" t="s">
        <v>45</v>
      </c>
    </row>
    <row r="7" spans="1:26" x14ac:dyDescent="0.25">
      <c r="A7" t="s">
        <v>71</v>
      </c>
      <c r="B7" t="s">
        <v>27</v>
      </c>
      <c r="C7" t="s">
        <v>43</v>
      </c>
      <c r="D7" t="s">
        <v>72</v>
      </c>
      <c r="E7" t="s">
        <v>69</v>
      </c>
      <c r="F7" t="s">
        <v>27</v>
      </c>
      <c r="G7" t="s">
        <v>27</v>
      </c>
      <c r="H7" t="s">
        <v>27</v>
      </c>
      <c r="I7" t="s">
        <v>27</v>
      </c>
      <c r="J7" t="s">
        <v>27</v>
      </c>
      <c r="K7" t="s">
        <v>27</v>
      </c>
      <c r="L7" t="s">
        <v>27</v>
      </c>
      <c r="M7" t="s">
        <v>27</v>
      </c>
      <c r="N7" t="s">
        <v>27</v>
      </c>
      <c r="O7" t="s">
        <v>27</v>
      </c>
      <c r="P7" t="s">
        <v>27</v>
      </c>
      <c r="Q7" t="s">
        <v>27</v>
      </c>
      <c r="R7" t="s">
        <v>27</v>
      </c>
      <c r="S7" t="s">
        <v>27</v>
      </c>
      <c r="T7" t="s">
        <v>27</v>
      </c>
      <c r="U7" t="s">
        <v>27</v>
      </c>
      <c r="V7" t="s">
        <v>71</v>
      </c>
      <c r="W7" t="s">
        <v>43</v>
      </c>
      <c r="X7" t="s">
        <v>39</v>
      </c>
      <c r="Y7" t="s">
        <v>39</v>
      </c>
      <c r="Z7" t="s">
        <v>45</v>
      </c>
    </row>
    <row r="8" spans="1:26" x14ac:dyDescent="0.25">
      <c r="A8" t="s">
        <v>73</v>
      </c>
      <c r="B8" t="s">
        <v>27</v>
      </c>
      <c r="C8" t="s">
        <v>28</v>
      </c>
      <c r="D8" t="s">
        <v>606</v>
      </c>
      <c r="E8" t="s">
        <v>75</v>
      </c>
      <c r="F8" t="s">
        <v>27</v>
      </c>
      <c r="G8" t="s">
        <v>27</v>
      </c>
      <c r="H8" t="s">
        <v>27</v>
      </c>
      <c r="I8" t="s">
        <v>27</v>
      </c>
      <c r="J8" t="s">
        <v>27</v>
      </c>
      <c r="K8" t="s">
        <v>27</v>
      </c>
      <c r="L8" t="s">
        <v>27</v>
      </c>
      <c r="M8" t="s">
        <v>27</v>
      </c>
      <c r="N8" t="s">
        <v>27</v>
      </c>
      <c r="O8" t="s">
        <v>27</v>
      </c>
      <c r="P8" t="s">
        <v>27</v>
      </c>
      <c r="Q8" t="s">
        <v>27</v>
      </c>
      <c r="R8" t="s">
        <v>27</v>
      </c>
      <c r="S8" t="s">
        <v>27</v>
      </c>
      <c r="T8" t="s">
        <v>27</v>
      </c>
      <c r="U8" t="s">
        <v>27</v>
      </c>
      <c r="V8" t="s">
        <v>76</v>
      </c>
      <c r="W8" t="s">
        <v>43</v>
      </c>
      <c r="X8" t="s">
        <v>39</v>
      </c>
      <c r="Y8" t="s">
        <v>39</v>
      </c>
      <c r="Z8" t="s">
        <v>45</v>
      </c>
    </row>
    <row r="9" spans="1:26" x14ac:dyDescent="0.25">
      <c r="A9" t="s">
        <v>77</v>
      </c>
      <c r="B9" t="s">
        <v>27</v>
      </c>
      <c r="C9" t="s">
        <v>43</v>
      </c>
      <c r="E9" t="s">
        <v>27</v>
      </c>
      <c r="F9" t="s">
        <v>27</v>
      </c>
      <c r="G9" t="s">
        <v>27</v>
      </c>
      <c r="H9" t="s">
        <v>27</v>
      </c>
      <c r="I9" t="s">
        <v>27</v>
      </c>
      <c r="J9" t="s">
        <v>27</v>
      </c>
      <c r="K9" t="s">
        <v>27</v>
      </c>
      <c r="L9" t="s">
        <v>27</v>
      </c>
      <c r="M9" t="s">
        <v>27</v>
      </c>
      <c r="N9" t="s">
        <v>27</v>
      </c>
      <c r="O9" t="s">
        <v>27</v>
      </c>
      <c r="P9" t="s">
        <v>27</v>
      </c>
      <c r="Q9" t="s">
        <v>27</v>
      </c>
      <c r="R9" t="s">
        <v>27</v>
      </c>
      <c r="S9" t="s">
        <v>27</v>
      </c>
      <c r="T9" t="s">
        <v>27</v>
      </c>
      <c r="U9" t="s">
        <v>27</v>
      </c>
      <c r="V9" t="s">
        <v>77</v>
      </c>
      <c r="W9" t="s">
        <v>43</v>
      </c>
      <c r="X9" t="s">
        <v>39</v>
      </c>
      <c r="Y9" t="s">
        <v>39</v>
      </c>
      <c r="Z9" t="s">
        <v>45</v>
      </c>
    </row>
    <row r="10" spans="1:26" x14ac:dyDescent="0.25">
      <c r="A10" t="s">
        <v>78</v>
      </c>
      <c r="B10" t="s">
        <v>79</v>
      </c>
      <c r="C10" t="s">
        <v>43</v>
      </c>
      <c r="E10" t="s">
        <v>27</v>
      </c>
      <c r="F10" t="s">
        <v>27</v>
      </c>
      <c r="G10" t="s">
        <v>27</v>
      </c>
      <c r="H10" t="s">
        <v>27</v>
      </c>
      <c r="I10" t="s">
        <v>27</v>
      </c>
      <c r="J10" t="s">
        <v>27</v>
      </c>
      <c r="K10" t="s">
        <v>27</v>
      </c>
      <c r="L10" t="s">
        <v>27</v>
      </c>
      <c r="M10" t="s">
        <v>27</v>
      </c>
      <c r="N10" t="s">
        <v>27</v>
      </c>
      <c r="O10" t="s">
        <v>27</v>
      </c>
      <c r="P10" t="s">
        <v>27</v>
      </c>
      <c r="Q10" t="s">
        <v>27</v>
      </c>
      <c r="R10" t="s">
        <v>27</v>
      </c>
      <c r="S10" t="s">
        <v>27</v>
      </c>
      <c r="T10" t="s">
        <v>27</v>
      </c>
      <c r="U10" t="s">
        <v>27</v>
      </c>
      <c r="V10" t="s">
        <v>80</v>
      </c>
      <c r="W10" t="s">
        <v>43</v>
      </c>
      <c r="X10" t="s">
        <v>39</v>
      </c>
      <c r="Y10" t="s">
        <v>39</v>
      </c>
      <c r="Z10" t="s">
        <v>45</v>
      </c>
    </row>
    <row r="11" spans="1:26" x14ac:dyDescent="0.25">
      <c r="A11" t="s">
        <v>442</v>
      </c>
      <c r="B11" t="s">
        <v>42</v>
      </c>
      <c r="C11" t="s">
        <v>43</v>
      </c>
      <c r="E11" t="s">
        <v>27</v>
      </c>
      <c r="F11" t="s">
        <v>27</v>
      </c>
      <c r="G11" t="s">
        <v>27</v>
      </c>
      <c r="H11" t="s">
        <v>27</v>
      </c>
      <c r="I11" t="s">
        <v>27</v>
      </c>
      <c r="J11" t="s">
        <v>27</v>
      </c>
      <c r="K11" t="s">
        <v>27</v>
      </c>
      <c r="L11" t="s">
        <v>27</v>
      </c>
      <c r="M11" t="s">
        <v>27</v>
      </c>
      <c r="N11" t="s">
        <v>27</v>
      </c>
      <c r="O11" t="s">
        <v>27</v>
      </c>
      <c r="P11" t="s">
        <v>27</v>
      </c>
      <c r="Q11" t="s">
        <v>27</v>
      </c>
      <c r="R11" t="s">
        <v>27</v>
      </c>
      <c r="S11" t="s">
        <v>27</v>
      </c>
      <c r="T11" t="s">
        <v>27</v>
      </c>
      <c r="U11" t="s">
        <v>27</v>
      </c>
      <c r="V11" t="s">
        <v>443</v>
      </c>
      <c r="W11" t="s">
        <v>43</v>
      </c>
      <c r="X11" t="s">
        <v>39</v>
      </c>
      <c r="Y11" t="s">
        <v>39</v>
      </c>
      <c r="Z11" t="s">
        <v>45</v>
      </c>
    </row>
    <row r="12" spans="1:26" x14ac:dyDescent="0.25">
      <c r="A12" t="s">
        <v>81</v>
      </c>
      <c r="B12" t="s">
        <v>42</v>
      </c>
      <c r="C12" t="s">
        <v>43</v>
      </c>
      <c r="E12" t="s">
        <v>27</v>
      </c>
      <c r="F12" t="s">
        <v>27</v>
      </c>
      <c r="G12" t="s">
        <v>27</v>
      </c>
      <c r="H12" t="s">
        <v>27</v>
      </c>
      <c r="I12" t="s">
        <v>27</v>
      </c>
      <c r="J12" t="s">
        <v>27</v>
      </c>
      <c r="K12" t="s">
        <v>27</v>
      </c>
      <c r="L12" t="s">
        <v>27</v>
      </c>
      <c r="M12" t="s">
        <v>27</v>
      </c>
      <c r="N12" t="s">
        <v>27</v>
      </c>
      <c r="O12" t="s">
        <v>27</v>
      </c>
      <c r="P12" t="s">
        <v>27</v>
      </c>
      <c r="Q12" t="s">
        <v>27</v>
      </c>
      <c r="R12" t="s">
        <v>27</v>
      </c>
      <c r="S12" t="s">
        <v>27</v>
      </c>
      <c r="T12" t="s">
        <v>27</v>
      </c>
      <c r="U12" t="s">
        <v>27</v>
      </c>
      <c r="V12" t="s">
        <v>82</v>
      </c>
      <c r="W12" t="s">
        <v>43</v>
      </c>
      <c r="X12" t="s">
        <v>39</v>
      </c>
      <c r="Y12" t="s">
        <v>39</v>
      </c>
      <c r="Z12" t="s">
        <v>45</v>
      </c>
    </row>
    <row r="13" spans="1:26" x14ac:dyDescent="0.25">
      <c r="A13" t="s">
        <v>83</v>
      </c>
      <c r="B13" t="s">
        <v>27</v>
      </c>
      <c r="C13" t="s">
        <v>43</v>
      </c>
      <c r="E13" t="s">
        <v>27</v>
      </c>
      <c r="F13" t="s">
        <v>27</v>
      </c>
      <c r="G13" t="s">
        <v>27</v>
      </c>
      <c r="H13" t="s">
        <v>27</v>
      </c>
      <c r="I13" t="s">
        <v>27</v>
      </c>
      <c r="J13" t="s">
        <v>27</v>
      </c>
      <c r="K13" t="s">
        <v>27</v>
      </c>
      <c r="L13" t="s">
        <v>27</v>
      </c>
      <c r="M13" t="s">
        <v>27</v>
      </c>
      <c r="N13" t="s">
        <v>27</v>
      </c>
      <c r="O13" t="s">
        <v>27</v>
      </c>
      <c r="P13" t="s">
        <v>27</v>
      </c>
      <c r="Q13" t="s">
        <v>27</v>
      </c>
      <c r="R13" t="s">
        <v>27</v>
      </c>
      <c r="S13" t="s">
        <v>27</v>
      </c>
      <c r="T13" t="s">
        <v>27</v>
      </c>
      <c r="U13" t="s">
        <v>27</v>
      </c>
      <c r="V13" t="s">
        <v>83</v>
      </c>
      <c r="W13" t="s">
        <v>43</v>
      </c>
      <c r="X13" t="s">
        <v>39</v>
      </c>
      <c r="Y13" t="s">
        <v>39</v>
      </c>
      <c r="Z13" t="s">
        <v>45</v>
      </c>
    </row>
    <row r="14" spans="1:26" x14ac:dyDescent="0.25">
      <c r="A14" t="s">
        <v>84</v>
      </c>
      <c r="B14" t="s">
        <v>27</v>
      </c>
      <c r="C14" t="s">
        <v>43</v>
      </c>
      <c r="E14" t="s">
        <v>27</v>
      </c>
      <c r="F14" t="s">
        <v>27</v>
      </c>
      <c r="G14" t="s">
        <v>27</v>
      </c>
      <c r="H14" t="s">
        <v>27</v>
      </c>
      <c r="I14" t="s">
        <v>27</v>
      </c>
      <c r="J14" t="s">
        <v>27</v>
      </c>
      <c r="K14" t="s">
        <v>27</v>
      </c>
      <c r="L14" t="s">
        <v>27</v>
      </c>
      <c r="M14" t="s">
        <v>27</v>
      </c>
      <c r="N14" t="s">
        <v>27</v>
      </c>
      <c r="O14" t="s">
        <v>27</v>
      </c>
      <c r="P14" t="s">
        <v>27</v>
      </c>
      <c r="Q14" t="s">
        <v>27</v>
      </c>
      <c r="R14" t="s">
        <v>27</v>
      </c>
      <c r="S14" t="s">
        <v>27</v>
      </c>
      <c r="T14" t="s">
        <v>27</v>
      </c>
      <c r="U14" t="s">
        <v>27</v>
      </c>
      <c r="V14" t="s">
        <v>84</v>
      </c>
      <c r="W14" t="s">
        <v>43</v>
      </c>
      <c r="X14" t="s">
        <v>39</v>
      </c>
      <c r="Y14" t="s">
        <v>39</v>
      </c>
      <c r="Z14" t="s">
        <v>45</v>
      </c>
    </row>
    <row r="15" spans="1:26" x14ac:dyDescent="0.25">
      <c r="A15" t="s">
        <v>85</v>
      </c>
      <c r="B15" t="s">
        <v>86</v>
      </c>
      <c r="C15" t="s">
        <v>43</v>
      </c>
      <c r="E15" t="s">
        <v>27</v>
      </c>
      <c r="F15" t="s">
        <v>27</v>
      </c>
      <c r="G15" t="s">
        <v>27</v>
      </c>
      <c r="H15" t="s">
        <v>27</v>
      </c>
      <c r="I15" t="s">
        <v>27</v>
      </c>
      <c r="J15" t="s">
        <v>27</v>
      </c>
      <c r="K15" t="s">
        <v>27</v>
      </c>
      <c r="L15" t="s">
        <v>27</v>
      </c>
      <c r="M15" t="s">
        <v>27</v>
      </c>
      <c r="N15" t="s">
        <v>27</v>
      </c>
      <c r="O15" t="s">
        <v>27</v>
      </c>
      <c r="P15" t="s">
        <v>27</v>
      </c>
      <c r="Q15" t="s">
        <v>27</v>
      </c>
      <c r="R15" t="s">
        <v>27</v>
      </c>
      <c r="S15" t="s">
        <v>27</v>
      </c>
      <c r="T15" t="s">
        <v>27</v>
      </c>
      <c r="U15" t="s">
        <v>27</v>
      </c>
      <c r="V15" t="s">
        <v>87</v>
      </c>
      <c r="W15" t="s">
        <v>43</v>
      </c>
      <c r="X15" t="s">
        <v>39</v>
      </c>
      <c r="Y15" t="s">
        <v>39</v>
      </c>
      <c r="Z15" t="s">
        <v>45</v>
      </c>
    </row>
    <row r="16" spans="1:26" x14ac:dyDescent="0.25">
      <c r="A16" t="s">
        <v>88</v>
      </c>
      <c r="B16" t="s">
        <v>89</v>
      </c>
      <c r="C16" t="s">
        <v>43</v>
      </c>
      <c r="E16" t="s">
        <v>27</v>
      </c>
      <c r="F16" t="s">
        <v>27</v>
      </c>
      <c r="G16" t="s">
        <v>27</v>
      </c>
      <c r="H16" t="s">
        <v>27</v>
      </c>
      <c r="I16" t="s">
        <v>27</v>
      </c>
      <c r="J16" t="s">
        <v>27</v>
      </c>
      <c r="K16" t="s">
        <v>27</v>
      </c>
      <c r="L16" t="s">
        <v>27</v>
      </c>
      <c r="M16" t="s">
        <v>27</v>
      </c>
      <c r="N16" t="s">
        <v>27</v>
      </c>
      <c r="O16" t="s">
        <v>27</v>
      </c>
      <c r="P16" t="s">
        <v>27</v>
      </c>
      <c r="Q16" t="s">
        <v>27</v>
      </c>
      <c r="R16" t="s">
        <v>27</v>
      </c>
      <c r="S16" t="s">
        <v>27</v>
      </c>
      <c r="T16" t="s">
        <v>27</v>
      </c>
      <c r="U16" t="s">
        <v>27</v>
      </c>
      <c r="V16" t="s">
        <v>90</v>
      </c>
      <c r="W16" t="s">
        <v>43</v>
      </c>
      <c r="X16" t="s">
        <v>39</v>
      </c>
      <c r="Y16" t="s">
        <v>39</v>
      </c>
      <c r="Z16" t="s">
        <v>45</v>
      </c>
    </row>
    <row r="17" spans="1:26" x14ac:dyDescent="0.25">
      <c r="A17" t="s">
        <v>463</v>
      </c>
      <c r="C17" t="s">
        <v>43</v>
      </c>
      <c r="E17" t="s">
        <v>27</v>
      </c>
      <c r="F17" t="s">
        <v>27</v>
      </c>
      <c r="G17" t="s">
        <v>27</v>
      </c>
      <c r="H17" t="s">
        <v>27</v>
      </c>
      <c r="I17" t="s">
        <v>27</v>
      </c>
      <c r="J17" t="s">
        <v>27</v>
      </c>
      <c r="K17" t="s">
        <v>27</v>
      </c>
      <c r="L17" t="s">
        <v>27</v>
      </c>
      <c r="M17" t="s">
        <v>27</v>
      </c>
      <c r="N17" t="s">
        <v>27</v>
      </c>
      <c r="O17" t="s">
        <v>27</v>
      </c>
      <c r="P17" t="s">
        <v>27</v>
      </c>
      <c r="Q17" t="s">
        <v>27</v>
      </c>
      <c r="R17" t="s">
        <v>27</v>
      </c>
      <c r="S17" t="s">
        <v>27</v>
      </c>
      <c r="T17" t="s">
        <v>27</v>
      </c>
      <c r="U17" t="s">
        <v>27</v>
      </c>
      <c r="V17" t="s">
        <v>464</v>
      </c>
      <c r="W17" t="s">
        <v>43</v>
      </c>
      <c r="X17" t="s">
        <v>39</v>
      </c>
      <c r="Y17" t="s">
        <v>39</v>
      </c>
      <c r="Z17" t="s">
        <v>45</v>
      </c>
    </row>
    <row r="18" spans="1:26" x14ac:dyDescent="0.25">
      <c r="A18" t="s">
        <v>91</v>
      </c>
      <c r="B18" t="s">
        <v>27</v>
      </c>
      <c r="C18" t="s">
        <v>28</v>
      </c>
      <c r="D18" s="6" t="s">
        <v>618</v>
      </c>
      <c r="E18" t="s">
        <v>92</v>
      </c>
      <c r="F18" t="s">
        <v>485</v>
      </c>
      <c r="G18" t="s">
        <v>193</v>
      </c>
      <c r="H18" t="s">
        <v>486</v>
      </c>
      <c r="I18" t="s">
        <v>487</v>
      </c>
      <c r="J18" t="s">
        <v>27</v>
      </c>
      <c r="K18" t="s">
        <v>27</v>
      </c>
      <c r="L18" t="s">
        <v>27</v>
      </c>
      <c r="M18" t="s">
        <v>27</v>
      </c>
      <c r="N18" t="s">
        <v>27</v>
      </c>
      <c r="O18" t="s">
        <v>27</v>
      </c>
      <c r="P18" t="s">
        <v>27</v>
      </c>
      <c r="Q18" t="s">
        <v>27</v>
      </c>
      <c r="R18" t="s">
        <v>27</v>
      </c>
      <c r="S18" t="s">
        <v>27</v>
      </c>
      <c r="T18" t="s">
        <v>27</v>
      </c>
      <c r="U18" t="s">
        <v>27</v>
      </c>
      <c r="V18" t="s">
        <v>91</v>
      </c>
      <c r="W18" t="s">
        <v>28</v>
      </c>
      <c r="X18" t="s">
        <v>39</v>
      </c>
      <c r="Y18" t="s">
        <v>39</v>
      </c>
      <c r="Z18" t="s">
        <v>488</v>
      </c>
    </row>
    <row r="19" spans="1:26" x14ac:dyDescent="0.25">
      <c r="A19" t="s">
        <v>96</v>
      </c>
      <c r="B19" t="s">
        <v>27</v>
      </c>
      <c r="C19" t="s">
        <v>43</v>
      </c>
      <c r="E19" t="s">
        <v>27</v>
      </c>
      <c r="F19" t="s">
        <v>489</v>
      </c>
      <c r="G19" t="s">
        <v>98</v>
      </c>
      <c r="H19" t="s">
        <v>490</v>
      </c>
      <c r="I19" t="s">
        <v>491</v>
      </c>
      <c r="J19" t="s">
        <v>492</v>
      </c>
      <c r="K19" t="s">
        <v>413</v>
      </c>
      <c r="L19" t="s">
        <v>27</v>
      </c>
      <c r="M19" t="s">
        <v>27</v>
      </c>
      <c r="N19" t="s">
        <v>27</v>
      </c>
      <c r="O19" t="s">
        <v>27</v>
      </c>
      <c r="P19" t="s">
        <v>27</v>
      </c>
      <c r="Q19" t="s">
        <v>27</v>
      </c>
      <c r="R19" t="s">
        <v>27</v>
      </c>
      <c r="S19" t="s">
        <v>27</v>
      </c>
      <c r="T19" t="s">
        <v>27</v>
      </c>
      <c r="U19" t="s">
        <v>27</v>
      </c>
      <c r="V19" t="s">
        <v>96</v>
      </c>
      <c r="W19" t="s">
        <v>28</v>
      </c>
      <c r="X19" t="s">
        <v>39</v>
      </c>
      <c r="Y19" t="s">
        <v>39</v>
      </c>
      <c r="Z19" t="s">
        <v>493</v>
      </c>
    </row>
    <row r="20" spans="1:26" x14ac:dyDescent="0.25">
      <c r="A20" t="s">
        <v>103</v>
      </c>
      <c r="B20" t="s">
        <v>27</v>
      </c>
      <c r="C20" t="s">
        <v>43</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103</v>
      </c>
      <c r="W20" t="s">
        <v>43</v>
      </c>
      <c r="X20" t="s">
        <v>39</v>
      </c>
      <c r="Y20" t="s">
        <v>39</v>
      </c>
      <c r="Z20" t="s">
        <v>45</v>
      </c>
    </row>
    <row r="21" spans="1:26" x14ac:dyDescent="0.25">
      <c r="A21" t="s">
        <v>104</v>
      </c>
      <c r="B21" t="s">
        <v>27</v>
      </c>
      <c r="C21" t="s">
        <v>28</v>
      </c>
      <c r="D21" t="s">
        <v>607</v>
      </c>
      <c r="E21" t="s">
        <v>656</v>
      </c>
      <c r="F21" t="s">
        <v>107</v>
      </c>
      <c r="G21" t="s">
        <v>108</v>
      </c>
      <c r="H21" t="s">
        <v>109</v>
      </c>
      <c r="I21" t="s">
        <v>110</v>
      </c>
      <c r="J21" t="s">
        <v>111</v>
      </c>
      <c r="K21" t="s">
        <v>112</v>
      </c>
      <c r="L21" t="s">
        <v>27</v>
      </c>
      <c r="M21" t="s">
        <v>27</v>
      </c>
      <c r="N21" t="s">
        <v>27</v>
      </c>
      <c r="O21" t="s">
        <v>27</v>
      </c>
      <c r="P21" t="s">
        <v>27</v>
      </c>
      <c r="Q21" t="s">
        <v>27</v>
      </c>
      <c r="R21" t="s">
        <v>27</v>
      </c>
      <c r="S21" t="s">
        <v>27</v>
      </c>
      <c r="T21" t="s">
        <v>27</v>
      </c>
      <c r="U21" t="s">
        <v>27</v>
      </c>
      <c r="V21" t="s">
        <v>113</v>
      </c>
      <c r="W21" t="s">
        <v>28</v>
      </c>
      <c r="X21" t="s">
        <v>39</v>
      </c>
      <c r="Y21" t="s">
        <v>39</v>
      </c>
      <c r="Z21" t="s">
        <v>494</v>
      </c>
    </row>
    <row r="22" spans="1:26" x14ac:dyDescent="0.25">
      <c r="A22" t="s">
        <v>115</v>
      </c>
      <c r="B22" t="s">
        <v>27</v>
      </c>
      <c r="C22" t="s">
        <v>47</v>
      </c>
      <c r="D22" t="s">
        <v>116</v>
      </c>
      <c r="E22" t="s">
        <v>117</v>
      </c>
      <c r="F22" t="s">
        <v>27</v>
      </c>
      <c r="G22" t="s">
        <v>27</v>
      </c>
      <c r="H22" t="s">
        <v>27</v>
      </c>
      <c r="I22" t="s">
        <v>27</v>
      </c>
      <c r="J22" t="s">
        <v>27</v>
      </c>
      <c r="K22" t="s">
        <v>27</v>
      </c>
      <c r="L22" t="s">
        <v>27</v>
      </c>
      <c r="M22" t="s">
        <v>27</v>
      </c>
      <c r="N22" t="s">
        <v>27</v>
      </c>
      <c r="O22" t="s">
        <v>27</v>
      </c>
      <c r="P22" t="s">
        <v>27</v>
      </c>
      <c r="Q22" t="s">
        <v>27</v>
      </c>
      <c r="R22" t="s">
        <v>27</v>
      </c>
      <c r="S22" t="s">
        <v>27</v>
      </c>
      <c r="T22" t="s">
        <v>27</v>
      </c>
      <c r="U22" t="s">
        <v>27</v>
      </c>
      <c r="V22" t="s">
        <v>115</v>
      </c>
      <c r="W22" t="s">
        <v>43</v>
      </c>
      <c r="X22" t="s">
        <v>39</v>
      </c>
      <c r="Y22" t="s">
        <v>39</v>
      </c>
      <c r="Z22" t="s">
        <v>45</v>
      </c>
    </row>
    <row r="23" spans="1:26" x14ac:dyDescent="0.25">
      <c r="A23" t="s">
        <v>118</v>
      </c>
      <c r="B23" t="s">
        <v>42</v>
      </c>
      <c r="C23" t="s">
        <v>43</v>
      </c>
      <c r="E23" t="s">
        <v>27</v>
      </c>
      <c r="F23" t="s">
        <v>27</v>
      </c>
      <c r="G23" t="s">
        <v>27</v>
      </c>
      <c r="H23" t="s">
        <v>27</v>
      </c>
      <c r="I23" t="s">
        <v>27</v>
      </c>
      <c r="J23" t="s">
        <v>27</v>
      </c>
      <c r="K23" t="s">
        <v>27</v>
      </c>
      <c r="L23" t="s">
        <v>27</v>
      </c>
      <c r="M23" t="s">
        <v>27</v>
      </c>
      <c r="N23" t="s">
        <v>27</v>
      </c>
      <c r="O23" t="s">
        <v>27</v>
      </c>
      <c r="P23" t="s">
        <v>27</v>
      </c>
      <c r="Q23" t="s">
        <v>27</v>
      </c>
      <c r="R23" t="s">
        <v>27</v>
      </c>
      <c r="S23" t="s">
        <v>27</v>
      </c>
      <c r="T23" t="s">
        <v>27</v>
      </c>
      <c r="U23" t="s">
        <v>27</v>
      </c>
      <c r="V23" t="s">
        <v>119</v>
      </c>
      <c r="W23" t="s">
        <v>43</v>
      </c>
      <c r="X23" t="s">
        <v>39</v>
      </c>
      <c r="Y23" t="s">
        <v>39</v>
      </c>
      <c r="Z23" t="s">
        <v>45</v>
      </c>
    </row>
    <row r="24" spans="1:26" x14ac:dyDescent="0.25">
      <c r="A24" t="s">
        <v>120</v>
      </c>
      <c r="B24" t="s">
        <v>42</v>
      </c>
      <c r="C24" t="s">
        <v>47</v>
      </c>
      <c r="D24" t="s">
        <v>121</v>
      </c>
      <c r="E24" t="s">
        <v>122</v>
      </c>
      <c r="F24" t="s">
        <v>27</v>
      </c>
      <c r="G24" t="s">
        <v>27</v>
      </c>
      <c r="H24" t="s">
        <v>27</v>
      </c>
      <c r="I24" t="s">
        <v>27</v>
      </c>
      <c r="J24" t="s">
        <v>27</v>
      </c>
      <c r="K24" t="s">
        <v>27</v>
      </c>
      <c r="L24" t="s">
        <v>27</v>
      </c>
      <c r="M24" t="s">
        <v>27</v>
      </c>
      <c r="N24" t="s">
        <v>27</v>
      </c>
      <c r="O24" t="s">
        <v>27</v>
      </c>
      <c r="P24" t="s">
        <v>27</v>
      </c>
      <c r="Q24" t="s">
        <v>27</v>
      </c>
      <c r="R24" t="s">
        <v>27</v>
      </c>
      <c r="S24" t="s">
        <v>27</v>
      </c>
      <c r="T24" t="s">
        <v>27</v>
      </c>
      <c r="U24" t="s">
        <v>27</v>
      </c>
      <c r="V24" t="s">
        <v>123</v>
      </c>
      <c r="W24" t="s">
        <v>43</v>
      </c>
      <c r="X24" t="s">
        <v>39</v>
      </c>
      <c r="Y24" t="s">
        <v>39</v>
      </c>
      <c r="Z24" t="s">
        <v>45</v>
      </c>
    </row>
    <row r="25" spans="1:26" x14ac:dyDescent="0.25">
      <c r="A25" t="s">
        <v>124</v>
      </c>
      <c r="B25" t="s">
        <v>27</v>
      </c>
      <c r="C25" t="s">
        <v>47</v>
      </c>
      <c r="D25" t="s">
        <v>125</v>
      </c>
      <c r="E25" t="s">
        <v>126</v>
      </c>
      <c r="F25" t="s">
        <v>27</v>
      </c>
      <c r="G25" t="s">
        <v>27</v>
      </c>
      <c r="H25" t="s">
        <v>27</v>
      </c>
      <c r="I25" t="s">
        <v>27</v>
      </c>
      <c r="J25" t="s">
        <v>27</v>
      </c>
      <c r="K25" t="s">
        <v>27</v>
      </c>
      <c r="L25" t="s">
        <v>27</v>
      </c>
      <c r="M25" t="s">
        <v>27</v>
      </c>
      <c r="N25" t="s">
        <v>27</v>
      </c>
      <c r="O25" t="s">
        <v>27</v>
      </c>
      <c r="P25" t="s">
        <v>27</v>
      </c>
      <c r="Q25" t="s">
        <v>27</v>
      </c>
      <c r="R25" t="s">
        <v>27</v>
      </c>
      <c r="S25" t="s">
        <v>27</v>
      </c>
      <c r="T25" t="s">
        <v>27</v>
      </c>
      <c r="U25" t="s">
        <v>27</v>
      </c>
      <c r="V25" t="s">
        <v>124</v>
      </c>
      <c r="W25" t="s">
        <v>43</v>
      </c>
      <c r="X25" t="s">
        <v>39</v>
      </c>
      <c r="Y25" t="s">
        <v>39</v>
      </c>
      <c r="Z25" t="s">
        <v>45</v>
      </c>
    </row>
    <row r="26" spans="1:26" x14ac:dyDescent="0.25">
      <c r="A26" t="s">
        <v>127</v>
      </c>
      <c r="B26" t="s">
        <v>42</v>
      </c>
      <c r="C26" t="s">
        <v>43</v>
      </c>
      <c r="E26" t="s">
        <v>27</v>
      </c>
      <c r="F26" t="s">
        <v>27</v>
      </c>
      <c r="G26" t="s">
        <v>27</v>
      </c>
      <c r="H26" t="s">
        <v>27</v>
      </c>
      <c r="I26" t="s">
        <v>27</v>
      </c>
      <c r="J26" t="s">
        <v>27</v>
      </c>
      <c r="K26" t="s">
        <v>27</v>
      </c>
      <c r="L26" t="s">
        <v>27</v>
      </c>
      <c r="M26" t="s">
        <v>27</v>
      </c>
      <c r="N26" t="s">
        <v>27</v>
      </c>
      <c r="O26" t="s">
        <v>27</v>
      </c>
      <c r="P26" t="s">
        <v>27</v>
      </c>
      <c r="Q26" t="s">
        <v>27</v>
      </c>
      <c r="R26" t="s">
        <v>27</v>
      </c>
      <c r="S26" t="s">
        <v>27</v>
      </c>
      <c r="T26" t="s">
        <v>27</v>
      </c>
      <c r="U26" t="s">
        <v>27</v>
      </c>
      <c r="V26" t="s">
        <v>128</v>
      </c>
      <c r="W26" t="s">
        <v>43</v>
      </c>
      <c r="X26" t="s">
        <v>39</v>
      </c>
      <c r="Y26" t="s">
        <v>39</v>
      </c>
      <c r="Z26" t="s">
        <v>45</v>
      </c>
    </row>
    <row r="27" spans="1:26" x14ac:dyDescent="0.25">
      <c r="A27" t="s">
        <v>129</v>
      </c>
      <c r="B27" t="s">
        <v>27</v>
      </c>
      <c r="C27" t="s">
        <v>43</v>
      </c>
      <c r="E27" t="s">
        <v>27</v>
      </c>
      <c r="F27" t="s">
        <v>27</v>
      </c>
      <c r="G27" t="s">
        <v>27</v>
      </c>
      <c r="H27" t="s">
        <v>27</v>
      </c>
      <c r="I27" t="s">
        <v>27</v>
      </c>
      <c r="J27" t="s">
        <v>27</v>
      </c>
      <c r="K27" t="s">
        <v>27</v>
      </c>
      <c r="L27" t="s">
        <v>27</v>
      </c>
      <c r="M27" t="s">
        <v>27</v>
      </c>
      <c r="N27" t="s">
        <v>27</v>
      </c>
      <c r="O27" t="s">
        <v>27</v>
      </c>
      <c r="P27" t="s">
        <v>27</v>
      </c>
      <c r="Q27" t="s">
        <v>27</v>
      </c>
      <c r="R27" t="s">
        <v>27</v>
      </c>
      <c r="S27" t="s">
        <v>27</v>
      </c>
      <c r="T27" t="s">
        <v>27</v>
      </c>
      <c r="U27" t="s">
        <v>27</v>
      </c>
      <c r="V27" t="s">
        <v>129</v>
      </c>
      <c r="W27" t="s">
        <v>43</v>
      </c>
      <c r="X27" t="s">
        <v>39</v>
      </c>
      <c r="Y27" t="s">
        <v>39</v>
      </c>
      <c r="Z27" t="s">
        <v>45</v>
      </c>
    </row>
    <row r="28" spans="1:26" x14ac:dyDescent="0.25">
      <c r="A28" t="s">
        <v>130</v>
      </c>
      <c r="B28" t="s">
        <v>42</v>
      </c>
      <c r="C28" t="s">
        <v>43</v>
      </c>
      <c r="E28" t="s">
        <v>27</v>
      </c>
      <c r="F28" t="s">
        <v>27</v>
      </c>
      <c r="G28" t="s">
        <v>27</v>
      </c>
      <c r="H28" t="s">
        <v>27</v>
      </c>
      <c r="I28" t="s">
        <v>27</v>
      </c>
      <c r="J28" t="s">
        <v>27</v>
      </c>
      <c r="K28" t="s">
        <v>27</v>
      </c>
      <c r="L28" t="s">
        <v>27</v>
      </c>
      <c r="M28" t="s">
        <v>27</v>
      </c>
      <c r="N28" t="s">
        <v>27</v>
      </c>
      <c r="O28" t="s">
        <v>27</v>
      </c>
      <c r="P28" t="s">
        <v>27</v>
      </c>
      <c r="Q28" t="s">
        <v>27</v>
      </c>
      <c r="R28" t="s">
        <v>27</v>
      </c>
      <c r="S28" t="s">
        <v>27</v>
      </c>
      <c r="T28" t="s">
        <v>27</v>
      </c>
      <c r="U28" t="s">
        <v>27</v>
      </c>
      <c r="V28" t="s">
        <v>131</v>
      </c>
      <c r="W28" t="s">
        <v>43</v>
      </c>
      <c r="X28" t="s">
        <v>39</v>
      </c>
      <c r="Y28" t="s">
        <v>39</v>
      </c>
      <c r="Z28" t="s">
        <v>45</v>
      </c>
    </row>
    <row r="29" spans="1:26" x14ac:dyDescent="0.25">
      <c r="A29" t="s">
        <v>132</v>
      </c>
      <c r="B29" t="s">
        <v>27</v>
      </c>
      <c r="C29" t="s">
        <v>43</v>
      </c>
      <c r="E29" t="s">
        <v>27</v>
      </c>
      <c r="F29" t="s">
        <v>27</v>
      </c>
      <c r="G29" t="s">
        <v>27</v>
      </c>
      <c r="H29" t="s">
        <v>27</v>
      </c>
      <c r="I29" t="s">
        <v>27</v>
      </c>
      <c r="J29" t="s">
        <v>27</v>
      </c>
      <c r="K29" t="s">
        <v>27</v>
      </c>
      <c r="L29" t="s">
        <v>27</v>
      </c>
      <c r="M29" t="s">
        <v>27</v>
      </c>
      <c r="N29" t="s">
        <v>27</v>
      </c>
      <c r="O29" t="s">
        <v>27</v>
      </c>
      <c r="P29" t="s">
        <v>27</v>
      </c>
      <c r="Q29" t="s">
        <v>27</v>
      </c>
      <c r="R29" t="s">
        <v>27</v>
      </c>
      <c r="S29" t="s">
        <v>27</v>
      </c>
      <c r="T29" t="s">
        <v>27</v>
      </c>
      <c r="U29" t="s">
        <v>27</v>
      </c>
      <c r="V29" t="s">
        <v>132</v>
      </c>
      <c r="W29" t="s">
        <v>43</v>
      </c>
      <c r="X29" t="s">
        <v>39</v>
      </c>
      <c r="Y29" t="s">
        <v>39</v>
      </c>
      <c r="Z29" t="s">
        <v>45</v>
      </c>
    </row>
    <row r="30" spans="1:26" x14ac:dyDescent="0.25">
      <c r="A30" t="s">
        <v>133</v>
      </c>
      <c r="B30" t="s">
        <v>42</v>
      </c>
      <c r="C30" t="s">
        <v>43</v>
      </c>
      <c r="E30" t="s">
        <v>27</v>
      </c>
      <c r="F30" t="s">
        <v>27</v>
      </c>
      <c r="G30" t="s">
        <v>27</v>
      </c>
      <c r="H30" t="s">
        <v>27</v>
      </c>
      <c r="I30" t="s">
        <v>27</v>
      </c>
      <c r="J30" t="s">
        <v>27</v>
      </c>
      <c r="K30" t="s">
        <v>27</v>
      </c>
      <c r="L30" t="s">
        <v>27</v>
      </c>
      <c r="M30" t="s">
        <v>27</v>
      </c>
      <c r="N30" t="s">
        <v>27</v>
      </c>
      <c r="O30" t="s">
        <v>27</v>
      </c>
      <c r="P30" t="s">
        <v>27</v>
      </c>
      <c r="Q30" t="s">
        <v>27</v>
      </c>
      <c r="R30" t="s">
        <v>27</v>
      </c>
      <c r="S30" t="s">
        <v>27</v>
      </c>
      <c r="T30" t="s">
        <v>27</v>
      </c>
      <c r="U30" t="s">
        <v>27</v>
      </c>
      <c r="V30" t="s">
        <v>134</v>
      </c>
      <c r="W30" t="s">
        <v>43</v>
      </c>
      <c r="X30" t="s">
        <v>39</v>
      </c>
      <c r="Y30" t="s">
        <v>39</v>
      </c>
      <c r="Z30" t="s">
        <v>45</v>
      </c>
    </row>
    <row r="31" spans="1:26" x14ac:dyDescent="0.25">
      <c r="A31" t="s">
        <v>462</v>
      </c>
      <c r="C31" t="s">
        <v>43</v>
      </c>
      <c r="E31" t="s">
        <v>27</v>
      </c>
      <c r="F31" t="s">
        <v>27</v>
      </c>
      <c r="G31" t="s">
        <v>27</v>
      </c>
      <c r="H31" t="s">
        <v>27</v>
      </c>
      <c r="I31" t="s">
        <v>27</v>
      </c>
      <c r="J31" t="s">
        <v>27</v>
      </c>
      <c r="K31" t="s">
        <v>27</v>
      </c>
      <c r="L31" t="s">
        <v>27</v>
      </c>
      <c r="M31" t="s">
        <v>27</v>
      </c>
      <c r="N31" t="s">
        <v>27</v>
      </c>
      <c r="O31" t="s">
        <v>27</v>
      </c>
      <c r="P31" t="s">
        <v>27</v>
      </c>
      <c r="Q31" t="s">
        <v>27</v>
      </c>
      <c r="R31" t="s">
        <v>27</v>
      </c>
      <c r="S31" t="s">
        <v>27</v>
      </c>
      <c r="T31" t="s">
        <v>27</v>
      </c>
      <c r="U31" t="s">
        <v>27</v>
      </c>
      <c r="V31" t="s">
        <v>462</v>
      </c>
      <c r="W31" t="s">
        <v>43</v>
      </c>
      <c r="X31" t="s">
        <v>39</v>
      </c>
      <c r="Y31" t="s">
        <v>39</v>
      </c>
      <c r="Z31" t="s">
        <v>45</v>
      </c>
    </row>
    <row r="32" spans="1:26" x14ac:dyDescent="0.25">
      <c r="A32" t="s">
        <v>135</v>
      </c>
      <c r="B32" t="s">
        <v>27</v>
      </c>
      <c r="C32" t="s">
        <v>43</v>
      </c>
      <c r="E32" t="s">
        <v>27</v>
      </c>
      <c r="F32" t="s">
        <v>27</v>
      </c>
      <c r="G32" t="s">
        <v>27</v>
      </c>
      <c r="H32" t="s">
        <v>27</v>
      </c>
      <c r="I32" t="s">
        <v>27</v>
      </c>
      <c r="J32" t="s">
        <v>27</v>
      </c>
      <c r="K32" t="s">
        <v>27</v>
      </c>
      <c r="L32" t="s">
        <v>27</v>
      </c>
      <c r="M32" t="s">
        <v>27</v>
      </c>
      <c r="N32" t="s">
        <v>27</v>
      </c>
      <c r="O32" t="s">
        <v>27</v>
      </c>
      <c r="P32" t="s">
        <v>27</v>
      </c>
      <c r="Q32" t="s">
        <v>27</v>
      </c>
      <c r="R32" t="s">
        <v>27</v>
      </c>
      <c r="S32" t="s">
        <v>27</v>
      </c>
      <c r="T32" t="s">
        <v>27</v>
      </c>
      <c r="U32" t="s">
        <v>27</v>
      </c>
      <c r="V32" t="s">
        <v>135</v>
      </c>
      <c r="W32" t="s">
        <v>43</v>
      </c>
      <c r="X32" t="s">
        <v>39</v>
      </c>
      <c r="Y32" t="s">
        <v>39</v>
      </c>
      <c r="Z32" t="s">
        <v>45</v>
      </c>
    </row>
    <row r="33" spans="1:26" x14ac:dyDescent="0.25">
      <c r="A33" t="s">
        <v>136</v>
      </c>
      <c r="B33" t="s">
        <v>27</v>
      </c>
      <c r="C33" t="s">
        <v>28</v>
      </c>
      <c r="D33" t="s">
        <v>608</v>
      </c>
      <c r="E33" t="s">
        <v>138</v>
      </c>
      <c r="F33" t="s">
        <v>27</v>
      </c>
      <c r="G33" t="s">
        <v>27</v>
      </c>
      <c r="H33" t="s">
        <v>27</v>
      </c>
      <c r="I33" t="s">
        <v>27</v>
      </c>
      <c r="J33" t="s">
        <v>27</v>
      </c>
      <c r="K33" t="s">
        <v>27</v>
      </c>
      <c r="L33" t="s">
        <v>27</v>
      </c>
      <c r="M33" t="s">
        <v>27</v>
      </c>
      <c r="N33" t="s">
        <v>27</v>
      </c>
      <c r="O33" t="s">
        <v>27</v>
      </c>
      <c r="P33" t="s">
        <v>27</v>
      </c>
      <c r="Q33" t="s">
        <v>27</v>
      </c>
      <c r="R33" t="s">
        <v>27</v>
      </c>
      <c r="S33" t="s">
        <v>27</v>
      </c>
      <c r="T33" t="s">
        <v>27</v>
      </c>
      <c r="U33" t="s">
        <v>27</v>
      </c>
      <c r="V33" t="s">
        <v>136</v>
      </c>
      <c r="W33" t="s">
        <v>43</v>
      </c>
      <c r="X33" t="s">
        <v>39</v>
      </c>
      <c r="Y33" t="s">
        <v>39</v>
      </c>
      <c r="Z33" t="s">
        <v>45</v>
      </c>
    </row>
    <row r="34" spans="1:26" x14ac:dyDescent="0.25">
      <c r="A34" t="s">
        <v>139</v>
      </c>
      <c r="B34" t="s">
        <v>42</v>
      </c>
      <c r="C34" t="s">
        <v>43</v>
      </c>
      <c r="E34" t="s">
        <v>27</v>
      </c>
      <c r="F34" t="s">
        <v>27</v>
      </c>
      <c r="G34" t="s">
        <v>27</v>
      </c>
      <c r="H34" t="s">
        <v>27</v>
      </c>
      <c r="I34" t="s">
        <v>27</v>
      </c>
      <c r="J34" t="s">
        <v>27</v>
      </c>
      <c r="K34" t="s">
        <v>27</v>
      </c>
      <c r="L34" t="s">
        <v>27</v>
      </c>
      <c r="M34" t="s">
        <v>27</v>
      </c>
      <c r="N34" t="s">
        <v>27</v>
      </c>
      <c r="O34" t="s">
        <v>27</v>
      </c>
      <c r="P34" t="s">
        <v>27</v>
      </c>
      <c r="Q34" t="s">
        <v>27</v>
      </c>
      <c r="R34" t="s">
        <v>27</v>
      </c>
      <c r="S34" t="s">
        <v>27</v>
      </c>
      <c r="T34" t="s">
        <v>27</v>
      </c>
      <c r="U34" t="s">
        <v>27</v>
      </c>
      <c r="V34" t="s">
        <v>140</v>
      </c>
      <c r="W34" t="s">
        <v>43</v>
      </c>
      <c r="X34" t="s">
        <v>39</v>
      </c>
      <c r="Y34" t="s">
        <v>39</v>
      </c>
      <c r="Z34" t="s">
        <v>45</v>
      </c>
    </row>
    <row r="35" spans="1:26" x14ac:dyDescent="0.25">
      <c r="A35" t="s">
        <v>141</v>
      </c>
      <c r="B35" t="s">
        <v>27</v>
      </c>
      <c r="C35" t="s">
        <v>28</v>
      </c>
      <c r="D35" t="s">
        <v>609</v>
      </c>
      <c r="E35" t="s">
        <v>143</v>
      </c>
      <c r="F35" t="s">
        <v>495</v>
      </c>
      <c r="G35" t="s">
        <v>108</v>
      </c>
      <c r="H35" t="s">
        <v>496</v>
      </c>
      <c r="I35" t="s">
        <v>413</v>
      </c>
      <c r="J35" t="s">
        <v>497</v>
      </c>
      <c r="K35" t="s">
        <v>413</v>
      </c>
      <c r="L35" t="s">
        <v>498</v>
      </c>
      <c r="M35" t="s">
        <v>499</v>
      </c>
      <c r="N35" t="s">
        <v>27</v>
      </c>
      <c r="O35" t="s">
        <v>27</v>
      </c>
      <c r="P35" t="s">
        <v>27</v>
      </c>
      <c r="Q35" t="s">
        <v>27</v>
      </c>
      <c r="R35" t="s">
        <v>27</v>
      </c>
      <c r="S35" t="s">
        <v>27</v>
      </c>
      <c r="T35" t="s">
        <v>27</v>
      </c>
      <c r="U35" t="s">
        <v>27</v>
      </c>
      <c r="V35" t="s">
        <v>141</v>
      </c>
      <c r="W35" t="s">
        <v>28</v>
      </c>
      <c r="X35" t="s">
        <v>39</v>
      </c>
      <c r="Y35" t="s">
        <v>39</v>
      </c>
      <c r="Z35" t="s">
        <v>500</v>
      </c>
    </row>
    <row r="36" spans="1:26" x14ac:dyDescent="0.25">
      <c r="A36" t="s">
        <v>152</v>
      </c>
      <c r="B36" t="s">
        <v>42</v>
      </c>
      <c r="C36" t="s">
        <v>43</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153</v>
      </c>
      <c r="W36" t="s">
        <v>43</v>
      </c>
      <c r="X36" t="s">
        <v>39</v>
      </c>
      <c r="Y36" t="s">
        <v>39</v>
      </c>
      <c r="Z36" t="s">
        <v>45</v>
      </c>
    </row>
    <row r="37" spans="1:26" x14ac:dyDescent="0.25">
      <c r="A37" t="s">
        <v>154</v>
      </c>
      <c r="B37" t="s">
        <v>27</v>
      </c>
      <c r="C37" t="s">
        <v>43</v>
      </c>
      <c r="E37" t="s">
        <v>27</v>
      </c>
      <c r="F37" t="s">
        <v>27</v>
      </c>
      <c r="G37" t="s">
        <v>27</v>
      </c>
      <c r="H37" t="s">
        <v>27</v>
      </c>
      <c r="I37" t="s">
        <v>27</v>
      </c>
      <c r="J37" t="s">
        <v>27</v>
      </c>
      <c r="K37" t="s">
        <v>27</v>
      </c>
      <c r="L37" t="s">
        <v>27</v>
      </c>
      <c r="M37" t="s">
        <v>27</v>
      </c>
      <c r="N37" t="s">
        <v>27</v>
      </c>
      <c r="O37" t="s">
        <v>27</v>
      </c>
      <c r="P37" t="s">
        <v>27</v>
      </c>
      <c r="Q37" t="s">
        <v>27</v>
      </c>
      <c r="R37" t="s">
        <v>27</v>
      </c>
      <c r="S37" t="s">
        <v>27</v>
      </c>
      <c r="T37" t="s">
        <v>27</v>
      </c>
      <c r="U37" t="s">
        <v>27</v>
      </c>
      <c r="V37" t="s">
        <v>154</v>
      </c>
      <c r="W37" t="s">
        <v>43</v>
      </c>
      <c r="X37" t="s">
        <v>39</v>
      </c>
      <c r="Y37" t="s">
        <v>39</v>
      </c>
      <c r="Z37" t="s">
        <v>45</v>
      </c>
    </row>
    <row r="38" spans="1:26" x14ac:dyDescent="0.25">
      <c r="A38" t="s">
        <v>155</v>
      </c>
      <c r="B38" t="s">
        <v>158</v>
      </c>
      <c r="C38" t="s">
        <v>43</v>
      </c>
      <c r="E38" t="s">
        <v>27</v>
      </c>
      <c r="F38" t="s">
        <v>27</v>
      </c>
      <c r="G38" t="s">
        <v>27</v>
      </c>
      <c r="H38" t="s">
        <v>27</v>
      </c>
      <c r="I38" t="s">
        <v>27</v>
      </c>
      <c r="J38" t="s">
        <v>27</v>
      </c>
      <c r="K38" t="s">
        <v>27</v>
      </c>
      <c r="L38" t="s">
        <v>27</v>
      </c>
      <c r="M38" t="s">
        <v>27</v>
      </c>
      <c r="N38" t="s">
        <v>27</v>
      </c>
      <c r="O38" t="s">
        <v>27</v>
      </c>
      <c r="P38" t="s">
        <v>27</v>
      </c>
      <c r="Q38" t="s">
        <v>27</v>
      </c>
      <c r="R38" t="s">
        <v>27</v>
      </c>
      <c r="S38" t="s">
        <v>27</v>
      </c>
      <c r="T38" t="s">
        <v>27</v>
      </c>
      <c r="U38" t="s">
        <v>27</v>
      </c>
      <c r="V38" t="s">
        <v>156</v>
      </c>
      <c r="W38" t="s">
        <v>43</v>
      </c>
      <c r="X38" t="s">
        <v>39</v>
      </c>
      <c r="Y38" t="s">
        <v>39</v>
      </c>
      <c r="Z38" t="s">
        <v>45</v>
      </c>
    </row>
    <row r="39" spans="1:26" x14ac:dyDescent="0.25">
      <c r="A39" t="s">
        <v>157</v>
      </c>
      <c r="B39" t="s">
        <v>158</v>
      </c>
      <c r="C39" t="s">
        <v>43</v>
      </c>
      <c r="E39" t="s">
        <v>27</v>
      </c>
      <c r="F39" t="s">
        <v>27</v>
      </c>
      <c r="G39" t="s">
        <v>27</v>
      </c>
      <c r="H39" t="s">
        <v>27</v>
      </c>
      <c r="I39" t="s">
        <v>27</v>
      </c>
      <c r="J39" t="s">
        <v>27</v>
      </c>
      <c r="K39" t="s">
        <v>27</v>
      </c>
      <c r="L39" t="s">
        <v>27</v>
      </c>
      <c r="M39" t="s">
        <v>27</v>
      </c>
      <c r="N39" t="s">
        <v>27</v>
      </c>
      <c r="O39" t="s">
        <v>27</v>
      </c>
      <c r="P39" t="s">
        <v>27</v>
      </c>
      <c r="Q39" t="s">
        <v>27</v>
      </c>
      <c r="R39" t="s">
        <v>27</v>
      </c>
      <c r="S39" t="s">
        <v>27</v>
      </c>
      <c r="T39" t="s">
        <v>27</v>
      </c>
      <c r="U39" t="s">
        <v>27</v>
      </c>
      <c r="V39" t="s">
        <v>159</v>
      </c>
      <c r="W39" t="s">
        <v>43</v>
      </c>
      <c r="X39" t="s">
        <v>39</v>
      </c>
      <c r="Y39" t="s">
        <v>39</v>
      </c>
      <c r="Z39" t="s">
        <v>45</v>
      </c>
    </row>
    <row r="40" spans="1:26" x14ac:dyDescent="0.25">
      <c r="A40" t="s">
        <v>160</v>
      </c>
      <c r="B40" t="s">
        <v>27</v>
      </c>
      <c r="C40" t="s">
        <v>28</v>
      </c>
      <c r="D40" t="s">
        <v>610</v>
      </c>
      <c r="E40" t="s">
        <v>162</v>
      </c>
      <c r="F40" t="s">
        <v>27</v>
      </c>
      <c r="G40" t="s">
        <v>27</v>
      </c>
      <c r="H40" t="s">
        <v>27</v>
      </c>
      <c r="I40" t="s">
        <v>27</v>
      </c>
      <c r="J40" t="s">
        <v>27</v>
      </c>
      <c r="K40" t="s">
        <v>27</v>
      </c>
      <c r="L40" t="s">
        <v>27</v>
      </c>
      <c r="M40" t="s">
        <v>27</v>
      </c>
      <c r="N40" t="s">
        <v>27</v>
      </c>
      <c r="O40" t="s">
        <v>27</v>
      </c>
      <c r="P40" t="s">
        <v>27</v>
      </c>
      <c r="Q40" t="s">
        <v>27</v>
      </c>
      <c r="R40" t="s">
        <v>27</v>
      </c>
      <c r="S40" t="s">
        <v>27</v>
      </c>
      <c r="T40" t="s">
        <v>27</v>
      </c>
      <c r="U40" t="s">
        <v>27</v>
      </c>
      <c r="V40" t="s">
        <v>160</v>
      </c>
      <c r="W40" t="s">
        <v>43</v>
      </c>
      <c r="X40" t="s">
        <v>39</v>
      </c>
      <c r="Y40" t="s">
        <v>39</v>
      </c>
      <c r="Z40" t="s">
        <v>45</v>
      </c>
    </row>
    <row r="41" spans="1:26" x14ac:dyDescent="0.25">
      <c r="A41" t="s">
        <v>163</v>
      </c>
      <c r="B41" t="s">
        <v>27</v>
      </c>
      <c r="C41" t="s">
        <v>43</v>
      </c>
      <c r="E41" t="s">
        <v>27</v>
      </c>
      <c r="F41" t="s">
        <v>27</v>
      </c>
      <c r="G41" t="s">
        <v>27</v>
      </c>
      <c r="H41" t="s">
        <v>27</v>
      </c>
      <c r="I41" t="s">
        <v>27</v>
      </c>
      <c r="J41" t="s">
        <v>27</v>
      </c>
      <c r="K41" t="s">
        <v>27</v>
      </c>
      <c r="L41" t="s">
        <v>27</v>
      </c>
      <c r="M41" t="s">
        <v>27</v>
      </c>
      <c r="N41" t="s">
        <v>27</v>
      </c>
      <c r="O41" t="s">
        <v>27</v>
      </c>
      <c r="P41" t="s">
        <v>27</v>
      </c>
      <c r="Q41" t="s">
        <v>27</v>
      </c>
      <c r="R41" t="s">
        <v>27</v>
      </c>
      <c r="S41" t="s">
        <v>27</v>
      </c>
      <c r="T41" t="s">
        <v>27</v>
      </c>
      <c r="U41" t="s">
        <v>27</v>
      </c>
      <c r="V41" t="s">
        <v>163</v>
      </c>
      <c r="W41" t="s">
        <v>43</v>
      </c>
      <c r="X41" t="s">
        <v>39</v>
      </c>
      <c r="Y41" t="s">
        <v>39</v>
      </c>
      <c r="Z41" t="s">
        <v>45</v>
      </c>
    </row>
    <row r="42" spans="1:26" x14ac:dyDescent="0.25">
      <c r="A42" t="s">
        <v>164</v>
      </c>
      <c r="B42" t="s">
        <v>42</v>
      </c>
      <c r="C42" t="s">
        <v>43</v>
      </c>
      <c r="E42" t="s">
        <v>27</v>
      </c>
      <c r="F42" t="s">
        <v>27</v>
      </c>
      <c r="G42" t="s">
        <v>27</v>
      </c>
      <c r="H42" t="s">
        <v>27</v>
      </c>
      <c r="I42" t="s">
        <v>27</v>
      </c>
      <c r="J42" t="s">
        <v>27</v>
      </c>
      <c r="K42" t="s">
        <v>27</v>
      </c>
      <c r="L42" t="s">
        <v>27</v>
      </c>
      <c r="M42" t="s">
        <v>27</v>
      </c>
      <c r="N42" t="s">
        <v>27</v>
      </c>
      <c r="O42" t="s">
        <v>27</v>
      </c>
      <c r="P42" t="s">
        <v>27</v>
      </c>
      <c r="Q42" t="s">
        <v>27</v>
      </c>
      <c r="R42" t="s">
        <v>27</v>
      </c>
      <c r="S42" t="s">
        <v>27</v>
      </c>
      <c r="T42" t="s">
        <v>27</v>
      </c>
      <c r="U42" t="s">
        <v>27</v>
      </c>
      <c r="V42" t="s">
        <v>165</v>
      </c>
      <c r="W42" t="s">
        <v>43</v>
      </c>
      <c r="X42" t="s">
        <v>39</v>
      </c>
      <c r="Y42" t="s">
        <v>39</v>
      </c>
      <c r="Z42" t="s">
        <v>45</v>
      </c>
    </row>
    <row r="43" spans="1:26" x14ac:dyDescent="0.25">
      <c r="A43" t="s">
        <v>166</v>
      </c>
      <c r="B43" t="s">
        <v>27</v>
      </c>
      <c r="C43" t="s">
        <v>43</v>
      </c>
      <c r="E43" t="s">
        <v>27</v>
      </c>
      <c r="F43" t="s">
        <v>27</v>
      </c>
      <c r="G43" t="s">
        <v>27</v>
      </c>
      <c r="H43" t="s">
        <v>27</v>
      </c>
      <c r="I43" t="s">
        <v>27</v>
      </c>
      <c r="J43" t="s">
        <v>27</v>
      </c>
      <c r="K43" t="s">
        <v>27</v>
      </c>
      <c r="L43" t="s">
        <v>27</v>
      </c>
      <c r="M43" t="s">
        <v>27</v>
      </c>
      <c r="N43" t="s">
        <v>27</v>
      </c>
      <c r="O43" t="s">
        <v>27</v>
      </c>
      <c r="P43" t="s">
        <v>27</v>
      </c>
      <c r="Q43" t="s">
        <v>27</v>
      </c>
      <c r="R43" t="s">
        <v>27</v>
      </c>
      <c r="S43" t="s">
        <v>27</v>
      </c>
      <c r="T43" t="s">
        <v>27</v>
      </c>
      <c r="U43" t="s">
        <v>27</v>
      </c>
      <c r="V43" t="s">
        <v>166</v>
      </c>
      <c r="W43" t="s">
        <v>43</v>
      </c>
      <c r="X43" t="s">
        <v>39</v>
      </c>
      <c r="Y43" t="s">
        <v>39</v>
      </c>
      <c r="Z43" t="s">
        <v>45</v>
      </c>
    </row>
    <row r="44" spans="1:26" x14ac:dyDescent="0.25">
      <c r="A44" t="s">
        <v>167</v>
      </c>
      <c r="B44" t="s">
        <v>27</v>
      </c>
      <c r="C44" t="s">
        <v>47</v>
      </c>
      <c r="D44" t="s">
        <v>168</v>
      </c>
      <c r="E44" t="s">
        <v>169</v>
      </c>
      <c r="F44" t="s">
        <v>27</v>
      </c>
      <c r="G44" t="s">
        <v>27</v>
      </c>
      <c r="H44" t="s">
        <v>27</v>
      </c>
      <c r="I44" t="s">
        <v>27</v>
      </c>
      <c r="J44" t="s">
        <v>27</v>
      </c>
      <c r="K44" t="s">
        <v>27</v>
      </c>
      <c r="L44" t="s">
        <v>27</v>
      </c>
      <c r="M44" t="s">
        <v>27</v>
      </c>
      <c r="N44" t="s">
        <v>27</v>
      </c>
      <c r="O44" t="s">
        <v>27</v>
      </c>
      <c r="P44" t="s">
        <v>27</v>
      </c>
      <c r="Q44" t="s">
        <v>27</v>
      </c>
      <c r="R44" t="s">
        <v>27</v>
      </c>
      <c r="S44" t="s">
        <v>27</v>
      </c>
      <c r="T44" t="s">
        <v>27</v>
      </c>
      <c r="U44" t="s">
        <v>27</v>
      </c>
      <c r="V44" t="s">
        <v>167</v>
      </c>
      <c r="W44" t="s">
        <v>43</v>
      </c>
      <c r="X44" t="s">
        <v>39</v>
      </c>
      <c r="Y44" t="s">
        <v>39</v>
      </c>
      <c r="Z44" t="s">
        <v>45</v>
      </c>
    </row>
    <row r="45" spans="1:26" x14ac:dyDescent="0.25">
      <c r="A45" t="s">
        <v>170</v>
      </c>
      <c r="B45" t="s">
        <v>27</v>
      </c>
      <c r="C45" t="s">
        <v>43</v>
      </c>
      <c r="E45" t="s">
        <v>27</v>
      </c>
      <c r="F45" t="s">
        <v>27</v>
      </c>
      <c r="G45" t="s">
        <v>27</v>
      </c>
      <c r="H45" t="s">
        <v>27</v>
      </c>
      <c r="I45" t="s">
        <v>27</v>
      </c>
      <c r="J45" t="s">
        <v>27</v>
      </c>
      <c r="K45" t="s">
        <v>27</v>
      </c>
      <c r="L45" t="s">
        <v>27</v>
      </c>
      <c r="M45" t="s">
        <v>27</v>
      </c>
      <c r="N45" t="s">
        <v>27</v>
      </c>
      <c r="O45" t="s">
        <v>27</v>
      </c>
      <c r="P45" t="s">
        <v>27</v>
      </c>
      <c r="Q45" t="s">
        <v>27</v>
      </c>
      <c r="R45" t="s">
        <v>27</v>
      </c>
      <c r="S45" t="s">
        <v>27</v>
      </c>
      <c r="T45" t="s">
        <v>27</v>
      </c>
      <c r="U45" t="s">
        <v>27</v>
      </c>
      <c r="V45" t="s">
        <v>170</v>
      </c>
      <c r="W45" t="s">
        <v>43</v>
      </c>
      <c r="X45" t="s">
        <v>39</v>
      </c>
      <c r="Y45" t="s">
        <v>39</v>
      </c>
      <c r="Z45" t="s">
        <v>45</v>
      </c>
    </row>
    <row r="46" spans="1:26" x14ac:dyDescent="0.25">
      <c r="A46" t="s">
        <v>171</v>
      </c>
      <c r="B46" t="s">
        <v>42</v>
      </c>
      <c r="C46" t="s">
        <v>43</v>
      </c>
      <c r="E46" t="s">
        <v>27</v>
      </c>
      <c r="F46" t="s">
        <v>27</v>
      </c>
      <c r="G46" t="s">
        <v>27</v>
      </c>
      <c r="H46" t="s">
        <v>27</v>
      </c>
      <c r="I46" t="s">
        <v>27</v>
      </c>
      <c r="J46" t="s">
        <v>27</v>
      </c>
      <c r="K46" t="s">
        <v>27</v>
      </c>
      <c r="L46" t="s">
        <v>27</v>
      </c>
      <c r="M46" t="s">
        <v>27</v>
      </c>
      <c r="N46" t="s">
        <v>27</v>
      </c>
      <c r="O46" t="s">
        <v>27</v>
      </c>
      <c r="P46" t="s">
        <v>27</v>
      </c>
      <c r="Q46" t="s">
        <v>27</v>
      </c>
      <c r="R46" t="s">
        <v>27</v>
      </c>
      <c r="S46" t="s">
        <v>27</v>
      </c>
      <c r="T46" t="s">
        <v>27</v>
      </c>
      <c r="U46" t="s">
        <v>27</v>
      </c>
      <c r="V46" t="s">
        <v>172</v>
      </c>
      <c r="W46" t="s">
        <v>43</v>
      </c>
      <c r="X46" t="s">
        <v>39</v>
      </c>
      <c r="Y46" t="s">
        <v>39</v>
      </c>
      <c r="Z46" t="s">
        <v>45</v>
      </c>
    </row>
    <row r="47" spans="1:26" x14ac:dyDescent="0.25">
      <c r="A47" t="s">
        <v>173</v>
      </c>
      <c r="B47" t="s">
        <v>27</v>
      </c>
      <c r="C47" t="s">
        <v>28</v>
      </c>
      <c r="D47" t="s">
        <v>174</v>
      </c>
      <c r="E47" t="s">
        <v>175</v>
      </c>
      <c r="F47" t="s">
        <v>27</v>
      </c>
      <c r="G47" t="s">
        <v>27</v>
      </c>
      <c r="H47" t="s">
        <v>27</v>
      </c>
      <c r="I47" t="s">
        <v>27</v>
      </c>
      <c r="J47" t="s">
        <v>27</v>
      </c>
      <c r="K47" t="s">
        <v>27</v>
      </c>
      <c r="L47" t="s">
        <v>27</v>
      </c>
      <c r="M47" t="s">
        <v>27</v>
      </c>
      <c r="N47" t="s">
        <v>27</v>
      </c>
      <c r="O47" t="s">
        <v>27</v>
      </c>
      <c r="P47" t="s">
        <v>27</v>
      </c>
      <c r="Q47" t="s">
        <v>27</v>
      </c>
      <c r="R47" t="s">
        <v>27</v>
      </c>
      <c r="S47" t="s">
        <v>27</v>
      </c>
      <c r="T47" t="s">
        <v>27</v>
      </c>
      <c r="U47" t="s">
        <v>27</v>
      </c>
      <c r="V47" t="s">
        <v>173</v>
      </c>
      <c r="W47" t="s">
        <v>43</v>
      </c>
      <c r="X47" t="s">
        <v>39</v>
      </c>
      <c r="Y47" t="s">
        <v>39</v>
      </c>
      <c r="Z47" t="s">
        <v>45</v>
      </c>
    </row>
    <row r="48" spans="1:26" x14ac:dyDescent="0.25">
      <c r="A48" t="s">
        <v>179</v>
      </c>
      <c r="B48" t="s">
        <v>27</v>
      </c>
      <c r="C48" t="s">
        <v>47</v>
      </c>
      <c r="D48" t="s">
        <v>180</v>
      </c>
      <c r="E48" t="s">
        <v>181</v>
      </c>
      <c r="F48" t="s">
        <v>501</v>
      </c>
      <c r="G48" t="s">
        <v>502</v>
      </c>
      <c r="H48" t="s">
        <v>27</v>
      </c>
      <c r="I48" t="s">
        <v>27</v>
      </c>
      <c r="J48" t="s">
        <v>27</v>
      </c>
      <c r="K48" t="s">
        <v>27</v>
      </c>
      <c r="L48" t="s">
        <v>27</v>
      </c>
      <c r="M48" t="s">
        <v>27</v>
      </c>
      <c r="N48" t="s">
        <v>27</v>
      </c>
      <c r="O48" t="s">
        <v>27</v>
      </c>
      <c r="P48" t="s">
        <v>27</v>
      </c>
      <c r="Q48" t="s">
        <v>27</v>
      </c>
      <c r="R48" t="s">
        <v>27</v>
      </c>
      <c r="S48" t="s">
        <v>27</v>
      </c>
      <c r="T48" t="s">
        <v>27</v>
      </c>
      <c r="U48" t="s">
        <v>27</v>
      </c>
      <c r="V48" t="s">
        <v>179</v>
      </c>
      <c r="W48" t="s">
        <v>47</v>
      </c>
      <c r="X48" t="s">
        <v>39</v>
      </c>
      <c r="Y48" t="s">
        <v>39</v>
      </c>
      <c r="Z48" t="s">
        <v>503</v>
      </c>
    </row>
    <row r="49" spans="1:26" x14ac:dyDescent="0.25">
      <c r="A49" t="s">
        <v>185</v>
      </c>
      <c r="B49" t="s">
        <v>27</v>
      </c>
      <c r="C49" t="s">
        <v>43</v>
      </c>
      <c r="E49" t="s">
        <v>27</v>
      </c>
      <c r="F49" t="s">
        <v>27</v>
      </c>
      <c r="G49" t="s">
        <v>27</v>
      </c>
      <c r="H49" t="s">
        <v>27</v>
      </c>
      <c r="I49" t="s">
        <v>27</v>
      </c>
      <c r="J49" t="s">
        <v>27</v>
      </c>
      <c r="K49" t="s">
        <v>27</v>
      </c>
      <c r="L49" t="s">
        <v>27</v>
      </c>
      <c r="M49" t="s">
        <v>27</v>
      </c>
      <c r="N49" t="s">
        <v>27</v>
      </c>
      <c r="O49" t="s">
        <v>27</v>
      </c>
      <c r="P49" t="s">
        <v>27</v>
      </c>
      <c r="Q49" t="s">
        <v>27</v>
      </c>
      <c r="R49" t="s">
        <v>27</v>
      </c>
      <c r="S49" t="s">
        <v>27</v>
      </c>
      <c r="T49" t="s">
        <v>27</v>
      </c>
      <c r="U49" t="s">
        <v>27</v>
      </c>
      <c r="V49" t="s">
        <v>185</v>
      </c>
      <c r="W49" t="s">
        <v>43</v>
      </c>
      <c r="X49" t="s">
        <v>39</v>
      </c>
      <c r="Y49" t="s">
        <v>39</v>
      </c>
      <c r="Z49" t="s">
        <v>45</v>
      </c>
    </row>
    <row r="50" spans="1:26" x14ac:dyDescent="0.25">
      <c r="A50" t="s">
        <v>186</v>
      </c>
      <c r="B50" t="s">
        <v>187</v>
      </c>
      <c r="C50" t="s">
        <v>28</v>
      </c>
      <c r="D50" t="s">
        <v>188</v>
      </c>
      <c r="E50" t="s">
        <v>189</v>
      </c>
      <c r="F50" t="s">
        <v>504</v>
      </c>
      <c r="G50" t="s">
        <v>505</v>
      </c>
      <c r="H50" t="s">
        <v>506</v>
      </c>
      <c r="I50" t="s">
        <v>193</v>
      </c>
      <c r="J50" t="s">
        <v>507</v>
      </c>
      <c r="K50" t="s">
        <v>508</v>
      </c>
      <c r="L50" t="s">
        <v>27</v>
      </c>
      <c r="M50" t="s">
        <v>27</v>
      </c>
      <c r="N50" t="s">
        <v>27</v>
      </c>
      <c r="O50" t="s">
        <v>27</v>
      </c>
      <c r="P50" t="s">
        <v>27</v>
      </c>
      <c r="Q50" t="s">
        <v>27</v>
      </c>
      <c r="R50" t="s">
        <v>27</v>
      </c>
      <c r="S50" t="s">
        <v>27</v>
      </c>
      <c r="T50" t="s">
        <v>27</v>
      </c>
      <c r="U50" t="s">
        <v>27</v>
      </c>
      <c r="V50" t="s">
        <v>196</v>
      </c>
      <c r="W50" t="s">
        <v>28</v>
      </c>
      <c r="X50" t="s">
        <v>39</v>
      </c>
      <c r="Y50" t="s">
        <v>39</v>
      </c>
      <c r="Z50" t="s">
        <v>509</v>
      </c>
    </row>
    <row r="51" spans="1:26" x14ac:dyDescent="0.25">
      <c r="A51" t="s">
        <v>198</v>
      </c>
      <c r="B51" t="s">
        <v>27</v>
      </c>
      <c r="C51" t="s">
        <v>28</v>
      </c>
      <c r="D51" t="s">
        <v>611</v>
      </c>
      <c r="E51" t="s">
        <v>200</v>
      </c>
      <c r="F51" t="s">
        <v>510</v>
      </c>
      <c r="G51" t="s">
        <v>511</v>
      </c>
      <c r="H51" t="s">
        <v>512</v>
      </c>
      <c r="I51" t="s">
        <v>55</v>
      </c>
      <c r="J51" t="s">
        <v>477</v>
      </c>
      <c r="K51" t="s">
        <v>413</v>
      </c>
      <c r="L51" t="s">
        <v>27</v>
      </c>
      <c r="M51" t="s">
        <v>27</v>
      </c>
      <c r="N51" t="s">
        <v>27</v>
      </c>
      <c r="O51" t="s">
        <v>27</v>
      </c>
      <c r="P51" t="s">
        <v>27</v>
      </c>
      <c r="Q51" t="s">
        <v>27</v>
      </c>
      <c r="R51" t="s">
        <v>27</v>
      </c>
      <c r="S51" t="s">
        <v>27</v>
      </c>
      <c r="T51" t="s">
        <v>27</v>
      </c>
      <c r="U51" t="s">
        <v>27</v>
      </c>
      <c r="V51" t="s">
        <v>198</v>
      </c>
      <c r="W51" t="s">
        <v>28</v>
      </c>
      <c r="X51" t="s">
        <v>39</v>
      </c>
      <c r="Y51" t="s">
        <v>39</v>
      </c>
      <c r="Z51" t="s">
        <v>513</v>
      </c>
    </row>
    <row r="52" spans="1:26" x14ac:dyDescent="0.25">
      <c r="A52" t="s">
        <v>207</v>
      </c>
      <c r="B52" t="s">
        <v>27</v>
      </c>
      <c r="C52" t="s">
        <v>43</v>
      </c>
      <c r="E52" t="s">
        <v>27</v>
      </c>
      <c r="F52" t="s">
        <v>27</v>
      </c>
      <c r="G52" t="s">
        <v>27</v>
      </c>
      <c r="H52" t="s">
        <v>27</v>
      </c>
      <c r="I52" t="s">
        <v>27</v>
      </c>
      <c r="J52" t="s">
        <v>27</v>
      </c>
      <c r="K52" t="s">
        <v>27</v>
      </c>
      <c r="L52" t="s">
        <v>27</v>
      </c>
      <c r="M52" t="s">
        <v>27</v>
      </c>
      <c r="N52" t="s">
        <v>27</v>
      </c>
      <c r="O52" t="s">
        <v>27</v>
      </c>
      <c r="P52" t="s">
        <v>27</v>
      </c>
      <c r="Q52" t="s">
        <v>27</v>
      </c>
      <c r="R52" t="s">
        <v>27</v>
      </c>
      <c r="S52" t="s">
        <v>27</v>
      </c>
      <c r="T52" t="s">
        <v>27</v>
      </c>
      <c r="U52" t="s">
        <v>27</v>
      </c>
      <c r="V52" t="s">
        <v>208</v>
      </c>
      <c r="W52" t="s">
        <v>43</v>
      </c>
      <c r="X52" t="s">
        <v>39</v>
      </c>
      <c r="Y52" t="s">
        <v>39</v>
      </c>
      <c r="Z52" t="s">
        <v>45</v>
      </c>
    </row>
    <row r="53" spans="1:26" x14ac:dyDescent="0.25">
      <c r="A53" t="s">
        <v>209</v>
      </c>
      <c r="B53" t="s">
        <v>27</v>
      </c>
      <c r="C53" t="s">
        <v>43</v>
      </c>
      <c r="E53" t="s">
        <v>27</v>
      </c>
      <c r="F53" t="s">
        <v>27</v>
      </c>
      <c r="G53" t="s">
        <v>27</v>
      </c>
      <c r="H53" t="s">
        <v>27</v>
      </c>
      <c r="I53" t="s">
        <v>27</v>
      </c>
      <c r="J53" t="s">
        <v>27</v>
      </c>
      <c r="K53" t="s">
        <v>27</v>
      </c>
      <c r="L53" t="s">
        <v>27</v>
      </c>
      <c r="M53" t="s">
        <v>27</v>
      </c>
      <c r="N53" t="s">
        <v>27</v>
      </c>
      <c r="O53" t="s">
        <v>27</v>
      </c>
      <c r="P53" t="s">
        <v>27</v>
      </c>
      <c r="Q53" t="s">
        <v>27</v>
      </c>
      <c r="R53" t="s">
        <v>27</v>
      </c>
      <c r="S53" t="s">
        <v>27</v>
      </c>
      <c r="T53" t="s">
        <v>27</v>
      </c>
      <c r="U53" t="s">
        <v>27</v>
      </c>
      <c r="V53" t="s">
        <v>209</v>
      </c>
      <c r="W53" t="s">
        <v>43</v>
      </c>
      <c r="X53" t="s">
        <v>39</v>
      </c>
      <c r="Y53" t="s">
        <v>39</v>
      </c>
      <c r="Z53" t="s">
        <v>45</v>
      </c>
    </row>
    <row r="54" spans="1:26" x14ac:dyDescent="0.25">
      <c r="A54" t="s">
        <v>210</v>
      </c>
      <c r="B54" t="s">
        <v>42</v>
      </c>
      <c r="C54" t="s">
        <v>43</v>
      </c>
      <c r="E54" t="s">
        <v>27</v>
      </c>
      <c r="F54" t="s">
        <v>27</v>
      </c>
      <c r="G54" t="s">
        <v>27</v>
      </c>
      <c r="H54" t="s">
        <v>27</v>
      </c>
      <c r="I54" t="s">
        <v>27</v>
      </c>
      <c r="J54" t="s">
        <v>27</v>
      </c>
      <c r="K54" t="s">
        <v>27</v>
      </c>
      <c r="L54" t="s">
        <v>27</v>
      </c>
      <c r="M54" t="s">
        <v>27</v>
      </c>
      <c r="N54" t="s">
        <v>27</v>
      </c>
      <c r="O54" t="s">
        <v>27</v>
      </c>
      <c r="P54" t="s">
        <v>27</v>
      </c>
      <c r="Q54" t="s">
        <v>27</v>
      </c>
      <c r="R54" t="s">
        <v>27</v>
      </c>
      <c r="S54" t="s">
        <v>27</v>
      </c>
      <c r="T54" t="s">
        <v>27</v>
      </c>
      <c r="U54" t="s">
        <v>27</v>
      </c>
      <c r="V54" t="s">
        <v>211</v>
      </c>
      <c r="W54" t="s">
        <v>43</v>
      </c>
      <c r="X54" t="s">
        <v>39</v>
      </c>
      <c r="Y54" t="s">
        <v>39</v>
      </c>
      <c r="Z54" t="s">
        <v>45</v>
      </c>
    </row>
    <row r="55" spans="1:26" x14ac:dyDescent="0.25">
      <c r="A55" t="s">
        <v>212</v>
      </c>
      <c r="B55" t="s">
        <v>42</v>
      </c>
      <c r="C55" t="s">
        <v>43</v>
      </c>
      <c r="E55" t="s">
        <v>27</v>
      </c>
      <c r="F55" t="s">
        <v>27</v>
      </c>
      <c r="G55" t="s">
        <v>27</v>
      </c>
      <c r="H55" t="s">
        <v>27</v>
      </c>
      <c r="I55" t="s">
        <v>27</v>
      </c>
      <c r="J55" t="s">
        <v>27</v>
      </c>
      <c r="K55" t="s">
        <v>27</v>
      </c>
      <c r="L55" t="s">
        <v>27</v>
      </c>
      <c r="M55" t="s">
        <v>27</v>
      </c>
      <c r="N55" t="s">
        <v>27</v>
      </c>
      <c r="O55" t="s">
        <v>27</v>
      </c>
      <c r="P55" t="s">
        <v>27</v>
      </c>
      <c r="Q55" t="s">
        <v>27</v>
      </c>
      <c r="R55" t="s">
        <v>27</v>
      </c>
      <c r="S55" t="s">
        <v>27</v>
      </c>
      <c r="T55" t="s">
        <v>27</v>
      </c>
      <c r="U55" t="s">
        <v>27</v>
      </c>
      <c r="V55" t="s">
        <v>213</v>
      </c>
      <c r="W55" t="s">
        <v>43</v>
      </c>
      <c r="X55" t="s">
        <v>39</v>
      </c>
      <c r="Y55" t="s">
        <v>39</v>
      </c>
      <c r="Z55" t="s">
        <v>45</v>
      </c>
    </row>
    <row r="56" spans="1:26" x14ac:dyDescent="0.25">
      <c r="A56" t="s">
        <v>214</v>
      </c>
      <c r="B56" t="s">
        <v>27</v>
      </c>
      <c r="C56" t="s">
        <v>43</v>
      </c>
      <c r="E56" t="s">
        <v>27</v>
      </c>
      <c r="F56" t="s">
        <v>27</v>
      </c>
      <c r="G56" t="s">
        <v>27</v>
      </c>
      <c r="H56" t="s">
        <v>27</v>
      </c>
      <c r="I56" t="s">
        <v>27</v>
      </c>
      <c r="J56" t="s">
        <v>27</v>
      </c>
      <c r="K56" t="s">
        <v>27</v>
      </c>
      <c r="L56" t="s">
        <v>27</v>
      </c>
      <c r="M56" t="s">
        <v>27</v>
      </c>
      <c r="N56" t="s">
        <v>27</v>
      </c>
      <c r="O56" t="s">
        <v>27</v>
      </c>
      <c r="P56" t="s">
        <v>27</v>
      </c>
      <c r="Q56" t="s">
        <v>27</v>
      </c>
      <c r="R56" t="s">
        <v>27</v>
      </c>
      <c r="S56" t="s">
        <v>27</v>
      </c>
      <c r="T56" t="s">
        <v>27</v>
      </c>
      <c r="U56" t="s">
        <v>27</v>
      </c>
      <c r="V56" t="s">
        <v>215</v>
      </c>
      <c r="W56" t="s">
        <v>43</v>
      </c>
      <c r="X56" t="s">
        <v>39</v>
      </c>
      <c r="Y56" t="s">
        <v>39</v>
      </c>
      <c r="Z56" t="s">
        <v>45</v>
      </c>
    </row>
    <row r="57" spans="1:26" x14ac:dyDescent="0.25">
      <c r="A57" t="s">
        <v>216</v>
      </c>
      <c r="B57" t="s">
        <v>89</v>
      </c>
      <c r="C57" t="s">
        <v>43</v>
      </c>
      <c r="E57" t="s">
        <v>27</v>
      </c>
      <c r="F57" t="s">
        <v>27</v>
      </c>
      <c r="G57" t="s">
        <v>27</v>
      </c>
      <c r="H57" t="s">
        <v>27</v>
      </c>
      <c r="I57" t="s">
        <v>27</v>
      </c>
      <c r="J57" t="s">
        <v>27</v>
      </c>
      <c r="K57" t="s">
        <v>27</v>
      </c>
      <c r="L57" t="s">
        <v>27</v>
      </c>
      <c r="M57" t="s">
        <v>27</v>
      </c>
      <c r="N57" t="s">
        <v>27</v>
      </c>
      <c r="O57" t="s">
        <v>27</v>
      </c>
      <c r="P57" t="s">
        <v>27</v>
      </c>
      <c r="Q57" t="s">
        <v>27</v>
      </c>
      <c r="R57" t="s">
        <v>27</v>
      </c>
      <c r="S57" t="s">
        <v>27</v>
      </c>
      <c r="T57" t="s">
        <v>27</v>
      </c>
      <c r="U57" t="s">
        <v>27</v>
      </c>
      <c r="V57" t="s">
        <v>217</v>
      </c>
      <c r="W57" t="s">
        <v>43</v>
      </c>
      <c r="X57" t="s">
        <v>39</v>
      </c>
      <c r="Y57" t="s">
        <v>39</v>
      </c>
      <c r="Z57" t="s">
        <v>45</v>
      </c>
    </row>
    <row r="58" spans="1:26" x14ac:dyDescent="0.25">
      <c r="A58" t="s">
        <v>218</v>
      </c>
      <c r="B58" t="s">
        <v>27</v>
      </c>
      <c r="C58" t="s">
        <v>43</v>
      </c>
      <c r="F58" t="s">
        <v>27</v>
      </c>
      <c r="G58" t="s">
        <v>27</v>
      </c>
      <c r="H58" t="s">
        <v>27</v>
      </c>
      <c r="I58" t="s">
        <v>27</v>
      </c>
      <c r="J58" t="s">
        <v>27</v>
      </c>
      <c r="K58" t="s">
        <v>27</v>
      </c>
      <c r="L58" t="s">
        <v>27</v>
      </c>
      <c r="M58" t="s">
        <v>27</v>
      </c>
      <c r="N58" t="s">
        <v>27</v>
      </c>
      <c r="O58" t="s">
        <v>27</v>
      </c>
      <c r="P58" t="s">
        <v>27</v>
      </c>
      <c r="Q58" t="s">
        <v>27</v>
      </c>
      <c r="R58" t="s">
        <v>27</v>
      </c>
      <c r="S58" t="s">
        <v>27</v>
      </c>
      <c r="T58" t="s">
        <v>27</v>
      </c>
      <c r="U58" t="s">
        <v>27</v>
      </c>
      <c r="V58" t="s">
        <v>218</v>
      </c>
      <c r="W58" t="s">
        <v>43</v>
      </c>
      <c r="X58" t="s">
        <v>39</v>
      </c>
      <c r="Y58" t="s">
        <v>39</v>
      </c>
      <c r="Z58" t="s">
        <v>45</v>
      </c>
    </row>
    <row r="59" spans="1:26" x14ac:dyDescent="0.25">
      <c r="A59" t="s">
        <v>221</v>
      </c>
      <c r="B59" t="s">
        <v>27</v>
      </c>
      <c r="C59" t="s">
        <v>28</v>
      </c>
      <c r="D59" t="s">
        <v>612</v>
      </c>
      <c r="E59" t="s">
        <v>223</v>
      </c>
      <c r="F59" t="s">
        <v>514</v>
      </c>
      <c r="G59" t="s">
        <v>203</v>
      </c>
      <c r="H59" t="s">
        <v>515</v>
      </c>
      <c r="I59" t="s">
        <v>55</v>
      </c>
      <c r="J59" t="s">
        <v>516</v>
      </c>
      <c r="K59" t="s">
        <v>517</v>
      </c>
      <c r="L59" t="s">
        <v>518</v>
      </c>
      <c r="M59" t="s">
        <v>481</v>
      </c>
      <c r="N59" t="s">
        <v>27</v>
      </c>
      <c r="O59" t="s">
        <v>27</v>
      </c>
      <c r="P59" t="s">
        <v>27</v>
      </c>
      <c r="Q59" t="s">
        <v>27</v>
      </c>
      <c r="R59" t="s">
        <v>27</v>
      </c>
      <c r="S59" t="s">
        <v>27</v>
      </c>
      <c r="T59" t="s">
        <v>27</v>
      </c>
      <c r="U59" t="s">
        <v>27</v>
      </c>
      <c r="V59" t="s">
        <v>221</v>
      </c>
      <c r="W59" t="s">
        <v>28</v>
      </c>
      <c r="X59" t="s">
        <v>39</v>
      </c>
      <c r="Y59" t="s">
        <v>39</v>
      </c>
      <c r="Z59" t="s">
        <v>519</v>
      </c>
    </row>
    <row r="60" spans="1:26" x14ac:dyDescent="0.25">
      <c r="A60" t="s">
        <v>231</v>
      </c>
      <c r="B60" t="s">
        <v>27</v>
      </c>
      <c r="C60" t="s">
        <v>43</v>
      </c>
      <c r="E60" t="s">
        <v>27</v>
      </c>
      <c r="F60" t="s">
        <v>27</v>
      </c>
      <c r="G60" t="s">
        <v>27</v>
      </c>
      <c r="H60" t="s">
        <v>27</v>
      </c>
      <c r="I60" t="s">
        <v>27</v>
      </c>
      <c r="J60" t="s">
        <v>27</v>
      </c>
      <c r="K60" t="s">
        <v>27</v>
      </c>
      <c r="L60" t="s">
        <v>27</v>
      </c>
      <c r="M60" t="s">
        <v>27</v>
      </c>
      <c r="N60" t="s">
        <v>27</v>
      </c>
      <c r="O60" t="s">
        <v>27</v>
      </c>
      <c r="P60" t="s">
        <v>27</v>
      </c>
      <c r="Q60" t="s">
        <v>27</v>
      </c>
      <c r="R60" t="s">
        <v>27</v>
      </c>
      <c r="S60" t="s">
        <v>27</v>
      </c>
      <c r="T60" t="s">
        <v>27</v>
      </c>
      <c r="U60" t="s">
        <v>27</v>
      </c>
      <c r="V60" t="s">
        <v>231</v>
      </c>
      <c r="W60" t="s">
        <v>43</v>
      </c>
      <c r="X60" t="s">
        <v>39</v>
      </c>
      <c r="Y60" t="s">
        <v>39</v>
      </c>
      <c r="Z60" t="s">
        <v>45</v>
      </c>
    </row>
    <row r="61" spans="1:26" x14ac:dyDescent="0.25">
      <c r="A61" t="s">
        <v>232</v>
      </c>
      <c r="B61" t="s">
        <v>42</v>
      </c>
      <c r="C61" t="s">
        <v>43</v>
      </c>
      <c r="E61" t="s">
        <v>27</v>
      </c>
      <c r="F61" t="s">
        <v>27</v>
      </c>
      <c r="G61" t="s">
        <v>27</v>
      </c>
      <c r="H61" t="s">
        <v>27</v>
      </c>
      <c r="I61" t="s">
        <v>27</v>
      </c>
      <c r="J61" t="s">
        <v>27</v>
      </c>
      <c r="K61" t="s">
        <v>27</v>
      </c>
      <c r="L61" t="s">
        <v>27</v>
      </c>
      <c r="M61" t="s">
        <v>27</v>
      </c>
      <c r="N61" t="s">
        <v>27</v>
      </c>
      <c r="O61" t="s">
        <v>27</v>
      </c>
      <c r="P61" t="s">
        <v>27</v>
      </c>
      <c r="Q61" t="s">
        <v>27</v>
      </c>
      <c r="R61" t="s">
        <v>27</v>
      </c>
      <c r="S61" t="s">
        <v>27</v>
      </c>
      <c r="T61" t="s">
        <v>27</v>
      </c>
      <c r="U61" t="s">
        <v>27</v>
      </c>
      <c r="V61" t="s">
        <v>233</v>
      </c>
      <c r="W61" t="s">
        <v>43</v>
      </c>
      <c r="X61" t="s">
        <v>39</v>
      </c>
      <c r="Y61" t="s">
        <v>39</v>
      </c>
      <c r="Z61" t="s">
        <v>45</v>
      </c>
    </row>
    <row r="62" spans="1:26" x14ac:dyDescent="0.25">
      <c r="A62" t="s">
        <v>234</v>
      </c>
      <c r="B62" t="s">
        <v>42</v>
      </c>
      <c r="C62" t="s">
        <v>43</v>
      </c>
      <c r="E62" t="s">
        <v>27</v>
      </c>
      <c r="F62" t="s">
        <v>27</v>
      </c>
      <c r="G62" t="s">
        <v>27</v>
      </c>
      <c r="H62" t="s">
        <v>27</v>
      </c>
      <c r="I62" t="s">
        <v>27</v>
      </c>
      <c r="J62" t="s">
        <v>27</v>
      </c>
      <c r="K62" t="s">
        <v>27</v>
      </c>
      <c r="L62" t="s">
        <v>27</v>
      </c>
      <c r="M62" t="s">
        <v>27</v>
      </c>
      <c r="N62" t="s">
        <v>27</v>
      </c>
      <c r="O62" t="s">
        <v>27</v>
      </c>
      <c r="P62" t="s">
        <v>27</v>
      </c>
      <c r="Q62" t="s">
        <v>27</v>
      </c>
      <c r="R62" t="s">
        <v>27</v>
      </c>
      <c r="S62" t="s">
        <v>27</v>
      </c>
      <c r="T62" t="s">
        <v>27</v>
      </c>
      <c r="U62" t="s">
        <v>27</v>
      </c>
      <c r="V62" t="s">
        <v>235</v>
      </c>
      <c r="W62" t="s">
        <v>43</v>
      </c>
      <c r="X62" t="s">
        <v>39</v>
      </c>
      <c r="Y62" t="s">
        <v>39</v>
      </c>
      <c r="Z62" t="s">
        <v>45</v>
      </c>
    </row>
    <row r="63" spans="1:26" x14ac:dyDescent="0.25">
      <c r="A63" t="s">
        <v>236</v>
      </c>
      <c r="B63" t="s">
        <v>27</v>
      </c>
      <c r="C63" t="s">
        <v>237</v>
      </c>
      <c r="E63" t="s">
        <v>27</v>
      </c>
      <c r="F63" t="s">
        <v>238</v>
      </c>
      <c r="G63" t="s">
        <v>239</v>
      </c>
      <c r="H63" t="s">
        <v>27</v>
      </c>
      <c r="I63" t="s">
        <v>27</v>
      </c>
      <c r="J63" t="s">
        <v>27</v>
      </c>
      <c r="K63" t="s">
        <v>27</v>
      </c>
      <c r="L63" t="s">
        <v>27</v>
      </c>
      <c r="M63" t="s">
        <v>27</v>
      </c>
      <c r="N63" t="s">
        <v>27</v>
      </c>
      <c r="O63" t="s">
        <v>27</v>
      </c>
      <c r="P63" t="s">
        <v>27</v>
      </c>
      <c r="Q63" t="s">
        <v>27</v>
      </c>
      <c r="R63" t="s">
        <v>27</v>
      </c>
      <c r="S63" t="s">
        <v>27</v>
      </c>
      <c r="T63" t="s">
        <v>27</v>
      </c>
      <c r="U63" t="s">
        <v>27</v>
      </c>
      <c r="V63" t="s">
        <v>236</v>
      </c>
      <c r="W63" t="s">
        <v>47</v>
      </c>
      <c r="X63" t="s">
        <v>39</v>
      </c>
      <c r="Y63" t="s">
        <v>39</v>
      </c>
      <c r="Z63" t="s">
        <v>520</v>
      </c>
    </row>
    <row r="64" spans="1:26" x14ac:dyDescent="0.25">
      <c r="A64" t="s">
        <v>241</v>
      </c>
      <c r="B64" t="s">
        <v>158</v>
      </c>
      <c r="C64" t="s">
        <v>47</v>
      </c>
      <c r="D64" t="s">
        <v>242</v>
      </c>
      <c r="E64" t="s">
        <v>243</v>
      </c>
      <c r="F64" t="s">
        <v>27</v>
      </c>
      <c r="G64" t="s">
        <v>27</v>
      </c>
      <c r="H64" t="s">
        <v>27</v>
      </c>
      <c r="I64" t="s">
        <v>27</v>
      </c>
      <c r="J64" t="s">
        <v>27</v>
      </c>
      <c r="K64" t="s">
        <v>27</v>
      </c>
      <c r="L64" t="s">
        <v>27</v>
      </c>
      <c r="M64" t="s">
        <v>27</v>
      </c>
      <c r="N64" t="s">
        <v>27</v>
      </c>
      <c r="O64" t="s">
        <v>27</v>
      </c>
      <c r="P64" t="s">
        <v>27</v>
      </c>
      <c r="Q64" t="s">
        <v>27</v>
      </c>
      <c r="R64" t="s">
        <v>27</v>
      </c>
      <c r="S64" t="s">
        <v>27</v>
      </c>
      <c r="T64" t="s">
        <v>27</v>
      </c>
      <c r="U64" t="s">
        <v>27</v>
      </c>
      <c r="V64" t="s">
        <v>244</v>
      </c>
      <c r="W64" t="s">
        <v>43</v>
      </c>
      <c r="X64" t="s">
        <v>39</v>
      </c>
      <c r="Y64" t="s">
        <v>39</v>
      </c>
      <c r="Z64" t="s">
        <v>45</v>
      </c>
    </row>
    <row r="65" spans="1:26" x14ac:dyDescent="0.25">
      <c r="A65" t="s">
        <v>245</v>
      </c>
      <c r="B65" t="s">
        <v>27</v>
      </c>
      <c r="C65" t="s">
        <v>47</v>
      </c>
      <c r="D65" t="s">
        <v>246</v>
      </c>
      <c r="E65" t="s">
        <v>247</v>
      </c>
      <c r="F65" t="s">
        <v>248</v>
      </c>
      <c r="G65" t="s">
        <v>249</v>
      </c>
      <c r="H65" t="s">
        <v>521</v>
      </c>
      <c r="I65" t="s">
        <v>522</v>
      </c>
      <c r="J65" t="s">
        <v>27</v>
      </c>
      <c r="K65" t="s">
        <v>27</v>
      </c>
      <c r="L65" t="s">
        <v>27</v>
      </c>
      <c r="M65" t="s">
        <v>27</v>
      </c>
      <c r="N65" t="s">
        <v>27</v>
      </c>
      <c r="O65" t="s">
        <v>27</v>
      </c>
      <c r="P65" t="s">
        <v>27</v>
      </c>
      <c r="Q65" t="s">
        <v>27</v>
      </c>
      <c r="R65" t="s">
        <v>27</v>
      </c>
      <c r="S65" t="s">
        <v>27</v>
      </c>
      <c r="T65" t="s">
        <v>27</v>
      </c>
      <c r="U65" t="s">
        <v>27</v>
      </c>
      <c r="V65" t="s">
        <v>245</v>
      </c>
      <c r="W65" t="s">
        <v>47</v>
      </c>
      <c r="X65" t="s">
        <v>39</v>
      </c>
      <c r="Y65" t="s">
        <v>39</v>
      </c>
      <c r="Z65" t="s">
        <v>523</v>
      </c>
    </row>
    <row r="66" spans="1:26" x14ac:dyDescent="0.25">
      <c r="A66" t="s">
        <v>253</v>
      </c>
      <c r="B66" t="s">
        <v>27</v>
      </c>
      <c r="C66" t="s">
        <v>47</v>
      </c>
      <c r="D66" t="s">
        <v>254</v>
      </c>
      <c r="E66" t="s">
        <v>255</v>
      </c>
      <c r="F66" t="s">
        <v>524</v>
      </c>
      <c r="G66" t="s">
        <v>525</v>
      </c>
      <c r="H66" t="s">
        <v>27</v>
      </c>
      <c r="I66" t="s">
        <v>27</v>
      </c>
      <c r="J66" t="s">
        <v>27</v>
      </c>
      <c r="K66" t="s">
        <v>27</v>
      </c>
      <c r="L66" t="s">
        <v>27</v>
      </c>
      <c r="M66" t="s">
        <v>27</v>
      </c>
      <c r="N66" t="s">
        <v>27</v>
      </c>
      <c r="O66" t="s">
        <v>27</v>
      </c>
      <c r="P66" t="s">
        <v>27</v>
      </c>
      <c r="Q66" t="s">
        <v>27</v>
      </c>
      <c r="R66" t="s">
        <v>27</v>
      </c>
      <c r="S66" t="s">
        <v>27</v>
      </c>
      <c r="T66" t="s">
        <v>27</v>
      </c>
      <c r="U66" t="s">
        <v>27</v>
      </c>
      <c r="V66" t="s">
        <v>253</v>
      </c>
      <c r="W66" t="s">
        <v>47</v>
      </c>
      <c r="X66" t="s">
        <v>39</v>
      </c>
      <c r="Y66" t="s">
        <v>39</v>
      </c>
      <c r="Z66" t="s">
        <v>526</v>
      </c>
    </row>
    <row r="67" spans="1:26" x14ac:dyDescent="0.25">
      <c r="A67" t="s">
        <v>259</v>
      </c>
      <c r="B67" t="s">
        <v>42</v>
      </c>
      <c r="C67" t="s">
        <v>47</v>
      </c>
      <c r="D67" t="s">
        <v>260</v>
      </c>
      <c r="E67" t="s">
        <v>261</v>
      </c>
      <c r="F67" t="s">
        <v>27</v>
      </c>
      <c r="G67" t="s">
        <v>27</v>
      </c>
      <c r="H67" t="s">
        <v>27</v>
      </c>
      <c r="I67" t="s">
        <v>27</v>
      </c>
      <c r="J67" t="s">
        <v>27</v>
      </c>
      <c r="K67" t="s">
        <v>27</v>
      </c>
      <c r="L67" t="s">
        <v>27</v>
      </c>
      <c r="M67" t="s">
        <v>27</v>
      </c>
      <c r="N67" t="s">
        <v>27</v>
      </c>
      <c r="O67" t="s">
        <v>27</v>
      </c>
      <c r="P67" t="s">
        <v>27</v>
      </c>
      <c r="Q67" t="s">
        <v>27</v>
      </c>
      <c r="R67" t="s">
        <v>27</v>
      </c>
      <c r="S67" t="s">
        <v>27</v>
      </c>
      <c r="T67" t="s">
        <v>27</v>
      </c>
      <c r="U67" t="s">
        <v>27</v>
      </c>
      <c r="V67" t="s">
        <v>262</v>
      </c>
      <c r="W67" t="s">
        <v>43</v>
      </c>
      <c r="X67" t="s">
        <v>39</v>
      </c>
      <c r="Y67" t="s">
        <v>39</v>
      </c>
      <c r="Z67" t="s">
        <v>45</v>
      </c>
    </row>
    <row r="68" spans="1:26" x14ac:dyDescent="0.25">
      <c r="A68" t="s">
        <v>263</v>
      </c>
      <c r="B68" t="s">
        <v>89</v>
      </c>
      <c r="C68" t="s">
        <v>47</v>
      </c>
      <c r="D68" t="s">
        <v>264</v>
      </c>
      <c r="E68" t="s">
        <v>265</v>
      </c>
      <c r="F68" t="s">
        <v>27</v>
      </c>
      <c r="G68" t="s">
        <v>27</v>
      </c>
      <c r="H68" t="s">
        <v>27</v>
      </c>
      <c r="I68" t="s">
        <v>27</v>
      </c>
      <c r="J68" t="s">
        <v>27</v>
      </c>
      <c r="K68" t="s">
        <v>27</v>
      </c>
      <c r="L68" t="s">
        <v>27</v>
      </c>
      <c r="M68" t="s">
        <v>27</v>
      </c>
      <c r="N68" t="s">
        <v>27</v>
      </c>
      <c r="O68" t="s">
        <v>27</v>
      </c>
      <c r="P68" t="s">
        <v>27</v>
      </c>
      <c r="Q68" t="s">
        <v>27</v>
      </c>
      <c r="R68" t="s">
        <v>27</v>
      </c>
      <c r="S68" t="s">
        <v>27</v>
      </c>
      <c r="T68" t="s">
        <v>27</v>
      </c>
      <c r="U68" t="s">
        <v>27</v>
      </c>
      <c r="V68" t="s">
        <v>266</v>
      </c>
      <c r="W68" t="s">
        <v>43</v>
      </c>
      <c r="X68" t="s">
        <v>39</v>
      </c>
      <c r="Y68" t="s">
        <v>39</v>
      </c>
      <c r="Z68" t="s">
        <v>45</v>
      </c>
    </row>
    <row r="69" spans="1:26" x14ac:dyDescent="0.25">
      <c r="A69" t="s">
        <v>267</v>
      </c>
      <c r="B69" t="s">
        <v>27</v>
      </c>
      <c r="C69" t="s">
        <v>47</v>
      </c>
      <c r="D69" t="s">
        <v>626</v>
      </c>
      <c r="E69" t="s">
        <v>269</v>
      </c>
      <c r="F69" t="s">
        <v>527</v>
      </c>
      <c r="G69" t="s">
        <v>528</v>
      </c>
      <c r="H69" t="s">
        <v>529</v>
      </c>
      <c r="I69" t="s">
        <v>530</v>
      </c>
      <c r="J69" t="s">
        <v>27</v>
      </c>
      <c r="K69" t="s">
        <v>27</v>
      </c>
      <c r="L69" t="s">
        <v>27</v>
      </c>
      <c r="M69" t="s">
        <v>27</v>
      </c>
      <c r="N69" t="s">
        <v>27</v>
      </c>
      <c r="O69" t="s">
        <v>27</v>
      </c>
      <c r="P69" t="s">
        <v>27</v>
      </c>
      <c r="Q69" t="s">
        <v>27</v>
      </c>
      <c r="R69" t="s">
        <v>27</v>
      </c>
      <c r="S69" t="s">
        <v>27</v>
      </c>
      <c r="T69" t="s">
        <v>27</v>
      </c>
      <c r="U69" t="s">
        <v>27</v>
      </c>
      <c r="V69" t="s">
        <v>267</v>
      </c>
      <c r="W69" t="s">
        <v>47</v>
      </c>
      <c r="X69" t="s">
        <v>39</v>
      </c>
      <c r="Y69" t="s">
        <v>39</v>
      </c>
      <c r="Z69" t="s">
        <v>531</v>
      </c>
    </row>
    <row r="70" spans="1:26" x14ac:dyDescent="0.25">
      <c r="A70" t="s">
        <v>273</v>
      </c>
      <c r="B70" t="s">
        <v>274</v>
      </c>
      <c r="C70" t="s">
        <v>47</v>
      </c>
      <c r="D70" t="s">
        <v>275</v>
      </c>
      <c r="E70" t="s">
        <v>276</v>
      </c>
      <c r="F70" t="s">
        <v>27</v>
      </c>
      <c r="G70" t="s">
        <v>27</v>
      </c>
      <c r="H70" t="s">
        <v>27</v>
      </c>
      <c r="I70" t="s">
        <v>27</v>
      </c>
      <c r="J70" t="s">
        <v>27</v>
      </c>
      <c r="K70" t="s">
        <v>27</v>
      </c>
      <c r="L70" t="s">
        <v>27</v>
      </c>
      <c r="M70" t="s">
        <v>27</v>
      </c>
      <c r="N70" t="s">
        <v>27</v>
      </c>
      <c r="O70" t="s">
        <v>27</v>
      </c>
      <c r="P70" t="s">
        <v>27</v>
      </c>
      <c r="Q70" t="s">
        <v>27</v>
      </c>
      <c r="R70" t="s">
        <v>27</v>
      </c>
      <c r="S70" t="s">
        <v>27</v>
      </c>
      <c r="T70" t="s">
        <v>27</v>
      </c>
      <c r="U70" t="s">
        <v>27</v>
      </c>
      <c r="V70" t="s">
        <v>277</v>
      </c>
      <c r="W70" t="s">
        <v>43</v>
      </c>
      <c r="X70" t="s">
        <v>39</v>
      </c>
      <c r="Y70" t="s">
        <v>39</v>
      </c>
      <c r="Z70" t="s">
        <v>45</v>
      </c>
    </row>
    <row r="71" spans="1:26" x14ac:dyDescent="0.25">
      <c r="A71" t="s">
        <v>278</v>
      </c>
      <c r="B71" t="s">
        <v>27</v>
      </c>
      <c r="C71" t="s">
        <v>47</v>
      </c>
      <c r="D71" t="s">
        <v>279</v>
      </c>
      <c r="E71" t="s">
        <v>280</v>
      </c>
      <c r="F71" t="s">
        <v>27</v>
      </c>
      <c r="G71" t="s">
        <v>27</v>
      </c>
      <c r="H71" t="s">
        <v>27</v>
      </c>
      <c r="I71" t="s">
        <v>27</v>
      </c>
      <c r="J71" t="s">
        <v>27</v>
      </c>
      <c r="K71" t="s">
        <v>27</v>
      </c>
      <c r="L71" t="s">
        <v>27</v>
      </c>
      <c r="M71" t="s">
        <v>27</v>
      </c>
      <c r="N71" t="s">
        <v>27</v>
      </c>
      <c r="O71" t="s">
        <v>27</v>
      </c>
      <c r="P71" t="s">
        <v>27</v>
      </c>
      <c r="Q71" t="s">
        <v>27</v>
      </c>
      <c r="R71" t="s">
        <v>27</v>
      </c>
      <c r="S71" t="s">
        <v>27</v>
      </c>
      <c r="T71" t="s">
        <v>27</v>
      </c>
      <c r="U71" t="s">
        <v>27</v>
      </c>
      <c r="V71" t="s">
        <v>278</v>
      </c>
      <c r="W71" t="s">
        <v>43</v>
      </c>
      <c r="X71" t="s">
        <v>39</v>
      </c>
      <c r="Y71" t="s">
        <v>39</v>
      </c>
      <c r="Z71" t="s">
        <v>45</v>
      </c>
    </row>
    <row r="72" spans="1:26" x14ac:dyDescent="0.25">
      <c r="A72" t="s">
        <v>281</v>
      </c>
      <c r="B72" t="s">
        <v>42</v>
      </c>
      <c r="C72" t="s">
        <v>47</v>
      </c>
      <c r="D72" t="s">
        <v>282</v>
      </c>
      <c r="E72" t="s">
        <v>283</v>
      </c>
      <c r="F72" t="s">
        <v>27</v>
      </c>
      <c r="G72" t="s">
        <v>27</v>
      </c>
      <c r="H72" t="s">
        <v>27</v>
      </c>
      <c r="I72" t="s">
        <v>27</v>
      </c>
      <c r="J72" t="s">
        <v>27</v>
      </c>
      <c r="K72" t="s">
        <v>27</v>
      </c>
      <c r="L72" t="s">
        <v>27</v>
      </c>
      <c r="M72" t="s">
        <v>27</v>
      </c>
      <c r="N72" t="s">
        <v>27</v>
      </c>
      <c r="O72" t="s">
        <v>27</v>
      </c>
      <c r="P72" t="s">
        <v>27</v>
      </c>
      <c r="Q72" t="s">
        <v>27</v>
      </c>
      <c r="R72" t="s">
        <v>27</v>
      </c>
      <c r="S72" t="s">
        <v>27</v>
      </c>
      <c r="T72" t="s">
        <v>27</v>
      </c>
      <c r="U72" t="s">
        <v>27</v>
      </c>
      <c r="V72" t="s">
        <v>284</v>
      </c>
      <c r="W72" t="s">
        <v>43</v>
      </c>
      <c r="X72" t="s">
        <v>39</v>
      </c>
      <c r="Y72" t="s">
        <v>39</v>
      </c>
      <c r="Z72" t="s">
        <v>45</v>
      </c>
    </row>
    <row r="73" spans="1:26" x14ac:dyDescent="0.25">
      <c r="A73" t="s">
        <v>285</v>
      </c>
      <c r="B73" t="s">
        <v>79</v>
      </c>
      <c r="C73" t="s">
        <v>47</v>
      </c>
      <c r="D73" t="s">
        <v>286</v>
      </c>
      <c r="E73" t="s">
        <v>287</v>
      </c>
      <c r="F73" t="s">
        <v>27</v>
      </c>
      <c r="G73" t="s">
        <v>27</v>
      </c>
      <c r="H73" t="s">
        <v>27</v>
      </c>
      <c r="I73" t="s">
        <v>27</v>
      </c>
      <c r="J73" t="s">
        <v>27</v>
      </c>
      <c r="K73" t="s">
        <v>27</v>
      </c>
      <c r="L73" t="s">
        <v>27</v>
      </c>
      <c r="M73" t="s">
        <v>27</v>
      </c>
      <c r="N73" t="s">
        <v>27</v>
      </c>
      <c r="O73" t="s">
        <v>27</v>
      </c>
      <c r="P73" t="s">
        <v>27</v>
      </c>
      <c r="Q73" t="s">
        <v>27</v>
      </c>
      <c r="R73" t="s">
        <v>27</v>
      </c>
      <c r="S73" t="s">
        <v>27</v>
      </c>
      <c r="T73" t="s">
        <v>27</v>
      </c>
      <c r="U73" t="s">
        <v>27</v>
      </c>
      <c r="V73" t="s">
        <v>288</v>
      </c>
      <c r="W73" t="s">
        <v>43</v>
      </c>
      <c r="X73" t="s">
        <v>39</v>
      </c>
      <c r="Y73" t="s">
        <v>39</v>
      </c>
      <c r="Z73" t="s">
        <v>45</v>
      </c>
    </row>
    <row r="74" spans="1:26" x14ac:dyDescent="0.25">
      <c r="A74" t="s">
        <v>289</v>
      </c>
      <c r="B74" t="s">
        <v>79</v>
      </c>
      <c r="C74" t="s">
        <v>47</v>
      </c>
      <c r="D74" t="s">
        <v>290</v>
      </c>
      <c r="E74" t="s">
        <v>291</v>
      </c>
      <c r="F74" t="s">
        <v>532</v>
      </c>
      <c r="G74" t="s">
        <v>533</v>
      </c>
      <c r="H74" t="s">
        <v>534</v>
      </c>
      <c r="I74" t="s">
        <v>535</v>
      </c>
      <c r="J74" t="s">
        <v>27</v>
      </c>
      <c r="K74" t="s">
        <v>27</v>
      </c>
      <c r="L74" t="s">
        <v>27</v>
      </c>
      <c r="M74" t="s">
        <v>27</v>
      </c>
      <c r="N74" t="s">
        <v>27</v>
      </c>
      <c r="O74" t="s">
        <v>27</v>
      </c>
      <c r="P74" t="s">
        <v>27</v>
      </c>
      <c r="Q74" t="s">
        <v>27</v>
      </c>
      <c r="R74" t="s">
        <v>27</v>
      </c>
      <c r="S74" t="s">
        <v>27</v>
      </c>
      <c r="T74" t="s">
        <v>27</v>
      </c>
      <c r="U74" t="s">
        <v>27</v>
      </c>
      <c r="V74" t="s">
        <v>292</v>
      </c>
      <c r="W74" t="s">
        <v>47</v>
      </c>
      <c r="X74" t="s">
        <v>39</v>
      </c>
      <c r="Y74" t="s">
        <v>39</v>
      </c>
      <c r="Z74" t="s">
        <v>536</v>
      </c>
    </row>
    <row r="75" spans="1:26" x14ac:dyDescent="0.25">
      <c r="A75" t="s">
        <v>293</v>
      </c>
      <c r="B75" t="s">
        <v>27</v>
      </c>
      <c r="C75" t="s">
        <v>47</v>
      </c>
      <c r="D75" t="s">
        <v>294</v>
      </c>
      <c r="E75" t="s">
        <v>295</v>
      </c>
      <c r="F75" t="s">
        <v>27</v>
      </c>
      <c r="G75" t="s">
        <v>27</v>
      </c>
      <c r="H75" t="s">
        <v>27</v>
      </c>
      <c r="I75" t="s">
        <v>27</v>
      </c>
      <c r="J75" t="s">
        <v>27</v>
      </c>
      <c r="K75" t="s">
        <v>27</v>
      </c>
      <c r="L75" t="s">
        <v>27</v>
      </c>
      <c r="M75" t="s">
        <v>27</v>
      </c>
      <c r="N75" t="s">
        <v>27</v>
      </c>
      <c r="O75" t="s">
        <v>27</v>
      </c>
      <c r="P75" t="s">
        <v>27</v>
      </c>
      <c r="Q75" t="s">
        <v>27</v>
      </c>
      <c r="R75" t="s">
        <v>27</v>
      </c>
      <c r="S75" t="s">
        <v>27</v>
      </c>
      <c r="T75" t="s">
        <v>27</v>
      </c>
      <c r="U75" t="s">
        <v>27</v>
      </c>
      <c r="V75" t="s">
        <v>293</v>
      </c>
      <c r="W75" t="s">
        <v>43</v>
      </c>
      <c r="X75" t="s">
        <v>39</v>
      </c>
      <c r="Y75" t="s">
        <v>39</v>
      </c>
      <c r="Z75" t="s">
        <v>45</v>
      </c>
    </row>
    <row r="76" spans="1:26" x14ac:dyDescent="0.25">
      <c r="A76" t="s">
        <v>296</v>
      </c>
      <c r="B76" t="s">
        <v>89</v>
      </c>
      <c r="C76" t="s">
        <v>47</v>
      </c>
      <c r="D76" t="s">
        <v>297</v>
      </c>
      <c r="E76" t="s">
        <v>298</v>
      </c>
      <c r="F76" t="s">
        <v>27</v>
      </c>
      <c r="G76" t="s">
        <v>27</v>
      </c>
      <c r="H76" t="s">
        <v>27</v>
      </c>
      <c r="I76" t="s">
        <v>27</v>
      </c>
      <c r="J76" t="s">
        <v>27</v>
      </c>
      <c r="K76" t="s">
        <v>27</v>
      </c>
      <c r="L76" t="s">
        <v>27</v>
      </c>
      <c r="M76" t="s">
        <v>27</v>
      </c>
      <c r="N76" t="s">
        <v>27</v>
      </c>
      <c r="O76" t="s">
        <v>27</v>
      </c>
      <c r="P76" t="s">
        <v>27</v>
      </c>
      <c r="Q76" t="s">
        <v>27</v>
      </c>
      <c r="R76" t="s">
        <v>27</v>
      </c>
      <c r="S76" t="s">
        <v>27</v>
      </c>
      <c r="T76" t="s">
        <v>27</v>
      </c>
      <c r="U76" t="s">
        <v>27</v>
      </c>
      <c r="V76" t="s">
        <v>299</v>
      </c>
      <c r="W76" t="s">
        <v>43</v>
      </c>
      <c r="X76" t="s">
        <v>39</v>
      </c>
      <c r="Y76" t="s">
        <v>39</v>
      </c>
      <c r="Z76" t="s">
        <v>45</v>
      </c>
    </row>
    <row r="77" spans="1:26" x14ac:dyDescent="0.25">
      <c r="A77" t="s">
        <v>300</v>
      </c>
      <c r="B77" t="s">
        <v>27</v>
      </c>
      <c r="C77" t="s">
        <v>47</v>
      </c>
      <c r="D77" t="s">
        <v>301</v>
      </c>
      <c r="E77" t="s">
        <v>302</v>
      </c>
      <c r="F77" t="s">
        <v>537</v>
      </c>
      <c r="G77" t="s">
        <v>538</v>
      </c>
      <c r="H77" t="s">
        <v>539</v>
      </c>
      <c r="I77" t="s">
        <v>540</v>
      </c>
      <c r="J77" t="s">
        <v>27</v>
      </c>
      <c r="K77" t="s">
        <v>27</v>
      </c>
      <c r="L77" t="s">
        <v>27</v>
      </c>
      <c r="M77" t="s">
        <v>27</v>
      </c>
      <c r="N77" t="s">
        <v>27</v>
      </c>
      <c r="O77" t="s">
        <v>27</v>
      </c>
      <c r="P77" t="s">
        <v>27</v>
      </c>
      <c r="Q77" t="s">
        <v>27</v>
      </c>
      <c r="R77" t="s">
        <v>27</v>
      </c>
      <c r="S77" t="s">
        <v>27</v>
      </c>
      <c r="T77" t="s">
        <v>27</v>
      </c>
      <c r="U77" t="s">
        <v>27</v>
      </c>
      <c r="V77" t="s">
        <v>300</v>
      </c>
      <c r="W77" t="s">
        <v>47</v>
      </c>
      <c r="X77" t="s">
        <v>39</v>
      </c>
      <c r="Y77" t="s">
        <v>39</v>
      </c>
      <c r="Z77" t="s">
        <v>541</v>
      </c>
    </row>
    <row r="78" spans="1:26" x14ac:dyDescent="0.25">
      <c r="A78" t="s">
        <v>308</v>
      </c>
      <c r="B78" t="s">
        <v>27</v>
      </c>
      <c r="C78" t="s">
        <v>47</v>
      </c>
      <c r="D78" t="s">
        <v>309</v>
      </c>
      <c r="E78" t="s">
        <v>310</v>
      </c>
      <c r="F78" t="s">
        <v>542</v>
      </c>
      <c r="G78" t="s">
        <v>543</v>
      </c>
      <c r="H78" t="s">
        <v>544</v>
      </c>
      <c r="I78" t="s">
        <v>545</v>
      </c>
      <c r="J78" t="s">
        <v>27</v>
      </c>
      <c r="K78" t="s">
        <v>27</v>
      </c>
      <c r="L78" t="s">
        <v>27</v>
      </c>
      <c r="M78" t="s">
        <v>27</v>
      </c>
      <c r="N78" t="s">
        <v>27</v>
      </c>
      <c r="O78" t="s">
        <v>27</v>
      </c>
      <c r="P78" t="s">
        <v>27</v>
      </c>
      <c r="Q78" t="s">
        <v>27</v>
      </c>
      <c r="R78" t="s">
        <v>27</v>
      </c>
      <c r="S78" t="s">
        <v>27</v>
      </c>
      <c r="T78" t="s">
        <v>27</v>
      </c>
      <c r="U78" t="s">
        <v>27</v>
      </c>
      <c r="V78" t="s">
        <v>308</v>
      </c>
      <c r="W78" t="s">
        <v>47</v>
      </c>
      <c r="X78" t="s">
        <v>39</v>
      </c>
      <c r="Y78" t="s">
        <v>39</v>
      </c>
      <c r="Z78" t="s">
        <v>546</v>
      </c>
    </row>
    <row r="79" spans="1:26" x14ac:dyDescent="0.25">
      <c r="A79" t="s">
        <v>314</v>
      </c>
      <c r="B79" t="s">
        <v>27</v>
      </c>
      <c r="C79" t="s">
        <v>47</v>
      </c>
      <c r="D79" t="s">
        <v>315</v>
      </c>
      <c r="E79" t="s">
        <v>316</v>
      </c>
      <c r="F79" t="s">
        <v>317</v>
      </c>
      <c r="G79" t="s">
        <v>318</v>
      </c>
      <c r="H79" t="s">
        <v>547</v>
      </c>
      <c r="I79" t="s">
        <v>320</v>
      </c>
      <c r="J79" t="s">
        <v>27</v>
      </c>
      <c r="K79" t="s">
        <v>27</v>
      </c>
      <c r="L79" t="s">
        <v>27</v>
      </c>
      <c r="M79" t="s">
        <v>27</v>
      </c>
      <c r="N79" t="s">
        <v>27</v>
      </c>
      <c r="O79" t="s">
        <v>27</v>
      </c>
      <c r="P79" t="s">
        <v>27</v>
      </c>
      <c r="Q79" t="s">
        <v>27</v>
      </c>
      <c r="R79" t="s">
        <v>27</v>
      </c>
      <c r="S79" t="s">
        <v>27</v>
      </c>
      <c r="T79" t="s">
        <v>27</v>
      </c>
      <c r="U79" t="s">
        <v>27</v>
      </c>
      <c r="V79" t="s">
        <v>314</v>
      </c>
      <c r="W79" t="s">
        <v>47</v>
      </c>
      <c r="X79" t="s">
        <v>39</v>
      </c>
      <c r="Y79" t="s">
        <v>39</v>
      </c>
      <c r="Z79" t="s">
        <v>548</v>
      </c>
    </row>
    <row r="80" spans="1:26" x14ac:dyDescent="0.25">
      <c r="A80" t="s">
        <v>322</v>
      </c>
      <c r="B80" t="s">
        <v>27</v>
      </c>
      <c r="C80" t="s">
        <v>47</v>
      </c>
      <c r="D80" t="s">
        <v>323</v>
      </c>
      <c r="E80" t="s">
        <v>324</v>
      </c>
      <c r="F80" t="s">
        <v>27</v>
      </c>
      <c r="G80" t="s">
        <v>27</v>
      </c>
      <c r="H80" t="s">
        <v>27</v>
      </c>
      <c r="I80" t="s">
        <v>27</v>
      </c>
      <c r="J80" t="s">
        <v>27</v>
      </c>
      <c r="K80" t="s">
        <v>27</v>
      </c>
      <c r="L80" t="s">
        <v>27</v>
      </c>
      <c r="M80" t="s">
        <v>27</v>
      </c>
      <c r="N80" t="s">
        <v>27</v>
      </c>
      <c r="O80" t="s">
        <v>27</v>
      </c>
      <c r="P80" t="s">
        <v>27</v>
      </c>
      <c r="Q80" t="s">
        <v>27</v>
      </c>
      <c r="R80" t="s">
        <v>27</v>
      </c>
      <c r="S80" t="s">
        <v>27</v>
      </c>
      <c r="T80" t="s">
        <v>27</v>
      </c>
      <c r="U80" t="s">
        <v>27</v>
      </c>
      <c r="V80" t="s">
        <v>322</v>
      </c>
      <c r="W80" t="s">
        <v>43</v>
      </c>
      <c r="X80" t="s">
        <v>39</v>
      </c>
      <c r="Y80" t="s">
        <v>39</v>
      </c>
      <c r="Z80" t="s">
        <v>45</v>
      </c>
    </row>
    <row r="81" spans="1:26" x14ac:dyDescent="0.25">
      <c r="A81" t="s">
        <v>325</v>
      </c>
      <c r="B81" t="s">
        <v>339</v>
      </c>
      <c r="C81" t="s">
        <v>47</v>
      </c>
      <c r="D81" t="s">
        <v>326</v>
      </c>
      <c r="E81" t="s">
        <v>331</v>
      </c>
      <c r="F81" t="s">
        <v>549</v>
      </c>
      <c r="G81" t="s">
        <v>550</v>
      </c>
      <c r="H81" t="s">
        <v>27</v>
      </c>
      <c r="I81" t="s">
        <v>27</v>
      </c>
      <c r="J81" t="s">
        <v>27</v>
      </c>
      <c r="K81" t="s">
        <v>27</v>
      </c>
      <c r="L81" t="s">
        <v>27</v>
      </c>
      <c r="M81" t="s">
        <v>27</v>
      </c>
      <c r="N81" t="s">
        <v>27</v>
      </c>
      <c r="O81" t="s">
        <v>27</v>
      </c>
      <c r="P81" t="s">
        <v>27</v>
      </c>
      <c r="Q81" t="s">
        <v>27</v>
      </c>
      <c r="R81" t="s">
        <v>27</v>
      </c>
      <c r="S81" t="s">
        <v>27</v>
      </c>
      <c r="T81" t="s">
        <v>27</v>
      </c>
      <c r="U81" t="s">
        <v>27</v>
      </c>
      <c r="V81" t="s">
        <v>330</v>
      </c>
      <c r="W81" t="s">
        <v>47</v>
      </c>
      <c r="X81" t="s">
        <v>39</v>
      </c>
      <c r="Y81" t="s">
        <v>39</v>
      </c>
      <c r="Z81" t="s">
        <v>331</v>
      </c>
    </row>
    <row r="82" spans="1:26" x14ac:dyDescent="0.25">
      <c r="A82" t="s">
        <v>332</v>
      </c>
      <c r="B82" t="s">
        <v>27</v>
      </c>
      <c r="C82" t="s">
        <v>47</v>
      </c>
      <c r="D82" t="s">
        <v>333</v>
      </c>
      <c r="E82" t="s">
        <v>334</v>
      </c>
      <c r="F82" t="s">
        <v>27</v>
      </c>
      <c r="G82" t="s">
        <v>27</v>
      </c>
      <c r="H82" t="s">
        <v>27</v>
      </c>
      <c r="I82" t="s">
        <v>27</v>
      </c>
      <c r="J82" t="s">
        <v>27</v>
      </c>
      <c r="K82" t="s">
        <v>27</v>
      </c>
      <c r="L82" t="s">
        <v>27</v>
      </c>
      <c r="M82" t="s">
        <v>27</v>
      </c>
      <c r="N82" t="s">
        <v>27</v>
      </c>
      <c r="O82" t="s">
        <v>27</v>
      </c>
      <c r="P82" t="s">
        <v>27</v>
      </c>
      <c r="Q82" t="s">
        <v>27</v>
      </c>
      <c r="R82" t="s">
        <v>27</v>
      </c>
      <c r="S82" t="s">
        <v>27</v>
      </c>
      <c r="T82" t="s">
        <v>27</v>
      </c>
      <c r="U82" t="s">
        <v>27</v>
      </c>
      <c r="V82" t="s">
        <v>332</v>
      </c>
      <c r="W82" t="s">
        <v>43</v>
      </c>
      <c r="X82" t="s">
        <v>39</v>
      </c>
      <c r="Y82" t="s">
        <v>39</v>
      </c>
      <c r="Z82" t="s">
        <v>45</v>
      </c>
    </row>
    <row r="83" spans="1:26" x14ac:dyDescent="0.25">
      <c r="A83" t="s">
        <v>335</v>
      </c>
      <c r="B83" t="s">
        <v>42</v>
      </c>
      <c r="C83" t="s">
        <v>237</v>
      </c>
      <c r="E83" t="s">
        <v>27</v>
      </c>
      <c r="F83" t="s">
        <v>27</v>
      </c>
      <c r="G83" t="s">
        <v>27</v>
      </c>
      <c r="H83" t="s">
        <v>27</v>
      </c>
      <c r="I83" t="s">
        <v>27</v>
      </c>
      <c r="J83" t="s">
        <v>27</v>
      </c>
      <c r="K83" t="s">
        <v>27</v>
      </c>
      <c r="L83" t="s">
        <v>27</v>
      </c>
      <c r="M83" t="s">
        <v>27</v>
      </c>
      <c r="N83" t="s">
        <v>27</v>
      </c>
      <c r="O83" t="s">
        <v>27</v>
      </c>
      <c r="P83" t="s">
        <v>27</v>
      </c>
      <c r="Q83" t="s">
        <v>27</v>
      </c>
      <c r="R83" t="s">
        <v>27</v>
      </c>
      <c r="S83" t="s">
        <v>27</v>
      </c>
      <c r="T83" t="s">
        <v>27</v>
      </c>
      <c r="U83" t="s">
        <v>27</v>
      </c>
      <c r="V83" t="s">
        <v>336</v>
      </c>
      <c r="W83" t="s">
        <v>237</v>
      </c>
      <c r="X83" t="s">
        <v>39</v>
      </c>
      <c r="Y83" t="s">
        <v>39</v>
      </c>
      <c r="Z83" t="s">
        <v>337</v>
      </c>
    </row>
    <row r="84" spans="1:26" x14ac:dyDescent="0.25">
      <c r="A84" t="s">
        <v>338</v>
      </c>
      <c r="B84" t="s">
        <v>339</v>
      </c>
      <c r="C84" t="s">
        <v>237</v>
      </c>
      <c r="E84" t="s">
        <v>27</v>
      </c>
      <c r="F84" t="s">
        <v>27</v>
      </c>
      <c r="G84" t="s">
        <v>27</v>
      </c>
      <c r="H84" t="s">
        <v>27</v>
      </c>
      <c r="I84" t="s">
        <v>27</v>
      </c>
      <c r="J84" t="s">
        <v>27</v>
      </c>
      <c r="K84" t="s">
        <v>27</v>
      </c>
      <c r="L84" t="s">
        <v>27</v>
      </c>
      <c r="M84" t="s">
        <v>27</v>
      </c>
      <c r="N84" t="s">
        <v>27</v>
      </c>
      <c r="O84" t="s">
        <v>27</v>
      </c>
      <c r="P84" t="s">
        <v>27</v>
      </c>
      <c r="Q84" t="s">
        <v>27</v>
      </c>
      <c r="R84" t="s">
        <v>27</v>
      </c>
      <c r="S84" t="s">
        <v>27</v>
      </c>
      <c r="T84" t="s">
        <v>27</v>
      </c>
      <c r="U84" t="s">
        <v>27</v>
      </c>
      <c r="V84" t="s">
        <v>340</v>
      </c>
      <c r="W84" t="s">
        <v>237</v>
      </c>
      <c r="X84" t="s">
        <v>39</v>
      </c>
      <c r="Y84" t="s">
        <v>39</v>
      </c>
      <c r="Z84" t="s">
        <v>337</v>
      </c>
    </row>
    <row r="85" spans="1:26" x14ac:dyDescent="0.25">
      <c r="A85" t="s">
        <v>341</v>
      </c>
      <c r="B85" t="s">
        <v>339</v>
      </c>
      <c r="C85" t="s">
        <v>237</v>
      </c>
      <c r="E85" t="s">
        <v>27</v>
      </c>
      <c r="F85" t="s">
        <v>27</v>
      </c>
      <c r="G85" t="s">
        <v>27</v>
      </c>
      <c r="H85" t="s">
        <v>27</v>
      </c>
      <c r="I85" t="s">
        <v>27</v>
      </c>
      <c r="J85" t="s">
        <v>27</v>
      </c>
      <c r="K85" t="s">
        <v>27</v>
      </c>
      <c r="L85" t="s">
        <v>27</v>
      </c>
      <c r="M85" t="s">
        <v>27</v>
      </c>
      <c r="N85" t="s">
        <v>27</v>
      </c>
      <c r="O85" t="s">
        <v>27</v>
      </c>
      <c r="P85" t="s">
        <v>27</v>
      </c>
      <c r="Q85" t="s">
        <v>27</v>
      </c>
      <c r="R85" t="s">
        <v>27</v>
      </c>
      <c r="S85" t="s">
        <v>27</v>
      </c>
      <c r="T85" t="s">
        <v>27</v>
      </c>
      <c r="U85" t="s">
        <v>27</v>
      </c>
      <c r="V85" t="s">
        <v>342</v>
      </c>
      <c r="W85" t="s">
        <v>237</v>
      </c>
      <c r="X85" t="s">
        <v>39</v>
      </c>
      <c r="Y85" t="s">
        <v>39</v>
      </c>
      <c r="Z85" t="s">
        <v>337</v>
      </c>
    </row>
    <row r="86" spans="1:26" x14ac:dyDescent="0.25">
      <c r="A86" t="s">
        <v>343</v>
      </c>
      <c r="B86" t="s">
        <v>27</v>
      </c>
      <c r="C86" t="s">
        <v>237</v>
      </c>
      <c r="E86" t="s">
        <v>27</v>
      </c>
      <c r="F86" t="s">
        <v>27</v>
      </c>
      <c r="G86" t="s">
        <v>27</v>
      </c>
      <c r="H86" t="s">
        <v>27</v>
      </c>
      <c r="I86" t="s">
        <v>27</v>
      </c>
      <c r="J86" t="s">
        <v>27</v>
      </c>
      <c r="K86" t="s">
        <v>27</v>
      </c>
      <c r="L86" t="s">
        <v>27</v>
      </c>
      <c r="M86" t="s">
        <v>27</v>
      </c>
      <c r="N86" t="s">
        <v>27</v>
      </c>
      <c r="O86" t="s">
        <v>27</v>
      </c>
      <c r="P86" t="s">
        <v>27</v>
      </c>
      <c r="Q86" t="s">
        <v>27</v>
      </c>
      <c r="R86" t="s">
        <v>27</v>
      </c>
      <c r="S86" t="s">
        <v>27</v>
      </c>
      <c r="T86" t="s">
        <v>27</v>
      </c>
      <c r="U86" t="s">
        <v>27</v>
      </c>
      <c r="V86" t="s">
        <v>343</v>
      </c>
      <c r="W86" t="s">
        <v>237</v>
      </c>
      <c r="X86" t="s">
        <v>39</v>
      </c>
      <c r="Y86" t="s">
        <v>39</v>
      </c>
      <c r="Z86" t="s">
        <v>337</v>
      </c>
    </row>
    <row r="87" spans="1:26" x14ac:dyDescent="0.25">
      <c r="A87" t="s">
        <v>344</v>
      </c>
      <c r="B87" t="s">
        <v>27</v>
      </c>
      <c r="C87" t="s">
        <v>237</v>
      </c>
      <c r="E87" t="s">
        <v>27</v>
      </c>
      <c r="F87" t="s">
        <v>27</v>
      </c>
      <c r="G87" t="s">
        <v>27</v>
      </c>
      <c r="H87" t="s">
        <v>27</v>
      </c>
      <c r="I87" t="s">
        <v>27</v>
      </c>
      <c r="J87" t="s">
        <v>27</v>
      </c>
      <c r="K87" t="s">
        <v>27</v>
      </c>
      <c r="L87" t="s">
        <v>27</v>
      </c>
      <c r="M87" t="s">
        <v>27</v>
      </c>
      <c r="N87" t="s">
        <v>27</v>
      </c>
      <c r="O87" t="s">
        <v>27</v>
      </c>
      <c r="P87" t="s">
        <v>27</v>
      </c>
      <c r="Q87" t="s">
        <v>27</v>
      </c>
      <c r="R87" t="s">
        <v>27</v>
      </c>
      <c r="S87" t="s">
        <v>27</v>
      </c>
      <c r="T87" t="s">
        <v>27</v>
      </c>
      <c r="U87" t="s">
        <v>27</v>
      </c>
      <c r="V87" t="s">
        <v>345</v>
      </c>
      <c r="W87" t="s">
        <v>237</v>
      </c>
      <c r="X87" t="s">
        <v>39</v>
      </c>
      <c r="Y87" t="s">
        <v>39</v>
      </c>
      <c r="Z87" t="s">
        <v>337</v>
      </c>
    </row>
    <row r="88" spans="1:26" x14ac:dyDescent="0.25">
      <c r="A88" t="s">
        <v>346</v>
      </c>
      <c r="B88" t="s">
        <v>27</v>
      </c>
      <c r="C88" t="s">
        <v>237</v>
      </c>
      <c r="E88" t="s">
        <v>27</v>
      </c>
      <c r="F88" t="s">
        <v>27</v>
      </c>
      <c r="G88" t="s">
        <v>27</v>
      </c>
      <c r="H88" t="s">
        <v>27</v>
      </c>
      <c r="I88" t="s">
        <v>27</v>
      </c>
      <c r="J88" t="s">
        <v>27</v>
      </c>
      <c r="K88" t="s">
        <v>27</v>
      </c>
      <c r="L88" t="s">
        <v>27</v>
      </c>
      <c r="M88" t="s">
        <v>27</v>
      </c>
      <c r="N88" t="s">
        <v>27</v>
      </c>
      <c r="O88" t="s">
        <v>27</v>
      </c>
      <c r="P88" t="s">
        <v>27</v>
      </c>
      <c r="Q88" t="s">
        <v>27</v>
      </c>
      <c r="R88" t="s">
        <v>27</v>
      </c>
      <c r="S88" t="s">
        <v>27</v>
      </c>
      <c r="T88" t="s">
        <v>27</v>
      </c>
      <c r="U88" t="s">
        <v>27</v>
      </c>
      <c r="V88" t="s">
        <v>346</v>
      </c>
      <c r="W88" t="s">
        <v>237</v>
      </c>
      <c r="X88" t="s">
        <v>39</v>
      </c>
      <c r="Y88" t="s">
        <v>39</v>
      </c>
      <c r="Z88" t="s">
        <v>337</v>
      </c>
    </row>
    <row r="89" spans="1:26" x14ac:dyDescent="0.25">
      <c r="A89" t="s">
        <v>347</v>
      </c>
      <c r="B89" t="s">
        <v>27</v>
      </c>
      <c r="C89" t="s">
        <v>237</v>
      </c>
      <c r="E89" t="s">
        <v>27</v>
      </c>
      <c r="F89" t="s">
        <v>551</v>
      </c>
      <c r="G89" t="s">
        <v>552</v>
      </c>
      <c r="H89" t="s">
        <v>27</v>
      </c>
      <c r="I89" t="s">
        <v>27</v>
      </c>
      <c r="J89" t="s">
        <v>27</v>
      </c>
      <c r="K89" t="s">
        <v>27</v>
      </c>
      <c r="L89" t="s">
        <v>27</v>
      </c>
      <c r="M89" t="s">
        <v>27</v>
      </c>
      <c r="N89" t="s">
        <v>27</v>
      </c>
      <c r="O89" t="s">
        <v>27</v>
      </c>
      <c r="P89" t="s">
        <v>27</v>
      </c>
      <c r="Q89" t="s">
        <v>27</v>
      </c>
      <c r="R89" t="s">
        <v>27</v>
      </c>
      <c r="S89" t="s">
        <v>27</v>
      </c>
      <c r="T89" t="s">
        <v>27</v>
      </c>
      <c r="U89" t="s">
        <v>27</v>
      </c>
      <c r="V89" t="s">
        <v>347</v>
      </c>
      <c r="W89" t="s">
        <v>47</v>
      </c>
      <c r="X89" t="s">
        <v>39</v>
      </c>
      <c r="Y89" t="s">
        <v>39</v>
      </c>
      <c r="Z89" t="s">
        <v>553</v>
      </c>
    </row>
    <row r="90" spans="1:26" x14ac:dyDescent="0.25">
      <c r="A90" t="s">
        <v>351</v>
      </c>
      <c r="B90" t="s">
        <v>89</v>
      </c>
      <c r="C90" t="s">
        <v>237</v>
      </c>
      <c r="E90" t="s">
        <v>27</v>
      </c>
      <c r="F90" t="s">
        <v>27</v>
      </c>
      <c r="G90" t="s">
        <v>27</v>
      </c>
      <c r="H90" t="s">
        <v>27</v>
      </c>
      <c r="I90" t="s">
        <v>27</v>
      </c>
      <c r="J90" t="s">
        <v>27</v>
      </c>
      <c r="K90" t="s">
        <v>27</v>
      </c>
      <c r="L90" t="s">
        <v>27</v>
      </c>
      <c r="M90" t="s">
        <v>27</v>
      </c>
      <c r="N90" t="s">
        <v>27</v>
      </c>
      <c r="O90" t="s">
        <v>27</v>
      </c>
      <c r="P90" t="s">
        <v>27</v>
      </c>
      <c r="Q90" t="s">
        <v>27</v>
      </c>
      <c r="R90" t="s">
        <v>27</v>
      </c>
      <c r="S90" t="s">
        <v>27</v>
      </c>
      <c r="T90" t="s">
        <v>27</v>
      </c>
      <c r="U90" t="s">
        <v>27</v>
      </c>
      <c r="V90" t="s">
        <v>351</v>
      </c>
      <c r="W90" t="s">
        <v>237</v>
      </c>
      <c r="X90" t="s">
        <v>39</v>
      </c>
      <c r="Y90" t="s">
        <v>39</v>
      </c>
      <c r="Z90" t="s">
        <v>337</v>
      </c>
    </row>
    <row r="91" spans="1:26" x14ac:dyDescent="0.25">
      <c r="A91" t="s">
        <v>352</v>
      </c>
      <c r="B91" t="s">
        <v>79</v>
      </c>
      <c r="C91" t="s">
        <v>237</v>
      </c>
      <c r="E91" t="s">
        <v>27</v>
      </c>
      <c r="F91" t="s">
        <v>27</v>
      </c>
      <c r="G91" t="s">
        <v>27</v>
      </c>
      <c r="H91" t="s">
        <v>27</v>
      </c>
      <c r="I91" t="s">
        <v>27</v>
      </c>
      <c r="J91" t="s">
        <v>27</v>
      </c>
      <c r="K91" t="s">
        <v>27</v>
      </c>
      <c r="L91" t="s">
        <v>27</v>
      </c>
      <c r="M91" t="s">
        <v>27</v>
      </c>
      <c r="N91" t="s">
        <v>27</v>
      </c>
      <c r="O91" t="s">
        <v>27</v>
      </c>
      <c r="P91" t="s">
        <v>27</v>
      </c>
      <c r="Q91" t="s">
        <v>27</v>
      </c>
      <c r="R91" t="s">
        <v>27</v>
      </c>
      <c r="S91" t="s">
        <v>27</v>
      </c>
      <c r="T91" t="s">
        <v>27</v>
      </c>
      <c r="U91" t="s">
        <v>27</v>
      </c>
      <c r="V91" t="s">
        <v>353</v>
      </c>
      <c r="W91" t="s">
        <v>237</v>
      </c>
      <c r="X91" t="s">
        <v>39</v>
      </c>
      <c r="Y91" t="s">
        <v>39</v>
      </c>
      <c r="Z91" t="s">
        <v>337</v>
      </c>
    </row>
    <row r="92" spans="1:26" x14ac:dyDescent="0.25">
      <c r="A92" t="s">
        <v>354</v>
      </c>
      <c r="B92" t="s">
        <v>79</v>
      </c>
      <c r="C92" t="s">
        <v>28</v>
      </c>
      <c r="D92" t="s">
        <v>627</v>
      </c>
      <c r="E92" t="s">
        <v>628</v>
      </c>
      <c r="F92" t="s">
        <v>554</v>
      </c>
      <c r="G92" t="s">
        <v>358</v>
      </c>
      <c r="H92" t="s">
        <v>555</v>
      </c>
      <c r="I92" t="s">
        <v>556</v>
      </c>
      <c r="J92" t="s">
        <v>557</v>
      </c>
      <c r="K92" t="s">
        <v>558</v>
      </c>
      <c r="L92" t="s">
        <v>559</v>
      </c>
      <c r="M92" t="s">
        <v>560</v>
      </c>
      <c r="N92" t="s">
        <v>27</v>
      </c>
      <c r="O92" t="s">
        <v>27</v>
      </c>
      <c r="P92" t="s">
        <v>27</v>
      </c>
      <c r="Q92" t="s">
        <v>27</v>
      </c>
      <c r="R92" t="s">
        <v>27</v>
      </c>
      <c r="S92" t="s">
        <v>27</v>
      </c>
      <c r="T92" t="s">
        <v>27</v>
      </c>
      <c r="U92" t="s">
        <v>27</v>
      </c>
      <c r="V92" t="s">
        <v>354</v>
      </c>
      <c r="W92" t="s">
        <v>28</v>
      </c>
      <c r="X92" t="s">
        <v>39</v>
      </c>
      <c r="Y92" t="s">
        <v>39</v>
      </c>
      <c r="Z92" t="s">
        <v>561</v>
      </c>
    </row>
    <row r="93" spans="1:26" x14ac:dyDescent="0.25">
      <c r="A93" t="s">
        <v>364</v>
      </c>
      <c r="B93" t="s">
        <v>27</v>
      </c>
      <c r="C93" t="s">
        <v>28</v>
      </c>
      <c r="D93" t="s">
        <v>365</v>
      </c>
      <c r="E93" t="s">
        <v>366</v>
      </c>
      <c r="F93" t="s">
        <v>367</v>
      </c>
      <c r="G93" t="s">
        <v>368</v>
      </c>
      <c r="H93" t="s">
        <v>562</v>
      </c>
      <c r="I93" t="s">
        <v>563</v>
      </c>
      <c r="J93" t="s">
        <v>564</v>
      </c>
      <c r="K93" t="s">
        <v>34</v>
      </c>
      <c r="L93" t="s">
        <v>27</v>
      </c>
      <c r="M93" t="s">
        <v>27</v>
      </c>
      <c r="N93" t="s">
        <v>27</v>
      </c>
      <c r="O93" t="s">
        <v>27</v>
      </c>
      <c r="P93" t="s">
        <v>27</v>
      </c>
      <c r="Q93" t="s">
        <v>27</v>
      </c>
      <c r="R93" t="s">
        <v>27</v>
      </c>
      <c r="S93" t="s">
        <v>27</v>
      </c>
      <c r="T93" t="s">
        <v>27</v>
      </c>
      <c r="U93" t="s">
        <v>27</v>
      </c>
      <c r="V93" t="s">
        <v>364</v>
      </c>
      <c r="W93" t="s">
        <v>28</v>
      </c>
      <c r="X93" t="s">
        <v>39</v>
      </c>
      <c r="Y93" t="s">
        <v>39</v>
      </c>
      <c r="Z93" t="s">
        <v>565</v>
      </c>
    </row>
    <row r="94" spans="1:26" x14ac:dyDescent="0.25">
      <c r="A94" t="s">
        <v>374</v>
      </c>
      <c r="B94" t="s">
        <v>27</v>
      </c>
      <c r="C94" t="s">
        <v>28</v>
      </c>
      <c r="D94" t="s">
        <v>375</v>
      </c>
      <c r="E94" t="s">
        <v>376</v>
      </c>
      <c r="F94" t="s">
        <v>566</v>
      </c>
      <c r="G94" t="s">
        <v>567</v>
      </c>
      <c r="H94" t="s">
        <v>568</v>
      </c>
      <c r="I94" t="s">
        <v>569</v>
      </c>
      <c r="J94" t="s">
        <v>570</v>
      </c>
      <c r="K94" t="s">
        <v>205</v>
      </c>
      <c r="L94" t="s">
        <v>571</v>
      </c>
      <c r="M94" t="s">
        <v>572</v>
      </c>
      <c r="N94" t="s">
        <v>27</v>
      </c>
      <c r="O94" t="s">
        <v>27</v>
      </c>
      <c r="P94" t="s">
        <v>27</v>
      </c>
      <c r="Q94" t="s">
        <v>27</v>
      </c>
      <c r="R94" t="s">
        <v>27</v>
      </c>
      <c r="S94" t="s">
        <v>27</v>
      </c>
      <c r="T94" t="s">
        <v>27</v>
      </c>
      <c r="U94" t="s">
        <v>27</v>
      </c>
      <c r="V94" t="s">
        <v>374</v>
      </c>
      <c r="W94" t="s">
        <v>28</v>
      </c>
      <c r="X94" t="s">
        <v>39</v>
      </c>
      <c r="Y94" t="s">
        <v>39</v>
      </c>
      <c r="Z94" t="s">
        <v>573</v>
      </c>
    </row>
    <row r="95" spans="1:26" x14ac:dyDescent="0.25">
      <c r="A95" t="s">
        <v>382</v>
      </c>
      <c r="B95" t="s">
        <v>79</v>
      </c>
      <c r="C95" t="s">
        <v>28</v>
      </c>
      <c r="D95" t="s">
        <v>613</v>
      </c>
      <c r="E95" t="s">
        <v>384</v>
      </c>
      <c r="F95" t="s">
        <v>385</v>
      </c>
      <c r="G95" t="s">
        <v>386</v>
      </c>
      <c r="H95" t="s">
        <v>574</v>
      </c>
      <c r="I95" t="s">
        <v>575</v>
      </c>
      <c r="J95" t="s">
        <v>27</v>
      </c>
      <c r="K95" t="s">
        <v>27</v>
      </c>
      <c r="L95" t="s">
        <v>27</v>
      </c>
      <c r="M95" t="s">
        <v>27</v>
      </c>
      <c r="N95" t="s">
        <v>27</v>
      </c>
      <c r="O95" t="s">
        <v>27</v>
      </c>
      <c r="P95" t="s">
        <v>27</v>
      </c>
      <c r="Q95" t="s">
        <v>27</v>
      </c>
      <c r="R95" t="s">
        <v>27</v>
      </c>
      <c r="S95" t="s">
        <v>27</v>
      </c>
      <c r="T95" t="s">
        <v>27</v>
      </c>
      <c r="U95" t="s">
        <v>27</v>
      </c>
      <c r="V95" t="s">
        <v>389</v>
      </c>
      <c r="W95" t="s">
        <v>28</v>
      </c>
      <c r="X95" t="s">
        <v>39</v>
      </c>
      <c r="Y95" t="s">
        <v>39</v>
      </c>
      <c r="Z95" t="s">
        <v>576</v>
      </c>
    </row>
    <row r="96" spans="1:26" x14ac:dyDescent="0.25">
      <c r="A96" t="s">
        <v>391</v>
      </c>
      <c r="B96" t="s">
        <v>27</v>
      </c>
      <c r="C96" t="s">
        <v>28</v>
      </c>
      <c r="D96" t="s">
        <v>614</v>
      </c>
      <c r="E96" t="s">
        <v>393</v>
      </c>
      <c r="F96" t="s">
        <v>577</v>
      </c>
      <c r="G96" t="s">
        <v>481</v>
      </c>
      <c r="H96" t="s">
        <v>578</v>
      </c>
      <c r="I96" t="s">
        <v>579</v>
      </c>
      <c r="J96" t="s">
        <v>580</v>
      </c>
      <c r="K96" t="s">
        <v>581</v>
      </c>
      <c r="L96" t="s">
        <v>27</v>
      </c>
      <c r="M96" t="s">
        <v>27</v>
      </c>
      <c r="N96" t="s">
        <v>27</v>
      </c>
      <c r="O96" t="s">
        <v>27</v>
      </c>
      <c r="P96" t="s">
        <v>27</v>
      </c>
      <c r="Q96" t="s">
        <v>27</v>
      </c>
      <c r="R96" t="s">
        <v>27</v>
      </c>
      <c r="S96" t="s">
        <v>27</v>
      </c>
      <c r="T96" t="s">
        <v>27</v>
      </c>
      <c r="U96" t="s">
        <v>27</v>
      </c>
      <c r="V96" t="s">
        <v>400</v>
      </c>
      <c r="W96" t="s">
        <v>28</v>
      </c>
      <c r="X96" t="s">
        <v>39</v>
      </c>
      <c r="Y96" t="s">
        <v>39</v>
      </c>
      <c r="Z96" t="s">
        <v>582</v>
      </c>
    </row>
    <row r="97" spans="1:26" x14ac:dyDescent="0.25">
      <c r="A97" t="s">
        <v>402</v>
      </c>
      <c r="B97" t="s">
        <v>27</v>
      </c>
      <c r="C97" t="s">
        <v>28</v>
      </c>
      <c r="D97" t="s">
        <v>403</v>
      </c>
      <c r="E97" t="s">
        <v>69</v>
      </c>
      <c r="F97" t="s">
        <v>27</v>
      </c>
      <c r="G97" t="s">
        <v>27</v>
      </c>
      <c r="H97" t="s">
        <v>27</v>
      </c>
      <c r="I97" t="s">
        <v>27</v>
      </c>
      <c r="J97" t="s">
        <v>27</v>
      </c>
      <c r="K97" t="s">
        <v>27</v>
      </c>
      <c r="L97" t="s">
        <v>27</v>
      </c>
      <c r="M97" t="s">
        <v>27</v>
      </c>
      <c r="N97" t="s">
        <v>27</v>
      </c>
      <c r="O97" t="s">
        <v>27</v>
      </c>
      <c r="P97" t="s">
        <v>27</v>
      </c>
      <c r="Q97" t="s">
        <v>27</v>
      </c>
      <c r="R97" t="s">
        <v>27</v>
      </c>
      <c r="S97" t="s">
        <v>27</v>
      </c>
      <c r="T97" t="s">
        <v>27</v>
      </c>
      <c r="U97" t="s">
        <v>27</v>
      </c>
      <c r="V97" t="s">
        <v>404</v>
      </c>
      <c r="W97" t="s">
        <v>43</v>
      </c>
      <c r="X97" t="s">
        <v>39</v>
      </c>
      <c r="Y97" t="s">
        <v>39</v>
      </c>
      <c r="Z97" t="s">
        <v>45</v>
      </c>
    </row>
    <row r="98" spans="1:26" x14ac:dyDescent="0.25">
      <c r="A98" t="s">
        <v>405</v>
      </c>
      <c r="B98" t="s">
        <v>27</v>
      </c>
      <c r="C98" t="s">
        <v>28</v>
      </c>
      <c r="D98" t="s">
        <v>406</v>
      </c>
      <c r="E98" t="s">
        <v>407</v>
      </c>
      <c r="F98" t="s">
        <v>27</v>
      </c>
      <c r="G98" t="s">
        <v>27</v>
      </c>
      <c r="H98" t="s">
        <v>27</v>
      </c>
      <c r="I98" t="s">
        <v>27</v>
      </c>
      <c r="J98" t="s">
        <v>27</v>
      </c>
      <c r="K98" t="s">
        <v>27</v>
      </c>
      <c r="L98" t="s">
        <v>27</v>
      </c>
      <c r="M98" t="s">
        <v>27</v>
      </c>
      <c r="N98" t="s">
        <v>27</v>
      </c>
      <c r="O98" t="s">
        <v>27</v>
      </c>
      <c r="P98" t="s">
        <v>27</v>
      </c>
      <c r="Q98" t="s">
        <v>27</v>
      </c>
      <c r="R98" t="s">
        <v>27</v>
      </c>
      <c r="S98" t="s">
        <v>27</v>
      </c>
      <c r="T98" t="s">
        <v>27</v>
      </c>
      <c r="U98" t="s">
        <v>27</v>
      </c>
      <c r="V98" t="s">
        <v>405</v>
      </c>
      <c r="W98" t="s">
        <v>43</v>
      </c>
      <c r="X98" t="s">
        <v>39</v>
      </c>
      <c r="Y98" t="s">
        <v>39</v>
      </c>
      <c r="Z98" t="s">
        <v>45</v>
      </c>
    </row>
    <row r="99" spans="1:26" x14ac:dyDescent="0.25">
      <c r="A99" t="s">
        <v>408</v>
      </c>
      <c r="B99" t="s">
        <v>27</v>
      </c>
      <c r="C99" t="s">
        <v>28</v>
      </c>
      <c r="D99" t="s">
        <v>409</v>
      </c>
      <c r="E99" t="s">
        <v>410</v>
      </c>
      <c r="F99" t="s">
        <v>583</v>
      </c>
      <c r="G99" t="s">
        <v>203</v>
      </c>
      <c r="H99" t="s">
        <v>584</v>
      </c>
      <c r="I99" t="s">
        <v>57</v>
      </c>
      <c r="J99" t="s">
        <v>27</v>
      </c>
      <c r="K99" t="s">
        <v>27</v>
      </c>
      <c r="L99" t="s">
        <v>27</v>
      </c>
      <c r="M99" t="s">
        <v>27</v>
      </c>
      <c r="N99" t="s">
        <v>27</v>
      </c>
      <c r="O99" t="s">
        <v>27</v>
      </c>
      <c r="P99" t="s">
        <v>27</v>
      </c>
      <c r="Q99" t="s">
        <v>27</v>
      </c>
      <c r="R99" t="s">
        <v>27</v>
      </c>
      <c r="S99" t="s">
        <v>27</v>
      </c>
      <c r="T99" t="s">
        <v>27</v>
      </c>
      <c r="U99" t="s">
        <v>27</v>
      </c>
      <c r="V99" t="s">
        <v>408</v>
      </c>
      <c r="W99" t="s">
        <v>28</v>
      </c>
      <c r="X99" t="s">
        <v>39</v>
      </c>
      <c r="Y99" t="s">
        <v>39</v>
      </c>
      <c r="Z99" t="s">
        <v>585</v>
      </c>
    </row>
    <row r="100" spans="1:26" x14ac:dyDescent="0.25">
      <c r="A100" t="s">
        <v>415</v>
      </c>
      <c r="B100" t="s">
        <v>27</v>
      </c>
      <c r="C100" t="s">
        <v>28</v>
      </c>
      <c r="D100" t="s">
        <v>416</v>
      </c>
      <c r="E100" t="s">
        <v>417</v>
      </c>
      <c r="F100" t="s">
        <v>586</v>
      </c>
      <c r="G100" t="s">
        <v>587</v>
      </c>
      <c r="H100" t="s">
        <v>588</v>
      </c>
      <c r="I100" t="s">
        <v>589</v>
      </c>
      <c r="J100" t="s">
        <v>590</v>
      </c>
      <c r="K100" t="s">
        <v>591</v>
      </c>
      <c r="L100" t="s">
        <v>592</v>
      </c>
      <c r="M100" t="s">
        <v>429</v>
      </c>
      <c r="N100" t="s">
        <v>27</v>
      </c>
      <c r="O100" t="s">
        <v>27</v>
      </c>
      <c r="P100" t="s">
        <v>27</v>
      </c>
      <c r="Q100" t="s">
        <v>27</v>
      </c>
      <c r="R100" t="s">
        <v>27</v>
      </c>
      <c r="S100" t="s">
        <v>27</v>
      </c>
      <c r="T100" t="s">
        <v>27</v>
      </c>
      <c r="U100" t="s">
        <v>27</v>
      </c>
      <c r="V100" t="s">
        <v>422</v>
      </c>
      <c r="W100" t="s">
        <v>28</v>
      </c>
      <c r="X100" t="s">
        <v>39</v>
      </c>
      <c r="Y100" t="s">
        <v>39</v>
      </c>
      <c r="Z100" t="s">
        <v>593</v>
      </c>
    </row>
    <row r="101" spans="1:26" x14ac:dyDescent="0.25">
      <c r="A101" t="s">
        <v>424</v>
      </c>
      <c r="B101" t="s">
        <v>27</v>
      </c>
      <c r="C101" t="s">
        <v>28</v>
      </c>
      <c r="D101" t="s">
        <v>425</v>
      </c>
      <c r="E101" t="s">
        <v>426</v>
      </c>
      <c r="F101" t="s">
        <v>427</v>
      </c>
      <c r="G101" t="s">
        <v>63</v>
      </c>
      <c r="H101" t="s">
        <v>428</v>
      </c>
      <c r="I101" t="s">
        <v>429</v>
      </c>
      <c r="J101" t="s">
        <v>594</v>
      </c>
      <c r="K101" t="s">
        <v>63</v>
      </c>
      <c r="L101" t="s">
        <v>27</v>
      </c>
      <c r="M101" t="s">
        <v>27</v>
      </c>
      <c r="N101" t="s">
        <v>27</v>
      </c>
      <c r="O101" t="s">
        <v>27</v>
      </c>
      <c r="P101" t="s">
        <v>27</v>
      </c>
      <c r="Q101" t="s">
        <v>27</v>
      </c>
      <c r="R101" t="s">
        <v>27</v>
      </c>
      <c r="S101" t="s">
        <v>27</v>
      </c>
      <c r="T101" t="s">
        <v>27</v>
      </c>
      <c r="U101" t="s">
        <v>27</v>
      </c>
      <c r="V101" t="s">
        <v>424</v>
      </c>
      <c r="W101" t="s">
        <v>28</v>
      </c>
      <c r="X101" t="s">
        <v>39</v>
      </c>
      <c r="Y101" t="s">
        <v>39</v>
      </c>
      <c r="Z101" t="s">
        <v>595</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AFE2-8F66-43C0-82C7-06C326232F19}">
  <sheetPr codeName="Tabelle10">
    <tabColor theme="6"/>
  </sheetPr>
  <dimension ref="A1:Z101"/>
  <sheetViews>
    <sheetView topLeftCell="A50" workbookViewId="0"/>
  </sheetViews>
  <sheetFormatPr baseColWidth="10" defaultRowHeight="15" x14ac:dyDescent="0.25"/>
  <cols>
    <col min="1" max="1" width="81.140625" bestFit="1" customWidth="1"/>
    <col min="2" max="2" width="25.7109375" bestFit="1" customWidth="1"/>
    <col min="3" max="3" width="31.5703125" bestFit="1" customWidth="1"/>
    <col min="4" max="5" width="81.140625" bestFit="1" customWidth="1"/>
    <col min="6" max="6" width="20.140625" bestFit="1" customWidth="1"/>
    <col min="7" max="7" width="17.42578125" bestFit="1" customWidth="1"/>
    <col min="8" max="8" width="20.140625" bestFit="1" customWidth="1"/>
    <col min="9" max="9" width="17.42578125" bestFit="1" customWidth="1"/>
    <col min="10" max="10" width="20.140625" bestFit="1" customWidth="1"/>
    <col min="11" max="11" width="17.42578125" bestFit="1" customWidth="1"/>
    <col min="12" max="12" width="20.140625" bestFit="1" customWidth="1"/>
    <col min="13" max="13" width="17.42578125" bestFit="1" customWidth="1"/>
    <col min="14" max="14" width="20.140625" bestFit="1" customWidth="1"/>
    <col min="15" max="15" width="17.42578125" bestFit="1" customWidth="1"/>
    <col min="16" max="16" width="20.140625" bestFit="1" customWidth="1"/>
    <col min="17" max="17" width="17.42578125" bestFit="1" customWidth="1"/>
    <col min="18" max="18" width="20.140625" bestFit="1" customWidth="1"/>
    <col min="19" max="19" width="17.42578125" bestFit="1" customWidth="1"/>
    <col min="20" max="20" width="20.140625" bestFit="1" customWidth="1"/>
    <col min="21" max="21" width="17.42578125" bestFit="1" customWidth="1"/>
    <col min="22" max="22" width="81.140625" bestFit="1" customWidth="1"/>
    <col min="23" max="23" width="31.5703125" bestFit="1" customWidth="1"/>
    <col min="24" max="24" width="26" bestFit="1" customWidth="1"/>
    <col min="25" max="25" width="23.7109375" bestFit="1" customWidth="1"/>
    <col min="26" max="26" width="20.57031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27</v>
      </c>
      <c r="G2" t="s">
        <v>27</v>
      </c>
      <c r="H2" t="s">
        <v>27</v>
      </c>
      <c r="I2" t="s">
        <v>27</v>
      </c>
      <c r="J2" t="s">
        <v>27</v>
      </c>
      <c r="K2" t="s">
        <v>27</v>
      </c>
      <c r="L2" t="s">
        <v>27</v>
      </c>
      <c r="M2" t="s">
        <v>27</v>
      </c>
      <c r="N2" t="s">
        <v>27</v>
      </c>
      <c r="O2" t="s">
        <v>27</v>
      </c>
      <c r="P2" t="s">
        <v>27</v>
      </c>
      <c r="Q2" t="s">
        <v>27</v>
      </c>
      <c r="R2" t="s">
        <v>27</v>
      </c>
      <c r="S2" t="s">
        <v>27</v>
      </c>
      <c r="T2" t="s">
        <v>27</v>
      </c>
      <c r="U2" t="s">
        <v>27</v>
      </c>
      <c r="V2" t="s">
        <v>26</v>
      </c>
      <c r="W2" t="s">
        <v>28</v>
      </c>
      <c r="X2" t="s">
        <v>39</v>
      </c>
      <c r="Y2" t="s">
        <v>39</v>
      </c>
      <c r="Z2" t="s">
        <v>27</v>
      </c>
    </row>
    <row r="3" spans="1:26" x14ac:dyDescent="0.25">
      <c r="A3" t="s">
        <v>41</v>
      </c>
      <c r="B3" t="s">
        <v>42</v>
      </c>
      <c r="C3" t="s">
        <v>43</v>
      </c>
      <c r="D3" t="s">
        <v>27</v>
      </c>
      <c r="E3" t="s">
        <v>27</v>
      </c>
      <c r="F3" t="s">
        <v>27</v>
      </c>
      <c r="G3" t="s">
        <v>27</v>
      </c>
      <c r="H3" t="s">
        <v>27</v>
      </c>
      <c r="I3" t="s">
        <v>27</v>
      </c>
      <c r="J3" t="s">
        <v>27</v>
      </c>
      <c r="K3" t="s">
        <v>27</v>
      </c>
      <c r="L3" t="s">
        <v>27</v>
      </c>
      <c r="M3" t="s">
        <v>27</v>
      </c>
      <c r="N3" t="s">
        <v>27</v>
      </c>
      <c r="O3" t="s">
        <v>27</v>
      </c>
      <c r="P3" t="s">
        <v>27</v>
      </c>
      <c r="Q3" t="s">
        <v>27</v>
      </c>
      <c r="R3" t="s">
        <v>27</v>
      </c>
      <c r="S3" t="s">
        <v>27</v>
      </c>
      <c r="T3" t="s">
        <v>27</v>
      </c>
      <c r="U3" t="s">
        <v>27</v>
      </c>
      <c r="V3" t="s">
        <v>44</v>
      </c>
      <c r="W3" t="s">
        <v>43</v>
      </c>
      <c r="X3" t="s">
        <v>39</v>
      </c>
      <c r="Y3" t="s">
        <v>39</v>
      </c>
      <c r="Z3" t="s">
        <v>27</v>
      </c>
    </row>
    <row r="4" spans="1:26" x14ac:dyDescent="0.25">
      <c r="A4" t="s">
        <v>46</v>
      </c>
      <c r="B4" t="s">
        <v>42</v>
      </c>
      <c r="C4" t="s">
        <v>47</v>
      </c>
      <c r="D4" t="s">
        <v>48</v>
      </c>
      <c r="E4" t="s">
        <v>49</v>
      </c>
      <c r="F4" t="s">
        <v>27</v>
      </c>
      <c r="G4" t="s">
        <v>27</v>
      </c>
      <c r="H4" t="s">
        <v>27</v>
      </c>
      <c r="I4" t="s">
        <v>27</v>
      </c>
      <c r="J4" t="s">
        <v>27</v>
      </c>
      <c r="K4" t="s">
        <v>27</v>
      </c>
      <c r="L4" t="s">
        <v>27</v>
      </c>
      <c r="M4" t="s">
        <v>27</v>
      </c>
      <c r="N4" t="s">
        <v>27</v>
      </c>
      <c r="O4" t="s">
        <v>27</v>
      </c>
      <c r="P4" t="s">
        <v>27</v>
      </c>
      <c r="Q4" t="s">
        <v>27</v>
      </c>
      <c r="R4" t="s">
        <v>27</v>
      </c>
      <c r="S4" t="s">
        <v>27</v>
      </c>
      <c r="T4" t="s">
        <v>27</v>
      </c>
      <c r="U4" t="s">
        <v>27</v>
      </c>
      <c r="V4" t="s">
        <v>50</v>
      </c>
      <c r="W4" t="s">
        <v>43</v>
      </c>
      <c r="X4" t="s">
        <v>39</v>
      </c>
      <c r="Y4" t="s">
        <v>39</v>
      </c>
      <c r="Z4" t="s">
        <v>27</v>
      </c>
    </row>
    <row r="5" spans="1:26" x14ac:dyDescent="0.25">
      <c r="A5" t="s">
        <v>51</v>
      </c>
      <c r="B5" t="s">
        <v>27</v>
      </c>
      <c r="C5" t="s">
        <v>28</v>
      </c>
      <c r="D5" t="s">
        <v>52</v>
      </c>
      <c r="E5" t="s">
        <v>53</v>
      </c>
      <c r="F5" t="s">
        <v>27</v>
      </c>
      <c r="G5" t="s">
        <v>27</v>
      </c>
      <c r="H5" t="s">
        <v>27</v>
      </c>
      <c r="I5" t="s">
        <v>27</v>
      </c>
      <c r="J5" t="s">
        <v>27</v>
      </c>
      <c r="K5" t="s">
        <v>27</v>
      </c>
      <c r="L5" t="s">
        <v>27</v>
      </c>
      <c r="M5" t="s">
        <v>27</v>
      </c>
      <c r="N5" t="s">
        <v>27</v>
      </c>
      <c r="O5" t="s">
        <v>27</v>
      </c>
      <c r="P5" t="s">
        <v>27</v>
      </c>
      <c r="Q5" t="s">
        <v>27</v>
      </c>
      <c r="R5" t="s">
        <v>27</v>
      </c>
      <c r="S5" t="s">
        <v>27</v>
      </c>
      <c r="T5" t="s">
        <v>27</v>
      </c>
      <c r="U5" t="s">
        <v>27</v>
      </c>
      <c r="V5" t="s">
        <v>51</v>
      </c>
      <c r="W5" t="s">
        <v>28</v>
      </c>
      <c r="X5" t="s">
        <v>39</v>
      </c>
      <c r="Y5" t="s">
        <v>39</v>
      </c>
      <c r="Z5" t="s">
        <v>27</v>
      </c>
    </row>
    <row r="6" spans="1:26" x14ac:dyDescent="0.25">
      <c r="A6" t="s">
        <v>67</v>
      </c>
      <c r="B6" t="s">
        <v>27</v>
      </c>
      <c r="C6" t="s">
        <v>28</v>
      </c>
      <c r="D6" t="s">
        <v>68</v>
      </c>
      <c r="E6" t="s">
        <v>69</v>
      </c>
      <c r="F6" t="s">
        <v>27</v>
      </c>
      <c r="G6" t="s">
        <v>27</v>
      </c>
      <c r="H6" t="s">
        <v>27</v>
      </c>
      <c r="I6" t="s">
        <v>27</v>
      </c>
      <c r="J6" t="s">
        <v>27</v>
      </c>
      <c r="K6" t="s">
        <v>27</v>
      </c>
      <c r="L6" t="s">
        <v>27</v>
      </c>
      <c r="M6" t="s">
        <v>27</v>
      </c>
      <c r="N6" t="s">
        <v>27</v>
      </c>
      <c r="O6" t="s">
        <v>27</v>
      </c>
      <c r="P6" t="s">
        <v>27</v>
      </c>
      <c r="Q6" t="s">
        <v>27</v>
      </c>
      <c r="R6" t="s">
        <v>27</v>
      </c>
      <c r="S6" t="s">
        <v>27</v>
      </c>
      <c r="T6" t="s">
        <v>27</v>
      </c>
      <c r="U6" t="s">
        <v>27</v>
      </c>
      <c r="V6" t="s">
        <v>70</v>
      </c>
      <c r="W6" t="s">
        <v>28</v>
      </c>
      <c r="X6" t="s">
        <v>39</v>
      </c>
      <c r="Y6" t="s">
        <v>39</v>
      </c>
      <c r="Z6" t="s">
        <v>27</v>
      </c>
    </row>
    <row r="7" spans="1:26" x14ac:dyDescent="0.25">
      <c r="A7" t="s">
        <v>71</v>
      </c>
      <c r="B7" t="s">
        <v>27</v>
      </c>
      <c r="C7" t="s">
        <v>43</v>
      </c>
      <c r="D7" t="s">
        <v>72</v>
      </c>
      <c r="E7" t="s">
        <v>69</v>
      </c>
      <c r="F7" t="s">
        <v>27</v>
      </c>
      <c r="G7" t="s">
        <v>27</v>
      </c>
      <c r="H7" t="s">
        <v>27</v>
      </c>
      <c r="I7" t="s">
        <v>27</v>
      </c>
      <c r="J7" t="s">
        <v>27</v>
      </c>
      <c r="K7" t="s">
        <v>27</v>
      </c>
      <c r="L7" t="s">
        <v>27</v>
      </c>
      <c r="M7" t="s">
        <v>27</v>
      </c>
      <c r="N7" t="s">
        <v>27</v>
      </c>
      <c r="O7" t="s">
        <v>27</v>
      </c>
      <c r="P7" t="s">
        <v>27</v>
      </c>
      <c r="Q7" t="s">
        <v>27</v>
      </c>
      <c r="R7" t="s">
        <v>27</v>
      </c>
      <c r="S7" t="s">
        <v>27</v>
      </c>
      <c r="T7" t="s">
        <v>27</v>
      </c>
      <c r="U7" t="s">
        <v>27</v>
      </c>
      <c r="V7" t="s">
        <v>71</v>
      </c>
      <c r="W7" t="s">
        <v>43</v>
      </c>
      <c r="X7" t="s">
        <v>39</v>
      </c>
      <c r="Y7" t="s">
        <v>39</v>
      </c>
      <c r="Z7" t="s">
        <v>27</v>
      </c>
    </row>
    <row r="8" spans="1:26" x14ac:dyDescent="0.25">
      <c r="A8" t="s">
        <v>73</v>
      </c>
      <c r="B8" t="s">
        <v>27</v>
      </c>
      <c r="C8" t="s">
        <v>28</v>
      </c>
      <c r="D8" t="s">
        <v>74</v>
      </c>
      <c r="E8" t="s">
        <v>75</v>
      </c>
      <c r="F8" t="s">
        <v>27</v>
      </c>
      <c r="G8" t="s">
        <v>27</v>
      </c>
      <c r="H8" t="s">
        <v>27</v>
      </c>
      <c r="I8" t="s">
        <v>27</v>
      </c>
      <c r="J8" t="s">
        <v>27</v>
      </c>
      <c r="K8" t="s">
        <v>27</v>
      </c>
      <c r="L8" t="s">
        <v>27</v>
      </c>
      <c r="M8" t="s">
        <v>27</v>
      </c>
      <c r="N8" t="s">
        <v>27</v>
      </c>
      <c r="O8" t="s">
        <v>27</v>
      </c>
      <c r="P8" t="s">
        <v>27</v>
      </c>
      <c r="Q8" t="s">
        <v>27</v>
      </c>
      <c r="R8" t="s">
        <v>27</v>
      </c>
      <c r="S8" t="s">
        <v>27</v>
      </c>
      <c r="T8" t="s">
        <v>27</v>
      </c>
      <c r="U8" t="s">
        <v>27</v>
      </c>
      <c r="V8" t="s">
        <v>76</v>
      </c>
      <c r="W8" t="s">
        <v>28</v>
      </c>
      <c r="X8" t="s">
        <v>39</v>
      </c>
      <c r="Y8" t="s">
        <v>39</v>
      </c>
      <c r="Z8" t="s">
        <v>27</v>
      </c>
    </row>
    <row r="9" spans="1:26" x14ac:dyDescent="0.25">
      <c r="A9" t="s">
        <v>77</v>
      </c>
      <c r="B9" t="s">
        <v>27</v>
      </c>
      <c r="C9" t="s">
        <v>43</v>
      </c>
      <c r="D9" t="s">
        <v>27</v>
      </c>
      <c r="E9" t="s">
        <v>27</v>
      </c>
      <c r="F9" t="s">
        <v>27</v>
      </c>
      <c r="G9" t="s">
        <v>27</v>
      </c>
      <c r="H9" t="s">
        <v>27</v>
      </c>
      <c r="I9" t="s">
        <v>27</v>
      </c>
      <c r="J9" t="s">
        <v>27</v>
      </c>
      <c r="K9" t="s">
        <v>27</v>
      </c>
      <c r="L9" t="s">
        <v>27</v>
      </c>
      <c r="M9" t="s">
        <v>27</v>
      </c>
      <c r="N9" t="s">
        <v>27</v>
      </c>
      <c r="O9" t="s">
        <v>27</v>
      </c>
      <c r="P9" t="s">
        <v>27</v>
      </c>
      <c r="Q9" t="s">
        <v>27</v>
      </c>
      <c r="R9" t="s">
        <v>27</v>
      </c>
      <c r="S9" t="s">
        <v>27</v>
      </c>
      <c r="T9" t="s">
        <v>27</v>
      </c>
      <c r="U9" t="s">
        <v>27</v>
      </c>
      <c r="V9" t="s">
        <v>77</v>
      </c>
      <c r="W9" t="s">
        <v>43</v>
      </c>
      <c r="X9" t="s">
        <v>39</v>
      </c>
      <c r="Y9" t="s">
        <v>39</v>
      </c>
      <c r="Z9" t="s">
        <v>27</v>
      </c>
    </row>
    <row r="10" spans="1:26" x14ac:dyDescent="0.25">
      <c r="A10" t="s">
        <v>78</v>
      </c>
      <c r="B10" t="s">
        <v>79</v>
      </c>
      <c r="C10" t="s">
        <v>43</v>
      </c>
      <c r="D10" t="s">
        <v>27</v>
      </c>
      <c r="E10" t="s">
        <v>27</v>
      </c>
      <c r="F10" t="s">
        <v>27</v>
      </c>
      <c r="G10" t="s">
        <v>27</v>
      </c>
      <c r="H10" t="s">
        <v>27</v>
      </c>
      <c r="I10" t="s">
        <v>27</v>
      </c>
      <c r="J10" t="s">
        <v>27</v>
      </c>
      <c r="K10" t="s">
        <v>27</v>
      </c>
      <c r="L10" t="s">
        <v>27</v>
      </c>
      <c r="M10" t="s">
        <v>27</v>
      </c>
      <c r="N10" t="s">
        <v>27</v>
      </c>
      <c r="O10" t="s">
        <v>27</v>
      </c>
      <c r="P10" t="s">
        <v>27</v>
      </c>
      <c r="Q10" t="s">
        <v>27</v>
      </c>
      <c r="R10" t="s">
        <v>27</v>
      </c>
      <c r="S10" t="s">
        <v>27</v>
      </c>
      <c r="T10" t="s">
        <v>27</v>
      </c>
      <c r="U10" t="s">
        <v>27</v>
      </c>
      <c r="V10" t="s">
        <v>80</v>
      </c>
      <c r="W10" t="s">
        <v>43</v>
      </c>
      <c r="X10" t="s">
        <v>39</v>
      </c>
      <c r="Y10" t="s">
        <v>39</v>
      </c>
      <c r="Z10" t="s">
        <v>27</v>
      </c>
    </row>
    <row r="11" spans="1:26" x14ac:dyDescent="0.25">
      <c r="A11" t="s">
        <v>442</v>
      </c>
      <c r="B11" t="s">
        <v>42</v>
      </c>
      <c r="C11" t="s">
        <v>43</v>
      </c>
      <c r="D11" t="s">
        <v>27</v>
      </c>
      <c r="E11" t="s">
        <v>27</v>
      </c>
      <c r="F11" t="s">
        <v>27</v>
      </c>
      <c r="G11" t="s">
        <v>27</v>
      </c>
      <c r="H11" t="s">
        <v>27</v>
      </c>
      <c r="I11" t="s">
        <v>27</v>
      </c>
      <c r="J11" t="s">
        <v>27</v>
      </c>
      <c r="K11" t="s">
        <v>27</v>
      </c>
      <c r="L11" t="s">
        <v>27</v>
      </c>
      <c r="M11" t="s">
        <v>27</v>
      </c>
      <c r="N11" t="s">
        <v>27</v>
      </c>
      <c r="O11" t="s">
        <v>27</v>
      </c>
      <c r="P11" t="s">
        <v>27</v>
      </c>
      <c r="Q11" t="s">
        <v>27</v>
      </c>
      <c r="R11" t="s">
        <v>27</v>
      </c>
      <c r="S11" t="s">
        <v>27</v>
      </c>
      <c r="T11" t="s">
        <v>27</v>
      </c>
      <c r="U11" t="s">
        <v>27</v>
      </c>
      <c r="V11" t="s">
        <v>600</v>
      </c>
      <c r="W11" t="s">
        <v>43</v>
      </c>
      <c r="X11" t="s">
        <v>39</v>
      </c>
      <c r="Y11" t="s">
        <v>39</v>
      </c>
      <c r="Z11" t="s">
        <v>27</v>
      </c>
    </row>
    <row r="12" spans="1:26" x14ac:dyDescent="0.25">
      <c r="A12" t="s">
        <v>81</v>
      </c>
      <c r="B12" t="s">
        <v>42</v>
      </c>
      <c r="C12" t="s">
        <v>43</v>
      </c>
      <c r="D12" t="s">
        <v>27</v>
      </c>
      <c r="E12" t="s">
        <v>27</v>
      </c>
      <c r="F12" t="s">
        <v>27</v>
      </c>
      <c r="G12" t="s">
        <v>27</v>
      </c>
      <c r="H12" t="s">
        <v>27</v>
      </c>
      <c r="I12" t="s">
        <v>27</v>
      </c>
      <c r="J12" t="s">
        <v>27</v>
      </c>
      <c r="K12" t="s">
        <v>27</v>
      </c>
      <c r="L12" t="s">
        <v>27</v>
      </c>
      <c r="M12" t="s">
        <v>27</v>
      </c>
      <c r="N12" t="s">
        <v>27</v>
      </c>
      <c r="O12" t="s">
        <v>27</v>
      </c>
      <c r="P12" t="s">
        <v>27</v>
      </c>
      <c r="Q12" t="s">
        <v>27</v>
      </c>
      <c r="R12" t="s">
        <v>27</v>
      </c>
      <c r="S12" t="s">
        <v>27</v>
      </c>
      <c r="T12" t="s">
        <v>27</v>
      </c>
      <c r="U12" t="s">
        <v>27</v>
      </c>
      <c r="V12" t="s">
        <v>82</v>
      </c>
      <c r="W12" t="s">
        <v>43</v>
      </c>
      <c r="X12" t="s">
        <v>39</v>
      </c>
      <c r="Y12" t="s">
        <v>39</v>
      </c>
      <c r="Z12" t="s">
        <v>27</v>
      </c>
    </row>
    <row r="13" spans="1:26" x14ac:dyDescent="0.25">
      <c r="A13" t="s">
        <v>83</v>
      </c>
      <c r="B13" t="s">
        <v>27</v>
      </c>
      <c r="C13" t="s">
        <v>43</v>
      </c>
      <c r="D13" t="s">
        <v>27</v>
      </c>
      <c r="E13" t="s">
        <v>27</v>
      </c>
      <c r="F13" t="s">
        <v>27</v>
      </c>
      <c r="G13" t="s">
        <v>27</v>
      </c>
      <c r="H13" t="s">
        <v>27</v>
      </c>
      <c r="I13" t="s">
        <v>27</v>
      </c>
      <c r="J13" t="s">
        <v>27</v>
      </c>
      <c r="K13" t="s">
        <v>27</v>
      </c>
      <c r="L13" t="s">
        <v>27</v>
      </c>
      <c r="M13" t="s">
        <v>27</v>
      </c>
      <c r="N13" t="s">
        <v>27</v>
      </c>
      <c r="O13" t="s">
        <v>27</v>
      </c>
      <c r="P13" t="s">
        <v>27</v>
      </c>
      <c r="Q13" t="s">
        <v>27</v>
      </c>
      <c r="R13" t="s">
        <v>27</v>
      </c>
      <c r="S13" t="s">
        <v>27</v>
      </c>
      <c r="T13" t="s">
        <v>27</v>
      </c>
      <c r="U13" t="s">
        <v>27</v>
      </c>
      <c r="V13" t="s">
        <v>83</v>
      </c>
      <c r="W13" t="s">
        <v>43</v>
      </c>
      <c r="X13" t="s">
        <v>39</v>
      </c>
      <c r="Y13" t="s">
        <v>39</v>
      </c>
      <c r="Z13" t="s">
        <v>27</v>
      </c>
    </row>
    <row r="14" spans="1:26" x14ac:dyDescent="0.25">
      <c r="A14" t="s">
        <v>84</v>
      </c>
      <c r="B14" t="s">
        <v>27</v>
      </c>
      <c r="C14" t="s">
        <v>43</v>
      </c>
      <c r="D14" t="s">
        <v>27</v>
      </c>
      <c r="E14" t="s">
        <v>27</v>
      </c>
      <c r="F14" t="s">
        <v>27</v>
      </c>
      <c r="G14" t="s">
        <v>27</v>
      </c>
      <c r="H14" t="s">
        <v>27</v>
      </c>
      <c r="I14" t="s">
        <v>27</v>
      </c>
      <c r="J14" t="s">
        <v>27</v>
      </c>
      <c r="K14" t="s">
        <v>27</v>
      </c>
      <c r="L14" t="s">
        <v>27</v>
      </c>
      <c r="M14" t="s">
        <v>27</v>
      </c>
      <c r="N14" t="s">
        <v>27</v>
      </c>
      <c r="O14" t="s">
        <v>27</v>
      </c>
      <c r="P14" t="s">
        <v>27</v>
      </c>
      <c r="Q14" t="s">
        <v>27</v>
      </c>
      <c r="R14" t="s">
        <v>27</v>
      </c>
      <c r="S14" t="s">
        <v>27</v>
      </c>
      <c r="T14" t="s">
        <v>27</v>
      </c>
      <c r="U14" t="s">
        <v>27</v>
      </c>
      <c r="V14" t="s">
        <v>84</v>
      </c>
      <c r="W14" t="s">
        <v>47</v>
      </c>
      <c r="X14" t="s">
        <v>39</v>
      </c>
      <c r="Y14" t="s">
        <v>39</v>
      </c>
      <c r="Z14" t="s">
        <v>27</v>
      </c>
    </row>
    <row r="15" spans="1:26" x14ac:dyDescent="0.25">
      <c r="A15" t="s">
        <v>85</v>
      </c>
      <c r="B15" t="s">
        <v>86</v>
      </c>
      <c r="C15" t="s">
        <v>43</v>
      </c>
      <c r="D15" t="s">
        <v>27</v>
      </c>
      <c r="E15" t="s">
        <v>27</v>
      </c>
      <c r="F15" t="s">
        <v>27</v>
      </c>
      <c r="G15" t="s">
        <v>27</v>
      </c>
      <c r="H15" t="s">
        <v>27</v>
      </c>
      <c r="I15" t="s">
        <v>27</v>
      </c>
      <c r="J15" t="s">
        <v>27</v>
      </c>
      <c r="K15" t="s">
        <v>27</v>
      </c>
      <c r="L15" t="s">
        <v>27</v>
      </c>
      <c r="M15" t="s">
        <v>27</v>
      </c>
      <c r="N15" t="s">
        <v>27</v>
      </c>
      <c r="O15" t="s">
        <v>27</v>
      </c>
      <c r="P15" t="s">
        <v>27</v>
      </c>
      <c r="Q15" t="s">
        <v>27</v>
      </c>
      <c r="R15" t="s">
        <v>27</v>
      </c>
      <c r="S15" t="s">
        <v>27</v>
      </c>
      <c r="T15" t="s">
        <v>27</v>
      </c>
      <c r="U15" t="s">
        <v>27</v>
      </c>
      <c r="V15" t="s">
        <v>87</v>
      </c>
      <c r="W15" t="s">
        <v>43</v>
      </c>
      <c r="X15" t="s">
        <v>39</v>
      </c>
      <c r="Y15" t="s">
        <v>39</v>
      </c>
      <c r="Z15" t="s">
        <v>27</v>
      </c>
    </row>
    <row r="16" spans="1:26" x14ac:dyDescent="0.25">
      <c r="A16" t="s">
        <v>88</v>
      </c>
      <c r="B16" t="s">
        <v>89</v>
      </c>
      <c r="C16" t="s">
        <v>43</v>
      </c>
      <c r="D16" t="s">
        <v>27</v>
      </c>
      <c r="E16" t="s">
        <v>27</v>
      </c>
      <c r="F16" t="s">
        <v>27</v>
      </c>
      <c r="G16" t="s">
        <v>27</v>
      </c>
      <c r="H16" t="s">
        <v>27</v>
      </c>
      <c r="I16" t="s">
        <v>27</v>
      </c>
      <c r="J16" t="s">
        <v>27</v>
      </c>
      <c r="K16" t="s">
        <v>27</v>
      </c>
      <c r="L16" t="s">
        <v>27</v>
      </c>
      <c r="M16" t="s">
        <v>27</v>
      </c>
      <c r="N16" t="s">
        <v>27</v>
      </c>
      <c r="O16" t="s">
        <v>27</v>
      </c>
      <c r="P16" t="s">
        <v>27</v>
      </c>
      <c r="Q16" t="s">
        <v>27</v>
      </c>
      <c r="R16" t="s">
        <v>27</v>
      </c>
      <c r="S16" t="s">
        <v>27</v>
      </c>
      <c r="T16" t="s">
        <v>27</v>
      </c>
      <c r="U16" t="s">
        <v>27</v>
      </c>
      <c r="V16" t="s">
        <v>90</v>
      </c>
      <c r="W16" t="s">
        <v>43</v>
      </c>
      <c r="X16" t="s">
        <v>39</v>
      </c>
      <c r="Y16" t="s">
        <v>39</v>
      </c>
      <c r="Z16" t="s">
        <v>27</v>
      </c>
    </row>
    <row r="17" spans="1:26" x14ac:dyDescent="0.25">
      <c r="A17" t="s">
        <v>463</v>
      </c>
      <c r="B17" t="s">
        <v>27</v>
      </c>
      <c r="C17" t="s">
        <v>43</v>
      </c>
      <c r="D17" t="s">
        <v>27</v>
      </c>
      <c r="E17" t="s">
        <v>27</v>
      </c>
      <c r="F17" t="s">
        <v>27</v>
      </c>
      <c r="G17" t="s">
        <v>27</v>
      </c>
      <c r="H17" t="s">
        <v>27</v>
      </c>
      <c r="I17" t="s">
        <v>27</v>
      </c>
      <c r="J17" t="s">
        <v>27</v>
      </c>
      <c r="K17" t="s">
        <v>27</v>
      </c>
      <c r="L17" t="s">
        <v>27</v>
      </c>
      <c r="M17" t="s">
        <v>27</v>
      </c>
      <c r="N17" t="s">
        <v>27</v>
      </c>
      <c r="O17" t="s">
        <v>27</v>
      </c>
      <c r="P17" t="s">
        <v>27</v>
      </c>
      <c r="Q17" t="s">
        <v>27</v>
      </c>
      <c r="R17" t="s">
        <v>27</v>
      </c>
      <c r="S17" t="s">
        <v>27</v>
      </c>
      <c r="T17" t="s">
        <v>27</v>
      </c>
      <c r="U17" t="s">
        <v>27</v>
      </c>
      <c r="V17" t="s">
        <v>464</v>
      </c>
      <c r="W17" t="s">
        <v>43</v>
      </c>
      <c r="X17" t="s">
        <v>39</v>
      </c>
      <c r="Y17" t="s">
        <v>39</v>
      </c>
      <c r="Z17" t="s">
        <v>27</v>
      </c>
    </row>
    <row r="18" spans="1:26" x14ac:dyDescent="0.25">
      <c r="A18" t="s">
        <v>91</v>
      </c>
      <c r="B18" t="s">
        <v>27</v>
      </c>
      <c r="C18" t="s">
        <v>28</v>
      </c>
      <c r="D18" t="s">
        <v>27</v>
      </c>
      <c r="E18" t="s">
        <v>92</v>
      </c>
      <c r="F18" t="s">
        <v>27</v>
      </c>
      <c r="G18" t="s">
        <v>27</v>
      </c>
      <c r="H18" t="s">
        <v>27</v>
      </c>
      <c r="I18" t="s">
        <v>27</v>
      </c>
      <c r="J18" t="s">
        <v>27</v>
      </c>
      <c r="K18" t="s">
        <v>27</v>
      </c>
      <c r="L18" t="s">
        <v>27</v>
      </c>
      <c r="M18" t="s">
        <v>27</v>
      </c>
      <c r="N18" t="s">
        <v>27</v>
      </c>
      <c r="O18" t="s">
        <v>27</v>
      </c>
      <c r="P18" t="s">
        <v>27</v>
      </c>
      <c r="Q18" t="s">
        <v>27</v>
      </c>
      <c r="R18" t="s">
        <v>27</v>
      </c>
      <c r="S18" t="s">
        <v>27</v>
      </c>
      <c r="T18" t="s">
        <v>27</v>
      </c>
      <c r="U18" t="s">
        <v>27</v>
      </c>
      <c r="V18" t="s">
        <v>91</v>
      </c>
      <c r="W18" t="s">
        <v>28</v>
      </c>
      <c r="X18" t="s">
        <v>39</v>
      </c>
      <c r="Y18" t="s">
        <v>39</v>
      </c>
      <c r="Z18" t="s">
        <v>27</v>
      </c>
    </row>
    <row r="19" spans="1:26" x14ac:dyDescent="0.25">
      <c r="A19" t="s">
        <v>96</v>
      </c>
      <c r="B19" t="s">
        <v>27</v>
      </c>
      <c r="C19" t="s">
        <v>43</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96</v>
      </c>
      <c r="W19" t="s">
        <v>28</v>
      </c>
      <c r="X19" t="s">
        <v>39</v>
      </c>
      <c r="Y19" t="s">
        <v>39</v>
      </c>
      <c r="Z19" t="s">
        <v>27</v>
      </c>
    </row>
    <row r="20" spans="1:26" x14ac:dyDescent="0.25">
      <c r="A20" t="s">
        <v>103</v>
      </c>
      <c r="B20" t="s">
        <v>27</v>
      </c>
      <c r="C20" t="s">
        <v>43</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103</v>
      </c>
      <c r="W20" t="s">
        <v>43</v>
      </c>
      <c r="X20" t="s">
        <v>39</v>
      </c>
      <c r="Y20" t="s">
        <v>39</v>
      </c>
      <c r="Z20" t="s">
        <v>27</v>
      </c>
    </row>
    <row r="21" spans="1:26" x14ac:dyDescent="0.25">
      <c r="A21" t="s">
        <v>104</v>
      </c>
      <c r="B21" t="s">
        <v>27</v>
      </c>
      <c r="C21" t="s">
        <v>28</v>
      </c>
      <c r="D21" t="s">
        <v>105</v>
      </c>
      <c r="E21" t="s">
        <v>106</v>
      </c>
      <c r="F21" t="s">
        <v>27</v>
      </c>
      <c r="G21" t="s">
        <v>27</v>
      </c>
      <c r="H21" t="s">
        <v>27</v>
      </c>
      <c r="I21" t="s">
        <v>27</v>
      </c>
      <c r="J21" t="s">
        <v>27</v>
      </c>
      <c r="K21" t="s">
        <v>27</v>
      </c>
      <c r="L21" t="s">
        <v>27</v>
      </c>
      <c r="M21" t="s">
        <v>27</v>
      </c>
      <c r="N21" t="s">
        <v>27</v>
      </c>
      <c r="O21" t="s">
        <v>27</v>
      </c>
      <c r="P21" t="s">
        <v>27</v>
      </c>
      <c r="Q21" t="s">
        <v>27</v>
      </c>
      <c r="R21" t="s">
        <v>27</v>
      </c>
      <c r="S21" t="s">
        <v>27</v>
      </c>
      <c r="T21" t="s">
        <v>27</v>
      </c>
      <c r="U21" t="s">
        <v>27</v>
      </c>
      <c r="V21" t="s">
        <v>113</v>
      </c>
      <c r="W21" t="s">
        <v>43</v>
      </c>
      <c r="X21" t="s">
        <v>39</v>
      </c>
      <c r="Y21" t="s">
        <v>39</v>
      </c>
      <c r="Z21" t="s">
        <v>27</v>
      </c>
    </row>
    <row r="22" spans="1:26" x14ac:dyDescent="0.25">
      <c r="A22" t="s">
        <v>115</v>
      </c>
      <c r="B22" t="s">
        <v>27</v>
      </c>
      <c r="C22" t="s">
        <v>47</v>
      </c>
      <c r="D22" t="s">
        <v>116</v>
      </c>
      <c r="E22" t="s">
        <v>117</v>
      </c>
      <c r="F22" t="s">
        <v>27</v>
      </c>
      <c r="G22" t="s">
        <v>27</v>
      </c>
      <c r="H22" t="s">
        <v>27</v>
      </c>
      <c r="I22" t="s">
        <v>27</v>
      </c>
      <c r="J22" t="s">
        <v>27</v>
      </c>
      <c r="K22" t="s">
        <v>27</v>
      </c>
      <c r="L22" t="s">
        <v>27</v>
      </c>
      <c r="M22" t="s">
        <v>27</v>
      </c>
      <c r="N22" t="s">
        <v>27</v>
      </c>
      <c r="O22" t="s">
        <v>27</v>
      </c>
      <c r="P22" t="s">
        <v>27</v>
      </c>
      <c r="Q22" t="s">
        <v>27</v>
      </c>
      <c r="R22" t="s">
        <v>27</v>
      </c>
      <c r="S22" t="s">
        <v>27</v>
      </c>
      <c r="T22" t="s">
        <v>27</v>
      </c>
      <c r="U22" t="s">
        <v>27</v>
      </c>
      <c r="V22" t="s">
        <v>115</v>
      </c>
      <c r="W22" t="s">
        <v>43</v>
      </c>
      <c r="X22" t="s">
        <v>39</v>
      </c>
      <c r="Y22" t="s">
        <v>39</v>
      </c>
      <c r="Z22" t="s">
        <v>27</v>
      </c>
    </row>
    <row r="23" spans="1:26" x14ac:dyDescent="0.25">
      <c r="A23" t="s">
        <v>118</v>
      </c>
      <c r="B23" t="s">
        <v>42</v>
      </c>
      <c r="C23" t="s">
        <v>43</v>
      </c>
      <c r="D23" t="s">
        <v>27</v>
      </c>
      <c r="E23" t="s">
        <v>27</v>
      </c>
      <c r="F23" t="s">
        <v>27</v>
      </c>
      <c r="G23" t="s">
        <v>27</v>
      </c>
      <c r="H23" t="s">
        <v>27</v>
      </c>
      <c r="I23" t="s">
        <v>27</v>
      </c>
      <c r="J23" t="s">
        <v>27</v>
      </c>
      <c r="K23" t="s">
        <v>27</v>
      </c>
      <c r="L23" t="s">
        <v>27</v>
      </c>
      <c r="M23" t="s">
        <v>27</v>
      </c>
      <c r="N23" t="s">
        <v>27</v>
      </c>
      <c r="O23" t="s">
        <v>27</v>
      </c>
      <c r="P23" t="s">
        <v>27</v>
      </c>
      <c r="Q23" t="s">
        <v>27</v>
      </c>
      <c r="R23" t="s">
        <v>27</v>
      </c>
      <c r="S23" t="s">
        <v>27</v>
      </c>
      <c r="T23" t="s">
        <v>27</v>
      </c>
      <c r="U23" t="s">
        <v>27</v>
      </c>
      <c r="V23" t="s">
        <v>119</v>
      </c>
      <c r="W23" t="s">
        <v>43</v>
      </c>
      <c r="X23" t="s">
        <v>39</v>
      </c>
      <c r="Y23" t="s">
        <v>39</v>
      </c>
      <c r="Z23" t="s">
        <v>27</v>
      </c>
    </row>
    <row r="24" spans="1:26" x14ac:dyDescent="0.25">
      <c r="A24" t="s">
        <v>120</v>
      </c>
      <c r="B24" t="s">
        <v>42</v>
      </c>
      <c r="C24" t="s">
        <v>47</v>
      </c>
      <c r="D24" t="s">
        <v>121</v>
      </c>
      <c r="E24" t="s">
        <v>122</v>
      </c>
      <c r="F24" t="s">
        <v>27</v>
      </c>
      <c r="G24" t="s">
        <v>27</v>
      </c>
      <c r="H24" t="s">
        <v>27</v>
      </c>
      <c r="I24" t="s">
        <v>27</v>
      </c>
      <c r="J24" t="s">
        <v>27</v>
      </c>
      <c r="K24" t="s">
        <v>27</v>
      </c>
      <c r="L24" t="s">
        <v>27</v>
      </c>
      <c r="M24" t="s">
        <v>27</v>
      </c>
      <c r="N24" t="s">
        <v>27</v>
      </c>
      <c r="O24" t="s">
        <v>27</v>
      </c>
      <c r="P24" t="s">
        <v>27</v>
      </c>
      <c r="Q24" t="s">
        <v>27</v>
      </c>
      <c r="R24" t="s">
        <v>27</v>
      </c>
      <c r="S24" t="s">
        <v>27</v>
      </c>
      <c r="T24" t="s">
        <v>27</v>
      </c>
      <c r="U24" t="s">
        <v>27</v>
      </c>
      <c r="V24" t="s">
        <v>123</v>
      </c>
      <c r="W24" t="s">
        <v>43</v>
      </c>
      <c r="X24" t="s">
        <v>39</v>
      </c>
      <c r="Y24" t="s">
        <v>39</v>
      </c>
      <c r="Z24" t="s">
        <v>27</v>
      </c>
    </row>
    <row r="25" spans="1:26" x14ac:dyDescent="0.25">
      <c r="A25" t="s">
        <v>124</v>
      </c>
      <c r="B25" t="s">
        <v>27</v>
      </c>
      <c r="C25" t="s">
        <v>47</v>
      </c>
      <c r="D25" t="s">
        <v>125</v>
      </c>
      <c r="E25" t="s">
        <v>126</v>
      </c>
      <c r="F25" t="s">
        <v>27</v>
      </c>
      <c r="G25" t="s">
        <v>27</v>
      </c>
      <c r="H25" t="s">
        <v>27</v>
      </c>
      <c r="I25" t="s">
        <v>27</v>
      </c>
      <c r="J25" t="s">
        <v>27</v>
      </c>
      <c r="K25" t="s">
        <v>27</v>
      </c>
      <c r="L25" t="s">
        <v>27</v>
      </c>
      <c r="M25" t="s">
        <v>27</v>
      </c>
      <c r="N25" t="s">
        <v>27</v>
      </c>
      <c r="O25" t="s">
        <v>27</v>
      </c>
      <c r="P25" t="s">
        <v>27</v>
      </c>
      <c r="Q25" t="s">
        <v>27</v>
      </c>
      <c r="R25" t="s">
        <v>27</v>
      </c>
      <c r="S25" t="s">
        <v>27</v>
      </c>
      <c r="T25" t="s">
        <v>27</v>
      </c>
      <c r="U25" t="s">
        <v>27</v>
      </c>
      <c r="V25" t="s">
        <v>124</v>
      </c>
      <c r="W25" t="s">
        <v>43</v>
      </c>
      <c r="X25" t="s">
        <v>39</v>
      </c>
      <c r="Y25" t="s">
        <v>39</v>
      </c>
      <c r="Z25" t="s">
        <v>27</v>
      </c>
    </row>
    <row r="26" spans="1:26" x14ac:dyDescent="0.25">
      <c r="A26" t="s">
        <v>127</v>
      </c>
      <c r="B26" t="s">
        <v>42</v>
      </c>
      <c r="C26" t="s">
        <v>43</v>
      </c>
      <c r="D26" t="s">
        <v>27</v>
      </c>
      <c r="E26" t="s">
        <v>27</v>
      </c>
      <c r="F26" t="s">
        <v>27</v>
      </c>
      <c r="G26" t="s">
        <v>27</v>
      </c>
      <c r="H26" t="s">
        <v>27</v>
      </c>
      <c r="I26" t="s">
        <v>27</v>
      </c>
      <c r="J26" t="s">
        <v>27</v>
      </c>
      <c r="K26" t="s">
        <v>27</v>
      </c>
      <c r="L26" t="s">
        <v>27</v>
      </c>
      <c r="M26" t="s">
        <v>27</v>
      </c>
      <c r="N26" t="s">
        <v>27</v>
      </c>
      <c r="O26" t="s">
        <v>27</v>
      </c>
      <c r="P26" t="s">
        <v>27</v>
      </c>
      <c r="Q26" t="s">
        <v>27</v>
      </c>
      <c r="R26" t="s">
        <v>27</v>
      </c>
      <c r="S26" t="s">
        <v>27</v>
      </c>
      <c r="T26" t="s">
        <v>27</v>
      </c>
      <c r="U26" t="s">
        <v>27</v>
      </c>
      <c r="V26" t="s">
        <v>128</v>
      </c>
      <c r="W26" t="s">
        <v>43</v>
      </c>
      <c r="X26" t="s">
        <v>39</v>
      </c>
      <c r="Y26" t="s">
        <v>39</v>
      </c>
      <c r="Z26" t="s">
        <v>27</v>
      </c>
    </row>
    <row r="27" spans="1:26" x14ac:dyDescent="0.25">
      <c r="A27" t="s">
        <v>129</v>
      </c>
      <c r="B27" t="s">
        <v>27</v>
      </c>
      <c r="C27" t="s">
        <v>43</v>
      </c>
      <c r="D27" t="s">
        <v>27</v>
      </c>
      <c r="E27" t="s">
        <v>27</v>
      </c>
      <c r="F27" t="s">
        <v>27</v>
      </c>
      <c r="G27" t="s">
        <v>27</v>
      </c>
      <c r="H27" t="s">
        <v>27</v>
      </c>
      <c r="I27" t="s">
        <v>27</v>
      </c>
      <c r="J27" t="s">
        <v>27</v>
      </c>
      <c r="K27" t="s">
        <v>27</v>
      </c>
      <c r="L27" t="s">
        <v>27</v>
      </c>
      <c r="M27" t="s">
        <v>27</v>
      </c>
      <c r="N27" t="s">
        <v>27</v>
      </c>
      <c r="O27" t="s">
        <v>27</v>
      </c>
      <c r="P27" t="s">
        <v>27</v>
      </c>
      <c r="Q27" t="s">
        <v>27</v>
      </c>
      <c r="R27" t="s">
        <v>27</v>
      </c>
      <c r="S27" t="s">
        <v>27</v>
      </c>
      <c r="T27" t="s">
        <v>27</v>
      </c>
      <c r="U27" t="s">
        <v>27</v>
      </c>
      <c r="V27" t="s">
        <v>129</v>
      </c>
      <c r="W27" t="s">
        <v>43</v>
      </c>
      <c r="X27" t="s">
        <v>39</v>
      </c>
      <c r="Y27" t="s">
        <v>39</v>
      </c>
      <c r="Z27" t="s">
        <v>27</v>
      </c>
    </row>
    <row r="28" spans="1:26" x14ac:dyDescent="0.25">
      <c r="A28" t="s">
        <v>130</v>
      </c>
      <c r="B28" t="s">
        <v>42</v>
      </c>
      <c r="C28" t="s">
        <v>43</v>
      </c>
      <c r="D28" t="s">
        <v>27</v>
      </c>
      <c r="E28" t="s">
        <v>27</v>
      </c>
      <c r="F28" t="s">
        <v>27</v>
      </c>
      <c r="G28" t="s">
        <v>27</v>
      </c>
      <c r="H28" t="s">
        <v>27</v>
      </c>
      <c r="I28" t="s">
        <v>27</v>
      </c>
      <c r="J28" t="s">
        <v>27</v>
      </c>
      <c r="K28" t="s">
        <v>27</v>
      </c>
      <c r="L28" t="s">
        <v>27</v>
      </c>
      <c r="M28" t="s">
        <v>27</v>
      </c>
      <c r="N28" t="s">
        <v>27</v>
      </c>
      <c r="O28" t="s">
        <v>27</v>
      </c>
      <c r="P28" t="s">
        <v>27</v>
      </c>
      <c r="Q28" t="s">
        <v>27</v>
      </c>
      <c r="R28" t="s">
        <v>27</v>
      </c>
      <c r="S28" t="s">
        <v>27</v>
      </c>
      <c r="T28" t="s">
        <v>27</v>
      </c>
      <c r="U28" t="s">
        <v>27</v>
      </c>
      <c r="V28" t="s">
        <v>131</v>
      </c>
      <c r="W28" t="s">
        <v>43</v>
      </c>
      <c r="X28" t="s">
        <v>39</v>
      </c>
      <c r="Y28" t="s">
        <v>39</v>
      </c>
      <c r="Z28" t="s">
        <v>27</v>
      </c>
    </row>
    <row r="29" spans="1:26" x14ac:dyDescent="0.25">
      <c r="A29" t="s">
        <v>132</v>
      </c>
      <c r="B29" t="s">
        <v>27</v>
      </c>
      <c r="C29" t="s">
        <v>43</v>
      </c>
      <c r="D29" t="s">
        <v>27</v>
      </c>
      <c r="E29" t="s">
        <v>27</v>
      </c>
      <c r="F29" t="s">
        <v>27</v>
      </c>
      <c r="G29" t="s">
        <v>27</v>
      </c>
      <c r="H29" t="s">
        <v>27</v>
      </c>
      <c r="I29" t="s">
        <v>27</v>
      </c>
      <c r="J29" t="s">
        <v>27</v>
      </c>
      <c r="K29" t="s">
        <v>27</v>
      </c>
      <c r="L29" t="s">
        <v>27</v>
      </c>
      <c r="M29" t="s">
        <v>27</v>
      </c>
      <c r="N29" t="s">
        <v>27</v>
      </c>
      <c r="O29" t="s">
        <v>27</v>
      </c>
      <c r="P29" t="s">
        <v>27</v>
      </c>
      <c r="Q29" t="s">
        <v>27</v>
      </c>
      <c r="R29" t="s">
        <v>27</v>
      </c>
      <c r="S29" t="s">
        <v>27</v>
      </c>
      <c r="T29" t="s">
        <v>27</v>
      </c>
      <c r="U29" t="s">
        <v>27</v>
      </c>
      <c r="V29" t="s">
        <v>132</v>
      </c>
      <c r="W29" t="s">
        <v>43</v>
      </c>
      <c r="X29" t="s">
        <v>39</v>
      </c>
      <c r="Y29" t="s">
        <v>39</v>
      </c>
      <c r="Z29" t="s">
        <v>27</v>
      </c>
    </row>
    <row r="30" spans="1:26" x14ac:dyDescent="0.25">
      <c r="A30" t="s">
        <v>133</v>
      </c>
      <c r="B30" t="s">
        <v>42</v>
      </c>
      <c r="C30" t="s">
        <v>43</v>
      </c>
      <c r="D30" t="s">
        <v>27</v>
      </c>
      <c r="E30" t="s">
        <v>27</v>
      </c>
      <c r="F30" t="s">
        <v>27</v>
      </c>
      <c r="G30" t="s">
        <v>27</v>
      </c>
      <c r="H30" t="s">
        <v>27</v>
      </c>
      <c r="I30" t="s">
        <v>27</v>
      </c>
      <c r="J30" t="s">
        <v>27</v>
      </c>
      <c r="K30" t="s">
        <v>27</v>
      </c>
      <c r="L30" t="s">
        <v>27</v>
      </c>
      <c r="M30" t="s">
        <v>27</v>
      </c>
      <c r="N30" t="s">
        <v>27</v>
      </c>
      <c r="O30" t="s">
        <v>27</v>
      </c>
      <c r="P30" t="s">
        <v>27</v>
      </c>
      <c r="Q30" t="s">
        <v>27</v>
      </c>
      <c r="R30" t="s">
        <v>27</v>
      </c>
      <c r="S30" t="s">
        <v>27</v>
      </c>
      <c r="T30" t="s">
        <v>27</v>
      </c>
      <c r="U30" t="s">
        <v>27</v>
      </c>
      <c r="V30" t="s">
        <v>134</v>
      </c>
      <c r="W30" t="s">
        <v>43</v>
      </c>
      <c r="X30" t="s">
        <v>39</v>
      </c>
      <c r="Y30" t="s">
        <v>39</v>
      </c>
      <c r="Z30" t="s">
        <v>27</v>
      </c>
    </row>
    <row r="31" spans="1:26" x14ac:dyDescent="0.25">
      <c r="A31" t="s">
        <v>462</v>
      </c>
      <c r="B31" t="s">
        <v>27</v>
      </c>
      <c r="C31" t="s">
        <v>43</v>
      </c>
      <c r="D31" t="s">
        <v>27</v>
      </c>
      <c r="E31" t="s">
        <v>27</v>
      </c>
      <c r="F31" t="s">
        <v>27</v>
      </c>
      <c r="G31" t="s">
        <v>27</v>
      </c>
      <c r="H31" t="s">
        <v>27</v>
      </c>
      <c r="I31" t="s">
        <v>27</v>
      </c>
      <c r="J31" t="s">
        <v>27</v>
      </c>
      <c r="K31" t="s">
        <v>27</v>
      </c>
      <c r="L31" t="s">
        <v>27</v>
      </c>
      <c r="M31" t="s">
        <v>27</v>
      </c>
      <c r="N31" t="s">
        <v>27</v>
      </c>
      <c r="O31" t="s">
        <v>27</v>
      </c>
      <c r="P31" t="s">
        <v>27</v>
      </c>
      <c r="Q31" t="s">
        <v>27</v>
      </c>
      <c r="R31" t="s">
        <v>27</v>
      </c>
      <c r="S31" t="s">
        <v>27</v>
      </c>
      <c r="T31" t="s">
        <v>27</v>
      </c>
      <c r="U31" t="s">
        <v>27</v>
      </c>
      <c r="V31" t="s">
        <v>462</v>
      </c>
      <c r="W31" t="s">
        <v>43</v>
      </c>
      <c r="X31" t="s">
        <v>39</v>
      </c>
      <c r="Y31" t="s">
        <v>39</v>
      </c>
      <c r="Z31" t="s">
        <v>27</v>
      </c>
    </row>
    <row r="32" spans="1:26" x14ac:dyDescent="0.25">
      <c r="A32" t="s">
        <v>135</v>
      </c>
      <c r="B32" t="s">
        <v>27</v>
      </c>
      <c r="C32" t="s">
        <v>43</v>
      </c>
      <c r="D32" t="s">
        <v>27</v>
      </c>
      <c r="E32" t="s">
        <v>27</v>
      </c>
      <c r="F32" t="s">
        <v>27</v>
      </c>
      <c r="G32" t="s">
        <v>27</v>
      </c>
      <c r="H32" t="s">
        <v>27</v>
      </c>
      <c r="I32" t="s">
        <v>27</v>
      </c>
      <c r="J32" t="s">
        <v>27</v>
      </c>
      <c r="K32" t="s">
        <v>27</v>
      </c>
      <c r="L32" t="s">
        <v>27</v>
      </c>
      <c r="M32" t="s">
        <v>27</v>
      </c>
      <c r="N32" t="s">
        <v>27</v>
      </c>
      <c r="O32" t="s">
        <v>27</v>
      </c>
      <c r="P32" t="s">
        <v>27</v>
      </c>
      <c r="Q32" t="s">
        <v>27</v>
      </c>
      <c r="R32" t="s">
        <v>27</v>
      </c>
      <c r="S32" t="s">
        <v>27</v>
      </c>
      <c r="T32" t="s">
        <v>27</v>
      </c>
      <c r="U32" t="s">
        <v>27</v>
      </c>
      <c r="V32" t="s">
        <v>135</v>
      </c>
      <c r="W32" t="s">
        <v>43</v>
      </c>
      <c r="X32" t="s">
        <v>39</v>
      </c>
      <c r="Y32" t="s">
        <v>39</v>
      </c>
      <c r="Z32" t="s">
        <v>27</v>
      </c>
    </row>
    <row r="33" spans="1:26" x14ac:dyDescent="0.25">
      <c r="A33" t="s">
        <v>136</v>
      </c>
      <c r="B33" t="s">
        <v>27</v>
      </c>
      <c r="C33" t="s">
        <v>28</v>
      </c>
      <c r="D33" t="s">
        <v>137</v>
      </c>
      <c r="E33" t="s">
        <v>138</v>
      </c>
      <c r="F33" t="s">
        <v>27</v>
      </c>
      <c r="G33" t="s">
        <v>27</v>
      </c>
      <c r="H33" t="s">
        <v>27</v>
      </c>
      <c r="I33" t="s">
        <v>27</v>
      </c>
      <c r="J33" t="s">
        <v>27</v>
      </c>
      <c r="K33" t="s">
        <v>27</v>
      </c>
      <c r="L33" t="s">
        <v>27</v>
      </c>
      <c r="M33" t="s">
        <v>27</v>
      </c>
      <c r="N33" t="s">
        <v>27</v>
      </c>
      <c r="O33" t="s">
        <v>27</v>
      </c>
      <c r="P33" t="s">
        <v>27</v>
      </c>
      <c r="Q33" t="s">
        <v>27</v>
      </c>
      <c r="R33" t="s">
        <v>27</v>
      </c>
      <c r="S33" t="s">
        <v>27</v>
      </c>
      <c r="T33" t="s">
        <v>27</v>
      </c>
      <c r="U33" t="s">
        <v>27</v>
      </c>
      <c r="V33" t="s">
        <v>136</v>
      </c>
      <c r="W33" t="s">
        <v>43</v>
      </c>
      <c r="X33" t="s">
        <v>39</v>
      </c>
      <c r="Y33" t="s">
        <v>39</v>
      </c>
      <c r="Z33" t="s">
        <v>27</v>
      </c>
    </row>
    <row r="34" spans="1:26" x14ac:dyDescent="0.25">
      <c r="A34" t="s">
        <v>139</v>
      </c>
      <c r="B34" t="s">
        <v>42</v>
      </c>
      <c r="C34" t="s">
        <v>43</v>
      </c>
      <c r="D34" t="s">
        <v>27</v>
      </c>
      <c r="E34" t="s">
        <v>27</v>
      </c>
      <c r="F34" t="s">
        <v>27</v>
      </c>
      <c r="G34" t="s">
        <v>27</v>
      </c>
      <c r="H34" t="s">
        <v>27</v>
      </c>
      <c r="I34" t="s">
        <v>27</v>
      </c>
      <c r="J34" t="s">
        <v>27</v>
      </c>
      <c r="K34" t="s">
        <v>27</v>
      </c>
      <c r="L34" t="s">
        <v>27</v>
      </c>
      <c r="M34" t="s">
        <v>27</v>
      </c>
      <c r="N34" t="s">
        <v>27</v>
      </c>
      <c r="O34" t="s">
        <v>27</v>
      </c>
      <c r="P34" t="s">
        <v>27</v>
      </c>
      <c r="Q34" t="s">
        <v>27</v>
      </c>
      <c r="R34" t="s">
        <v>27</v>
      </c>
      <c r="S34" t="s">
        <v>27</v>
      </c>
      <c r="T34" t="s">
        <v>27</v>
      </c>
      <c r="U34" t="s">
        <v>27</v>
      </c>
      <c r="V34" t="s">
        <v>140</v>
      </c>
      <c r="W34" t="s">
        <v>43</v>
      </c>
      <c r="X34" t="s">
        <v>39</v>
      </c>
      <c r="Y34" t="s">
        <v>39</v>
      </c>
      <c r="Z34" t="s">
        <v>27</v>
      </c>
    </row>
    <row r="35" spans="1:26" x14ac:dyDescent="0.25">
      <c r="A35" t="s">
        <v>141</v>
      </c>
      <c r="B35" t="s">
        <v>27</v>
      </c>
      <c r="C35" t="s">
        <v>28</v>
      </c>
      <c r="D35" t="s">
        <v>142</v>
      </c>
      <c r="E35" t="s">
        <v>143</v>
      </c>
      <c r="F35" t="s">
        <v>27</v>
      </c>
      <c r="G35" t="s">
        <v>27</v>
      </c>
      <c r="H35" t="s">
        <v>27</v>
      </c>
      <c r="I35" t="s">
        <v>27</v>
      </c>
      <c r="J35" t="s">
        <v>27</v>
      </c>
      <c r="K35" t="s">
        <v>27</v>
      </c>
      <c r="L35" t="s">
        <v>27</v>
      </c>
      <c r="M35" t="s">
        <v>27</v>
      </c>
      <c r="N35" t="s">
        <v>27</v>
      </c>
      <c r="O35" t="s">
        <v>27</v>
      </c>
      <c r="P35" t="s">
        <v>27</v>
      </c>
      <c r="Q35" t="s">
        <v>27</v>
      </c>
      <c r="R35" t="s">
        <v>27</v>
      </c>
      <c r="S35" t="s">
        <v>27</v>
      </c>
      <c r="T35" t="s">
        <v>27</v>
      </c>
      <c r="U35" t="s">
        <v>27</v>
      </c>
      <c r="V35" t="s">
        <v>141</v>
      </c>
      <c r="W35" t="s">
        <v>47</v>
      </c>
      <c r="X35" t="s">
        <v>39</v>
      </c>
      <c r="Y35" t="s">
        <v>39</v>
      </c>
      <c r="Z35" t="s">
        <v>27</v>
      </c>
    </row>
    <row r="36" spans="1:26" x14ac:dyDescent="0.25">
      <c r="A36" t="s">
        <v>152</v>
      </c>
      <c r="B36" t="s">
        <v>42</v>
      </c>
      <c r="C36" t="s">
        <v>43</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153</v>
      </c>
      <c r="W36" t="s">
        <v>43</v>
      </c>
      <c r="X36" t="s">
        <v>39</v>
      </c>
      <c r="Y36" t="s">
        <v>39</v>
      </c>
      <c r="Z36" t="s">
        <v>27</v>
      </c>
    </row>
    <row r="37" spans="1:26" x14ac:dyDescent="0.25">
      <c r="A37" t="s">
        <v>154</v>
      </c>
      <c r="B37" t="s">
        <v>27</v>
      </c>
      <c r="C37" t="s">
        <v>43</v>
      </c>
      <c r="D37" t="s">
        <v>27</v>
      </c>
      <c r="E37" t="s">
        <v>27</v>
      </c>
      <c r="F37" t="s">
        <v>27</v>
      </c>
      <c r="G37" t="s">
        <v>27</v>
      </c>
      <c r="H37" t="s">
        <v>27</v>
      </c>
      <c r="I37" t="s">
        <v>27</v>
      </c>
      <c r="J37" t="s">
        <v>27</v>
      </c>
      <c r="K37" t="s">
        <v>27</v>
      </c>
      <c r="L37" t="s">
        <v>27</v>
      </c>
      <c r="M37" t="s">
        <v>27</v>
      </c>
      <c r="N37" t="s">
        <v>27</v>
      </c>
      <c r="O37" t="s">
        <v>27</v>
      </c>
      <c r="P37" t="s">
        <v>27</v>
      </c>
      <c r="Q37" t="s">
        <v>27</v>
      </c>
      <c r="R37" t="s">
        <v>27</v>
      </c>
      <c r="S37" t="s">
        <v>27</v>
      </c>
      <c r="T37" t="s">
        <v>27</v>
      </c>
      <c r="U37" t="s">
        <v>27</v>
      </c>
      <c r="V37" t="s">
        <v>154</v>
      </c>
      <c r="W37" t="s">
        <v>47</v>
      </c>
      <c r="X37" t="s">
        <v>39</v>
      </c>
      <c r="Y37" t="s">
        <v>39</v>
      </c>
      <c r="Z37" t="s">
        <v>27</v>
      </c>
    </row>
    <row r="38" spans="1:26" x14ac:dyDescent="0.25">
      <c r="A38" t="s">
        <v>155</v>
      </c>
      <c r="B38" t="s">
        <v>158</v>
      </c>
      <c r="C38" t="s">
        <v>43</v>
      </c>
      <c r="D38" t="s">
        <v>27</v>
      </c>
      <c r="E38" t="s">
        <v>27</v>
      </c>
      <c r="F38" t="s">
        <v>27</v>
      </c>
      <c r="G38" t="s">
        <v>27</v>
      </c>
      <c r="H38" t="s">
        <v>27</v>
      </c>
      <c r="I38" t="s">
        <v>27</v>
      </c>
      <c r="J38" t="s">
        <v>27</v>
      </c>
      <c r="K38" t="s">
        <v>27</v>
      </c>
      <c r="L38" t="s">
        <v>27</v>
      </c>
      <c r="M38" t="s">
        <v>27</v>
      </c>
      <c r="N38" t="s">
        <v>27</v>
      </c>
      <c r="O38" t="s">
        <v>27</v>
      </c>
      <c r="P38" t="s">
        <v>27</v>
      </c>
      <c r="Q38" t="s">
        <v>27</v>
      </c>
      <c r="R38" t="s">
        <v>27</v>
      </c>
      <c r="S38" t="s">
        <v>27</v>
      </c>
      <c r="T38" t="s">
        <v>27</v>
      </c>
      <c r="U38" t="s">
        <v>27</v>
      </c>
      <c r="V38" t="s">
        <v>156</v>
      </c>
      <c r="W38" t="s">
        <v>43</v>
      </c>
      <c r="X38" t="s">
        <v>39</v>
      </c>
      <c r="Y38" t="s">
        <v>39</v>
      </c>
      <c r="Z38" t="s">
        <v>27</v>
      </c>
    </row>
    <row r="39" spans="1:26" x14ac:dyDescent="0.25">
      <c r="A39" t="s">
        <v>157</v>
      </c>
      <c r="B39" t="s">
        <v>158</v>
      </c>
      <c r="C39" t="s">
        <v>43</v>
      </c>
      <c r="D39" t="s">
        <v>27</v>
      </c>
      <c r="E39" t="s">
        <v>27</v>
      </c>
      <c r="F39" t="s">
        <v>27</v>
      </c>
      <c r="G39" t="s">
        <v>27</v>
      </c>
      <c r="H39" t="s">
        <v>27</v>
      </c>
      <c r="I39" t="s">
        <v>27</v>
      </c>
      <c r="J39" t="s">
        <v>27</v>
      </c>
      <c r="K39" t="s">
        <v>27</v>
      </c>
      <c r="L39" t="s">
        <v>27</v>
      </c>
      <c r="M39" t="s">
        <v>27</v>
      </c>
      <c r="N39" t="s">
        <v>27</v>
      </c>
      <c r="O39" t="s">
        <v>27</v>
      </c>
      <c r="P39" t="s">
        <v>27</v>
      </c>
      <c r="Q39" t="s">
        <v>27</v>
      </c>
      <c r="R39" t="s">
        <v>27</v>
      </c>
      <c r="S39" t="s">
        <v>27</v>
      </c>
      <c r="T39" t="s">
        <v>27</v>
      </c>
      <c r="U39" t="s">
        <v>27</v>
      </c>
      <c r="V39" t="s">
        <v>159</v>
      </c>
      <c r="W39" t="s">
        <v>43</v>
      </c>
      <c r="X39" t="s">
        <v>39</v>
      </c>
      <c r="Y39" t="s">
        <v>39</v>
      </c>
      <c r="Z39" t="s">
        <v>27</v>
      </c>
    </row>
    <row r="40" spans="1:26" x14ac:dyDescent="0.25">
      <c r="A40" t="s">
        <v>160</v>
      </c>
      <c r="B40" t="s">
        <v>27</v>
      </c>
      <c r="C40" t="s">
        <v>28</v>
      </c>
      <c r="D40" t="s">
        <v>161</v>
      </c>
      <c r="E40" t="s">
        <v>162</v>
      </c>
      <c r="F40" t="s">
        <v>27</v>
      </c>
      <c r="G40" t="s">
        <v>27</v>
      </c>
      <c r="H40" t="s">
        <v>27</v>
      </c>
      <c r="I40" t="s">
        <v>27</v>
      </c>
      <c r="J40" t="s">
        <v>27</v>
      </c>
      <c r="K40" t="s">
        <v>27</v>
      </c>
      <c r="L40" t="s">
        <v>27</v>
      </c>
      <c r="M40" t="s">
        <v>27</v>
      </c>
      <c r="N40" t="s">
        <v>27</v>
      </c>
      <c r="O40" t="s">
        <v>27</v>
      </c>
      <c r="P40" t="s">
        <v>27</v>
      </c>
      <c r="Q40" t="s">
        <v>27</v>
      </c>
      <c r="R40" t="s">
        <v>27</v>
      </c>
      <c r="S40" t="s">
        <v>27</v>
      </c>
      <c r="T40" t="s">
        <v>27</v>
      </c>
      <c r="U40" t="s">
        <v>27</v>
      </c>
      <c r="V40" t="s">
        <v>160</v>
      </c>
      <c r="W40" t="s">
        <v>43</v>
      </c>
      <c r="X40" t="s">
        <v>39</v>
      </c>
      <c r="Y40" t="s">
        <v>39</v>
      </c>
      <c r="Z40" t="s">
        <v>27</v>
      </c>
    </row>
    <row r="41" spans="1:26" x14ac:dyDescent="0.25">
      <c r="A41" t="s">
        <v>163</v>
      </c>
      <c r="B41" t="s">
        <v>27</v>
      </c>
      <c r="C41" t="s">
        <v>43</v>
      </c>
      <c r="D41" t="s">
        <v>27</v>
      </c>
      <c r="E41" t="s">
        <v>27</v>
      </c>
      <c r="F41" t="s">
        <v>27</v>
      </c>
      <c r="G41" t="s">
        <v>27</v>
      </c>
      <c r="H41" t="s">
        <v>27</v>
      </c>
      <c r="I41" t="s">
        <v>27</v>
      </c>
      <c r="J41" t="s">
        <v>27</v>
      </c>
      <c r="K41" t="s">
        <v>27</v>
      </c>
      <c r="L41" t="s">
        <v>27</v>
      </c>
      <c r="M41" t="s">
        <v>27</v>
      </c>
      <c r="N41" t="s">
        <v>27</v>
      </c>
      <c r="O41" t="s">
        <v>27</v>
      </c>
      <c r="P41" t="s">
        <v>27</v>
      </c>
      <c r="Q41" t="s">
        <v>27</v>
      </c>
      <c r="R41" t="s">
        <v>27</v>
      </c>
      <c r="S41" t="s">
        <v>27</v>
      </c>
      <c r="T41" t="s">
        <v>27</v>
      </c>
      <c r="U41" t="s">
        <v>27</v>
      </c>
      <c r="V41" t="s">
        <v>163</v>
      </c>
      <c r="W41" t="s">
        <v>43</v>
      </c>
      <c r="X41" t="s">
        <v>39</v>
      </c>
      <c r="Y41" t="s">
        <v>39</v>
      </c>
      <c r="Z41" t="s">
        <v>27</v>
      </c>
    </row>
    <row r="42" spans="1:26" x14ac:dyDescent="0.25">
      <c r="A42" t="s">
        <v>164</v>
      </c>
      <c r="B42" t="s">
        <v>42</v>
      </c>
      <c r="C42" t="s">
        <v>43</v>
      </c>
      <c r="D42" t="s">
        <v>27</v>
      </c>
      <c r="E42" t="s">
        <v>27</v>
      </c>
      <c r="F42" t="s">
        <v>27</v>
      </c>
      <c r="G42" t="s">
        <v>27</v>
      </c>
      <c r="H42" t="s">
        <v>27</v>
      </c>
      <c r="I42" t="s">
        <v>27</v>
      </c>
      <c r="J42" t="s">
        <v>27</v>
      </c>
      <c r="K42" t="s">
        <v>27</v>
      </c>
      <c r="L42" t="s">
        <v>27</v>
      </c>
      <c r="M42" t="s">
        <v>27</v>
      </c>
      <c r="N42" t="s">
        <v>27</v>
      </c>
      <c r="O42" t="s">
        <v>27</v>
      </c>
      <c r="P42" t="s">
        <v>27</v>
      </c>
      <c r="Q42" t="s">
        <v>27</v>
      </c>
      <c r="R42" t="s">
        <v>27</v>
      </c>
      <c r="S42" t="s">
        <v>27</v>
      </c>
      <c r="T42" t="s">
        <v>27</v>
      </c>
      <c r="U42" t="s">
        <v>27</v>
      </c>
      <c r="V42" t="s">
        <v>165</v>
      </c>
      <c r="W42" t="s">
        <v>28</v>
      </c>
      <c r="X42" t="s">
        <v>39</v>
      </c>
      <c r="Y42" t="s">
        <v>39</v>
      </c>
      <c r="Z42" t="s">
        <v>27</v>
      </c>
    </row>
    <row r="43" spans="1:26" x14ac:dyDescent="0.25">
      <c r="A43" t="s">
        <v>166</v>
      </c>
      <c r="B43" t="s">
        <v>27</v>
      </c>
      <c r="C43" t="s">
        <v>43</v>
      </c>
      <c r="D43" t="s">
        <v>27</v>
      </c>
      <c r="E43" t="s">
        <v>27</v>
      </c>
      <c r="F43" t="s">
        <v>27</v>
      </c>
      <c r="G43" t="s">
        <v>27</v>
      </c>
      <c r="H43" t="s">
        <v>27</v>
      </c>
      <c r="I43" t="s">
        <v>27</v>
      </c>
      <c r="J43" t="s">
        <v>27</v>
      </c>
      <c r="K43" t="s">
        <v>27</v>
      </c>
      <c r="L43" t="s">
        <v>27</v>
      </c>
      <c r="M43" t="s">
        <v>27</v>
      </c>
      <c r="N43" t="s">
        <v>27</v>
      </c>
      <c r="O43" t="s">
        <v>27</v>
      </c>
      <c r="P43" t="s">
        <v>27</v>
      </c>
      <c r="Q43" t="s">
        <v>27</v>
      </c>
      <c r="R43" t="s">
        <v>27</v>
      </c>
      <c r="S43" t="s">
        <v>27</v>
      </c>
      <c r="T43" t="s">
        <v>27</v>
      </c>
      <c r="U43" t="s">
        <v>27</v>
      </c>
      <c r="V43" t="s">
        <v>166</v>
      </c>
      <c r="W43" t="s">
        <v>43</v>
      </c>
      <c r="X43" t="s">
        <v>39</v>
      </c>
      <c r="Y43" t="s">
        <v>39</v>
      </c>
      <c r="Z43" t="s">
        <v>27</v>
      </c>
    </row>
    <row r="44" spans="1:26" x14ac:dyDescent="0.25">
      <c r="A44" t="s">
        <v>167</v>
      </c>
      <c r="B44" t="s">
        <v>27</v>
      </c>
      <c r="C44" t="s">
        <v>47</v>
      </c>
      <c r="D44" t="s">
        <v>168</v>
      </c>
      <c r="E44" t="s">
        <v>169</v>
      </c>
      <c r="F44" t="s">
        <v>27</v>
      </c>
      <c r="G44" t="s">
        <v>27</v>
      </c>
      <c r="H44" t="s">
        <v>27</v>
      </c>
      <c r="I44" t="s">
        <v>27</v>
      </c>
      <c r="J44" t="s">
        <v>27</v>
      </c>
      <c r="K44" t="s">
        <v>27</v>
      </c>
      <c r="L44" t="s">
        <v>27</v>
      </c>
      <c r="M44" t="s">
        <v>27</v>
      </c>
      <c r="N44" t="s">
        <v>27</v>
      </c>
      <c r="O44" t="s">
        <v>27</v>
      </c>
      <c r="P44" t="s">
        <v>27</v>
      </c>
      <c r="Q44" t="s">
        <v>27</v>
      </c>
      <c r="R44" t="s">
        <v>27</v>
      </c>
      <c r="S44" t="s">
        <v>27</v>
      </c>
      <c r="T44" t="s">
        <v>27</v>
      </c>
      <c r="U44" t="s">
        <v>27</v>
      </c>
      <c r="V44" t="s">
        <v>167</v>
      </c>
      <c r="W44" t="s">
        <v>43</v>
      </c>
      <c r="X44" t="s">
        <v>39</v>
      </c>
      <c r="Y44" t="s">
        <v>39</v>
      </c>
      <c r="Z44" t="s">
        <v>27</v>
      </c>
    </row>
    <row r="45" spans="1:26" x14ac:dyDescent="0.25">
      <c r="A45" t="s">
        <v>170</v>
      </c>
      <c r="B45" t="s">
        <v>27</v>
      </c>
      <c r="C45" t="s">
        <v>43</v>
      </c>
      <c r="D45" t="s">
        <v>27</v>
      </c>
      <c r="E45" t="s">
        <v>27</v>
      </c>
      <c r="F45" t="s">
        <v>27</v>
      </c>
      <c r="G45" t="s">
        <v>27</v>
      </c>
      <c r="H45" t="s">
        <v>27</v>
      </c>
      <c r="I45" t="s">
        <v>27</v>
      </c>
      <c r="J45" t="s">
        <v>27</v>
      </c>
      <c r="K45" t="s">
        <v>27</v>
      </c>
      <c r="L45" t="s">
        <v>27</v>
      </c>
      <c r="M45" t="s">
        <v>27</v>
      </c>
      <c r="N45" t="s">
        <v>27</v>
      </c>
      <c r="O45" t="s">
        <v>27</v>
      </c>
      <c r="P45" t="s">
        <v>27</v>
      </c>
      <c r="Q45" t="s">
        <v>27</v>
      </c>
      <c r="R45" t="s">
        <v>27</v>
      </c>
      <c r="S45" t="s">
        <v>27</v>
      </c>
      <c r="T45" t="s">
        <v>27</v>
      </c>
      <c r="U45" t="s">
        <v>27</v>
      </c>
      <c r="V45" t="s">
        <v>170</v>
      </c>
      <c r="W45" t="s">
        <v>43</v>
      </c>
      <c r="X45" t="s">
        <v>39</v>
      </c>
      <c r="Y45" t="s">
        <v>39</v>
      </c>
      <c r="Z45" t="s">
        <v>27</v>
      </c>
    </row>
    <row r="46" spans="1:26" x14ac:dyDescent="0.25">
      <c r="A46" t="s">
        <v>171</v>
      </c>
      <c r="B46" t="s">
        <v>42</v>
      </c>
      <c r="C46" t="s">
        <v>43</v>
      </c>
      <c r="D46" t="s">
        <v>27</v>
      </c>
      <c r="E46" t="s">
        <v>27</v>
      </c>
      <c r="F46" t="s">
        <v>27</v>
      </c>
      <c r="G46" t="s">
        <v>27</v>
      </c>
      <c r="H46" t="s">
        <v>27</v>
      </c>
      <c r="I46" t="s">
        <v>27</v>
      </c>
      <c r="J46" t="s">
        <v>27</v>
      </c>
      <c r="K46" t="s">
        <v>27</v>
      </c>
      <c r="L46" t="s">
        <v>27</v>
      </c>
      <c r="M46" t="s">
        <v>27</v>
      </c>
      <c r="N46" t="s">
        <v>27</v>
      </c>
      <c r="O46" t="s">
        <v>27</v>
      </c>
      <c r="P46" t="s">
        <v>27</v>
      </c>
      <c r="Q46" t="s">
        <v>27</v>
      </c>
      <c r="R46" t="s">
        <v>27</v>
      </c>
      <c r="S46" t="s">
        <v>27</v>
      </c>
      <c r="T46" t="s">
        <v>27</v>
      </c>
      <c r="U46" t="s">
        <v>27</v>
      </c>
      <c r="V46" t="s">
        <v>172</v>
      </c>
      <c r="W46" t="s">
        <v>43</v>
      </c>
      <c r="X46" t="s">
        <v>39</v>
      </c>
      <c r="Y46" t="s">
        <v>39</v>
      </c>
      <c r="Z46" t="s">
        <v>27</v>
      </c>
    </row>
    <row r="47" spans="1:26" x14ac:dyDescent="0.25">
      <c r="A47" t="s">
        <v>173</v>
      </c>
      <c r="B47" t="s">
        <v>27</v>
      </c>
      <c r="C47" t="s">
        <v>28</v>
      </c>
      <c r="D47" t="s">
        <v>174</v>
      </c>
      <c r="E47" t="s">
        <v>175</v>
      </c>
      <c r="F47" t="s">
        <v>27</v>
      </c>
      <c r="G47" t="s">
        <v>27</v>
      </c>
      <c r="H47" t="s">
        <v>27</v>
      </c>
      <c r="I47" t="s">
        <v>27</v>
      </c>
      <c r="J47" t="s">
        <v>27</v>
      </c>
      <c r="K47" t="s">
        <v>27</v>
      </c>
      <c r="L47" t="s">
        <v>27</v>
      </c>
      <c r="M47" t="s">
        <v>27</v>
      </c>
      <c r="N47" t="s">
        <v>27</v>
      </c>
      <c r="O47" t="s">
        <v>27</v>
      </c>
      <c r="P47" t="s">
        <v>27</v>
      </c>
      <c r="Q47" t="s">
        <v>27</v>
      </c>
      <c r="R47" t="s">
        <v>27</v>
      </c>
      <c r="S47" t="s">
        <v>27</v>
      </c>
      <c r="T47" t="s">
        <v>27</v>
      </c>
      <c r="U47" t="s">
        <v>27</v>
      </c>
      <c r="V47" t="s">
        <v>173</v>
      </c>
      <c r="W47" t="s">
        <v>28</v>
      </c>
      <c r="X47" t="s">
        <v>39</v>
      </c>
      <c r="Y47" t="s">
        <v>39</v>
      </c>
      <c r="Z47" t="s">
        <v>27</v>
      </c>
    </row>
    <row r="48" spans="1:26" x14ac:dyDescent="0.25">
      <c r="A48" t="s">
        <v>179</v>
      </c>
      <c r="B48" t="s">
        <v>27</v>
      </c>
      <c r="C48" t="s">
        <v>47</v>
      </c>
      <c r="D48" t="s">
        <v>180</v>
      </c>
      <c r="E48" t="s">
        <v>181</v>
      </c>
      <c r="F48" t="s">
        <v>27</v>
      </c>
      <c r="G48" t="s">
        <v>27</v>
      </c>
      <c r="H48" t="s">
        <v>27</v>
      </c>
      <c r="I48" t="s">
        <v>27</v>
      </c>
      <c r="J48" t="s">
        <v>27</v>
      </c>
      <c r="K48" t="s">
        <v>27</v>
      </c>
      <c r="L48" t="s">
        <v>27</v>
      </c>
      <c r="M48" t="s">
        <v>27</v>
      </c>
      <c r="N48" t="s">
        <v>27</v>
      </c>
      <c r="O48" t="s">
        <v>27</v>
      </c>
      <c r="P48" t="s">
        <v>27</v>
      </c>
      <c r="Q48" t="s">
        <v>27</v>
      </c>
      <c r="R48" t="s">
        <v>27</v>
      </c>
      <c r="S48" t="s">
        <v>27</v>
      </c>
      <c r="T48" t="s">
        <v>27</v>
      </c>
      <c r="U48" t="s">
        <v>27</v>
      </c>
      <c r="V48" t="s">
        <v>179</v>
      </c>
      <c r="W48" t="s">
        <v>47</v>
      </c>
      <c r="X48" t="s">
        <v>39</v>
      </c>
      <c r="Y48" t="s">
        <v>39</v>
      </c>
      <c r="Z48" t="s">
        <v>27</v>
      </c>
    </row>
    <row r="49" spans="1:26" x14ac:dyDescent="0.25">
      <c r="A49" t="s">
        <v>185</v>
      </c>
      <c r="B49" t="s">
        <v>27</v>
      </c>
      <c r="C49" t="s">
        <v>43</v>
      </c>
      <c r="D49" t="s">
        <v>27</v>
      </c>
      <c r="E49" t="s">
        <v>27</v>
      </c>
      <c r="F49" t="s">
        <v>27</v>
      </c>
      <c r="G49" t="s">
        <v>27</v>
      </c>
      <c r="H49" t="s">
        <v>27</v>
      </c>
      <c r="I49" t="s">
        <v>27</v>
      </c>
      <c r="J49" t="s">
        <v>27</v>
      </c>
      <c r="K49" t="s">
        <v>27</v>
      </c>
      <c r="L49" t="s">
        <v>27</v>
      </c>
      <c r="M49" t="s">
        <v>27</v>
      </c>
      <c r="N49" t="s">
        <v>27</v>
      </c>
      <c r="O49" t="s">
        <v>27</v>
      </c>
      <c r="P49" t="s">
        <v>27</v>
      </c>
      <c r="Q49" t="s">
        <v>27</v>
      </c>
      <c r="R49" t="s">
        <v>27</v>
      </c>
      <c r="S49" t="s">
        <v>27</v>
      </c>
      <c r="T49" t="s">
        <v>27</v>
      </c>
      <c r="U49" t="s">
        <v>27</v>
      </c>
      <c r="V49" t="s">
        <v>185</v>
      </c>
      <c r="W49" t="s">
        <v>43</v>
      </c>
      <c r="X49" t="s">
        <v>39</v>
      </c>
      <c r="Y49" t="s">
        <v>39</v>
      </c>
      <c r="Z49" t="s">
        <v>27</v>
      </c>
    </row>
    <row r="50" spans="1:26" x14ac:dyDescent="0.25">
      <c r="A50" t="s">
        <v>186</v>
      </c>
      <c r="B50" t="s">
        <v>187</v>
      </c>
      <c r="C50" t="s">
        <v>28</v>
      </c>
      <c r="D50" t="s">
        <v>188</v>
      </c>
      <c r="E50" t="s">
        <v>189</v>
      </c>
      <c r="F50" t="s">
        <v>27</v>
      </c>
      <c r="G50" t="s">
        <v>27</v>
      </c>
      <c r="H50" t="s">
        <v>27</v>
      </c>
      <c r="I50" t="s">
        <v>27</v>
      </c>
      <c r="J50" t="s">
        <v>27</v>
      </c>
      <c r="K50" t="s">
        <v>27</v>
      </c>
      <c r="L50" t="s">
        <v>27</v>
      </c>
      <c r="M50" t="s">
        <v>27</v>
      </c>
      <c r="N50" t="s">
        <v>27</v>
      </c>
      <c r="O50" t="s">
        <v>27</v>
      </c>
      <c r="P50" t="s">
        <v>27</v>
      </c>
      <c r="Q50" t="s">
        <v>27</v>
      </c>
      <c r="R50" t="s">
        <v>27</v>
      </c>
      <c r="S50" t="s">
        <v>27</v>
      </c>
      <c r="T50" t="s">
        <v>27</v>
      </c>
      <c r="U50" t="s">
        <v>27</v>
      </c>
      <c r="V50" t="s">
        <v>196</v>
      </c>
      <c r="W50" t="s">
        <v>43</v>
      </c>
      <c r="X50" t="s">
        <v>39</v>
      </c>
      <c r="Y50" t="s">
        <v>39</v>
      </c>
      <c r="Z50" t="s">
        <v>27</v>
      </c>
    </row>
    <row r="51" spans="1:26" x14ac:dyDescent="0.25">
      <c r="A51" t="s">
        <v>198</v>
      </c>
      <c r="B51" t="s">
        <v>27</v>
      </c>
      <c r="C51" t="s">
        <v>28</v>
      </c>
      <c r="D51" t="s">
        <v>199</v>
      </c>
      <c r="E51" t="s">
        <v>200</v>
      </c>
      <c r="F51" t="s">
        <v>27</v>
      </c>
      <c r="G51" t="s">
        <v>27</v>
      </c>
      <c r="H51" t="s">
        <v>27</v>
      </c>
      <c r="I51" t="s">
        <v>27</v>
      </c>
      <c r="J51" t="s">
        <v>27</v>
      </c>
      <c r="K51" t="s">
        <v>27</v>
      </c>
      <c r="L51" t="s">
        <v>27</v>
      </c>
      <c r="M51" t="s">
        <v>27</v>
      </c>
      <c r="N51" t="s">
        <v>27</v>
      </c>
      <c r="O51" t="s">
        <v>27</v>
      </c>
      <c r="P51" t="s">
        <v>27</v>
      </c>
      <c r="Q51" t="s">
        <v>27</v>
      </c>
      <c r="R51" t="s">
        <v>27</v>
      </c>
      <c r="S51" t="s">
        <v>27</v>
      </c>
      <c r="T51" t="s">
        <v>27</v>
      </c>
      <c r="U51" t="s">
        <v>27</v>
      </c>
      <c r="V51" t="s">
        <v>198</v>
      </c>
      <c r="W51" t="s">
        <v>28</v>
      </c>
      <c r="X51" t="s">
        <v>39</v>
      </c>
      <c r="Y51" t="s">
        <v>39</v>
      </c>
      <c r="Z51" t="s">
        <v>27</v>
      </c>
    </row>
    <row r="52" spans="1:26" x14ac:dyDescent="0.25">
      <c r="A52" t="s">
        <v>207</v>
      </c>
      <c r="B52" t="s">
        <v>27</v>
      </c>
      <c r="C52" t="s">
        <v>43</v>
      </c>
      <c r="D52" t="s">
        <v>27</v>
      </c>
      <c r="E52" t="s">
        <v>27</v>
      </c>
      <c r="F52" t="s">
        <v>27</v>
      </c>
      <c r="G52" t="s">
        <v>27</v>
      </c>
      <c r="H52" t="s">
        <v>27</v>
      </c>
      <c r="I52" t="s">
        <v>27</v>
      </c>
      <c r="J52" t="s">
        <v>27</v>
      </c>
      <c r="K52" t="s">
        <v>27</v>
      </c>
      <c r="L52" t="s">
        <v>27</v>
      </c>
      <c r="M52" t="s">
        <v>27</v>
      </c>
      <c r="N52" t="s">
        <v>27</v>
      </c>
      <c r="O52" t="s">
        <v>27</v>
      </c>
      <c r="P52" t="s">
        <v>27</v>
      </c>
      <c r="Q52" t="s">
        <v>27</v>
      </c>
      <c r="R52" t="s">
        <v>27</v>
      </c>
      <c r="S52" t="s">
        <v>27</v>
      </c>
      <c r="T52" t="s">
        <v>27</v>
      </c>
      <c r="U52" t="s">
        <v>27</v>
      </c>
      <c r="V52" t="s">
        <v>208</v>
      </c>
      <c r="W52" t="s">
        <v>43</v>
      </c>
      <c r="X52" t="s">
        <v>39</v>
      </c>
      <c r="Y52" t="s">
        <v>39</v>
      </c>
      <c r="Z52" t="s">
        <v>27</v>
      </c>
    </row>
    <row r="53" spans="1:26" x14ac:dyDescent="0.25">
      <c r="A53" t="s">
        <v>209</v>
      </c>
      <c r="B53" t="s">
        <v>27</v>
      </c>
      <c r="C53" t="s">
        <v>43</v>
      </c>
      <c r="D53" t="s">
        <v>27</v>
      </c>
      <c r="E53" t="s">
        <v>27</v>
      </c>
      <c r="F53" t="s">
        <v>27</v>
      </c>
      <c r="G53" t="s">
        <v>27</v>
      </c>
      <c r="H53" t="s">
        <v>27</v>
      </c>
      <c r="I53" t="s">
        <v>27</v>
      </c>
      <c r="J53" t="s">
        <v>27</v>
      </c>
      <c r="K53" t="s">
        <v>27</v>
      </c>
      <c r="L53" t="s">
        <v>27</v>
      </c>
      <c r="M53" t="s">
        <v>27</v>
      </c>
      <c r="N53" t="s">
        <v>27</v>
      </c>
      <c r="O53" t="s">
        <v>27</v>
      </c>
      <c r="P53" t="s">
        <v>27</v>
      </c>
      <c r="Q53" t="s">
        <v>27</v>
      </c>
      <c r="R53" t="s">
        <v>27</v>
      </c>
      <c r="S53" t="s">
        <v>27</v>
      </c>
      <c r="T53" t="s">
        <v>27</v>
      </c>
      <c r="U53" t="s">
        <v>27</v>
      </c>
      <c r="V53" t="s">
        <v>209</v>
      </c>
      <c r="W53" t="s">
        <v>43</v>
      </c>
      <c r="X53" t="s">
        <v>39</v>
      </c>
      <c r="Y53" t="s">
        <v>39</v>
      </c>
      <c r="Z53" t="s">
        <v>27</v>
      </c>
    </row>
    <row r="54" spans="1:26" x14ac:dyDescent="0.25">
      <c r="A54" t="s">
        <v>210</v>
      </c>
      <c r="B54" t="s">
        <v>42</v>
      </c>
      <c r="C54" t="s">
        <v>43</v>
      </c>
      <c r="D54" t="s">
        <v>27</v>
      </c>
      <c r="E54" t="s">
        <v>27</v>
      </c>
      <c r="F54" t="s">
        <v>27</v>
      </c>
      <c r="G54" t="s">
        <v>27</v>
      </c>
      <c r="H54" t="s">
        <v>27</v>
      </c>
      <c r="I54" t="s">
        <v>27</v>
      </c>
      <c r="J54" t="s">
        <v>27</v>
      </c>
      <c r="K54" t="s">
        <v>27</v>
      </c>
      <c r="L54" t="s">
        <v>27</v>
      </c>
      <c r="M54" t="s">
        <v>27</v>
      </c>
      <c r="N54" t="s">
        <v>27</v>
      </c>
      <c r="O54" t="s">
        <v>27</v>
      </c>
      <c r="P54" t="s">
        <v>27</v>
      </c>
      <c r="Q54" t="s">
        <v>27</v>
      </c>
      <c r="R54" t="s">
        <v>27</v>
      </c>
      <c r="S54" t="s">
        <v>27</v>
      </c>
      <c r="T54" t="s">
        <v>27</v>
      </c>
      <c r="U54" t="s">
        <v>27</v>
      </c>
      <c r="V54" t="s">
        <v>211</v>
      </c>
      <c r="W54" t="s">
        <v>43</v>
      </c>
      <c r="X54" t="s">
        <v>39</v>
      </c>
      <c r="Y54" t="s">
        <v>39</v>
      </c>
      <c r="Z54" t="s">
        <v>27</v>
      </c>
    </row>
    <row r="55" spans="1:26" x14ac:dyDescent="0.25">
      <c r="A55" t="s">
        <v>212</v>
      </c>
      <c r="B55" t="s">
        <v>42</v>
      </c>
      <c r="C55" t="s">
        <v>43</v>
      </c>
      <c r="D55" t="s">
        <v>27</v>
      </c>
      <c r="E55" t="s">
        <v>27</v>
      </c>
      <c r="F55" t="s">
        <v>27</v>
      </c>
      <c r="G55" t="s">
        <v>27</v>
      </c>
      <c r="H55" t="s">
        <v>27</v>
      </c>
      <c r="I55" t="s">
        <v>27</v>
      </c>
      <c r="J55" t="s">
        <v>27</v>
      </c>
      <c r="K55" t="s">
        <v>27</v>
      </c>
      <c r="L55" t="s">
        <v>27</v>
      </c>
      <c r="M55" t="s">
        <v>27</v>
      </c>
      <c r="N55" t="s">
        <v>27</v>
      </c>
      <c r="O55" t="s">
        <v>27</v>
      </c>
      <c r="P55" t="s">
        <v>27</v>
      </c>
      <c r="Q55" t="s">
        <v>27</v>
      </c>
      <c r="R55" t="s">
        <v>27</v>
      </c>
      <c r="S55" t="s">
        <v>27</v>
      </c>
      <c r="T55" t="s">
        <v>27</v>
      </c>
      <c r="U55" t="s">
        <v>27</v>
      </c>
      <c r="V55" t="s">
        <v>213</v>
      </c>
      <c r="W55" t="s">
        <v>43</v>
      </c>
      <c r="X55" t="s">
        <v>39</v>
      </c>
      <c r="Y55" t="s">
        <v>39</v>
      </c>
      <c r="Z55" t="s">
        <v>27</v>
      </c>
    </row>
    <row r="56" spans="1:26" x14ac:dyDescent="0.25">
      <c r="A56" t="s">
        <v>214</v>
      </c>
      <c r="B56" t="s">
        <v>27</v>
      </c>
      <c r="C56" t="s">
        <v>43</v>
      </c>
      <c r="D56" t="s">
        <v>27</v>
      </c>
      <c r="E56" t="s">
        <v>27</v>
      </c>
      <c r="F56" t="s">
        <v>27</v>
      </c>
      <c r="G56" t="s">
        <v>27</v>
      </c>
      <c r="H56" t="s">
        <v>27</v>
      </c>
      <c r="I56" t="s">
        <v>27</v>
      </c>
      <c r="J56" t="s">
        <v>27</v>
      </c>
      <c r="K56" t="s">
        <v>27</v>
      </c>
      <c r="L56" t="s">
        <v>27</v>
      </c>
      <c r="M56" t="s">
        <v>27</v>
      </c>
      <c r="N56" t="s">
        <v>27</v>
      </c>
      <c r="O56" t="s">
        <v>27</v>
      </c>
      <c r="P56" t="s">
        <v>27</v>
      </c>
      <c r="Q56" t="s">
        <v>27</v>
      </c>
      <c r="R56" t="s">
        <v>27</v>
      </c>
      <c r="S56" t="s">
        <v>27</v>
      </c>
      <c r="T56" t="s">
        <v>27</v>
      </c>
      <c r="U56" t="s">
        <v>27</v>
      </c>
      <c r="V56" t="s">
        <v>215</v>
      </c>
      <c r="W56" t="s">
        <v>43</v>
      </c>
      <c r="X56" t="s">
        <v>39</v>
      </c>
      <c r="Y56" t="s">
        <v>39</v>
      </c>
      <c r="Z56" t="s">
        <v>27</v>
      </c>
    </row>
    <row r="57" spans="1:26" x14ac:dyDescent="0.25">
      <c r="A57" t="s">
        <v>216</v>
      </c>
      <c r="B57" t="s">
        <v>89</v>
      </c>
      <c r="C57" t="s">
        <v>43</v>
      </c>
      <c r="D57" t="s">
        <v>27</v>
      </c>
      <c r="E57" t="s">
        <v>27</v>
      </c>
      <c r="F57" t="s">
        <v>27</v>
      </c>
      <c r="G57" t="s">
        <v>27</v>
      </c>
      <c r="H57" t="s">
        <v>27</v>
      </c>
      <c r="I57" t="s">
        <v>27</v>
      </c>
      <c r="J57" t="s">
        <v>27</v>
      </c>
      <c r="K57" t="s">
        <v>27</v>
      </c>
      <c r="L57" t="s">
        <v>27</v>
      </c>
      <c r="M57" t="s">
        <v>27</v>
      </c>
      <c r="N57" t="s">
        <v>27</v>
      </c>
      <c r="O57" t="s">
        <v>27</v>
      </c>
      <c r="P57" t="s">
        <v>27</v>
      </c>
      <c r="Q57" t="s">
        <v>27</v>
      </c>
      <c r="R57" t="s">
        <v>27</v>
      </c>
      <c r="S57" t="s">
        <v>27</v>
      </c>
      <c r="T57" t="s">
        <v>27</v>
      </c>
      <c r="U57" t="s">
        <v>27</v>
      </c>
      <c r="V57" t="s">
        <v>217</v>
      </c>
      <c r="W57" t="s">
        <v>43</v>
      </c>
      <c r="X57" t="s">
        <v>39</v>
      </c>
      <c r="Y57" t="s">
        <v>39</v>
      </c>
      <c r="Z57" t="s">
        <v>27</v>
      </c>
    </row>
    <row r="58" spans="1:26" x14ac:dyDescent="0.25">
      <c r="A58" t="s">
        <v>218</v>
      </c>
      <c r="B58" t="s">
        <v>27</v>
      </c>
      <c r="C58" t="s">
        <v>43</v>
      </c>
      <c r="D58" t="s">
        <v>219</v>
      </c>
      <c r="E58" t="s">
        <v>220</v>
      </c>
      <c r="F58" t="s">
        <v>27</v>
      </c>
      <c r="G58" t="s">
        <v>27</v>
      </c>
      <c r="H58" t="s">
        <v>27</v>
      </c>
      <c r="I58" t="s">
        <v>27</v>
      </c>
      <c r="J58" t="s">
        <v>27</v>
      </c>
      <c r="K58" t="s">
        <v>27</v>
      </c>
      <c r="L58" t="s">
        <v>27</v>
      </c>
      <c r="M58" t="s">
        <v>27</v>
      </c>
      <c r="N58" t="s">
        <v>27</v>
      </c>
      <c r="O58" t="s">
        <v>27</v>
      </c>
      <c r="P58" t="s">
        <v>27</v>
      </c>
      <c r="Q58" t="s">
        <v>27</v>
      </c>
      <c r="R58" t="s">
        <v>27</v>
      </c>
      <c r="S58" t="s">
        <v>27</v>
      </c>
      <c r="T58" t="s">
        <v>27</v>
      </c>
      <c r="U58" t="s">
        <v>27</v>
      </c>
      <c r="V58" t="s">
        <v>218</v>
      </c>
      <c r="W58" t="s">
        <v>237</v>
      </c>
      <c r="X58" t="s">
        <v>39</v>
      </c>
      <c r="Y58" t="s">
        <v>39</v>
      </c>
      <c r="Z58" t="s">
        <v>27</v>
      </c>
    </row>
    <row r="59" spans="1:26" x14ac:dyDescent="0.25">
      <c r="A59" t="s">
        <v>221</v>
      </c>
      <c r="B59" t="s">
        <v>27</v>
      </c>
      <c r="C59" t="s">
        <v>28</v>
      </c>
      <c r="D59" t="s">
        <v>222</v>
      </c>
      <c r="E59" t="s">
        <v>223</v>
      </c>
      <c r="F59" t="s">
        <v>27</v>
      </c>
      <c r="G59" t="s">
        <v>27</v>
      </c>
      <c r="H59" t="s">
        <v>27</v>
      </c>
      <c r="I59" t="s">
        <v>27</v>
      </c>
      <c r="J59" t="s">
        <v>27</v>
      </c>
      <c r="K59" t="s">
        <v>27</v>
      </c>
      <c r="L59" t="s">
        <v>27</v>
      </c>
      <c r="M59" t="s">
        <v>27</v>
      </c>
      <c r="N59" t="s">
        <v>27</v>
      </c>
      <c r="O59" t="s">
        <v>27</v>
      </c>
      <c r="P59" t="s">
        <v>27</v>
      </c>
      <c r="Q59" t="s">
        <v>27</v>
      </c>
      <c r="R59" t="s">
        <v>27</v>
      </c>
      <c r="S59" t="s">
        <v>27</v>
      </c>
      <c r="T59" t="s">
        <v>27</v>
      </c>
      <c r="U59" t="s">
        <v>27</v>
      </c>
      <c r="V59" t="s">
        <v>221</v>
      </c>
      <c r="W59" t="s">
        <v>28</v>
      </c>
      <c r="X59" t="s">
        <v>39</v>
      </c>
      <c r="Y59" t="s">
        <v>39</v>
      </c>
      <c r="Z59" t="s">
        <v>27</v>
      </c>
    </row>
    <row r="60" spans="1:26" x14ac:dyDescent="0.25">
      <c r="A60" t="s">
        <v>231</v>
      </c>
      <c r="B60" t="s">
        <v>27</v>
      </c>
      <c r="C60" t="s">
        <v>43</v>
      </c>
      <c r="D60" t="s">
        <v>27</v>
      </c>
      <c r="E60" t="s">
        <v>27</v>
      </c>
      <c r="F60" t="s">
        <v>27</v>
      </c>
      <c r="G60" t="s">
        <v>27</v>
      </c>
      <c r="H60" t="s">
        <v>27</v>
      </c>
      <c r="I60" t="s">
        <v>27</v>
      </c>
      <c r="J60" t="s">
        <v>27</v>
      </c>
      <c r="K60" t="s">
        <v>27</v>
      </c>
      <c r="L60" t="s">
        <v>27</v>
      </c>
      <c r="M60" t="s">
        <v>27</v>
      </c>
      <c r="N60" t="s">
        <v>27</v>
      </c>
      <c r="O60" t="s">
        <v>27</v>
      </c>
      <c r="P60" t="s">
        <v>27</v>
      </c>
      <c r="Q60" t="s">
        <v>27</v>
      </c>
      <c r="R60" t="s">
        <v>27</v>
      </c>
      <c r="S60" t="s">
        <v>27</v>
      </c>
      <c r="T60" t="s">
        <v>27</v>
      </c>
      <c r="U60" t="s">
        <v>27</v>
      </c>
      <c r="V60" t="s">
        <v>231</v>
      </c>
      <c r="W60" t="s">
        <v>43</v>
      </c>
      <c r="X60" t="s">
        <v>39</v>
      </c>
      <c r="Y60" t="s">
        <v>39</v>
      </c>
      <c r="Z60" t="s">
        <v>27</v>
      </c>
    </row>
    <row r="61" spans="1:26" x14ac:dyDescent="0.25">
      <c r="A61" t="s">
        <v>232</v>
      </c>
      <c r="B61" t="s">
        <v>42</v>
      </c>
      <c r="C61" t="s">
        <v>43</v>
      </c>
      <c r="D61" t="s">
        <v>27</v>
      </c>
      <c r="E61" t="s">
        <v>27</v>
      </c>
      <c r="F61" t="s">
        <v>27</v>
      </c>
      <c r="G61" t="s">
        <v>27</v>
      </c>
      <c r="H61" t="s">
        <v>27</v>
      </c>
      <c r="I61" t="s">
        <v>27</v>
      </c>
      <c r="J61" t="s">
        <v>27</v>
      </c>
      <c r="K61" t="s">
        <v>27</v>
      </c>
      <c r="L61" t="s">
        <v>27</v>
      </c>
      <c r="M61" t="s">
        <v>27</v>
      </c>
      <c r="N61" t="s">
        <v>27</v>
      </c>
      <c r="O61" t="s">
        <v>27</v>
      </c>
      <c r="P61" t="s">
        <v>27</v>
      </c>
      <c r="Q61" t="s">
        <v>27</v>
      </c>
      <c r="R61" t="s">
        <v>27</v>
      </c>
      <c r="S61" t="s">
        <v>27</v>
      </c>
      <c r="T61" t="s">
        <v>27</v>
      </c>
      <c r="U61" t="s">
        <v>27</v>
      </c>
      <c r="V61" t="s">
        <v>233</v>
      </c>
      <c r="W61" t="s">
        <v>43</v>
      </c>
      <c r="X61" t="s">
        <v>39</v>
      </c>
      <c r="Y61" t="s">
        <v>39</v>
      </c>
      <c r="Z61" t="s">
        <v>27</v>
      </c>
    </row>
    <row r="62" spans="1:26" x14ac:dyDescent="0.25">
      <c r="A62" t="s">
        <v>234</v>
      </c>
      <c r="B62" t="s">
        <v>42</v>
      </c>
      <c r="C62" t="s">
        <v>43</v>
      </c>
      <c r="D62" t="s">
        <v>27</v>
      </c>
      <c r="E62" t="s">
        <v>27</v>
      </c>
      <c r="F62" t="s">
        <v>27</v>
      </c>
      <c r="G62" t="s">
        <v>27</v>
      </c>
      <c r="H62" t="s">
        <v>27</v>
      </c>
      <c r="I62" t="s">
        <v>27</v>
      </c>
      <c r="J62" t="s">
        <v>27</v>
      </c>
      <c r="K62" t="s">
        <v>27</v>
      </c>
      <c r="L62" t="s">
        <v>27</v>
      </c>
      <c r="M62" t="s">
        <v>27</v>
      </c>
      <c r="N62" t="s">
        <v>27</v>
      </c>
      <c r="O62" t="s">
        <v>27</v>
      </c>
      <c r="P62" t="s">
        <v>27</v>
      </c>
      <c r="Q62" t="s">
        <v>27</v>
      </c>
      <c r="R62" t="s">
        <v>27</v>
      </c>
      <c r="S62" t="s">
        <v>27</v>
      </c>
      <c r="T62" t="s">
        <v>27</v>
      </c>
      <c r="U62" t="s">
        <v>27</v>
      </c>
      <c r="V62" t="s">
        <v>235</v>
      </c>
      <c r="W62" t="s">
        <v>43</v>
      </c>
      <c r="X62" t="s">
        <v>39</v>
      </c>
      <c r="Y62" t="s">
        <v>39</v>
      </c>
      <c r="Z62" t="s">
        <v>27</v>
      </c>
    </row>
    <row r="63" spans="1:26" x14ac:dyDescent="0.25">
      <c r="A63" t="s">
        <v>236</v>
      </c>
      <c r="B63" t="s">
        <v>27</v>
      </c>
      <c r="C63" t="s">
        <v>237</v>
      </c>
      <c r="D63" t="s">
        <v>27</v>
      </c>
      <c r="E63" t="s">
        <v>27</v>
      </c>
      <c r="F63" t="s">
        <v>27</v>
      </c>
      <c r="G63" t="s">
        <v>27</v>
      </c>
      <c r="H63" t="s">
        <v>27</v>
      </c>
      <c r="I63" t="s">
        <v>27</v>
      </c>
      <c r="J63" t="s">
        <v>27</v>
      </c>
      <c r="K63" t="s">
        <v>27</v>
      </c>
      <c r="L63" t="s">
        <v>27</v>
      </c>
      <c r="M63" t="s">
        <v>27</v>
      </c>
      <c r="N63" t="s">
        <v>27</v>
      </c>
      <c r="O63" t="s">
        <v>27</v>
      </c>
      <c r="P63" t="s">
        <v>27</v>
      </c>
      <c r="Q63" t="s">
        <v>27</v>
      </c>
      <c r="R63" t="s">
        <v>27</v>
      </c>
      <c r="S63" t="s">
        <v>27</v>
      </c>
      <c r="T63" t="s">
        <v>27</v>
      </c>
      <c r="U63" t="s">
        <v>27</v>
      </c>
      <c r="V63" t="s">
        <v>236</v>
      </c>
      <c r="W63" t="s">
        <v>237</v>
      </c>
      <c r="X63" t="s">
        <v>39</v>
      </c>
      <c r="Y63" t="s">
        <v>39</v>
      </c>
      <c r="Z63" t="s">
        <v>27</v>
      </c>
    </row>
    <row r="64" spans="1:26" x14ac:dyDescent="0.25">
      <c r="A64" t="s">
        <v>241</v>
      </c>
      <c r="B64" t="s">
        <v>158</v>
      </c>
      <c r="C64" t="s">
        <v>47</v>
      </c>
      <c r="D64" t="s">
        <v>242</v>
      </c>
      <c r="E64" t="s">
        <v>243</v>
      </c>
      <c r="F64" t="s">
        <v>27</v>
      </c>
      <c r="G64" t="s">
        <v>27</v>
      </c>
      <c r="H64" t="s">
        <v>27</v>
      </c>
      <c r="I64" t="s">
        <v>27</v>
      </c>
      <c r="J64" t="s">
        <v>27</v>
      </c>
      <c r="K64" t="s">
        <v>27</v>
      </c>
      <c r="L64" t="s">
        <v>27</v>
      </c>
      <c r="M64" t="s">
        <v>27</v>
      </c>
      <c r="N64" t="s">
        <v>27</v>
      </c>
      <c r="O64" t="s">
        <v>27</v>
      </c>
      <c r="P64" t="s">
        <v>27</v>
      </c>
      <c r="Q64" t="s">
        <v>27</v>
      </c>
      <c r="R64" t="s">
        <v>27</v>
      </c>
      <c r="S64" t="s">
        <v>27</v>
      </c>
      <c r="T64" t="s">
        <v>27</v>
      </c>
      <c r="U64" t="s">
        <v>27</v>
      </c>
      <c r="V64" t="s">
        <v>244</v>
      </c>
      <c r="W64" t="s">
        <v>43</v>
      </c>
      <c r="X64" t="s">
        <v>39</v>
      </c>
      <c r="Y64" t="s">
        <v>39</v>
      </c>
      <c r="Z64" t="s">
        <v>27</v>
      </c>
    </row>
    <row r="65" spans="1:26" x14ac:dyDescent="0.25">
      <c r="A65" t="s">
        <v>245</v>
      </c>
      <c r="B65" t="s">
        <v>27</v>
      </c>
      <c r="C65" t="s">
        <v>47</v>
      </c>
      <c r="D65" t="s">
        <v>246</v>
      </c>
      <c r="E65" t="s">
        <v>247</v>
      </c>
      <c r="F65" t="s">
        <v>27</v>
      </c>
      <c r="G65" t="s">
        <v>27</v>
      </c>
      <c r="H65" t="s">
        <v>27</v>
      </c>
      <c r="I65" t="s">
        <v>27</v>
      </c>
      <c r="J65" t="s">
        <v>27</v>
      </c>
      <c r="K65" t="s">
        <v>27</v>
      </c>
      <c r="L65" t="s">
        <v>27</v>
      </c>
      <c r="M65" t="s">
        <v>27</v>
      </c>
      <c r="N65" t="s">
        <v>27</v>
      </c>
      <c r="O65" t="s">
        <v>27</v>
      </c>
      <c r="P65" t="s">
        <v>27</v>
      </c>
      <c r="Q65" t="s">
        <v>27</v>
      </c>
      <c r="R65" t="s">
        <v>27</v>
      </c>
      <c r="S65" t="s">
        <v>27</v>
      </c>
      <c r="T65" t="s">
        <v>27</v>
      </c>
      <c r="U65" t="s">
        <v>27</v>
      </c>
      <c r="V65" t="s">
        <v>245</v>
      </c>
      <c r="W65" t="s">
        <v>47</v>
      </c>
      <c r="X65" t="s">
        <v>39</v>
      </c>
      <c r="Y65" t="s">
        <v>39</v>
      </c>
      <c r="Z65" t="s">
        <v>27</v>
      </c>
    </row>
    <row r="66" spans="1:26" x14ac:dyDescent="0.25">
      <c r="A66" t="s">
        <v>253</v>
      </c>
      <c r="B66" t="s">
        <v>27</v>
      </c>
      <c r="C66" t="s">
        <v>47</v>
      </c>
      <c r="D66" t="s">
        <v>254</v>
      </c>
      <c r="E66" t="s">
        <v>255</v>
      </c>
      <c r="F66" t="s">
        <v>27</v>
      </c>
      <c r="G66" t="s">
        <v>27</v>
      </c>
      <c r="H66" t="s">
        <v>27</v>
      </c>
      <c r="I66" t="s">
        <v>27</v>
      </c>
      <c r="J66" t="s">
        <v>27</v>
      </c>
      <c r="K66" t="s">
        <v>27</v>
      </c>
      <c r="L66" t="s">
        <v>27</v>
      </c>
      <c r="M66" t="s">
        <v>27</v>
      </c>
      <c r="N66" t="s">
        <v>27</v>
      </c>
      <c r="O66" t="s">
        <v>27</v>
      </c>
      <c r="P66" t="s">
        <v>27</v>
      </c>
      <c r="Q66" t="s">
        <v>27</v>
      </c>
      <c r="R66" t="s">
        <v>27</v>
      </c>
      <c r="S66" t="s">
        <v>27</v>
      </c>
      <c r="T66" t="s">
        <v>27</v>
      </c>
      <c r="U66" t="s">
        <v>27</v>
      </c>
      <c r="V66" t="s">
        <v>253</v>
      </c>
      <c r="W66" t="s">
        <v>237</v>
      </c>
      <c r="X66" t="s">
        <v>39</v>
      </c>
      <c r="Y66" t="s">
        <v>39</v>
      </c>
      <c r="Z66" t="s">
        <v>27</v>
      </c>
    </row>
    <row r="67" spans="1:26" x14ac:dyDescent="0.25">
      <c r="A67" t="s">
        <v>259</v>
      </c>
      <c r="B67" t="s">
        <v>42</v>
      </c>
      <c r="C67" t="s">
        <v>47</v>
      </c>
      <c r="D67" t="s">
        <v>260</v>
      </c>
      <c r="E67" t="s">
        <v>261</v>
      </c>
      <c r="F67" t="s">
        <v>27</v>
      </c>
      <c r="G67" t="s">
        <v>27</v>
      </c>
      <c r="H67" t="s">
        <v>27</v>
      </c>
      <c r="I67" t="s">
        <v>27</v>
      </c>
      <c r="J67" t="s">
        <v>27</v>
      </c>
      <c r="K67" t="s">
        <v>27</v>
      </c>
      <c r="L67" t="s">
        <v>27</v>
      </c>
      <c r="M67" t="s">
        <v>27</v>
      </c>
      <c r="N67" t="s">
        <v>27</v>
      </c>
      <c r="O67" t="s">
        <v>27</v>
      </c>
      <c r="P67" t="s">
        <v>27</v>
      </c>
      <c r="Q67" t="s">
        <v>27</v>
      </c>
      <c r="R67" t="s">
        <v>27</v>
      </c>
      <c r="S67" t="s">
        <v>27</v>
      </c>
      <c r="T67" t="s">
        <v>27</v>
      </c>
      <c r="U67" t="s">
        <v>27</v>
      </c>
      <c r="V67" t="s">
        <v>262</v>
      </c>
      <c r="W67" t="s">
        <v>43</v>
      </c>
      <c r="X67" t="s">
        <v>39</v>
      </c>
      <c r="Y67" t="s">
        <v>39</v>
      </c>
      <c r="Z67" t="s">
        <v>27</v>
      </c>
    </row>
    <row r="68" spans="1:26" x14ac:dyDescent="0.25">
      <c r="A68" t="s">
        <v>263</v>
      </c>
      <c r="B68" t="s">
        <v>89</v>
      </c>
      <c r="C68" t="s">
        <v>47</v>
      </c>
      <c r="D68" t="s">
        <v>264</v>
      </c>
      <c r="E68" t="s">
        <v>265</v>
      </c>
      <c r="F68" t="s">
        <v>27</v>
      </c>
      <c r="G68" t="s">
        <v>27</v>
      </c>
      <c r="H68" t="s">
        <v>27</v>
      </c>
      <c r="I68" t="s">
        <v>27</v>
      </c>
      <c r="J68" t="s">
        <v>27</v>
      </c>
      <c r="K68" t="s">
        <v>27</v>
      </c>
      <c r="L68" t="s">
        <v>27</v>
      </c>
      <c r="M68" t="s">
        <v>27</v>
      </c>
      <c r="N68" t="s">
        <v>27</v>
      </c>
      <c r="O68" t="s">
        <v>27</v>
      </c>
      <c r="P68" t="s">
        <v>27</v>
      </c>
      <c r="Q68" t="s">
        <v>27</v>
      </c>
      <c r="R68" t="s">
        <v>27</v>
      </c>
      <c r="S68" t="s">
        <v>27</v>
      </c>
      <c r="T68" t="s">
        <v>27</v>
      </c>
      <c r="U68" t="s">
        <v>27</v>
      </c>
      <c r="V68" t="s">
        <v>266</v>
      </c>
      <c r="W68" t="s">
        <v>43</v>
      </c>
      <c r="X68" t="s">
        <v>39</v>
      </c>
      <c r="Y68" t="s">
        <v>39</v>
      </c>
      <c r="Z68" t="s">
        <v>27</v>
      </c>
    </row>
    <row r="69" spans="1:26" x14ac:dyDescent="0.25">
      <c r="A69" t="s">
        <v>267</v>
      </c>
      <c r="B69" t="s">
        <v>27</v>
      </c>
      <c r="C69" t="s">
        <v>47</v>
      </c>
      <c r="D69" t="s">
        <v>268</v>
      </c>
      <c r="E69" t="s">
        <v>269</v>
      </c>
      <c r="F69" t="s">
        <v>27</v>
      </c>
      <c r="G69" t="s">
        <v>27</v>
      </c>
      <c r="H69" t="s">
        <v>27</v>
      </c>
      <c r="I69" t="s">
        <v>27</v>
      </c>
      <c r="J69" t="s">
        <v>27</v>
      </c>
      <c r="K69" t="s">
        <v>27</v>
      </c>
      <c r="L69" t="s">
        <v>27</v>
      </c>
      <c r="M69" t="s">
        <v>27</v>
      </c>
      <c r="N69" t="s">
        <v>27</v>
      </c>
      <c r="O69" t="s">
        <v>27</v>
      </c>
      <c r="P69" t="s">
        <v>27</v>
      </c>
      <c r="Q69" t="s">
        <v>27</v>
      </c>
      <c r="R69" t="s">
        <v>27</v>
      </c>
      <c r="S69" t="s">
        <v>27</v>
      </c>
      <c r="T69" t="s">
        <v>27</v>
      </c>
      <c r="U69" t="s">
        <v>27</v>
      </c>
      <c r="V69" t="s">
        <v>267</v>
      </c>
      <c r="W69" t="s">
        <v>43</v>
      </c>
      <c r="X69" t="s">
        <v>39</v>
      </c>
      <c r="Y69" t="s">
        <v>39</v>
      </c>
      <c r="Z69" t="s">
        <v>27</v>
      </c>
    </row>
    <row r="70" spans="1:26" x14ac:dyDescent="0.25">
      <c r="A70" t="s">
        <v>273</v>
      </c>
      <c r="B70" t="s">
        <v>274</v>
      </c>
      <c r="C70" t="s">
        <v>47</v>
      </c>
      <c r="D70" t="s">
        <v>275</v>
      </c>
      <c r="E70" t="s">
        <v>276</v>
      </c>
      <c r="F70" t="s">
        <v>27</v>
      </c>
      <c r="G70" t="s">
        <v>27</v>
      </c>
      <c r="H70" t="s">
        <v>27</v>
      </c>
      <c r="I70" t="s">
        <v>27</v>
      </c>
      <c r="J70" t="s">
        <v>27</v>
      </c>
      <c r="K70" t="s">
        <v>27</v>
      </c>
      <c r="L70" t="s">
        <v>27</v>
      </c>
      <c r="M70" t="s">
        <v>27</v>
      </c>
      <c r="N70" t="s">
        <v>27</v>
      </c>
      <c r="O70" t="s">
        <v>27</v>
      </c>
      <c r="P70" t="s">
        <v>27</v>
      </c>
      <c r="Q70" t="s">
        <v>27</v>
      </c>
      <c r="R70" t="s">
        <v>27</v>
      </c>
      <c r="S70" t="s">
        <v>27</v>
      </c>
      <c r="T70" t="s">
        <v>27</v>
      </c>
      <c r="U70" t="s">
        <v>27</v>
      </c>
      <c r="V70" t="s">
        <v>277</v>
      </c>
      <c r="W70" t="s">
        <v>43</v>
      </c>
      <c r="X70" t="s">
        <v>39</v>
      </c>
      <c r="Y70" t="s">
        <v>39</v>
      </c>
      <c r="Z70" t="s">
        <v>27</v>
      </c>
    </row>
    <row r="71" spans="1:26" x14ac:dyDescent="0.25">
      <c r="A71" t="s">
        <v>278</v>
      </c>
      <c r="B71" t="s">
        <v>27</v>
      </c>
      <c r="C71" t="s">
        <v>47</v>
      </c>
      <c r="D71" t="s">
        <v>279</v>
      </c>
      <c r="E71" t="s">
        <v>280</v>
      </c>
      <c r="F71" t="s">
        <v>27</v>
      </c>
      <c r="G71" t="s">
        <v>27</v>
      </c>
      <c r="H71" t="s">
        <v>27</v>
      </c>
      <c r="I71" t="s">
        <v>27</v>
      </c>
      <c r="J71" t="s">
        <v>27</v>
      </c>
      <c r="K71" t="s">
        <v>27</v>
      </c>
      <c r="L71" t="s">
        <v>27</v>
      </c>
      <c r="M71" t="s">
        <v>27</v>
      </c>
      <c r="N71" t="s">
        <v>27</v>
      </c>
      <c r="O71" t="s">
        <v>27</v>
      </c>
      <c r="P71" t="s">
        <v>27</v>
      </c>
      <c r="Q71" t="s">
        <v>27</v>
      </c>
      <c r="R71" t="s">
        <v>27</v>
      </c>
      <c r="S71" t="s">
        <v>27</v>
      </c>
      <c r="T71" t="s">
        <v>27</v>
      </c>
      <c r="U71" t="s">
        <v>27</v>
      </c>
      <c r="V71" t="s">
        <v>278</v>
      </c>
      <c r="W71" t="s">
        <v>43</v>
      </c>
      <c r="X71" t="s">
        <v>39</v>
      </c>
      <c r="Y71" t="s">
        <v>39</v>
      </c>
      <c r="Z71" t="s">
        <v>27</v>
      </c>
    </row>
    <row r="72" spans="1:26" x14ac:dyDescent="0.25">
      <c r="A72" t="s">
        <v>281</v>
      </c>
      <c r="B72" t="s">
        <v>42</v>
      </c>
      <c r="C72" t="s">
        <v>47</v>
      </c>
      <c r="D72" t="s">
        <v>282</v>
      </c>
      <c r="E72" t="s">
        <v>283</v>
      </c>
      <c r="F72" t="s">
        <v>27</v>
      </c>
      <c r="G72" t="s">
        <v>27</v>
      </c>
      <c r="H72" t="s">
        <v>27</v>
      </c>
      <c r="I72" t="s">
        <v>27</v>
      </c>
      <c r="J72" t="s">
        <v>27</v>
      </c>
      <c r="K72" t="s">
        <v>27</v>
      </c>
      <c r="L72" t="s">
        <v>27</v>
      </c>
      <c r="M72" t="s">
        <v>27</v>
      </c>
      <c r="N72" t="s">
        <v>27</v>
      </c>
      <c r="O72" t="s">
        <v>27</v>
      </c>
      <c r="P72" t="s">
        <v>27</v>
      </c>
      <c r="Q72" t="s">
        <v>27</v>
      </c>
      <c r="R72" t="s">
        <v>27</v>
      </c>
      <c r="S72" t="s">
        <v>27</v>
      </c>
      <c r="T72" t="s">
        <v>27</v>
      </c>
      <c r="U72" t="s">
        <v>27</v>
      </c>
      <c r="V72" t="s">
        <v>284</v>
      </c>
      <c r="W72" t="s">
        <v>43</v>
      </c>
      <c r="X72" t="s">
        <v>39</v>
      </c>
      <c r="Y72" t="s">
        <v>39</v>
      </c>
      <c r="Z72" t="s">
        <v>27</v>
      </c>
    </row>
    <row r="73" spans="1:26" x14ac:dyDescent="0.25">
      <c r="A73" t="s">
        <v>285</v>
      </c>
      <c r="B73" t="s">
        <v>79</v>
      </c>
      <c r="C73" t="s">
        <v>47</v>
      </c>
      <c r="D73" t="s">
        <v>286</v>
      </c>
      <c r="E73" t="s">
        <v>287</v>
      </c>
      <c r="F73" t="s">
        <v>27</v>
      </c>
      <c r="G73" t="s">
        <v>27</v>
      </c>
      <c r="H73" t="s">
        <v>27</v>
      </c>
      <c r="I73" t="s">
        <v>27</v>
      </c>
      <c r="J73" t="s">
        <v>27</v>
      </c>
      <c r="K73" t="s">
        <v>27</v>
      </c>
      <c r="L73" t="s">
        <v>27</v>
      </c>
      <c r="M73" t="s">
        <v>27</v>
      </c>
      <c r="N73" t="s">
        <v>27</v>
      </c>
      <c r="O73" t="s">
        <v>27</v>
      </c>
      <c r="P73" t="s">
        <v>27</v>
      </c>
      <c r="Q73" t="s">
        <v>27</v>
      </c>
      <c r="R73" t="s">
        <v>27</v>
      </c>
      <c r="S73" t="s">
        <v>27</v>
      </c>
      <c r="T73" t="s">
        <v>27</v>
      </c>
      <c r="U73" t="s">
        <v>27</v>
      </c>
      <c r="V73" t="s">
        <v>288</v>
      </c>
      <c r="W73" t="s">
        <v>43</v>
      </c>
      <c r="X73" t="s">
        <v>39</v>
      </c>
      <c r="Y73" t="s">
        <v>39</v>
      </c>
      <c r="Z73" t="s">
        <v>27</v>
      </c>
    </row>
    <row r="74" spans="1:26" x14ac:dyDescent="0.25">
      <c r="A74" t="s">
        <v>289</v>
      </c>
      <c r="B74" t="s">
        <v>79</v>
      </c>
      <c r="C74" t="s">
        <v>47</v>
      </c>
      <c r="D74" t="s">
        <v>290</v>
      </c>
      <c r="E74" t="s">
        <v>291</v>
      </c>
      <c r="F74" t="s">
        <v>27</v>
      </c>
      <c r="G74" t="s">
        <v>27</v>
      </c>
      <c r="H74" t="s">
        <v>27</v>
      </c>
      <c r="I74" t="s">
        <v>27</v>
      </c>
      <c r="J74" t="s">
        <v>27</v>
      </c>
      <c r="K74" t="s">
        <v>27</v>
      </c>
      <c r="L74" t="s">
        <v>27</v>
      </c>
      <c r="M74" t="s">
        <v>27</v>
      </c>
      <c r="N74" t="s">
        <v>27</v>
      </c>
      <c r="O74" t="s">
        <v>27</v>
      </c>
      <c r="P74" t="s">
        <v>27</v>
      </c>
      <c r="Q74" t="s">
        <v>27</v>
      </c>
      <c r="R74" t="s">
        <v>27</v>
      </c>
      <c r="S74" t="s">
        <v>27</v>
      </c>
      <c r="T74" t="s">
        <v>27</v>
      </c>
      <c r="U74" t="s">
        <v>27</v>
      </c>
      <c r="V74" t="s">
        <v>292</v>
      </c>
      <c r="W74" t="s">
        <v>47</v>
      </c>
      <c r="X74" t="s">
        <v>39</v>
      </c>
      <c r="Y74" t="s">
        <v>39</v>
      </c>
      <c r="Z74" t="s">
        <v>27</v>
      </c>
    </row>
    <row r="75" spans="1:26" x14ac:dyDescent="0.25">
      <c r="A75" t="s">
        <v>293</v>
      </c>
      <c r="B75" t="s">
        <v>27</v>
      </c>
      <c r="C75" t="s">
        <v>47</v>
      </c>
      <c r="D75" t="s">
        <v>294</v>
      </c>
      <c r="E75" t="s">
        <v>295</v>
      </c>
      <c r="F75" t="s">
        <v>27</v>
      </c>
      <c r="G75" t="s">
        <v>27</v>
      </c>
      <c r="H75" t="s">
        <v>27</v>
      </c>
      <c r="I75" t="s">
        <v>27</v>
      </c>
      <c r="J75" t="s">
        <v>27</v>
      </c>
      <c r="K75" t="s">
        <v>27</v>
      </c>
      <c r="L75" t="s">
        <v>27</v>
      </c>
      <c r="M75" t="s">
        <v>27</v>
      </c>
      <c r="N75" t="s">
        <v>27</v>
      </c>
      <c r="O75" t="s">
        <v>27</v>
      </c>
      <c r="P75" t="s">
        <v>27</v>
      </c>
      <c r="Q75" t="s">
        <v>27</v>
      </c>
      <c r="R75" t="s">
        <v>27</v>
      </c>
      <c r="S75" t="s">
        <v>27</v>
      </c>
      <c r="T75" t="s">
        <v>27</v>
      </c>
      <c r="U75" t="s">
        <v>27</v>
      </c>
      <c r="V75" t="s">
        <v>293</v>
      </c>
      <c r="W75" t="s">
        <v>43</v>
      </c>
      <c r="X75" t="s">
        <v>39</v>
      </c>
      <c r="Y75" t="s">
        <v>39</v>
      </c>
      <c r="Z75" t="s">
        <v>27</v>
      </c>
    </row>
    <row r="76" spans="1:26" x14ac:dyDescent="0.25">
      <c r="A76" t="s">
        <v>296</v>
      </c>
      <c r="B76" t="s">
        <v>89</v>
      </c>
      <c r="C76" t="s">
        <v>47</v>
      </c>
      <c r="D76" t="s">
        <v>297</v>
      </c>
      <c r="E76" t="s">
        <v>298</v>
      </c>
      <c r="F76" t="s">
        <v>27</v>
      </c>
      <c r="G76" t="s">
        <v>27</v>
      </c>
      <c r="H76" t="s">
        <v>27</v>
      </c>
      <c r="I76" t="s">
        <v>27</v>
      </c>
      <c r="J76" t="s">
        <v>27</v>
      </c>
      <c r="K76" t="s">
        <v>27</v>
      </c>
      <c r="L76" t="s">
        <v>27</v>
      </c>
      <c r="M76" t="s">
        <v>27</v>
      </c>
      <c r="N76" t="s">
        <v>27</v>
      </c>
      <c r="O76" t="s">
        <v>27</v>
      </c>
      <c r="P76" t="s">
        <v>27</v>
      </c>
      <c r="Q76" t="s">
        <v>27</v>
      </c>
      <c r="R76" t="s">
        <v>27</v>
      </c>
      <c r="S76" t="s">
        <v>27</v>
      </c>
      <c r="T76" t="s">
        <v>27</v>
      </c>
      <c r="U76" t="s">
        <v>27</v>
      </c>
      <c r="V76" t="s">
        <v>299</v>
      </c>
      <c r="W76" t="s">
        <v>43</v>
      </c>
      <c r="X76" t="s">
        <v>39</v>
      </c>
      <c r="Y76" t="s">
        <v>39</v>
      </c>
      <c r="Z76" t="s">
        <v>27</v>
      </c>
    </row>
    <row r="77" spans="1:26" x14ac:dyDescent="0.25">
      <c r="A77" t="s">
        <v>300</v>
      </c>
      <c r="B77" t="s">
        <v>27</v>
      </c>
      <c r="C77" t="s">
        <v>47</v>
      </c>
      <c r="D77" t="s">
        <v>301</v>
      </c>
      <c r="E77" t="s">
        <v>302</v>
      </c>
      <c r="F77" t="s">
        <v>27</v>
      </c>
      <c r="G77" t="s">
        <v>27</v>
      </c>
      <c r="H77" t="s">
        <v>27</v>
      </c>
      <c r="I77" t="s">
        <v>27</v>
      </c>
      <c r="J77" t="s">
        <v>27</v>
      </c>
      <c r="K77" t="s">
        <v>27</v>
      </c>
      <c r="L77" t="s">
        <v>27</v>
      </c>
      <c r="M77" t="s">
        <v>27</v>
      </c>
      <c r="N77" t="s">
        <v>27</v>
      </c>
      <c r="O77" t="s">
        <v>27</v>
      </c>
      <c r="P77" t="s">
        <v>27</v>
      </c>
      <c r="Q77" t="s">
        <v>27</v>
      </c>
      <c r="R77" t="s">
        <v>27</v>
      </c>
      <c r="S77" t="s">
        <v>27</v>
      </c>
      <c r="T77" t="s">
        <v>27</v>
      </c>
      <c r="U77" t="s">
        <v>27</v>
      </c>
      <c r="V77" t="s">
        <v>300</v>
      </c>
      <c r="W77" t="s">
        <v>43</v>
      </c>
      <c r="X77" t="s">
        <v>39</v>
      </c>
      <c r="Y77" t="s">
        <v>39</v>
      </c>
      <c r="Z77" t="s">
        <v>27</v>
      </c>
    </row>
    <row r="78" spans="1:26" x14ac:dyDescent="0.25">
      <c r="A78" t="s">
        <v>308</v>
      </c>
      <c r="B78" t="s">
        <v>27</v>
      </c>
      <c r="C78" t="s">
        <v>47</v>
      </c>
      <c r="D78" t="s">
        <v>309</v>
      </c>
      <c r="E78" t="s">
        <v>310</v>
      </c>
      <c r="F78" t="s">
        <v>27</v>
      </c>
      <c r="G78" t="s">
        <v>27</v>
      </c>
      <c r="H78" t="s">
        <v>27</v>
      </c>
      <c r="I78" t="s">
        <v>27</v>
      </c>
      <c r="J78" t="s">
        <v>27</v>
      </c>
      <c r="K78" t="s">
        <v>27</v>
      </c>
      <c r="L78" t="s">
        <v>27</v>
      </c>
      <c r="M78" t="s">
        <v>27</v>
      </c>
      <c r="N78" t="s">
        <v>27</v>
      </c>
      <c r="O78" t="s">
        <v>27</v>
      </c>
      <c r="P78" t="s">
        <v>27</v>
      </c>
      <c r="Q78" t="s">
        <v>27</v>
      </c>
      <c r="R78" t="s">
        <v>27</v>
      </c>
      <c r="S78" t="s">
        <v>27</v>
      </c>
      <c r="T78" t="s">
        <v>27</v>
      </c>
      <c r="U78" t="s">
        <v>27</v>
      </c>
      <c r="V78" t="s">
        <v>308</v>
      </c>
      <c r="W78" t="s">
        <v>43</v>
      </c>
      <c r="X78" t="s">
        <v>39</v>
      </c>
      <c r="Y78" t="s">
        <v>39</v>
      </c>
      <c r="Z78" t="s">
        <v>27</v>
      </c>
    </row>
    <row r="79" spans="1:26" x14ac:dyDescent="0.25">
      <c r="A79" t="s">
        <v>314</v>
      </c>
      <c r="B79" t="s">
        <v>27</v>
      </c>
      <c r="C79" t="s">
        <v>47</v>
      </c>
      <c r="D79" t="s">
        <v>315</v>
      </c>
      <c r="E79" t="s">
        <v>316</v>
      </c>
      <c r="F79" t="s">
        <v>27</v>
      </c>
      <c r="G79" t="s">
        <v>27</v>
      </c>
      <c r="H79" t="s">
        <v>27</v>
      </c>
      <c r="I79" t="s">
        <v>27</v>
      </c>
      <c r="J79" t="s">
        <v>27</v>
      </c>
      <c r="K79" t="s">
        <v>27</v>
      </c>
      <c r="L79" t="s">
        <v>27</v>
      </c>
      <c r="M79" t="s">
        <v>27</v>
      </c>
      <c r="N79" t="s">
        <v>27</v>
      </c>
      <c r="O79" t="s">
        <v>27</v>
      </c>
      <c r="P79" t="s">
        <v>27</v>
      </c>
      <c r="Q79" t="s">
        <v>27</v>
      </c>
      <c r="R79" t="s">
        <v>27</v>
      </c>
      <c r="S79" t="s">
        <v>27</v>
      </c>
      <c r="T79" t="s">
        <v>27</v>
      </c>
      <c r="U79" t="s">
        <v>27</v>
      </c>
      <c r="V79" t="s">
        <v>314</v>
      </c>
      <c r="W79" t="s">
        <v>47</v>
      </c>
      <c r="X79" t="s">
        <v>39</v>
      </c>
      <c r="Y79" t="s">
        <v>39</v>
      </c>
      <c r="Z79" t="s">
        <v>27</v>
      </c>
    </row>
    <row r="80" spans="1:26" x14ac:dyDescent="0.25">
      <c r="A80" t="s">
        <v>322</v>
      </c>
      <c r="B80" t="s">
        <v>27</v>
      </c>
      <c r="C80" t="s">
        <v>47</v>
      </c>
      <c r="D80" t="s">
        <v>323</v>
      </c>
      <c r="E80" t="s">
        <v>324</v>
      </c>
      <c r="F80" t="s">
        <v>27</v>
      </c>
      <c r="G80" t="s">
        <v>27</v>
      </c>
      <c r="H80" t="s">
        <v>27</v>
      </c>
      <c r="I80" t="s">
        <v>27</v>
      </c>
      <c r="J80" t="s">
        <v>27</v>
      </c>
      <c r="K80" t="s">
        <v>27</v>
      </c>
      <c r="L80" t="s">
        <v>27</v>
      </c>
      <c r="M80" t="s">
        <v>27</v>
      </c>
      <c r="N80" t="s">
        <v>27</v>
      </c>
      <c r="O80" t="s">
        <v>27</v>
      </c>
      <c r="P80" t="s">
        <v>27</v>
      </c>
      <c r="Q80" t="s">
        <v>27</v>
      </c>
      <c r="R80" t="s">
        <v>27</v>
      </c>
      <c r="S80" t="s">
        <v>27</v>
      </c>
      <c r="T80" t="s">
        <v>27</v>
      </c>
      <c r="U80" t="s">
        <v>27</v>
      </c>
      <c r="V80" t="s">
        <v>322</v>
      </c>
      <c r="W80" t="s">
        <v>43</v>
      </c>
      <c r="X80" t="s">
        <v>39</v>
      </c>
      <c r="Y80" t="s">
        <v>39</v>
      </c>
      <c r="Z80" t="s">
        <v>27</v>
      </c>
    </row>
    <row r="81" spans="1:26" x14ac:dyDescent="0.25">
      <c r="A81" t="s">
        <v>325</v>
      </c>
      <c r="B81" t="s">
        <v>339</v>
      </c>
      <c r="C81" t="s">
        <v>47</v>
      </c>
      <c r="D81" t="s">
        <v>326</v>
      </c>
      <c r="E81" t="s">
        <v>327</v>
      </c>
      <c r="F81" t="s">
        <v>27</v>
      </c>
      <c r="G81" t="s">
        <v>27</v>
      </c>
      <c r="H81" t="s">
        <v>27</v>
      </c>
      <c r="I81" t="s">
        <v>27</v>
      </c>
      <c r="J81" t="s">
        <v>27</v>
      </c>
      <c r="K81" t="s">
        <v>27</v>
      </c>
      <c r="L81" t="s">
        <v>27</v>
      </c>
      <c r="M81" t="s">
        <v>27</v>
      </c>
      <c r="N81" t="s">
        <v>27</v>
      </c>
      <c r="O81" t="s">
        <v>27</v>
      </c>
      <c r="P81" t="s">
        <v>27</v>
      </c>
      <c r="Q81" t="s">
        <v>27</v>
      </c>
      <c r="R81" t="s">
        <v>27</v>
      </c>
      <c r="S81" t="s">
        <v>27</v>
      </c>
      <c r="T81" t="s">
        <v>27</v>
      </c>
      <c r="U81" t="s">
        <v>27</v>
      </c>
      <c r="V81" t="s">
        <v>330</v>
      </c>
      <c r="W81" t="s">
        <v>47</v>
      </c>
      <c r="X81" t="s">
        <v>39</v>
      </c>
      <c r="Y81" t="s">
        <v>39</v>
      </c>
      <c r="Z81" t="s">
        <v>27</v>
      </c>
    </row>
    <row r="82" spans="1:26" x14ac:dyDescent="0.25">
      <c r="A82" t="s">
        <v>332</v>
      </c>
      <c r="B82" t="s">
        <v>27</v>
      </c>
      <c r="C82" t="s">
        <v>47</v>
      </c>
      <c r="D82" t="s">
        <v>333</v>
      </c>
      <c r="E82" t="s">
        <v>334</v>
      </c>
      <c r="F82" t="s">
        <v>27</v>
      </c>
      <c r="G82" t="s">
        <v>27</v>
      </c>
      <c r="H82" t="s">
        <v>27</v>
      </c>
      <c r="I82" t="s">
        <v>27</v>
      </c>
      <c r="J82" t="s">
        <v>27</v>
      </c>
      <c r="K82" t="s">
        <v>27</v>
      </c>
      <c r="L82" t="s">
        <v>27</v>
      </c>
      <c r="M82" t="s">
        <v>27</v>
      </c>
      <c r="N82" t="s">
        <v>27</v>
      </c>
      <c r="O82" t="s">
        <v>27</v>
      </c>
      <c r="P82" t="s">
        <v>27</v>
      </c>
      <c r="Q82" t="s">
        <v>27</v>
      </c>
      <c r="R82" t="s">
        <v>27</v>
      </c>
      <c r="S82" t="s">
        <v>27</v>
      </c>
      <c r="T82" t="s">
        <v>27</v>
      </c>
      <c r="U82" t="s">
        <v>27</v>
      </c>
      <c r="V82" t="s">
        <v>332</v>
      </c>
      <c r="W82" t="s">
        <v>43</v>
      </c>
      <c r="X82" t="s">
        <v>39</v>
      </c>
      <c r="Y82" t="s">
        <v>39</v>
      </c>
      <c r="Z82" t="s">
        <v>27</v>
      </c>
    </row>
    <row r="83" spans="1:26" x14ac:dyDescent="0.25">
      <c r="A83" t="s">
        <v>335</v>
      </c>
      <c r="B83" t="s">
        <v>42</v>
      </c>
      <c r="C83" t="s">
        <v>237</v>
      </c>
      <c r="D83" t="s">
        <v>27</v>
      </c>
      <c r="E83" t="s">
        <v>27</v>
      </c>
      <c r="F83" t="s">
        <v>27</v>
      </c>
      <c r="G83" t="s">
        <v>27</v>
      </c>
      <c r="H83" t="s">
        <v>27</v>
      </c>
      <c r="I83" t="s">
        <v>27</v>
      </c>
      <c r="J83" t="s">
        <v>27</v>
      </c>
      <c r="K83" t="s">
        <v>27</v>
      </c>
      <c r="L83" t="s">
        <v>27</v>
      </c>
      <c r="M83" t="s">
        <v>27</v>
      </c>
      <c r="N83" t="s">
        <v>27</v>
      </c>
      <c r="O83" t="s">
        <v>27</v>
      </c>
      <c r="P83" t="s">
        <v>27</v>
      </c>
      <c r="Q83" t="s">
        <v>27</v>
      </c>
      <c r="R83" t="s">
        <v>27</v>
      </c>
      <c r="S83" t="s">
        <v>27</v>
      </c>
      <c r="T83" t="s">
        <v>27</v>
      </c>
      <c r="U83" t="s">
        <v>27</v>
      </c>
      <c r="V83" t="s">
        <v>336</v>
      </c>
      <c r="W83" t="s">
        <v>237</v>
      </c>
      <c r="X83" t="s">
        <v>39</v>
      </c>
      <c r="Y83" t="s">
        <v>39</v>
      </c>
      <c r="Z83" t="s">
        <v>27</v>
      </c>
    </row>
    <row r="84" spans="1:26" x14ac:dyDescent="0.25">
      <c r="A84" t="s">
        <v>338</v>
      </c>
      <c r="B84" t="s">
        <v>339</v>
      </c>
      <c r="C84" t="s">
        <v>237</v>
      </c>
      <c r="D84" t="s">
        <v>27</v>
      </c>
      <c r="E84" t="s">
        <v>27</v>
      </c>
      <c r="F84" t="s">
        <v>27</v>
      </c>
      <c r="G84" t="s">
        <v>27</v>
      </c>
      <c r="H84" t="s">
        <v>27</v>
      </c>
      <c r="I84" t="s">
        <v>27</v>
      </c>
      <c r="J84" t="s">
        <v>27</v>
      </c>
      <c r="K84" t="s">
        <v>27</v>
      </c>
      <c r="L84" t="s">
        <v>27</v>
      </c>
      <c r="M84" t="s">
        <v>27</v>
      </c>
      <c r="N84" t="s">
        <v>27</v>
      </c>
      <c r="O84" t="s">
        <v>27</v>
      </c>
      <c r="P84" t="s">
        <v>27</v>
      </c>
      <c r="Q84" t="s">
        <v>27</v>
      </c>
      <c r="R84" t="s">
        <v>27</v>
      </c>
      <c r="S84" t="s">
        <v>27</v>
      </c>
      <c r="T84" t="s">
        <v>27</v>
      </c>
      <c r="U84" t="s">
        <v>27</v>
      </c>
      <c r="V84" t="s">
        <v>340</v>
      </c>
      <c r="W84" t="s">
        <v>237</v>
      </c>
      <c r="X84" t="s">
        <v>39</v>
      </c>
      <c r="Y84" t="s">
        <v>39</v>
      </c>
      <c r="Z84" t="s">
        <v>27</v>
      </c>
    </row>
    <row r="85" spans="1:26" x14ac:dyDescent="0.25">
      <c r="A85" t="s">
        <v>341</v>
      </c>
      <c r="B85" t="s">
        <v>339</v>
      </c>
      <c r="C85" t="s">
        <v>237</v>
      </c>
      <c r="D85" t="s">
        <v>27</v>
      </c>
      <c r="E85" t="s">
        <v>27</v>
      </c>
      <c r="F85" t="s">
        <v>27</v>
      </c>
      <c r="G85" t="s">
        <v>27</v>
      </c>
      <c r="H85" t="s">
        <v>27</v>
      </c>
      <c r="I85" t="s">
        <v>27</v>
      </c>
      <c r="J85" t="s">
        <v>27</v>
      </c>
      <c r="K85" t="s">
        <v>27</v>
      </c>
      <c r="L85" t="s">
        <v>27</v>
      </c>
      <c r="M85" t="s">
        <v>27</v>
      </c>
      <c r="N85" t="s">
        <v>27</v>
      </c>
      <c r="O85" t="s">
        <v>27</v>
      </c>
      <c r="P85" t="s">
        <v>27</v>
      </c>
      <c r="Q85" t="s">
        <v>27</v>
      </c>
      <c r="R85" t="s">
        <v>27</v>
      </c>
      <c r="S85" t="s">
        <v>27</v>
      </c>
      <c r="T85" t="s">
        <v>27</v>
      </c>
      <c r="U85" t="s">
        <v>27</v>
      </c>
      <c r="V85" t="s">
        <v>342</v>
      </c>
      <c r="W85" t="s">
        <v>237</v>
      </c>
      <c r="X85" t="s">
        <v>39</v>
      </c>
      <c r="Y85" t="s">
        <v>39</v>
      </c>
      <c r="Z85" t="s">
        <v>27</v>
      </c>
    </row>
    <row r="86" spans="1:26" x14ac:dyDescent="0.25">
      <c r="A86" t="s">
        <v>343</v>
      </c>
      <c r="B86" t="s">
        <v>27</v>
      </c>
      <c r="C86" t="s">
        <v>237</v>
      </c>
      <c r="D86" t="s">
        <v>27</v>
      </c>
      <c r="E86" t="s">
        <v>27</v>
      </c>
      <c r="F86" t="s">
        <v>27</v>
      </c>
      <c r="G86" t="s">
        <v>27</v>
      </c>
      <c r="H86" t="s">
        <v>27</v>
      </c>
      <c r="I86" t="s">
        <v>27</v>
      </c>
      <c r="J86" t="s">
        <v>27</v>
      </c>
      <c r="K86" t="s">
        <v>27</v>
      </c>
      <c r="L86" t="s">
        <v>27</v>
      </c>
      <c r="M86" t="s">
        <v>27</v>
      </c>
      <c r="N86" t="s">
        <v>27</v>
      </c>
      <c r="O86" t="s">
        <v>27</v>
      </c>
      <c r="P86" t="s">
        <v>27</v>
      </c>
      <c r="Q86" t="s">
        <v>27</v>
      </c>
      <c r="R86" t="s">
        <v>27</v>
      </c>
      <c r="S86" t="s">
        <v>27</v>
      </c>
      <c r="T86" t="s">
        <v>27</v>
      </c>
      <c r="U86" t="s">
        <v>27</v>
      </c>
      <c r="V86" t="s">
        <v>343</v>
      </c>
      <c r="W86" t="s">
        <v>237</v>
      </c>
      <c r="X86" t="s">
        <v>39</v>
      </c>
      <c r="Y86" t="s">
        <v>39</v>
      </c>
      <c r="Z86" t="s">
        <v>27</v>
      </c>
    </row>
    <row r="87" spans="1:26" x14ac:dyDescent="0.25">
      <c r="A87" t="s">
        <v>344</v>
      </c>
      <c r="B87" t="s">
        <v>27</v>
      </c>
      <c r="C87" t="s">
        <v>237</v>
      </c>
      <c r="D87" t="s">
        <v>27</v>
      </c>
      <c r="E87" t="s">
        <v>27</v>
      </c>
      <c r="F87" t="s">
        <v>27</v>
      </c>
      <c r="G87" t="s">
        <v>27</v>
      </c>
      <c r="H87" t="s">
        <v>27</v>
      </c>
      <c r="I87" t="s">
        <v>27</v>
      </c>
      <c r="J87" t="s">
        <v>27</v>
      </c>
      <c r="K87" t="s">
        <v>27</v>
      </c>
      <c r="L87" t="s">
        <v>27</v>
      </c>
      <c r="M87" t="s">
        <v>27</v>
      </c>
      <c r="N87" t="s">
        <v>27</v>
      </c>
      <c r="O87" t="s">
        <v>27</v>
      </c>
      <c r="P87" t="s">
        <v>27</v>
      </c>
      <c r="Q87" t="s">
        <v>27</v>
      </c>
      <c r="R87" t="s">
        <v>27</v>
      </c>
      <c r="S87" t="s">
        <v>27</v>
      </c>
      <c r="T87" t="s">
        <v>27</v>
      </c>
      <c r="U87" t="s">
        <v>27</v>
      </c>
      <c r="V87" t="s">
        <v>345</v>
      </c>
      <c r="W87" t="s">
        <v>237</v>
      </c>
      <c r="X87" t="s">
        <v>39</v>
      </c>
      <c r="Y87" t="s">
        <v>39</v>
      </c>
      <c r="Z87" t="s">
        <v>27</v>
      </c>
    </row>
    <row r="88" spans="1:26" x14ac:dyDescent="0.25">
      <c r="A88" t="s">
        <v>346</v>
      </c>
      <c r="B88" t="s">
        <v>27</v>
      </c>
      <c r="C88" t="s">
        <v>237</v>
      </c>
      <c r="D88" t="s">
        <v>27</v>
      </c>
      <c r="E88" t="s">
        <v>27</v>
      </c>
      <c r="F88" t="s">
        <v>27</v>
      </c>
      <c r="G88" t="s">
        <v>27</v>
      </c>
      <c r="H88" t="s">
        <v>27</v>
      </c>
      <c r="I88" t="s">
        <v>27</v>
      </c>
      <c r="J88" t="s">
        <v>27</v>
      </c>
      <c r="K88" t="s">
        <v>27</v>
      </c>
      <c r="L88" t="s">
        <v>27</v>
      </c>
      <c r="M88" t="s">
        <v>27</v>
      </c>
      <c r="N88" t="s">
        <v>27</v>
      </c>
      <c r="O88" t="s">
        <v>27</v>
      </c>
      <c r="P88" t="s">
        <v>27</v>
      </c>
      <c r="Q88" t="s">
        <v>27</v>
      </c>
      <c r="R88" t="s">
        <v>27</v>
      </c>
      <c r="S88" t="s">
        <v>27</v>
      </c>
      <c r="T88" t="s">
        <v>27</v>
      </c>
      <c r="U88" t="s">
        <v>27</v>
      </c>
      <c r="V88" t="s">
        <v>346</v>
      </c>
      <c r="W88" t="s">
        <v>237</v>
      </c>
      <c r="X88" t="s">
        <v>39</v>
      </c>
      <c r="Y88" t="s">
        <v>39</v>
      </c>
      <c r="Z88" t="s">
        <v>27</v>
      </c>
    </row>
    <row r="89" spans="1:26" x14ac:dyDescent="0.25">
      <c r="A89" t="s">
        <v>347</v>
      </c>
      <c r="B89" t="s">
        <v>27</v>
      </c>
      <c r="C89" t="s">
        <v>237</v>
      </c>
      <c r="D89" t="s">
        <v>27</v>
      </c>
      <c r="E89" t="s">
        <v>27</v>
      </c>
      <c r="F89" t="s">
        <v>27</v>
      </c>
      <c r="G89" t="s">
        <v>27</v>
      </c>
      <c r="H89" t="s">
        <v>27</v>
      </c>
      <c r="I89" t="s">
        <v>27</v>
      </c>
      <c r="J89" t="s">
        <v>27</v>
      </c>
      <c r="K89" t="s">
        <v>27</v>
      </c>
      <c r="L89" t="s">
        <v>27</v>
      </c>
      <c r="M89" t="s">
        <v>27</v>
      </c>
      <c r="N89" t="s">
        <v>27</v>
      </c>
      <c r="O89" t="s">
        <v>27</v>
      </c>
      <c r="P89" t="s">
        <v>27</v>
      </c>
      <c r="Q89" t="s">
        <v>27</v>
      </c>
      <c r="R89" t="s">
        <v>27</v>
      </c>
      <c r="S89" t="s">
        <v>27</v>
      </c>
      <c r="T89" t="s">
        <v>27</v>
      </c>
      <c r="U89" t="s">
        <v>27</v>
      </c>
      <c r="V89" t="s">
        <v>347</v>
      </c>
      <c r="W89" t="s">
        <v>237</v>
      </c>
      <c r="X89" t="s">
        <v>39</v>
      </c>
      <c r="Y89" t="s">
        <v>39</v>
      </c>
      <c r="Z89" t="s">
        <v>27</v>
      </c>
    </row>
    <row r="90" spans="1:26" x14ac:dyDescent="0.25">
      <c r="A90" t="s">
        <v>351</v>
      </c>
      <c r="B90" t="s">
        <v>89</v>
      </c>
      <c r="C90" t="s">
        <v>237</v>
      </c>
      <c r="D90" t="s">
        <v>27</v>
      </c>
      <c r="E90" t="s">
        <v>27</v>
      </c>
      <c r="F90" t="s">
        <v>27</v>
      </c>
      <c r="G90" t="s">
        <v>27</v>
      </c>
      <c r="H90" t="s">
        <v>27</v>
      </c>
      <c r="I90" t="s">
        <v>27</v>
      </c>
      <c r="J90" t="s">
        <v>27</v>
      </c>
      <c r="K90" t="s">
        <v>27</v>
      </c>
      <c r="L90" t="s">
        <v>27</v>
      </c>
      <c r="M90" t="s">
        <v>27</v>
      </c>
      <c r="N90" t="s">
        <v>27</v>
      </c>
      <c r="O90" t="s">
        <v>27</v>
      </c>
      <c r="P90" t="s">
        <v>27</v>
      </c>
      <c r="Q90" t="s">
        <v>27</v>
      </c>
      <c r="R90" t="s">
        <v>27</v>
      </c>
      <c r="S90" t="s">
        <v>27</v>
      </c>
      <c r="T90" t="s">
        <v>27</v>
      </c>
      <c r="U90" t="s">
        <v>27</v>
      </c>
      <c r="V90" t="s">
        <v>351</v>
      </c>
      <c r="W90" t="s">
        <v>237</v>
      </c>
      <c r="X90" t="s">
        <v>39</v>
      </c>
      <c r="Y90" t="s">
        <v>39</v>
      </c>
      <c r="Z90" t="s">
        <v>27</v>
      </c>
    </row>
    <row r="91" spans="1:26" x14ac:dyDescent="0.25">
      <c r="A91" t="s">
        <v>352</v>
      </c>
      <c r="B91" t="s">
        <v>79</v>
      </c>
      <c r="C91" t="s">
        <v>237</v>
      </c>
      <c r="D91" t="s">
        <v>27</v>
      </c>
      <c r="E91" t="s">
        <v>27</v>
      </c>
      <c r="F91" t="s">
        <v>27</v>
      </c>
      <c r="G91" t="s">
        <v>27</v>
      </c>
      <c r="H91" t="s">
        <v>27</v>
      </c>
      <c r="I91" t="s">
        <v>27</v>
      </c>
      <c r="J91" t="s">
        <v>27</v>
      </c>
      <c r="K91" t="s">
        <v>27</v>
      </c>
      <c r="L91" t="s">
        <v>27</v>
      </c>
      <c r="M91" t="s">
        <v>27</v>
      </c>
      <c r="N91" t="s">
        <v>27</v>
      </c>
      <c r="O91" t="s">
        <v>27</v>
      </c>
      <c r="P91" t="s">
        <v>27</v>
      </c>
      <c r="Q91" t="s">
        <v>27</v>
      </c>
      <c r="R91" t="s">
        <v>27</v>
      </c>
      <c r="S91" t="s">
        <v>27</v>
      </c>
      <c r="T91" t="s">
        <v>27</v>
      </c>
      <c r="U91" t="s">
        <v>27</v>
      </c>
      <c r="V91" t="s">
        <v>353</v>
      </c>
      <c r="W91" t="s">
        <v>237</v>
      </c>
      <c r="X91" t="s">
        <v>39</v>
      </c>
      <c r="Y91" t="s">
        <v>39</v>
      </c>
      <c r="Z91" t="s">
        <v>27</v>
      </c>
    </row>
    <row r="92" spans="1:26" x14ac:dyDescent="0.25">
      <c r="A92" t="s">
        <v>354</v>
      </c>
      <c r="B92" t="s">
        <v>79</v>
      </c>
      <c r="C92" t="s">
        <v>28</v>
      </c>
      <c r="D92" t="s">
        <v>355</v>
      </c>
      <c r="E92" t="s">
        <v>356</v>
      </c>
      <c r="F92" t="s">
        <v>27</v>
      </c>
      <c r="G92" t="s">
        <v>27</v>
      </c>
      <c r="H92" t="s">
        <v>27</v>
      </c>
      <c r="I92" t="s">
        <v>27</v>
      </c>
      <c r="J92" t="s">
        <v>27</v>
      </c>
      <c r="K92" t="s">
        <v>27</v>
      </c>
      <c r="L92" t="s">
        <v>27</v>
      </c>
      <c r="M92" t="s">
        <v>27</v>
      </c>
      <c r="N92" t="s">
        <v>27</v>
      </c>
      <c r="O92" t="s">
        <v>27</v>
      </c>
      <c r="P92" t="s">
        <v>27</v>
      </c>
      <c r="Q92" t="s">
        <v>27</v>
      </c>
      <c r="R92" t="s">
        <v>27</v>
      </c>
      <c r="S92" t="s">
        <v>27</v>
      </c>
      <c r="T92" t="s">
        <v>27</v>
      </c>
      <c r="U92" t="s">
        <v>27</v>
      </c>
      <c r="V92" t="s">
        <v>354</v>
      </c>
      <c r="W92" t="s">
        <v>28</v>
      </c>
      <c r="X92" t="s">
        <v>39</v>
      </c>
      <c r="Y92" t="s">
        <v>39</v>
      </c>
      <c r="Z92" t="s">
        <v>27</v>
      </c>
    </row>
    <row r="93" spans="1:26" x14ac:dyDescent="0.25">
      <c r="A93" t="s">
        <v>364</v>
      </c>
      <c r="B93" t="s">
        <v>27</v>
      </c>
      <c r="C93" t="s">
        <v>28</v>
      </c>
      <c r="D93" t="s">
        <v>365</v>
      </c>
      <c r="E93" t="s">
        <v>366</v>
      </c>
      <c r="F93" t="s">
        <v>27</v>
      </c>
      <c r="G93" t="s">
        <v>27</v>
      </c>
      <c r="H93" t="s">
        <v>27</v>
      </c>
      <c r="I93" t="s">
        <v>27</v>
      </c>
      <c r="J93" t="s">
        <v>27</v>
      </c>
      <c r="K93" t="s">
        <v>27</v>
      </c>
      <c r="L93" t="s">
        <v>27</v>
      </c>
      <c r="M93" t="s">
        <v>27</v>
      </c>
      <c r="N93" t="s">
        <v>27</v>
      </c>
      <c r="O93" t="s">
        <v>27</v>
      </c>
      <c r="P93" t="s">
        <v>27</v>
      </c>
      <c r="Q93" t="s">
        <v>27</v>
      </c>
      <c r="R93" t="s">
        <v>27</v>
      </c>
      <c r="S93" t="s">
        <v>27</v>
      </c>
      <c r="T93" t="s">
        <v>27</v>
      </c>
      <c r="U93" t="s">
        <v>27</v>
      </c>
      <c r="V93" t="s">
        <v>364</v>
      </c>
      <c r="W93" t="s">
        <v>28</v>
      </c>
      <c r="X93" t="s">
        <v>39</v>
      </c>
      <c r="Y93" t="s">
        <v>39</v>
      </c>
      <c r="Z93" t="s">
        <v>27</v>
      </c>
    </row>
    <row r="94" spans="1:26" x14ac:dyDescent="0.25">
      <c r="A94" t="s">
        <v>374</v>
      </c>
      <c r="B94" t="s">
        <v>27</v>
      </c>
      <c r="C94" t="s">
        <v>28</v>
      </c>
      <c r="D94" t="s">
        <v>375</v>
      </c>
      <c r="E94" t="s">
        <v>376</v>
      </c>
      <c r="F94" t="s">
        <v>27</v>
      </c>
      <c r="G94" t="s">
        <v>27</v>
      </c>
      <c r="H94" t="s">
        <v>27</v>
      </c>
      <c r="I94" t="s">
        <v>27</v>
      </c>
      <c r="J94" t="s">
        <v>27</v>
      </c>
      <c r="K94" t="s">
        <v>27</v>
      </c>
      <c r="L94" t="s">
        <v>27</v>
      </c>
      <c r="M94" t="s">
        <v>27</v>
      </c>
      <c r="N94" t="s">
        <v>27</v>
      </c>
      <c r="O94" t="s">
        <v>27</v>
      </c>
      <c r="P94" t="s">
        <v>27</v>
      </c>
      <c r="Q94" t="s">
        <v>27</v>
      </c>
      <c r="R94" t="s">
        <v>27</v>
      </c>
      <c r="S94" t="s">
        <v>27</v>
      </c>
      <c r="T94" t="s">
        <v>27</v>
      </c>
      <c r="U94" t="s">
        <v>27</v>
      </c>
      <c r="V94" t="s">
        <v>374</v>
      </c>
      <c r="W94" t="s">
        <v>28</v>
      </c>
      <c r="X94" t="s">
        <v>39</v>
      </c>
      <c r="Y94" t="s">
        <v>39</v>
      </c>
      <c r="Z94" t="s">
        <v>27</v>
      </c>
    </row>
    <row r="95" spans="1:26" x14ac:dyDescent="0.25">
      <c r="A95" t="s">
        <v>382</v>
      </c>
      <c r="B95" t="s">
        <v>79</v>
      </c>
      <c r="C95" t="s">
        <v>28</v>
      </c>
      <c r="D95" t="s">
        <v>383</v>
      </c>
      <c r="E95" t="s">
        <v>384</v>
      </c>
      <c r="F95" t="s">
        <v>27</v>
      </c>
      <c r="G95" t="s">
        <v>27</v>
      </c>
      <c r="H95" t="s">
        <v>27</v>
      </c>
      <c r="I95" t="s">
        <v>27</v>
      </c>
      <c r="J95" t="s">
        <v>27</v>
      </c>
      <c r="K95" t="s">
        <v>27</v>
      </c>
      <c r="L95" t="s">
        <v>27</v>
      </c>
      <c r="M95" t="s">
        <v>27</v>
      </c>
      <c r="N95" t="s">
        <v>27</v>
      </c>
      <c r="O95" t="s">
        <v>27</v>
      </c>
      <c r="P95" t="s">
        <v>27</v>
      </c>
      <c r="Q95" t="s">
        <v>27</v>
      </c>
      <c r="R95" t="s">
        <v>27</v>
      </c>
      <c r="S95" t="s">
        <v>27</v>
      </c>
      <c r="T95" t="s">
        <v>27</v>
      </c>
      <c r="U95" t="s">
        <v>27</v>
      </c>
      <c r="V95" t="s">
        <v>389</v>
      </c>
      <c r="W95" t="s">
        <v>28</v>
      </c>
      <c r="X95" t="s">
        <v>39</v>
      </c>
      <c r="Y95" t="s">
        <v>39</v>
      </c>
      <c r="Z95" t="s">
        <v>27</v>
      </c>
    </row>
    <row r="96" spans="1:26" x14ac:dyDescent="0.25">
      <c r="A96" t="s">
        <v>391</v>
      </c>
      <c r="B96" t="s">
        <v>27</v>
      </c>
      <c r="C96" t="s">
        <v>28</v>
      </c>
      <c r="D96" t="s">
        <v>392</v>
      </c>
      <c r="E96" t="s">
        <v>393</v>
      </c>
      <c r="F96" t="s">
        <v>27</v>
      </c>
      <c r="G96" t="s">
        <v>27</v>
      </c>
      <c r="H96" t="s">
        <v>27</v>
      </c>
      <c r="I96" t="s">
        <v>27</v>
      </c>
      <c r="J96" t="s">
        <v>27</v>
      </c>
      <c r="K96" t="s">
        <v>27</v>
      </c>
      <c r="L96" t="s">
        <v>27</v>
      </c>
      <c r="M96" t="s">
        <v>27</v>
      </c>
      <c r="N96" t="s">
        <v>27</v>
      </c>
      <c r="O96" t="s">
        <v>27</v>
      </c>
      <c r="P96" t="s">
        <v>27</v>
      </c>
      <c r="Q96" t="s">
        <v>27</v>
      </c>
      <c r="R96" t="s">
        <v>27</v>
      </c>
      <c r="S96" t="s">
        <v>27</v>
      </c>
      <c r="T96" t="s">
        <v>27</v>
      </c>
      <c r="U96" t="s">
        <v>27</v>
      </c>
      <c r="V96" t="s">
        <v>400</v>
      </c>
      <c r="W96" t="s">
        <v>28</v>
      </c>
      <c r="X96" t="s">
        <v>39</v>
      </c>
      <c r="Y96" t="s">
        <v>39</v>
      </c>
      <c r="Z96" t="s">
        <v>27</v>
      </c>
    </row>
    <row r="97" spans="1:26" x14ac:dyDescent="0.25">
      <c r="A97" t="s">
        <v>402</v>
      </c>
      <c r="B97" t="s">
        <v>27</v>
      </c>
      <c r="C97" t="s">
        <v>28</v>
      </c>
      <c r="D97" t="s">
        <v>403</v>
      </c>
      <c r="E97" t="s">
        <v>69</v>
      </c>
      <c r="F97" t="s">
        <v>27</v>
      </c>
      <c r="G97" t="s">
        <v>27</v>
      </c>
      <c r="H97" t="s">
        <v>27</v>
      </c>
      <c r="I97" t="s">
        <v>27</v>
      </c>
      <c r="J97" t="s">
        <v>27</v>
      </c>
      <c r="K97" t="s">
        <v>27</v>
      </c>
      <c r="L97" t="s">
        <v>27</v>
      </c>
      <c r="M97" t="s">
        <v>27</v>
      </c>
      <c r="N97" t="s">
        <v>27</v>
      </c>
      <c r="O97" t="s">
        <v>27</v>
      </c>
      <c r="P97" t="s">
        <v>27</v>
      </c>
      <c r="Q97" t="s">
        <v>27</v>
      </c>
      <c r="R97" t="s">
        <v>27</v>
      </c>
      <c r="S97" t="s">
        <v>27</v>
      </c>
      <c r="T97" t="s">
        <v>27</v>
      </c>
      <c r="U97" t="s">
        <v>27</v>
      </c>
      <c r="V97" t="s">
        <v>404</v>
      </c>
      <c r="W97" t="s">
        <v>43</v>
      </c>
      <c r="X97" t="s">
        <v>39</v>
      </c>
      <c r="Y97" t="s">
        <v>39</v>
      </c>
      <c r="Z97" t="s">
        <v>27</v>
      </c>
    </row>
    <row r="98" spans="1:26" x14ac:dyDescent="0.25">
      <c r="A98" t="s">
        <v>405</v>
      </c>
      <c r="B98" t="s">
        <v>27</v>
      </c>
      <c r="C98" t="s">
        <v>28</v>
      </c>
      <c r="D98" t="s">
        <v>406</v>
      </c>
      <c r="E98" t="s">
        <v>407</v>
      </c>
      <c r="F98" t="s">
        <v>27</v>
      </c>
      <c r="G98" t="s">
        <v>27</v>
      </c>
      <c r="H98" t="s">
        <v>27</v>
      </c>
      <c r="I98" t="s">
        <v>27</v>
      </c>
      <c r="J98" t="s">
        <v>27</v>
      </c>
      <c r="K98" t="s">
        <v>27</v>
      </c>
      <c r="L98" t="s">
        <v>27</v>
      </c>
      <c r="M98" t="s">
        <v>27</v>
      </c>
      <c r="N98" t="s">
        <v>27</v>
      </c>
      <c r="O98" t="s">
        <v>27</v>
      </c>
      <c r="P98" t="s">
        <v>27</v>
      </c>
      <c r="Q98" t="s">
        <v>27</v>
      </c>
      <c r="R98" t="s">
        <v>27</v>
      </c>
      <c r="S98" t="s">
        <v>27</v>
      </c>
      <c r="T98" t="s">
        <v>27</v>
      </c>
      <c r="U98" t="s">
        <v>27</v>
      </c>
      <c r="V98" t="s">
        <v>405</v>
      </c>
      <c r="W98" t="s">
        <v>28</v>
      </c>
      <c r="X98" t="s">
        <v>39</v>
      </c>
      <c r="Y98" t="s">
        <v>39</v>
      </c>
      <c r="Z98" t="s">
        <v>27</v>
      </c>
    </row>
    <row r="99" spans="1:26" x14ac:dyDescent="0.25">
      <c r="A99" t="s">
        <v>408</v>
      </c>
      <c r="B99" t="s">
        <v>27</v>
      </c>
      <c r="C99" t="s">
        <v>28</v>
      </c>
      <c r="D99" t="s">
        <v>409</v>
      </c>
      <c r="E99" t="s">
        <v>410</v>
      </c>
      <c r="F99" t="s">
        <v>27</v>
      </c>
      <c r="G99" t="s">
        <v>27</v>
      </c>
      <c r="H99" t="s">
        <v>27</v>
      </c>
      <c r="I99" t="s">
        <v>27</v>
      </c>
      <c r="J99" t="s">
        <v>27</v>
      </c>
      <c r="K99" t="s">
        <v>27</v>
      </c>
      <c r="L99" t="s">
        <v>27</v>
      </c>
      <c r="M99" t="s">
        <v>27</v>
      </c>
      <c r="N99" t="s">
        <v>27</v>
      </c>
      <c r="O99" t="s">
        <v>27</v>
      </c>
      <c r="P99" t="s">
        <v>27</v>
      </c>
      <c r="Q99" t="s">
        <v>27</v>
      </c>
      <c r="R99" t="s">
        <v>27</v>
      </c>
      <c r="S99" t="s">
        <v>27</v>
      </c>
      <c r="T99" t="s">
        <v>27</v>
      </c>
      <c r="U99" t="s">
        <v>27</v>
      </c>
      <c r="V99" t="s">
        <v>408</v>
      </c>
      <c r="W99" t="s">
        <v>28</v>
      </c>
      <c r="X99" t="s">
        <v>39</v>
      </c>
      <c r="Y99" t="s">
        <v>39</v>
      </c>
      <c r="Z99" t="s">
        <v>27</v>
      </c>
    </row>
    <row r="100" spans="1:26" x14ac:dyDescent="0.25">
      <c r="A100" t="s">
        <v>415</v>
      </c>
      <c r="B100" t="s">
        <v>27</v>
      </c>
      <c r="C100" t="s">
        <v>28</v>
      </c>
      <c r="D100" t="s">
        <v>416</v>
      </c>
      <c r="E100" t="s">
        <v>417</v>
      </c>
      <c r="F100" t="s">
        <v>27</v>
      </c>
      <c r="G100" t="s">
        <v>27</v>
      </c>
      <c r="H100" t="s">
        <v>27</v>
      </c>
      <c r="I100" t="s">
        <v>27</v>
      </c>
      <c r="J100" t="s">
        <v>27</v>
      </c>
      <c r="K100" t="s">
        <v>27</v>
      </c>
      <c r="L100" t="s">
        <v>27</v>
      </c>
      <c r="M100" t="s">
        <v>27</v>
      </c>
      <c r="N100" t="s">
        <v>27</v>
      </c>
      <c r="O100" t="s">
        <v>27</v>
      </c>
      <c r="P100" t="s">
        <v>27</v>
      </c>
      <c r="Q100" t="s">
        <v>27</v>
      </c>
      <c r="R100" t="s">
        <v>27</v>
      </c>
      <c r="S100" t="s">
        <v>27</v>
      </c>
      <c r="T100" t="s">
        <v>27</v>
      </c>
      <c r="U100" t="s">
        <v>27</v>
      </c>
      <c r="V100" t="s">
        <v>422</v>
      </c>
      <c r="W100" t="s">
        <v>28</v>
      </c>
      <c r="X100" t="s">
        <v>39</v>
      </c>
      <c r="Y100" t="s">
        <v>39</v>
      </c>
      <c r="Z100" t="s">
        <v>27</v>
      </c>
    </row>
    <row r="101" spans="1:26" x14ac:dyDescent="0.25">
      <c r="A101" t="s">
        <v>424</v>
      </c>
      <c r="B101" t="s">
        <v>27</v>
      </c>
      <c r="C101" t="s">
        <v>28</v>
      </c>
      <c r="D101" t="s">
        <v>425</v>
      </c>
      <c r="E101" t="s">
        <v>426</v>
      </c>
      <c r="F101" t="s">
        <v>27</v>
      </c>
      <c r="G101" t="s">
        <v>27</v>
      </c>
      <c r="H101" t="s">
        <v>27</v>
      </c>
      <c r="I101" t="s">
        <v>27</v>
      </c>
      <c r="J101" t="s">
        <v>27</v>
      </c>
      <c r="K101" t="s">
        <v>27</v>
      </c>
      <c r="L101" t="s">
        <v>27</v>
      </c>
      <c r="M101" t="s">
        <v>27</v>
      </c>
      <c r="N101" t="s">
        <v>27</v>
      </c>
      <c r="O101" t="s">
        <v>27</v>
      </c>
      <c r="P101" t="s">
        <v>27</v>
      </c>
      <c r="Q101" t="s">
        <v>27</v>
      </c>
      <c r="R101" t="s">
        <v>27</v>
      </c>
      <c r="S101" t="s">
        <v>27</v>
      </c>
      <c r="T101" t="s">
        <v>27</v>
      </c>
      <c r="U101" t="s">
        <v>27</v>
      </c>
      <c r="V101" t="s">
        <v>424</v>
      </c>
      <c r="W101" t="s">
        <v>28</v>
      </c>
      <c r="X101" t="s">
        <v>39</v>
      </c>
      <c r="Y101" t="s">
        <v>39</v>
      </c>
      <c r="Z101" t="s">
        <v>27</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3E33-1DB3-4C84-AAD6-0BFBE3361A0A}">
  <sheetPr codeName="Tabelle9">
    <tabColor theme="6"/>
  </sheetPr>
  <dimension ref="A1:Z101"/>
  <sheetViews>
    <sheetView workbookViewId="0"/>
  </sheetViews>
  <sheetFormatPr baseColWidth="10" defaultRowHeight="15" x14ac:dyDescent="0.25"/>
  <cols>
    <col min="1" max="1" width="81.140625" bestFit="1" customWidth="1"/>
    <col min="2" max="2" width="25.7109375" bestFit="1" customWidth="1"/>
    <col min="3" max="3" width="31.5703125" bestFit="1" customWidth="1"/>
    <col min="4" max="5" width="81.140625" bestFit="1" customWidth="1"/>
    <col min="6" max="6" width="20.140625" bestFit="1" customWidth="1"/>
    <col min="7" max="7" width="17.42578125" bestFit="1" customWidth="1"/>
    <col min="8" max="8" width="20.140625" bestFit="1" customWidth="1"/>
    <col min="9" max="9" width="17.42578125" bestFit="1" customWidth="1"/>
    <col min="10" max="10" width="20.140625" bestFit="1" customWidth="1"/>
    <col min="11" max="11" width="17.42578125" bestFit="1" customWidth="1"/>
    <col min="12" max="12" width="20.140625" bestFit="1" customWidth="1"/>
    <col min="13" max="13" width="17.42578125" bestFit="1" customWidth="1"/>
    <col min="14" max="14" width="20.140625" bestFit="1" customWidth="1"/>
    <col min="15" max="15" width="17.42578125" bestFit="1" customWidth="1"/>
    <col min="16" max="16" width="20.140625" bestFit="1" customWidth="1"/>
    <col min="17" max="17" width="17.42578125" bestFit="1" customWidth="1"/>
    <col min="18" max="18" width="20.140625" bestFit="1" customWidth="1"/>
    <col min="19" max="19" width="17.42578125" bestFit="1" customWidth="1"/>
    <col min="20" max="20" width="20.140625" bestFit="1" customWidth="1"/>
    <col min="21" max="21" width="17.42578125" bestFit="1" customWidth="1"/>
    <col min="22" max="22" width="81.140625" bestFit="1" customWidth="1"/>
    <col min="23" max="23" width="31.5703125" bestFit="1" customWidth="1"/>
    <col min="24" max="24" width="26" bestFit="1" customWidth="1"/>
    <col min="25" max="25" width="23.7109375" bestFit="1" customWidth="1"/>
    <col min="26" max="26" width="81.1406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27</v>
      </c>
      <c r="G2" t="s">
        <v>27</v>
      </c>
      <c r="H2" t="s">
        <v>27</v>
      </c>
      <c r="I2" t="s">
        <v>27</v>
      </c>
      <c r="J2" t="s">
        <v>27</v>
      </c>
      <c r="K2" t="s">
        <v>27</v>
      </c>
      <c r="L2" t="s">
        <v>27</v>
      </c>
      <c r="M2" t="s">
        <v>27</v>
      </c>
      <c r="N2" t="s">
        <v>27</v>
      </c>
      <c r="O2" t="s">
        <v>27</v>
      </c>
      <c r="P2" t="s">
        <v>27</v>
      </c>
      <c r="Q2" t="s">
        <v>27</v>
      </c>
      <c r="R2" t="s">
        <v>27</v>
      </c>
      <c r="S2" t="s">
        <v>27</v>
      </c>
      <c r="T2" t="s">
        <v>27</v>
      </c>
      <c r="U2" t="s">
        <v>27</v>
      </c>
      <c r="V2" t="s">
        <v>26</v>
      </c>
      <c r="W2" t="s">
        <v>28</v>
      </c>
      <c r="X2" t="s">
        <v>39</v>
      </c>
      <c r="Y2" t="s">
        <v>39</v>
      </c>
      <c r="Z2" t="s">
        <v>475</v>
      </c>
    </row>
    <row r="3" spans="1:26" x14ac:dyDescent="0.25">
      <c r="A3" t="s">
        <v>41</v>
      </c>
      <c r="B3" t="s">
        <v>42</v>
      </c>
      <c r="C3" t="s">
        <v>43</v>
      </c>
      <c r="D3" t="s">
        <v>27</v>
      </c>
      <c r="E3" t="s">
        <v>27</v>
      </c>
      <c r="F3" t="s">
        <v>27</v>
      </c>
      <c r="G3" t="s">
        <v>27</v>
      </c>
      <c r="H3" t="s">
        <v>27</v>
      </c>
      <c r="I3" t="s">
        <v>27</v>
      </c>
      <c r="J3" t="s">
        <v>27</v>
      </c>
      <c r="K3" t="s">
        <v>27</v>
      </c>
      <c r="L3" t="s">
        <v>27</v>
      </c>
      <c r="M3" t="s">
        <v>27</v>
      </c>
      <c r="N3" t="s">
        <v>27</v>
      </c>
      <c r="O3" t="s">
        <v>27</v>
      </c>
      <c r="P3" t="s">
        <v>27</v>
      </c>
      <c r="Q3" t="s">
        <v>27</v>
      </c>
      <c r="R3" t="s">
        <v>27</v>
      </c>
      <c r="S3" t="s">
        <v>27</v>
      </c>
      <c r="T3" t="s">
        <v>27</v>
      </c>
      <c r="U3" t="s">
        <v>27</v>
      </c>
      <c r="V3" t="s">
        <v>44</v>
      </c>
      <c r="W3" t="s">
        <v>43</v>
      </c>
      <c r="X3" t="s">
        <v>39</v>
      </c>
      <c r="Y3" t="s">
        <v>39</v>
      </c>
      <c r="Z3" t="s">
        <v>45</v>
      </c>
    </row>
    <row r="4" spans="1:26" x14ac:dyDescent="0.25">
      <c r="A4" t="s">
        <v>46</v>
      </c>
      <c r="B4" t="s">
        <v>42</v>
      </c>
      <c r="C4" t="s">
        <v>47</v>
      </c>
      <c r="D4" t="s">
        <v>48</v>
      </c>
      <c r="E4" t="s">
        <v>49</v>
      </c>
      <c r="F4" t="s">
        <v>27</v>
      </c>
      <c r="G4" t="s">
        <v>27</v>
      </c>
      <c r="H4" t="s">
        <v>27</v>
      </c>
      <c r="I4" t="s">
        <v>27</v>
      </c>
      <c r="J4" t="s">
        <v>27</v>
      </c>
      <c r="K4" t="s">
        <v>27</v>
      </c>
      <c r="L4" t="s">
        <v>27</v>
      </c>
      <c r="M4" t="s">
        <v>27</v>
      </c>
      <c r="N4" t="s">
        <v>27</v>
      </c>
      <c r="O4" t="s">
        <v>27</v>
      </c>
      <c r="P4" t="s">
        <v>27</v>
      </c>
      <c r="Q4" t="s">
        <v>27</v>
      </c>
      <c r="R4" t="s">
        <v>27</v>
      </c>
      <c r="S4" t="s">
        <v>27</v>
      </c>
      <c r="T4" t="s">
        <v>27</v>
      </c>
      <c r="U4" t="s">
        <v>27</v>
      </c>
      <c r="V4" t="s">
        <v>50</v>
      </c>
      <c r="W4" t="s">
        <v>43</v>
      </c>
      <c r="X4" t="s">
        <v>39</v>
      </c>
      <c r="Y4" t="s">
        <v>39</v>
      </c>
      <c r="Z4" t="s">
        <v>45</v>
      </c>
    </row>
    <row r="5" spans="1:26" x14ac:dyDescent="0.25">
      <c r="A5" t="s">
        <v>51</v>
      </c>
      <c r="B5" t="s">
        <v>27</v>
      </c>
      <c r="C5" t="s">
        <v>28</v>
      </c>
      <c r="D5" t="s">
        <v>52</v>
      </c>
      <c r="E5" t="s">
        <v>53</v>
      </c>
      <c r="F5" t="s">
        <v>27</v>
      </c>
      <c r="G5" t="s">
        <v>27</v>
      </c>
      <c r="H5" t="s">
        <v>27</v>
      </c>
      <c r="I5" t="s">
        <v>27</v>
      </c>
      <c r="J5" t="s">
        <v>27</v>
      </c>
      <c r="K5" t="s">
        <v>27</v>
      </c>
      <c r="L5" t="s">
        <v>27</v>
      </c>
      <c r="M5" t="s">
        <v>27</v>
      </c>
      <c r="N5" t="s">
        <v>27</v>
      </c>
      <c r="O5" t="s">
        <v>27</v>
      </c>
      <c r="P5" t="s">
        <v>27</v>
      </c>
      <c r="Q5" t="s">
        <v>27</v>
      </c>
      <c r="R5" t="s">
        <v>27</v>
      </c>
      <c r="S5" t="s">
        <v>27</v>
      </c>
      <c r="T5" t="s">
        <v>27</v>
      </c>
      <c r="U5" t="s">
        <v>27</v>
      </c>
      <c r="V5" t="s">
        <v>51</v>
      </c>
      <c r="W5" t="s">
        <v>28</v>
      </c>
      <c r="X5" t="s">
        <v>39</v>
      </c>
      <c r="Y5" t="s">
        <v>39</v>
      </c>
      <c r="Z5" t="s">
        <v>484</v>
      </c>
    </row>
    <row r="6" spans="1:26" x14ac:dyDescent="0.25">
      <c r="A6" t="s">
        <v>67</v>
      </c>
      <c r="B6" t="s">
        <v>27</v>
      </c>
      <c r="C6" t="s">
        <v>28</v>
      </c>
      <c r="D6" t="s">
        <v>68</v>
      </c>
      <c r="E6" t="s">
        <v>69</v>
      </c>
      <c r="F6" t="s">
        <v>27</v>
      </c>
      <c r="G6" t="s">
        <v>27</v>
      </c>
      <c r="H6" t="s">
        <v>27</v>
      </c>
      <c r="I6" t="s">
        <v>27</v>
      </c>
      <c r="J6" t="s">
        <v>27</v>
      </c>
      <c r="K6" t="s">
        <v>27</v>
      </c>
      <c r="L6" t="s">
        <v>27</v>
      </c>
      <c r="M6" t="s">
        <v>27</v>
      </c>
      <c r="N6" t="s">
        <v>27</v>
      </c>
      <c r="O6" t="s">
        <v>27</v>
      </c>
      <c r="P6" t="s">
        <v>27</v>
      </c>
      <c r="Q6" t="s">
        <v>27</v>
      </c>
      <c r="R6" t="s">
        <v>27</v>
      </c>
      <c r="S6" t="s">
        <v>27</v>
      </c>
      <c r="T6" t="s">
        <v>27</v>
      </c>
      <c r="U6" t="s">
        <v>27</v>
      </c>
      <c r="V6" t="s">
        <v>70</v>
      </c>
      <c r="W6" t="s">
        <v>43</v>
      </c>
      <c r="X6" t="s">
        <v>39</v>
      </c>
      <c r="Y6" t="s">
        <v>39</v>
      </c>
      <c r="Z6" t="s">
        <v>45</v>
      </c>
    </row>
    <row r="7" spans="1:26" x14ac:dyDescent="0.25">
      <c r="A7" t="s">
        <v>71</v>
      </c>
      <c r="B7" t="s">
        <v>27</v>
      </c>
      <c r="C7" t="s">
        <v>43</v>
      </c>
      <c r="D7" t="s">
        <v>72</v>
      </c>
      <c r="E7" t="s">
        <v>69</v>
      </c>
      <c r="F7" t="s">
        <v>27</v>
      </c>
      <c r="G7" t="s">
        <v>27</v>
      </c>
      <c r="H7" t="s">
        <v>27</v>
      </c>
      <c r="I7" t="s">
        <v>27</v>
      </c>
      <c r="J7" t="s">
        <v>27</v>
      </c>
      <c r="K7" t="s">
        <v>27</v>
      </c>
      <c r="L7" t="s">
        <v>27</v>
      </c>
      <c r="M7" t="s">
        <v>27</v>
      </c>
      <c r="N7" t="s">
        <v>27</v>
      </c>
      <c r="O7" t="s">
        <v>27</v>
      </c>
      <c r="P7" t="s">
        <v>27</v>
      </c>
      <c r="Q7" t="s">
        <v>27</v>
      </c>
      <c r="R7" t="s">
        <v>27</v>
      </c>
      <c r="S7" t="s">
        <v>27</v>
      </c>
      <c r="T7" t="s">
        <v>27</v>
      </c>
      <c r="U7" t="s">
        <v>27</v>
      </c>
      <c r="V7" t="s">
        <v>71</v>
      </c>
      <c r="W7" t="s">
        <v>43</v>
      </c>
      <c r="X7" t="s">
        <v>39</v>
      </c>
      <c r="Y7" t="s">
        <v>39</v>
      </c>
      <c r="Z7" t="s">
        <v>45</v>
      </c>
    </row>
    <row r="8" spans="1:26" x14ac:dyDescent="0.25">
      <c r="A8" t="s">
        <v>73</v>
      </c>
      <c r="B8" t="s">
        <v>27</v>
      </c>
      <c r="C8" t="s">
        <v>28</v>
      </c>
      <c r="D8" t="s">
        <v>74</v>
      </c>
      <c r="E8" t="s">
        <v>75</v>
      </c>
      <c r="F8" t="s">
        <v>27</v>
      </c>
      <c r="G8" t="s">
        <v>27</v>
      </c>
      <c r="H8" t="s">
        <v>27</v>
      </c>
      <c r="I8" t="s">
        <v>27</v>
      </c>
      <c r="J8" t="s">
        <v>27</v>
      </c>
      <c r="K8" t="s">
        <v>27</v>
      </c>
      <c r="L8" t="s">
        <v>27</v>
      </c>
      <c r="M8" t="s">
        <v>27</v>
      </c>
      <c r="N8" t="s">
        <v>27</v>
      </c>
      <c r="O8" t="s">
        <v>27</v>
      </c>
      <c r="P8" t="s">
        <v>27</v>
      </c>
      <c r="Q8" t="s">
        <v>27</v>
      </c>
      <c r="R8" t="s">
        <v>27</v>
      </c>
      <c r="S8" t="s">
        <v>27</v>
      </c>
      <c r="T8" t="s">
        <v>27</v>
      </c>
      <c r="U8" t="s">
        <v>27</v>
      </c>
      <c r="V8" t="s">
        <v>76</v>
      </c>
      <c r="W8" t="s">
        <v>28</v>
      </c>
      <c r="X8" t="s">
        <v>39</v>
      </c>
      <c r="Y8" t="s">
        <v>39</v>
      </c>
      <c r="Z8" t="s">
        <v>45</v>
      </c>
    </row>
    <row r="9" spans="1:26" x14ac:dyDescent="0.25">
      <c r="A9" t="s">
        <v>77</v>
      </c>
      <c r="B9" t="s">
        <v>27</v>
      </c>
      <c r="C9" t="s">
        <v>43</v>
      </c>
      <c r="D9" t="s">
        <v>27</v>
      </c>
      <c r="E9" t="s">
        <v>27</v>
      </c>
      <c r="F9" t="s">
        <v>27</v>
      </c>
      <c r="G9" t="s">
        <v>27</v>
      </c>
      <c r="H9" t="s">
        <v>27</v>
      </c>
      <c r="I9" t="s">
        <v>27</v>
      </c>
      <c r="J9" t="s">
        <v>27</v>
      </c>
      <c r="K9" t="s">
        <v>27</v>
      </c>
      <c r="L9" t="s">
        <v>27</v>
      </c>
      <c r="M9" t="s">
        <v>27</v>
      </c>
      <c r="N9" t="s">
        <v>27</v>
      </c>
      <c r="O9" t="s">
        <v>27</v>
      </c>
      <c r="P9" t="s">
        <v>27</v>
      </c>
      <c r="Q9" t="s">
        <v>27</v>
      </c>
      <c r="R9" t="s">
        <v>27</v>
      </c>
      <c r="S9" t="s">
        <v>27</v>
      </c>
      <c r="T9" t="s">
        <v>27</v>
      </c>
      <c r="U9" t="s">
        <v>27</v>
      </c>
      <c r="V9" t="s">
        <v>77</v>
      </c>
      <c r="W9" t="s">
        <v>43</v>
      </c>
      <c r="X9" t="s">
        <v>39</v>
      </c>
      <c r="Y9" t="s">
        <v>39</v>
      </c>
      <c r="Z9" t="s">
        <v>45</v>
      </c>
    </row>
    <row r="10" spans="1:26" x14ac:dyDescent="0.25">
      <c r="A10" t="s">
        <v>78</v>
      </c>
      <c r="B10" t="s">
        <v>79</v>
      </c>
      <c r="C10" t="s">
        <v>43</v>
      </c>
      <c r="D10" t="s">
        <v>27</v>
      </c>
      <c r="E10" t="s">
        <v>27</v>
      </c>
      <c r="F10" t="s">
        <v>27</v>
      </c>
      <c r="G10" t="s">
        <v>27</v>
      </c>
      <c r="H10" t="s">
        <v>27</v>
      </c>
      <c r="I10" t="s">
        <v>27</v>
      </c>
      <c r="J10" t="s">
        <v>27</v>
      </c>
      <c r="K10" t="s">
        <v>27</v>
      </c>
      <c r="L10" t="s">
        <v>27</v>
      </c>
      <c r="M10" t="s">
        <v>27</v>
      </c>
      <c r="N10" t="s">
        <v>27</v>
      </c>
      <c r="O10" t="s">
        <v>27</v>
      </c>
      <c r="P10" t="s">
        <v>27</v>
      </c>
      <c r="Q10" t="s">
        <v>27</v>
      </c>
      <c r="R10" t="s">
        <v>27</v>
      </c>
      <c r="S10" t="s">
        <v>27</v>
      </c>
      <c r="T10" t="s">
        <v>27</v>
      </c>
      <c r="U10" t="s">
        <v>27</v>
      </c>
      <c r="V10" t="s">
        <v>80</v>
      </c>
      <c r="W10" t="s">
        <v>43</v>
      </c>
      <c r="X10" t="s">
        <v>39</v>
      </c>
      <c r="Y10" t="s">
        <v>39</v>
      </c>
      <c r="Z10" t="s">
        <v>45</v>
      </c>
    </row>
    <row r="11" spans="1:26" x14ac:dyDescent="0.25">
      <c r="A11" t="s">
        <v>442</v>
      </c>
      <c r="B11" t="s">
        <v>42</v>
      </c>
      <c r="C11" t="s">
        <v>43</v>
      </c>
      <c r="D11" t="s">
        <v>27</v>
      </c>
      <c r="E11" t="s">
        <v>27</v>
      </c>
      <c r="F11" t="s">
        <v>27</v>
      </c>
      <c r="G11" t="s">
        <v>27</v>
      </c>
      <c r="H11" t="s">
        <v>27</v>
      </c>
      <c r="I11" t="s">
        <v>27</v>
      </c>
      <c r="J11" t="s">
        <v>27</v>
      </c>
      <c r="K11" t="s">
        <v>27</v>
      </c>
      <c r="L11" t="s">
        <v>27</v>
      </c>
      <c r="M11" t="s">
        <v>27</v>
      </c>
      <c r="N11" t="s">
        <v>27</v>
      </c>
      <c r="O11" t="s">
        <v>27</v>
      </c>
      <c r="P11" t="s">
        <v>27</v>
      </c>
      <c r="Q11" t="s">
        <v>27</v>
      </c>
      <c r="R11" t="s">
        <v>27</v>
      </c>
      <c r="S11" t="s">
        <v>27</v>
      </c>
      <c r="T11" t="s">
        <v>27</v>
      </c>
      <c r="U11" t="s">
        <v>27</v>
      </c>
      <c r="V11" t="s">
        <v>600</v>
      </c>
      <c r="W11" t="s">
        <v>43</v>
      </c>
      <c r="X11" t="s">
        <v>39</v>
      </c>
      <c r="Y11" t="s">
        <v>39</v>
      </c>
      <c r="Z11" t="s">
        <v>45</v>
      </c>
    </row>
    <row r="12" spans="1:26" x14ac:dyDescent="0.25">
      <c r="A12" t="s">
        <v>81</v>
      </c>
      <c r="B12" t="s">
        <v>42</v>
      </c>
      <c r="C12" t="s">
        <v>43</v>
      </c>
      <c r="D12" t="s">
        <v>27</v>
      </c>
      <c r="E12" t="s">
        <v>27</v>
      </c>
      <c r="F12" t="s">
        <v>27</v>
      </c>
      <c r="G12" t="s">
        <v>27</v>
      </c>
      <c r="H12" t="s">
        <v>27</v>
      </c>
      <c r="I12" t="s">
        <v>27</v>
      </c>
      <c r="J12" t="s">
        <v>27</v>
      </c>
      <c r="K12" t="s">
        <v>27</v>
      </c>
      <c r="L12" t="s">
        <v>27</v>
      </c>
      <c r="M12" t="s">
        <v>27</v>
      </c>
      <c r="N12" t="s">
        <v>27</v>
      </c>
      <c r="O12" t="s">
        <v>27</v>
      </c>
      <c r="P12" t="s">
        <v>27</v>
      </c>
      <c r="Q12" t="s">
        <v>27</v>
      </c>
      <c r="R12" t="s">
        <v>27</v>
      </c>
      <c r="S12" t="s">
        <v>27</v>
      </c>
      <c r="T12" t="s">
        <v>27</v>
      </c>
      <c r="U12" t="s">
        <v>27</v>
      </c>
      <c r="V12" t="s">
        <v>82</v>
      </c>
      <c r="W12" t="s">
        <v>43</v>
      </c>
      <c r="X12" t="s">
        <v>39</v>
      </c>
      <c r="Y12" t="s">
        <v>39</v>
      </c>
      <c r="Z12" t="s">
        <v>45</v>
      </c>
    </row>
    <row r="13" spans="1:26" x14ac:dyDescent="0.25">
      <c r="A13" t="s">
        <v>83</v>
      </c>
      <c r="B13" t="s">
        <v>27</v>
      </c>
      <c r="C13" t="s">
        <v>43</v>
      </c>
      <c r="D13" t="s">
        <v>27</v>
      </c>
      <c r="E13" t="s">
        <v>27</v>
      </c>
      <c r="F13" t="s">
        <v>27</v>
      </c>
      <c r="G13" t="s">
        <v>27</v>
      </c>
      <c r="H13" t="s">
        <v>27</v>
      </c>
      <c r="I13" t="s">
        <v>27</v>
      </c>
      <c r="J13" t="s">
        <v>27</v>
      </c>
      <c r="K13" t="s">
        <v>27</v>
      </c>
      <c r="L13" t="s">
        <v>27</v>
      </c>
      <c r="M13" t="s">
        <v>27</v>
      </c>
      <c r="N13" t="s">
        <v>27</v>
      </c>
      <c r="O13" t="s">
        <v>27</v>
      </c>
      <c r="P13" t="s">
        <v>27</v>
      </c>
      <c r="Q13" t="s">
        <v>27</v>
      </c>
      <c r="R13" t="s">
        <v>27</v>
      </c>
      <c r="S13" t="s">
        <v>27</v>
      </c>
      <c r="T13" t="s">
        <v>27</v>
      </c>
      <c r="U13" t="s">
        <v>27</v>
      </c>
      <c r="V13" t="s">
        <v>83</v>
      </c>
      <c r="W13" t="s">
        <v>43</v>
      </c>
      <c r="X13" t="s">
        <v>39</v>
      </c>
      <c r="Y13" t="s">
        <v>39</v>
      </c>
      <c r="Z13" t="s">
        <v>45</v>
      </c>
    </row>
    <row r="14" spans="1:26" x14ac:dyDescent="0.25">
      <c r="A14" t="s">
        <v>84</v>
      </c>
      <c r="B14" t="s">
        <v>27</v>
      </c>
      <c r="C14" t="s">
        <v>43</v>
      </c>
      <c r="D14" t="s">
        <v>27</v>
      </c>
      <c r="E14" t="s">
        <v>27</v>
      </c>
      <c r="F14" t="s">
        <v>27</v>
      </c>
      <c r="G14" t="s">
        <v>27</v>
      </c>
      <c r="H14" t="s">
        <v>27</v>
      </c>
      <c r="I14" t="s">
        <v>27</v>
      </c>
      <c r="J14" t="s">
        <v>27</v>
      </c>
      <c r="K14" t="s">
        <v>27</v>
      </c>
      <c r="L14" t="s">
        <v>27</v>
      </c>
      <c r="M14" t="s">
        <v>27</v>
      </c>
      <c r="N14" t="s">
        <v>27</v>
      </c>
      <c r="O14" t="s">
        <v>27</v>
      </c>
      <c r="P14" t="s">
        <v>27</v>
      </c>
      <c r="Q14" t="s">
        <v>27</v>
      </c>
      <c r="R14" t="s">
        <v>27</v>
      </c>
      <c r="S14" t="s">
        <v>27</v>
      </c>
      <c r="T14" t="s">
        <v>27</v>
      </c>
      <c r="U14" t="s">
        <v>27</v>
      </c>
      <c r="V14" t="s">
        <v>84</v>
      </c>
      <c r="W14" t="s">
        <v>43</v>
      </c>
      <c r="X14" t="s">
        <v>39</v>
      </c>
      <c r="Y14" t="s">
        <v>39</v>
      </c>
      <c r="Z14" t="s">
        <v>45</v>
      </c>
    </row>
    <row r="15" spans="1:26" x14ac:dyDescent="0.25">
      <c r="A15" t="s">
        <v>85</v>
      </c>
      <c r="B15" t="s">
        <v>86</v>
      </c>
      <c r="C15" t="s">
        <v>43</v>
      </c>
      <c r="D15" t="s">
        <v>27</v>
      </c>
      <c r="E15" t="s">
        <v>27</v>
      </c>
      <c r="F15" t="s">
        <v>27</v>
      </c>
      <c r="G15" t="s">
        <v>27</v>
      </c>
      <c r="H15" t="s">
        <v>27</v>
      </c>
      <c r="I15" t="s">
        <v>27</v>
      </c>
      <c r="J15" t="s">
        <v>27</v>
      </c>
      <c r="K15" t="s">
        <v>27</v>
      </c>
      <c r="L15" t="s">
        <v>27</v>
      </c>
      <c r="M15" t="s">
        <v>27</v>
      </c>
      <c r="N15" t="s">
        <v>27</v>
      </c>
      <c r="O15" t="s">
        <v>27</v>
      </c>
      <c r="P15" t="s">
        <v>27</v>
      </c>
      <c r="Q15" t="s">
        <v>27</v>
      </c>
      <c r="R15" t="s">
        <v>27</v>
      </c>
      <c r="S15" t="s">
        <v>27</v>
      </c>
      <c r="T15" t="s">
        <v>27</v>
      </c>
      <c r="U15" t="s">
        <v>27</v>
      </c>
      <c r="V15" t="s">
        <v>87</v>
      </c>
      <c r="W15" t="s">
        <v>43</v>
      </c>
      <c r="X15" t="s">
        <v>39</v>
      </c>
      <c r="Y15" t="s">
        <v>39</v>
      </c>
      <c r="Z15" t="s">
        <v>45</v>
      </c>
    </row>
    <row r="16" spans="1:26" x14ac:dyDescent="0.25">
      <c r="A16" t="s">
        <v>88</v>
      </c>
      <c r="B16" t="s">
        <v>89</v>
      </c>
      <c r="C16" t="s">
        <v>43</v>
      </c>
      <c r="D16" t="s">
        <v>27</v>
      </c>
      <c r="E16" t="s">
        <v>27</v>
      </c>
      <c r="F16" t="s">
        <v>27</v>
      </c>
      <c r="G16" t="s">
        <v>27</v>
      </c>
      <c r="H16" t="s">
        <v>27</v>
      </c>
      <c r="I16" t="s">
        <v>27</v>
      </c>
      <c r="J16" t="s">
        <v>27</v>
      </c>
      <c r="K16" t="s">
        <v>27</v>
      </c>
      <c r="L16" t="s">
        <v>27</v>
      </c>
      <c r="M16" t="s">
        <v>27</v>
      </c>
      <c r="N16" t="s">
        <v>27</v>
      </c>
      <c r="O16" t="s">
        <v>27</v>
      </c>
      <c r="P16" t="s">
        <v>27</v>
      </c>
      <c r="Q16" t="s">
        <v>27</v>
      </c>
      <c r="R16" t="s">
        <v>27</v>
      </c>
      <c r="S16" t="s">
        <v>27</v>
      </c>
      <c r="T16" t="s">
        <v>27</v>
      </c>
      <c r="U16" t="s">
        <v>27</v>
      </c>
      <c r="V16" t="s">
        <v>90</v>
      </c>
      <c r="W16" t="s">
        <v>43</v>
      </c>
      <c r="X16" t="s">
        <v>39</v>
      </c>
      <c r="Y16" t="s">
        <v>39</v>
      </c>
      <c r="Z16" t="s">
        <v>45</v>
      </c>
    </row>
    <row r="17" spans="1:26" x14ac:dyDescent="0.25">
      <c r="A17" t="s">
        <v>463</v>
      </c>
      <c r="B17" t="s">
        <v>27</v>
      </c>
      <c r="C17" t="s">
        <v>43</v>
      </c>
      <c r="D17" t="s">
        <v>27</v>
      </c>
      <c r="E17" t="s">
        <v>27</v>
      </c>
      <c r="F17" t="s">
        <v>27</v>
      </c>
      <c r="G17" t="s">
        <v>27</v>
      </c>
      <c r="H17" t="s">
        <v>27</v>
      </c>
      <c r="I17" t="s">
        <v>27</v>
      </c>
      <c r="J17" t="s">
        <v>27</v>
      </c>
      <c r="K17" t="s">
        <v>27</v>
      </c>
      <c r="L17" t="s">
        <v>27</v>
      </c>
      <c r="M17" t="s">
        <v>27</v>
      </c>
      <c r="N17" t="s">
        <v>27</v>
      </c>
      <c r="O17" t="s">
        <v>27</v>
      </c>
      <c r="P17" t="s">
        <v>27</v>
      </c>
      <c r="Q17" t="s">
        <v>27</v>
      </c>
      <c r="R17" t="s">
        <v>27</v>
      </c>
      <c r="S17" t="s">
        <v>27</v>
      </c>
      <c r="T17" t="s">
        <v>27</v>
      </c>
      <c r="U17" t="s">
        <v>27</v>
      </c>
      <c r="V17" t="s">
        <v>464</v>
      </c>
      <c r="W17" t="s">
        <v>43</v>
      </c>
      <c r="X17" t="s">
        <v>39</v>
      </c>
      <c r="Y17" t="s">
        <v>39</v>
      </c>
      <c r="Z17" t="s">
        <v>45</v>
      </c>
    </row>
    <row r="18" spans="1:26" x14ac:dyDescent="0.25">
      <c r="A18" t="s">
        <v>91</v>
      </c>
      <c r="B18" t="s">
        <v>27</v>
      </c>
      <c r="C18" t="s">
        <v>28</v>
      </c>
      <c r="D18" t="s">
        <v>27</v>
      </c>
      <c r="E18" t="s">
        <v>92</v>
      </c>
      <c r="F18" t="s">
        <v>27</v>
      </c>
      <c r="G18" t="s">
        <v>27</v>
      </c>
      <c r="H18" t="s">
        <v>27</v>
      </c>
      <c r="I18" t="s">
        <v>27</v>
      </c>
      <c r="J18" t="s">
        <v>27</v>
      </c>
      <c r="K18" t="s">
        <v>27</v>
      </c>
      <c r="L18" t="s">
        <v>27</v>
      </c>
      <c r="M18" t="s">
        <v>27</v>
      </c>
      <c r="N18" t="s">
        <v>27</v>
      </c>
      <c r="O18" t="s">
        <v>27</v>
      </c>
      <c r="P18" t="s">
        <v>27</v>
      </c>
      <c r="Q18" t="s">
        <v>27</v>
      </c>
      <c r="R18" t="s">
        <v>27</v>
      </c>
      <c r="S18" t="s">
        <v>27</v>
      </c>
      <c r="T18" t="s">
        <v>27</v>
      </c>
      <c r="U18" t="s">
        <v>27</v>
      </c>
      <c r="V18" t="s">
        <v>91</v>
      </c>
      <c r="W18" t="s">
        <v>28</v>
      </c>
      <c r="X18" t="s">
        <v>39</v>
      </c>
      <c r="Y18" t="s">
        <v>39</v>
      </c>
      <c r="Z18" t="s">
        <v>488</v>
      </c>
    </row>
    <row r="19" spans="1:26" x14ac:dyDescent="0.25">
      <c r="A19" t="s">
        <v>96</v>
      </c>
      <c r="B19" t="s">
        <v>27</v>
      </c>
      <c r="C19" t="s">
        <v>43</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96</v>
      </c>
      <c r="W19" t="s">
        <v>28</v>
      </c>
      <c r="X19" t="s">
        <v>39</v>
      </c>
      <c r="Y19" t="s">
        <v>39</v>
      </c>
      <c r="Z19" t="s">
        <v>493</v>
      </c>
    </row>
    <row r="20" spans="1:26" x14ac:dyDescent="0.25">
      <c r="A20" t="s">
        <v>103</v>
      </c>
      <c r="B20" t="s">
        <v>27</v>
      </c>
      <c r="C20" t="s">
        <v>43</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103</v>
      </c>
      <c r="W20" t="s">
        <v>43</v>
      </c>
      <c r="X20" t="s">
        <v>39</v>
      </c>
      <c r="Y20" t="s">
        <v>39</v>
      </c>
      <c r="Z20" t="s">
        <v>45</v>
      </c>
    </row>
    <row r="21" spans="1:26" x14ac:dyDescent="0.25">
      <c r="A21" t="s">
        <v>104</v>
      </c>
      <c r="B21" t="s">
        <v>27</v>
      </c>
      <c r="C21" t="s">
        <v>28</v>
      </c>
      <c r="D21" t="s">
        <v>105</v>
      </c>
      <c r="E21" t="s">
        <v>106</v>
      </c>
      <c r="F21" t="s">
        <v>27</v>
      </c>
      <c r="G21" t="s">
        <v>27</v>
      </c>
      <c r="H21" t="s">
        <v>27</v>
      </c>
      <c r="I21" t="s">
        <v>27</v>
      </c>
      <c r="J21" t="s">
        <v>27</v>
      </c>
      <c r="K21" t="s">
        <v>27</v>
      </c>
      <c r="L21" t="s">
        <v>27</v>
      </c>
      <c r="M21" t="s">
        <v>27</v>
      </c>
      <c r="N21" t="s">
        <v>27</v>
      </c>
      <c r="O21" t="s">
        <v>27</v>
      </c>
      <c r="P21" t="s">
        <v>27</v>
      </c>
      <c r="Q21" t="s">
        <v>27</v>
      </c>
      <c r="R21" t="s">
        <v>27</v>
      </c>
      <c r="S21" t="s">
        <v>27</v>
      </c>
      <c r="T21" t="s">
        <v>27</v>
      </c>
      <c r="U21" t="s">
        <v>27</v>
      </c>
      <c r="V21" t="s">
        <v>113</v>
      </c>
      <c r="W21" t="s">
        <v>28</v>
      </c>
      <c r="X21" t="s">
        <v>39</v>
      </c>
      <c r="Y21" t="s">
        <v>39</v>
      </c>
      <c r="Z21" t="s">
        <v>494</v>
      </c>
    </row>
    <row r="22" spans="1:26" x14ac:dyDescent="0.25">
      <c r="A22" t="s">
        <v>115</v>
      </c>
      <c r="B22" t="s">
        <v>27</v>
      </c>
      <c r="C22" t="s">
        <v>47</v>
      </c>
      <c r="D22" t="s">
        <v>116</v>
      </c>
      <c r="E22" t="s">
        <v>117</v>
      </c>
      <c r="F22" t="s">
        <v>27</v>
      </c>
      <c r="G22" t="s">
        <v>27</v>
      </c>
      <c r="H22" t="s">
        <v>27</v>
      </c>
      <c r="I22" t="s">
        <v>27</v>
      </c>
      <c r="J22" t="s">
        <v>27</v>
      </c>
      <c r="K22" t="s">
        <v>27</v>
      </c>
      <c r="L22" t="s">
        <v>27</v>
      </c>
      <c r="M22" t="s">
        <v>27</v>
      </c>
      <c r="N22" t="s">
        <v>27</v>
      </c>
      <c r="O22" t="s">
        <v>27</v>
      </c>
      <c r="P22" t="s">
        <v>27</v>
      </c>
      <c r="Q22" t="s">
        <v>27</v>
      </c>
      <c r="R22" t="s">
        <v>27</v>
      </c>
      <c r="S22" t="s">
        <v>27</v>
      </c>
      <c r="T22" t="s">
        <v>27</v>
      </c>
      <c r="U22" t="s">
        <v>27</v>
      </c>
      <c r="V22" t="s">
        <v>115</v>
      </c>
      <c r="W22" t="s">
        <v>43</v>
      </c>
      <c r="X22" t="s">
        <v>39</v>
      </c>
      <c r="Y22" t="s">
        <v>39</v>
      </c>
      <c r="Z22" t="s">
        <v>45</v>
      </c>
    </row>
    <row r="23" spans="1:26" x14ac:dyDescent="0.25">
      <c r="A23" t="s">
        <v>118</v>
      </c>
      <c r="B23" t="s">
        <v>42</v>
      </c>
      <c r="C23" t="s">
        <v>43</v>
      </c>
      <c r="D23" t="s">
        <v>27</v>
      </c>
      <c r="E23" t="s">
        <v>27</v>
      </c>
      <c r="F23" t="s">
        <v>27</v>
      </c>
      <c r="G23" t="s">
        <v>27</v>
      </c>
      <c r="H23" t="s">
        <v>27</v>
      </c>
      <c r="I23" t="s">
        <v>27</v>
      </c>
      <c r="J23" t="s">
        <v>27</v>
      </c>
      <c r="K23" t="s">
        <v>27</v>
      </c>
      <c r="L23" t="s">
        <v>27</v>
      </c>
      <c r="M23" t="s">
        <v>27</v>
      </c>
      <c r="N23" t="s">
        <v>27</v>
      </c>
      <c r="O23" t="s">
        <v>27</v>
      </c>
      <c r="P23" t="s">
        <v>27</v>
      </c>
      <c r="Q23" t="s">
        <v>27</v>
      </c>
      <c r="R23" t="s">
        <v>27</v>
      </c>
      <c r="S23" t="s">
        <v>27</v>
      </c>
      <c r="T23" t="s">
        <v>27</v>
      </c>
      <c r="U23" t="s">
        <v>27</v>
      </c>
      <c r="V23" t="s">
        <v>119</v>
      </c>
      <c r="W23" t="s">
        <v>43</v>
      </c>
      <c r="X23" t="s">
        <v>39</v>
      </c>
      <c r="Y23" t="s">
        <v>39</v>
      </c>
      <c r="Z23" t="s">
        <v>45</v>
      </c>
    </row>
    <row r="24" spans="1:26" x14ac:dyDescent="0.25">
      <c r="A24" t="s">
        <v>120</v>
      </c>
      <c r="B24" t="s">
        <v>42</v>
      </c>
      <c r="C24" t="s">
        <v>47</v>
      </c>
      <c r="D24" t="s">
        <v>121</v>
      </c>
      <c r="E24" t="s">
        <v>122</v>
      </c>
      <c r="F24" t="s">
        <v>27</v>
      </c>
      <c r="G24" t="s">
        <v>27</v>
      </c>
      <c r="H24" t="s">
        <v>27</v>
      </c>
      <c r="I24" t="s">
        <v>27</v>
      </c>
      <c r="J24" t="s">
        <v>27</v>
      </c>
      <c r="K24" t="s">
        <v>27</v>
      </c>
      <c r="L24" t="s">
        <v>27</v>
      </c>
      <c r="M24" t="s">
        <v>27</v>
      </c>
      <c r="N24" t="s">
        <v>27</v>
      </c>
      <c r="O24" t="s">
        <v>27</v>
      </c>
      <c r="P24" t="s">
        <v>27</v>
      </c>
      <c r="Q24" t="s">
        <v>27</v>
      </c>
      <c r="R24" t="s">
        <v>27</v>
      </c>
      <c r="S24" t="s">
        <v>27</v>
      </c>
      <c r="T24" t="s">
        <v>27</v>
      </c>
      <c r="U24" t="s">
        <v>27</v>
      </c>
      <c r="V24" t="s">
        <v>123</v>
      </c>
      <c r="W24" t="s">
        <v>43</v>
      </c>
      <c r="X24" t="s">
        <v>39</v>
      </c>
      <c r="Y24" t="s">
        <v>39</v>
      </c>
      <c r="Z24" t="s">
        <v>45</v>
      </c>
    </row>
    <row r="25" spans="1:26" x14ac:dyDescent="0.25">
      <c r="A25" t="s">
        <v>124</v>
      </c>
      <c r="B25" t="s">
        <v>27</v>
      </c>
      <c r="C25" t="s">
        <v>47</v>
      </c>
      <c r="D25" t="s">
        <v>125</v>
      </c>
      <c r="E25" t="s">
        <v>126</v>
      </c>
      <c r="F25" t="s">
        <v>27</v>
      </c>
      <c r="G25" t="s">
        <v>27</v>
      </c>
      <c r="H25" t="s">
        <v>27</v>
      </c>
      <c r="I25" t="s">
        <v>27</v>
      </c>
      <c r="J25" t="s">
        <v>27</v>
      </c>
      <c r="K25" t="s">
        <v>27</v>
      </c>
      <c r="L25" t="s">
        <v>27</v>
      </c>
      <c r="M25" t="s">
        <v>27</v>
      </c>
      <c r="N25" t="s">
        <v>27</v>
      </c>
      <c r="O25" t="s">
        <v>27</v>
      </c>
      <c r="P25" t="s">
        <v>27</v>
      </c>
      <c r="Q25" t="s">
        <v>27</v>
      </c>
      <c r="R25" t="s">
        <v>27</v>
      </c>
      <c r="S25" t="s">
        <v>27</v>
      </c>
      <c r="T25" t="s">
        <v>27</v>
      </c>
      <c r="U25" t="s">
        <v>27</v>
      </c>
      <c r="V25" t="s">
        <v>124</v>
      </c>
      <c r="W25" t="s">
        <v>43</v>
      </c>
      <c r="X25" t="s">
        <v>39</v>
      </c>
      <c r="Y25" t="s">
        <v>39</v>
      </c>
      <c r="Z25" t="s">
        <v>45</v>
      </c>
    </row>
    <row r="26" spans="1:26" x14ac:dyDescent="0.25">
      <c r="A26" t="s">
        <v>127</v>
      </c>
      <c r="B26" t="s">
        <v>42</v>
      </c>
      <c r="C26" t="s">
        <v>43</v>
      </c>
      <c r="D26" t="s">
        <v>27</v>
      </c>
      <c r="E26" t="s">
        <v>27</v>
      </c>
      <c r="F26" t="s">
        <v>27</v>
      </c>
      <c r="G26" t="s">
        <v>27</v>
      </c>
      <c r="H26" t="s">
        <v>27</v>
      </c>
      <c r="I26" t="s">
        <v>27</v>
      </c>
      <c r="J26" t="s">
        <v>27</v>
      </c>
      <c r="K26" t="s">
        <v>27</v>
      </c>
      <c r="L26" t="s">
        <v>27</v>
      </c>
      <c r="M26" t="s">
        <v>27</v>
      </c>
      <c r="N26" t="s">
        <v>27</v>
      </c>
      <c r="O26" t="s">
        <v>27</v>
      </c>
      <c r="P26" t="s">
        <v>27</v>
      </c>
      <c r="Q26" t="s">
        <v>27</v>
      </c>
      <c r="R26" t="s">
        <v>27</v>
      </c>
      <c r="S26" t="s">
        <v>27</v>
      </c>
      <c r="T26" t="s">
        <v>27</v>
      </c>
      <c r="U26" t="s">
        <v>27</v>
      </c>
      <c r="V26" t="s">
        <v>128</v>
      </c>
      <c r="W26" t="s">
        <v>43</v>
      </c>
      <c r="X26" t="s">
        <v>39</v>
      </c>
      <c r="Y26" t="s">
        <v>39</v>
      </c>
      <c r="Z26" t="s">
        <v>45</v>
      </c>
    </row>
    <row r="27" spans="1:26" x14ac:dyDescent="0.25">
      <c r="A27" t="s">
        <v>129</v>
      </c>
      <c r="B27" t="s">
        <v>27</v>
      </c>
      <c r="C27" t="s">
        <v>43</v>
      </c>
      <c r="D27" t="s">
        <v>27</v>
      </c>
      <c r="E27" t="s">
        <v>27</v>
      </c>
      <c r="F27" t="s">
        <v>27</v>
      </c>
      <c r="G27" t="s">
        <v>27</v>
      </c>
      <c r="H27" t="s">
        <v>27</v>
      </c>
      <c r="I27" t="s">
        <v>27</v>
      </c>
      <c r="J27" t="s">
        <v>27</v>
      </c>
      <c r="K27" t="s">
        <v>27</v>
      </c>
      <c r="L27" t="s">
        <v>27</v>
      </c>
      <c r="M27" t="s">
        <v>27</v>
      </c>
      <c r="N27" t="s">
        <v>27</v>
      </c>
      <c r="O27" t="s">
        <v>27</v>
      </c>
      <c r="P27" t="s">
        <v>27</v>
      </c>
      <c r="Q27" t="s">
        <v>27</v>
      </c>
      <c r="R27" t="s">
        <v>27</v>
      </c>
      <c r="S27" t="s">
        <v>27</v>
      </c>
      <c r="T27" t="s">
        <v>27</v>
      </c>
      <c r="U27" t="s">
        <v>27</v>
      </c>
      <c r="V27" t="s">
        <v>129</v>
      </c>
      <c r="W27" t="s">
        <v>43</v>
      </c>
      <c r="X27" t="s">
        <v>39</v>
      </c>
      <c r="Y27" t="s">
        <v>39</v>
      </c>
      <c r="Z27" t="s">
        <v>45</v>
      </c>
    </row>
    <row r="28" spans="1:26" x14ac:dyDescent="0.25">
      <c r="A28" t="s">
        <v>130</v>
      </c>
      <c r="B28" t="s">
        <v>42</v>
      </c>
      <c r="C28" t="s">
        <v>43</v>
      </c>
      <c r="D28" t="s">
        <v>27</v>
      </c>
      <c r="E28" t="s">
        <v>27</v>
      </c>
      <c r="F28" t="s">
        <v>27</v>
      </c>
      <c r="G28" t="s">
        <v>27</v>
      </c>
      <c r="H28" t="s">
        <v>27</v>
      </c>
      <c r="I28" t="s">
        <v>27</v>
      </c>
      <c r="J28" t="s">
        <v>27</v>
      </c>
      <c r="K28" t="s">
        <v>27</v>
      </c>
      <c r="L28" t="s">
        <v>27</v>
      </c>
      <c r="M28" t="s">
        <v>27</v>
      </c>
      <c r="N28" t="s">
        <v>27</v>
      </c>
      <c r="O28" t="s">
        <v>27</v>
      </c>
      <c r="P28" t="s">
        <v>27</v>
      </c>
      <c r="Q28" t="s">
        <v>27</v>
      </c>
      <c r="R28" t="s">
        <v>27</v>
      </c>
      <c r="S28" t="s">
        <v>27</v>
      </c>
      <c r="T28" t="s">
        <v>27</v>
      </c>
      <c r="U28" t="s">
        <v>27</v>
      </c>
      <c r="V28" t="s">
        <v>131</v>
      </c>
      <c r="W28" t="s">
        <v>43</v>
      </c>
      <c r="X28" t="s">
        <v>39</v>
      </c>
      <c r="Y28" t="s">
        <v>39</v>
      </c>
      <c r="Z28" t="s">
        <v>45</v>
      </c>
    </row>
    <row r="29" spans="1:26" x14ac:dyDescent="0.25">
      <c r="A29" t="s">
        <v>132</v>
      </c>
      <c r="B29" t="s">
        <v>27</v>
      </c>
      <c r="C29" t="s">
        <v>43</v>
      </c>
      <c r="D29" t="s">
        <v>27</v>
      </c>
      <c r="E29" t="s">
        <v>27</v>
      </c>
      <c r="F29" t="s">
        <v>27</v>
      </c>
      <c r="G29" t="s">
        <v>27</v>
      </c>
      <c r="H29" t="s">
        <v>27</v>
      </c>
      <c r="I29" t="s">
        <v>27</v>
      </c>
      <c r="J29" t="s">
        <v>27</v>
      </c>
      <c r="K29" t="s">
        <v>27</v>
      </c>
      <c r="L29" t="s">
        <v>27</v>
      </c>
      <c r="M29" t="s">
        <v>27</v>
      </c>
      <c r="N29" t="s">
        <v>27</v>
      </c>
      <c r="O29" t="s">
        <v>27</v>
      </c>
      <c r="P29" t="s">
        <v>27</v>
      </c>
      <c r="Q29" t="s">
        <v>27</v>
      </c>
      <c r="R29" t="s">
        <v>27</v>
      </c>
      <c r="S29" t="s">
        <v>27</v>
      </c>
      <c r="T29" t="s">
        <v>27</v>
      </c>
      <c r="U29" t="s">
        <v>27</v>
      </c>
      <c r="V29" t="s">
        <v>132</v>
      </c>
      <c r="W29" t="s">
        <v>43</v>
      </c>
      <c r="X29" t="s">
        <v>39</v>
      </c>
      <c r="Y29" t="s">
        <v>39</v>
      </c>
      <c r="Z29" t="s">
        <v>45</v>
      </c>
    </row>
    <row r="30" spans="1:26" x14ac:dyDescent="0.25">
      <c r="A30" t="s">
        <v>133</v>
      </c>
      <c r="B30" t="s">
        <v>42</v>
      </c>
      <c r="C30" t="s">
        <v>43</v>
      </c>
      <c r="D30" t="s">
        <v>27</v>
      </c>
      <c r="E30" t="s">
        <v>27</v>
      </c>
      <c r="F30" t="s">
        <v>27</v>
      </c>
      <c r="G30" t="s">
        <v>27</v>
      </c>
      <c r="H30" t="s">
        <v>27</v>
      </c>
      <c r="I30" t="s">
        <v>27</v>
      </c>
      <c r="J30" t="s">
        <v>27</v>
      </c>
      <c r="K30" t="s">
        <v>27</v>
      </c>
      <c r="L30" t="s">
        <v>27</v>
      </c>
      <c r="M30" t="s">
        <v>27</v>
      </c>
      <c r="N30" t="s">
        <v>27</v>
      </c>
      <c r="O30" t="s">
        <v>27</v>
      </c>
      <c r="P30" t="s">
        <v>27</v>
      </c>
      <c r="Q30" t="s">
        <v>27</v>
      </c>
      <c r="R30" t="s">
        <v>27</v>
      </c>
      <c r="S30" t="s">
        <v>27</v>
      </c>
      <c r="T30" t="s">
        <v>27</v>
      </c>
      <c r="U30" t="s">
        <v>27</v>
      </c>
      <c r="V30" t="s">
        <v>134</v>
      </c>
      <c r="W30" t="s">
        <v>43</v>
      </c>
      <c r="X30" t="s">
        <v>39</v>
      </c>
      <c r="Y30" t="s">
        <v>39</v>
      </c>
      <c r="Z30" t="s">
        <v>45</v>
      </c>
    </row>
    <row r="31" spans="1:26" x14ac:dyDescent="0.25">
      <c r="A31" t="s">
        <v>462</v>
      </c>
      <c r="B31" t="s">
        <v>27</v>
      </c>
      <c r="C31" t="s">
        <v>43</v>
      </c>
      <c r="D31" t="s">
        <v>27</v>
      </c>
      <c r="E31" t="s">
        <v>27</v>
      </c>
      <c r="F31" t="s">
        <v>27</v>
      </c>
      <c r="G31" t="s">
        <v>27</v>
      </c>
      <c r="H31" t="s">
        <v>27</v>
      </c>
      <c r="I31" t="s">
        <v>27</v>
      </c>
      <c r="J31" t="s">
        <v>27</v>
      </c>
      <c r="K31" t="s">
        <v>27</v>
      </c>
      <c r="L31" t="s">
        <v>27</v>
      </c>
      <c r="M31" t="s">
        <v>27</v>
      </c>
      <c r="N31" t="s">
        <v>27</v>
      </c>
      <c r="O31" t="s">
        <v>27</v>
      </c>
      <c r="P31" t="s">
        <v>27</v>
      </c>
      <c r="Q31" t="s">
        <v>27</v>
      </c>
      <c r="R31" t="s">
        <v>27</v>
      </c>
      <c r="S31" t="s">
        <v>27</v>
      </c>
      <c r="T31" t="s">
        <v>27</v>
      </c>
      <c r="U31" t="s">
        <v>27</v>
      </c>
      <c r="V31" t="s">
        <v>462</v>
      </c>
      <c r="W31" t="s">
        <v>43</v>
      </c>
      <c r="X31" t="s">
        <v>39</v>
      </c>
      <c r="Y31" t="s">
        <v>39</v>
      </c>
      <c r="Z31" t="s">
        <v>45</v>
      </c>
    </row>
    <row r="32" spans="1:26" x14ac:dyDescent="0.25">
      <c r="A32" t="s">
        <v>135</v>
      </c>
      <c r="B32" t="s">
        <v>27</v>
      </c>
      <c r="C32" t="s">
        <v>43</v>
      </c>
      <c r="D32" t="s">
        <v>27</v>
      </c>
      <c r="E32" t="s">
        <v>27</v>
      </c>
      <c r="F32" t="s">
        <v>27</v>
      </c>
      <c r="G32" t="s">
        <v>27</v>
      </c>
      <c r="H32" t="s">
        <v>27</v>
      </c>
      <c r="I32" t="s">
        <v>27</v>
      </c>
      <c r="J32" t="s">
        <v>27</v>
      </c>
      <c r="K32" t="s">
        <v>27</v>
      </c>
      <c r="L32" t="s">
        <v>27</v>
      </c>
      <c r="M32" t="s">
        <v>27</v>
      </c>
      <c r="N32" t="s">
        <v>27</v>
      </c>
      <c r="O32" t="s">
        <v>27</v>
      </c>
      <c r="P32" t="s">
        <v>27</v>
      </c>
      <c r="Q32" t="s">
        <v>27</v>
      </c>
      <c r="R32" t="s">
        <v>27</v>
      </c>
      <c r="S32" t="s">
        <v>27</v>
      </c>
      <c r="T32" t="s">
        <v>27</v>
      </c>
      <c r="U32" t="s">
        <v>27</v>
      </c>
      <c r="V32" t="s">
        <v>135</v>
      </c>
      <c r="W32" t="s">
        <v>43</v>
      </c>
      <c r="X32" t="s">
        <v>39</v>
      </c>
      <c r="Y32" t="s">
        <v>39</v>
      </c>
      <c r="Z32" t="s">
        <v>45</v>
      </c>
    </row>
    <row r="33" spans="1:26" x14ac:dyDescent="0.25">
      <c r="A33" t="s">
        <v>136</v>
      </c>
      <c r="B33" t="s">
        <v>27</v>
      </c>
      <c r="C33" t="s">
        <v>28</v>
      </c>
      <c r="D33" t="s">
        <v>137</v>
      </c>
      <c r="E33" t="s">
        <v>138</v>
      </c>
      <c r="F33" t="s">
        <v>27</v>
      </c>
      <c r="G33" t="s">
        <v>27</v>
      </c>
      <c r="H33" t="s">
        <v>27</v>
      </c>
      <c r="I33" t="s">
        <v>27</v>
      </c>
      <c r="J33" t="s">
        <v>27</v>
      </c>
      <c r="K33" t="s">
        <v>27</v>
      </c>
      <c r="L33" t="s">
        <v>27</v>
      </c>
      <c r="M33" t="s">
        <v>27</v>
      </c>
      <c r="N33" t="s">
        <v>27</v>
      </c>
      <c r="O33" t="s">
        <v>27</v>
      </c>
      <c r="P33" t="s">
        <v>27</v>
      </c>
      <c r="Q33" t="s">
        <v>27</v>
      </c>
      <c r="R33" t="s">
        <v>27</v>
      </c>
      <c r="S33" t="s">
        <v>27</v>
      </c>
      <c r="T33" t="s">
        <v>27</v>
      </c>
      <c r="U33" t="s">
        <v>27</v>
      </c>
      <c r="V33" t="s">
        <v>136</v>
      </c>
      <c r="W33" t="s">
        <v>43</v>
      </c>
      <c r="X33" t="s">
        <v>39</v>
      </c>
      <c r="Y33" t="s">
        <v>39</v>
      </c>
      <c r="Z33" t="s">
        <v>45</v>
      </c>
    </row>
    <row r="34" spans="1:26" x14ac:dyDescent="0.25">
      <c r="A34" t="s">
        <v>139</v>
      </c>
      <c r="B34" t="s">
        <v>42</v>
      </c>
      <c r="C34" t="s">
        <v>43</v>
      </c>
      <c r="D34" t="s">
        <v>27</v>
      </c>
      <c r="E34" t="s">
        <v>27</v>
      </c>
      <c r="F34" t="s">
        <v>27</v>
      </c>
      <c r="G34" t="s">
        <v>27</v>
      </c>
      <c r="H34" t="s">
        <v>27</v>
      </c>
      <c r="I34" t="s">
        <v>27</v>
      </c>
      <c r="J34" t="s">
        <v>27</v>
      </c>
      <c r="K34" t="s">
        <v>27</v>
      </c>
      <c r="L34" t="s">
        <v>27</v>
      </c>
      <c r="M34" t="s">
        <v>27</v>
      </c>
      <c r="N34" t="s">
        <v>27</v>
      </c>
      <c r="O34" t="s">
        <v>27</v>
      </c>
      <c r="P34" t="s">
        <v>27</v>
      </c>
      <c r="Q34" t="s">
        <v>27</v>
      </c>
      <c r="R34" t="s">
        <v>27</v>
      </c>
      <c r="S34" t="s">
        <v>27</v>
      </c>
      <c r="T34" t="s">
        <v>27</v>
      </c>
      <c r="U34" t="s">
        <v>27</v>
      </c>
      <c r="V34" t="s">
        <v>140</v>
      </c>
      <c r="W34" t="s">
        <v>43</v>
      </c>
      <c r="X34" t="s">
        <v>39</v>
      </c>
      <c r="Y34" t="s">
        <v>39</v>
      </c>
      <c r="Z34" t="s">
        <v>45</v>
      </c>
    </row>
    <row r="35" spans="1:26" x14ac:dyDescent="0.25">
      <c r="A35" t="s">
        <v>141</v>
      </c>
      <c r="B35" t="s">
        <v>27</v>
      </c>
      <c r="C35" t="s">
        <v>28</v>
      </c>
      <c r="D35" t="s">
        <v>142</v>
      </c>
      <c r="E35" t="s">
        <v>143</v>
      </c>
      <c r="F35" t="s">
        <v>27</v>
      </c>
      <c r="G35" t="s">
        <v>27</v>
      </c>
      <c r="H35" t="s">
        <v>27</v>
      </c>
      <c r="I35" t="s">
        <v>27</v>
      </c>
      <c r="J35" t="s">
        <v>27</v>
      </c>
      <c r="K35" t="s">
        <v>27</v>
      </c>
      <c r="L35" t="s">
        <v>27</v>
      </c>
      <c r="M35" t="s">
        <v>27</v>
      </c>
      <c r="N35" t="s">
        <v>27</v>
      </c>
      <c r="O35" t="s">
        <v>27</v>
      </c>
      <c r="P35" t="s">
        <v>27</v>
      </c>
      <c r="Q35" t="s">
        <v>27</v>
      </c>
      <c r="R35" t="s">
        <v>27</v>
      </c>
      <c r="S35" t="s">
        <v>27</v>
      </c>
      <c r="T35" t="s">
        <v>27</v>
      </c>
      <c r="U35" t="s">
        <v>27</v>
      </c>
      <c r="V35" t="s">
        <v>141</v>
      </c>
      <c r="W35" t="s">
        <v>28</v>
      </c>
      <c r="X35" t="s">
        <v>39</v>
      </c>
      <c r="Y35" t="s">
        <v>39</v>
      </c>
      <c r="Z35" t="s">
        <v>500</v>
      </c>
    </row>
    <row r="36" spans="1:26" x14ac:dyDescent="0.25">
      <c r="A36" t="s">
        <v>152</v>
      </c>
      <c r="B36" t="s">
        <v>42</v>
      </c>
      <c r="C36" t="s">
        <v>43</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153</v>
      </c>
      <c r="W36" t="s">
        <v>43</v>
      </c>
      <c r="X36" t="s">
        <v>39</v>
      </c>
      <c r="Y36" t="s">
        <v>39</v>
      </c>
      <c r="Z36" t="s">
        <v>45</v>
      </c>
    </row>
    <row r="37" spans="1:26" x14ac:dyDescent="0.25">
      <c r="A37" t="s">
        <v>154</v>
      </c>
      <c r="B37" t="s">
        <v>27</v>
      </c>
      <c r="C37" t="s">
        <v>43</v>
      </c>
      <c r="D37" t="s">
        <v>27</v>
      </c>
      <c r="E37" t="s">
        <v>27</v>
      </c>
      <c r="F37" t="s">
        <v>27</v>
      </c>
      <c r="G37" t="s">
        <v>27</v>
      </c>
      <c r="H37" t="s">
        <v>27</v>
      </c>
      <c r="I37" t="s">
        <v>27</v>
      </c>
      <c r="J37" t="s">
        <v>27</v>
      </c>
      <c r="K37" t="s">
        <v>27</v>
      </c>
      <c r="L37" t="s">
        <v>27</v>
      </c>
      <c r="M37" t="s">
        <v>27</v>
      </c>
      <c r="N37" t="s">
        <v>27</v>
      </c>
      <c r="O37" t="s">
        <v>27</v>
      </c>
      <c r="P37" t="s">
        <v>27</v>
      </c>
      <c r="Q37" t="s">
        <v>27</v>
      </c>
      <c r="R37" t="s">
        <v>27</v>
      </c>
      <c r="S37" t="s">
        <v>27</v>
      </c>
      <c r="T37" t="s">
        <v>27</v>
      </c>
      <c r="U37" t="s">
        <v>27</v>
      </c>
      <c r="V37" t="s">
        <v>154</v>
      </c>
      <c r="W37" t="s">
        <v>43</v>
      </c>
      <c r="X37" t="s">
        <v>39</v>
      </c>
      <c r="Y37" t="s">
        <v>39</v>
      </c>
      <c r="Z37" t="s">
        <v>45</v>
      </c>
    </row>
    <row r="38" spans="1:26" x14ac:dyDescent="0.25">
      <c r="A38" t="s">
        <v>155</v>
      </c>
      <c r="B38" t="s">
        <v>158</v>
      </c>
      <c r="C38" t="s">
        <v>43</v>
      </c>
      <c r="D38" t="s">
        <v>27</v>
      </c>
      <c r="E38" t="s">
        <v>27</v>
      </c>
      <c r="F38" t="s">
        <v>27</v>
      </c>
      <c r="G38" t="s">
        <v>27</v>
      </c>
      <c r="H38" t="s">
        <v>27</v>
      </c>
      <c r="I38" t="s">
        <v>27</v>
      </c>
      <c r="J38" t="s">
        <v>27</v>
      </c>
      <c r="K38" t="s">
        <v>27</v>
      </c>
      <c r="L38" t="s">
        <v>27</v>
      </c>
      <c r="M38" t="s">
        <v>27</v>
      </c>
      <c r="N38" t="s">
        <v>27</v>
      </c>
      <c r="O38" t="s">
        <v>27</v>
      </c>
      <c r="P38" t="s">
        <v>27</v>
      </c>
      <c r="Q38" t="s">
        <v>27</v>
      </c>
      <c r="R38" t="s">
        <v>27</v>
      </c>
      <c r="S38" t="s">
        <v>27</v>
      </c>
      <c r="T38" t="s">
        <v>27</v>
      </c>
      <c r="U38" t="s">
        <v>27</v>
      </c>
      <c r="V38" t="s">
        <v>156</v>
      </c>
      <c r="W38" t="s">
        <v>43</v>
      </c>
      <c r="X38" t="s">
        <v>39</v>
      </c>
      <c r="Y38" t="s">
        <v>39</v>
      </c>
      <c r="Z38" t="s">
        <v>45</v>
      </c>
    </row>
    <row r="39" spans="1:26" x14ac:dyDescent="0.25">
      <c r="A39" t="s">
        <v>157</v>
      </c>
      <c r="B39" t="s">
        <v>158</v>
      </c>
      <c r="C39" t="s">
        <v>43</v>
      </c>
      <c r="D39" t="s">
        <v>27</v>
      </c>
      <c r="E39" t="s">
        <v>27</v>
      </c>
      <c r="F39" t="s">
        <v>27</v>
      </c>
      <c r="G39" t="s">
        <v>27</v>
      </c>
      <c r="H39" t="s">
        <v>27</v>
      </c>
      <c r="I39" t="s">
        <v>27</v>
      </c>
      <c r="J39" t="s">
        <v>27</v>
      </c>
      <c r="K39" t="s">
        <v>27</v>
      </c>
      <c r="L39" t="s">
        <v>27</v>
      </c>
      <c r="M39" t="s">
        <v>27</v>
      </c>
      <c r="N39" t="s">
        <v>27</v>
      </c>
      <c r="O39" t="s">
        <v>27</v>
      </c>
      <c r="P39" t="s">
        <v>27</v>
      </c>
      <c r="Q39" t="s">
        <v>27</v>
      </c>
      <c r="R39" t="s">
        <v>27</v>
      </c>
      <c r="S39" t="s">
        <v>27</v>
      </c>
      <c r="T39" t="s">
        <v>27</v>
      </c>
      <c r="U39" t="s">
        <v>27</v>
      </c>
      <c r="V39" t="s">
        <v>159</v>
      </c>
      <c r="W39" t="s">
        <v>43</v>
      </c>
      <c r="X39" t="s">
        <v>39</v>
      </c>
      <c r="Y39" t="s">
        <v>39</v>
      </c>
      <c r="Z39" t="s">
        <v>45</v>
      </c>
    </row>
    <row r="40" spans="1:26" x14ac:dyDescent="0.25">
      <c r="A40" t="s">
        <v>160</v>
      </c>
      <c r="B40" t="s">
        <v>27</v>
      </c>
      <c r="C40" t="s">
        <v>28</v>
      </c>
      <c r="D40" t="s">
        <v>161</v>
      </c>
      <c r="E40" t="s">
        <v>162</v>
      </c>
      <c r="F40" t="s">
        <v>27</v>
      </c>
      <c r="G40" t="s">
        <v>27</v>
      </c>
      <c r="H40" t="s">
        <v>27</v>
      </c>
      <c r="I40" t="s">
        <v>27</v>
      </c>
      <c r="J40" t="s">
        <v>27</v>
      </c>
      <c r="K40" t="s">
        <v>27</v>
      </c>
      <c r="L40" t="s">
        <v>27</v>
      </c>
      <c r="M40" t="s">
        <v>27</v>
      </c>
      <c r="N40" t="s">
        <v>27</v>
      </c>
      <c r="O40" t="s">
        <v>27</v>
      </c>
      <c r="P40" t="s">
        <v>27</v>
      </c>
      <c r="Q40" t="s">
        <v>27</v>
      </c>
      <c r="R40" t="s">
        <v>27</v>
      </c>
      <c r="S40" t="s">
        <v>27</v>
      </c>
      <c r="T40" t="s">
        <v>27</v>
      </c>
      <c r="U40" t="s">
        <v>27</v>
      </c>
      <c r="V40" t="s">
        <v>160</v>
      </c>
      <c r="W40" t="s">
        <v>28</v>
      </c>
      <c r="X40" t="s">
        <v>39</v>
      </c>
      <c r="Y40" t="s">
        <v>39</v>
      </c>
      <c r="Z40" t="s">
        <v>45</v>
      </c>
    </row>
    <row r="41" spans="1:26" x14ac:dyDescent="0.25">
      <c r="A41" t="s">
        <v>163</v>
      </c>
      <c r="B41" t="s">
        <v>27</v>
      </c>
      <c r="C41" t="s">
        <v>43</v>
      </c>
      <c r="D41" t="s">
        <v>27</v>
      </c>
      <c r="E41" t="s">
        <v>27</v>
      </c>
      <c r="F41" t="s">
        <v>27</v>
      </c>
      <c r="G41" t="s">
        <v>27</v>
      </c>
      <c r="H41" t="s">
        <v>27</v>
      </c>
      <c r="I41" t="s">
        <v>27</v>
      </c>
      <c r="J41" t="s">
        <v>27</v>
      </c>
      <c r="K41" t="s">
        <v>27</v>
      </c>
      <c r="L41" t="s">
        <v>27</v>
      </c>
      <c r="M41" t="s">
        <v>27</v>
      </c>
      <c r="N41" t="s">
        <v>27</v>
      </c>
      <c r="O41" t="s">
        <v>27</v>
      </c>
      <c r="P41" t="s">
        <v>27</v>
      </c>
      <c r="Q41" t="s">
        <v>27</v>
      </c>
      <c r="R41" t="s">
        <v>27</v>
      </c>
      <c r="S41" t="s">
        <v>27</v>
      </c>
      <c r="T41" t="s">
        <v>27</v>
      </c>
      <c r="U41" t="s">
        <v>27</v>
      </c>
      <c r="V41" t="s">
        <v>163</v>
      </c>
      <c r="W41" t="s">
        <v>43</v>
      </c>
      <c r="X41" t="s">
        <v>39</v>
      </c>
      <c r="Y41" t="s">
        <v>39</v>
      </c>
      <c r="Z41" t="s">
        <v>45</v>
      </c>
    </row>
    <row r="42" spans="1:26" x14ac:dyDescent="0.25">
      <c r="A42" t="s">
        <v>164</v>
      </c>
      <c r="B42" t="s">
        <v>42</v>
      </c>
      <c r="C42" t="s">
        <v>43</v>
      </c>
      <c r="D42" t="s">
        <v>27</v>
      </c>
      <c r="E42" t="s">
        <v>27</v>
      </c>
      <c r="F42" t="s">
        <v>27</v>
      </c>
      <c r="G42" t="s">
        <v>27</v>
      </c>
      <c r="H42" t="s">
        <v>27</v>
      </c>
      <c r="I42" t="s">
        <v>27</v>
      </c>
      <c r="J42" t="s">
        <v>27</v>
      </c>
      <c r="K42" t="s">
        <v>27</v>
      </c>
      <c r="L42" t="s">
        <v>27</v>
      </c>
      <c r="M42" t="s">
        <v>27</v>
      </c>
      <c r="N42" t="s">
        <v>27</v>
      </c>
      <c r="O42" t="s">
        <v>27</v>
      </c>
      <c r="P42" t="s">
        <v>27</v>
      </c>
      <c r="Q42" t="s">
        <v>27</v>
      </c>
      <c r="R42" t="s">
        <v>27</v>
      </c>
      <c r="S42" t="s">
        <v>27</v>
      </c>
      <c r="T42" t="s">
        <v>27</v>
      </c>
      <c r="U42" t="s">
        <v>27</v>
      </c>
      <c r="V42" t="s">
        <v>165</v>
      </c>
      <c r="W42" t="s">
        <v>43</v>
      </c>
      <c r="X42" t="s">
        <v>39</v>
      </c>
      <c r="Y42" t="s">
        <v>39</v>
      </c>
      <c r="Z42" t="s">
        <v>45</v>
      </c>
    </row>
    <row r="43" spans="1:26" x14ac:dyDescent="0.25">
      <c r="A43" t="s">
        <v>166</v>
      </c>
      <c r="B43" t="s">
        <v>27</v>
      </c>
      <c r="C43" t="s">
        <v>43</v>
      </c>
      <c r="D43" t="s">
        <v>27</v>
      </c>
      <c r="E43" t="s">
        <v>27</v>
      </c>
      <c r="F43" t="s">
        <v>27</v>
      </c>
      <c r="G43" t="s">
        <v>27</v>
      </c>
      <c r="H43" t="s">
        <v>27</v>
      </c>
      <c r="I43" t="s">
        <v>27</v>
      </c>
      <c r="J43" t="s">
        <v>27</v>
      </c>
      <c r="K43" t="s">
        <v>27</v>
      </c>
      <c r="L43" t="s">
        <v>27</v>
      </c>
      <c r="M43" t="s">
        <v>27</v>
      </c>
      <c r="N43" t="s">
        <v>27</v>
      </c>
      <c r="O43" t="s">
        <v>27</v>
      </c>
      <c r="P43" t="s">
        <v>27</v>
      </c>
      <c r="Q43" t="s">
        <v>27</v>
      </c>
      <c r="R43" t="s">
        <v>27</v>
      </c>
      <c r="S43" t="s">
        <v>27</v>
      </c>
      <c r="T43" t="s">
        <v>27</v>
      </c>
      <c r="U43" t="s">
        <v>27</v>
      </c>
      <c r="V43" t="s">
        <v>166</v>
      </c>
      <c r="W43" t="s">
        <v>43</v>
      </c>
      <c r="X43" t="s">
        <v>39</v>
      </c>
      <c r="Y43" t="s">
        <v>39</v>
      </c>
      <c r="Z43" t="s">
        <v>45</v>
      </c>
    </row>
    <row r="44" spans="1:26" x14ac:dyDescent="0.25">
      <c r="A44" t="s">
        <v>167</v>
      </c>
      <c r="B44" t="s">
        <v>27</v>
      </c>
      <c r="C44" t="s">
        <v>47</v>
      </c>
      <c r="D44" t="s">
        <v>168</v>
      </c>
      <c r="E44" t="s">
        <v>169</v>
      </c>
      <c r="F44" t="s">
        <v>27</v>
      </c>
      <c r="G44" t="s">
        <v>27</v>
      </c>
      <c r="H44" t="s">
        <v>27</v>
      </c>
      <c r="I44" t="s">
        <v>27</v>
      </c>
      <c r="J44" t="s">
        <v>27</v>
      </c>
      <c r="K44" t="s">
        <v>27</v>
      </c>
      <c r="L44" t="s">
        <v>27</v>
      </c>
      <c r="M44" t="s">
        <v>27</v>
      </c>
      <c r="N44" t="s">
        <v>27</v>
      </c>
      <c r="O44" t="s">
        <v>27</v>
      </c>
      <c r="P44" t="s">
        <v>27</v>
      </c>
      <c r="Q44" t="s">
        <v>27</v>
      </c>
      <c r="R44" t="s">
        <v>27</v>
      </c>
      <c r="S44" t="s">
        <v>27</v>
      </c>
      <c r="T44" t="s">
        <v>27</v>
      </c>
      <c r="U44" t="s">
        <v>27</v>
      </c>
      <c r="V44" t="s">
        <v>167</v>
      </c>
      <c r="W44" t="s">
        <v>43</v>
      </c>
      <c r="X44" t="s">
        <v>39</v>
      </c>
      <c r="Y44" t="s">
        <v>39</v>
      </c>
      <c r="Z44" t="s">
        <v>45</v>
      </c>
    </row>
    <row r="45" spans="1:26" x14ac:dyDescent="0.25">
      <c r="A45" t="s">
        <v>170</v>
      </c>
      <c r="B45" t="s">
        <v>27</v>
      </c>
      <c r="C45" t="s">
        <v>43</v>
      </c>
      <c r="D45" t="s">
        <v>27</v>
      </c>
      <c r="E45" t="s">
        <v>27</v>
      </c>
      <c r="F45" t="s">
        <v>27</v>
      </c>
      <c r="G45" t="s">
        <v>27</v>
      </c>
      <c r="H45" t="s">
        <v>27</v>
      </c>
      <c r="I45" t="s">
        <v>27</v>
      </c>
      <c r="J45" t="s">
        <v>27</v>
      </c>
      <c r="K45" t="s">
        <v>27</v>
      </c>
      <c r="L45" t="s">
        <v>27</v>
      </c>
      <c r="M45" t="s">
        <v>27</v>
      </c>
      <c r="N45" t="s">
        <v>27</v>
      </c>
      <c r="O45" t="s">
        <v>27</v>
      </c>
      <c r="P45" t="s">
        <v>27</v>
      </c>
      <c r="Q45" t="s">
        <v>27</v>
      </c>
      <c r="R45" t="s">
        <v>27</v>
      </c>
      <c r="S45" t="s">
        <v>27</v>
      </c>
      <c r="T45" t="s">
        <v>27</v>
      </c>
      <c r="U45" t="s">
        <v>27</v>
      </c>
      <c r="V45" t="s">
        <v>170</v>
      </c>
      <c r="W45" t="s">
        <v>43</v>
      </c>
      <c r="X45" t="s">
        <v>39</v>
      </c>
      <c r="Y45" t="s">
        <v>39</v>
      </c>
      <c r="Z45" t="s">
        <v>45</v>
      </c>
    </row>
    <row r="46" spans="1:26" x14ac:dyDescent="0.25">
      <c r="A46" t="s">
        <v>171</v>
      </c>
      <c r="B46" t="s">
        <v>42</v>
      </c>
      <c r="C46" t="s">
        <v>43</v>
      </c>
      <c r="D46" t="s">
        <v>27</v>
      </c>
      <c r="E46" t="s">
        <v>27</v>
      </c>
      <c r="F46" t="s">
        <v>27</v>
      </c>
      <c r="G46" t="s">
        <v>27</v>
      </c>
      <c r="H46" t="s">
        <v>27</v>
      </c>
      <c r="I46" t="s">
        <v>27</v>
      </c>
      <c r="J46" t="s">
        <v>27</v>
      </c>
      <c r="K46" t="s">
        <v>27</v>
      </c>
      <c r="L46" t="s">
        <v>27</v>
      </c>
      <c r="M46" t="s">
        <v>27</v>
      </c>
      <c r="N46" t="s">
        <v>27</v>
      </c>
      <c r="O46" t="s">
        <v>27</v>
      </c>
      <c r="P46" t="s">
        <v>27</v>
      </c>
      <c r="Q46" t="s">
        <v>27</v>
      </c>
      <c r="R46" t="s">
        <v>27</v>
      </c>
      <c r="S46" t="s">
        <v>27</v>
      </c>
      <c r="T46" t="s">
        <v>27</v>
      </c>
      <c r="U46" t="s">
        <v>27</v>
      </c>
      <c r="V46" t="s">
        <v>172</v>
      </c>
      <c r="W46" t="s">
        <v>43</v>
      </c>
      <c r="X46" t="s">
        <v>39</v>
      </c>
      <c r="Y46" t="s">
        <v>39</v>
      </c>
      <c r="Z46" t="s">
        <v>45</v>
      </c>
    </row>
    <row r="47" spans="1:26" x14ac:dyDescent="0.25">
      <c r="A47" t="s">
        <v>173</v>
      </c>
      <c r="B47" t="s">
        <v>27</v>
      </c>
      <c r="C47" t="s">
        <v>28</v>
      </c>
      <c r="D47" t="s">
        <v>174</v>
      </c>
      <c r="E47" t="s">
        <v>175</v>
      </c>
      <c r="F47" t="s">
        <v>27</v>
      </c>
      <c r="G47" t="s">
        <v>27</v>
      </c>
      <c r="H47" t="s">
        <v>27</v>
      </c>
      <c r="I47" t="s">
        <v>27</v>
      </c>
      <c r="J47" t="s">
        <v>27</v>
      </c>
      <c r="K47" t="s">
        <v>27</v>
      </c>
      <c r="L47" t="s">
        <v>27</v>
      </c>
      <c r="M47" t="s">
        <v>27</v>
      </c>
      <c r="N47" t="s">
        <v>27</v>
      </c>
      <c r="O47" t="s">
        <v>27</v>
      </c>
      <c r="P47" t="s">
        <v>27</v>
      </c>
      <c r="Q47" t="s">
        <v>27</v>
      </c>
      <c r="R47" t="s">
        <v>27</v>
      </c>
      <c r="S47" t="s">
        <v>27</v>
      </c>
      <c r="T47" t="s">
        <v>27</v>
      </c>
      <c r="U47" t="s">
        <v>27</v>
      </c>
      <c r="V47" t="s">
        <v>173</v>
      </c>
      <c r="W47" t="s">
        <v>28</v>
      </c>
      <c r="X47" t="s">
        <v>39</v>
      </c>
      <c r="Y47" t="s">
        <v>39</v>
      </c>
      <c r="Z47" t="s">
        <v>45</v>
      </c>
    </row>
    <row r="48" spans="1:26" x14ac:dyDescent="0.25">
      <c r="A48" t="s">
        <v>179</v>
      </c>
      <c r="B48" t="s">
        <v>27</v>
      </c>
      <c r="C48" t="s">
        <v>47</v>
      </c>
      <c r="D48" t="s">
        <v>180</v>
      </c>
      <c r="E48" t="s">
        <v>181</v>
      </c>
      <c r="F48" t="s">
        <v>27</v>
      </c>
      <c r="G48" t="s">
        <v>27</v>
      </c>
      <c r="H48" t="s">
        <v>27</v>
      </c>
      <c r="I48" t="s">
        <v>27</v>
      </c>
      <c r="J48" t="s">
        <v>27</v>
      </c>
      <c r="K48" t="s">
        <v>27</v>
      </c>
      <c r="L48" t="s">
        <v>27</v>
      </c>
      <c r="M48" t="s">
        <v>27</v>
      </c>
      <c r="N48" t="s">
        <v>27</v>
      </c>
      <c r="O48" t="s">
        <v>27</v>
      </c>
      <c r="P48" t="s">
        <v>27</v>
      </c>
      <c r="Q48" t="s">
        <v>27</v>
      </c>
      <c r="R48" t="s">
        <v>27</v>
      </c>
      <c r="S48" t="s">
        <v>27</v>
      </c>
      <c r="T48" t="s">
        <v>27</v>
      </c>
      <c r="U48" t="s">
        <v>27</v>
      </c>
      <c r="V48" t="s">
        <v>179</v>
      </c>
      <c r="W48" t="s">
        <v>47</v>
      </c>
      <c r="X48" t="s">
        <v>39</v>
      </c>
      <c r="Y48" t="s">
        <v>39</v>
      </c>
      <c r="Z48" t="s">
        <v>503</v>
      </c>
    </row>
    <row r="49" spans="1:26" x14ac:dyDescent="0.25">
      <c r="A49" t="s">
        <v>185</v>
      </c>
      <c r="B49" t="s">
        <v>27</v>
      </c>
      <c r="C49" t="s">
        <v>43</v>
      </c>
      <c r="D49" t="s">
        <v>27</v>
      </c>
      <c r="E49" t="s">
        <v>27</v>
      </c>
      <c r="F49" t="s">
        <v>27</v>
      </c>
      <c r="G49" t="s">
        <v>27</v>
      </c>
      <c r="H49" t="s">
        <v>27</v>
      </c>
      <c r="I49" t="s">
        <v>27</v>
      </c>
      <c r="J49" t="s">
        <v>27</v>
      </c>
      <c r="K49" t="s">
        <v>27</v>
      </c>
      <c r="L49" t="s">
        <v>27</v>
      </c>
      <c r="M49" t="s">
        <v>27</v>
      </c>
      <c r="N49" t="s">
        <v>27</v>
      </c>
      <c r="O49" t="s">
        <v>27</v>
      </c>
      <c r="P49" t="s">
        <v>27</v>
      </c>
      <c r="Q49" t="s">
        <v>27</v>
      </c>
      <c r="R49" t="s">
        <v>27</v>
      </c>
      <c r="S49" t="s">
        <v>27</v>
      </c>
      <c r="T49" t="s">
        <v>27</v>
      </c>
      <c r="U49" t="s">
        <v>27</v>
      </c>
      <c r="V49" t="s">
        <v>185</v>
      </c>
      <c r="W49" t="s">
        <v>43</v>
      </c>
      <c r="X49" t="s">
        <v>39</v>
      </c>
      <c r="Y49" t="s">
        <v>39</v>
      </c>
      <c r="Z49" t="s">
        <v>45</v>
      </c>
    </row>
    <row r="50" spans="1:26" x14ac:dyDescent="0.25">
      <c r="A50" t="s">
        <v>186</v>
      </c>
      <c r="B50" t="s">
        <v>187</v>
      </c>
      <c r="C50" t="s">
        <v>28</v>
      </c>
      <c r="D50" t="s">
        <v>188</v>
      </c>
      <c r="E50" t="s">
        <v>189</v>
      </c>
      <c r="F50" t="s">
        <v>27</v>
      </c>
      <c r="G50" t="s">
        <v>27</v>
      </c>
      <c r="H50" t="s">
        <v>27</v>
      </c>
      <c r="I50" t="s">
        <v>27</v>
      </c>
      <c r="J50" t="s">
        <v>27</v>
      </c>
      <c r="K50" t="s">
        <v>27</v>
      </c>
      <c r="L50" t="s">
        <v>27</v>
      </c>
      <c r="M50" t="s">
        <v>27</v>
      </c>
      <c r="N50" t="s">
        <v>27</v>
      </c>
      <c r="O50" t="s">
        <v>27</v>
      </c>
      <c r="P50" t="s">
        <v>27</v>
      </c>
      <c r="Q50" t="s">
        <v>27</v>
      </c>
      <c r="R50" t="s">
        <v>27</v>
      </c>
      <c r="S50" t="s">
        <v>27</v>
      </c>
      <c r="T50" t="s">
        <v>27</v>
      </c>
      <c r="U50" t="s">
        <v>27</v>
      </c>
      <c r="V50" t="s">
        <v>196</v>
      </c>
      <c r="W50" t="s">
        <v>28</v>
      </c>
      <c r="X50" t="s">
        <v>39</v>
      </c>
      <c r="Y50" t="s">
        <v>39</v>
      </c>
      <c r="Z50" t="s">
        <v>509</v>
      </c>
    </row>
    <row r="51" spans="1:26" x14ac:dyDescent="0.25">
      <c r="A51" t="s">
        <v>198</v>
      </c>
      <c r="B51" t="s">
        <v>27</v>
      </c>
      <c r="C51" t="s">
        <v>28</v>
      </c>
      <c r="D51" t="s">
        <v>199</v>
      </c>
      <c r="E51" t="s">
        <v>200</v>
      </c>
      <c r="F51" t="s">
        <v>27</v>
      </c>
      <c r="G51" t="s">
        <v>27</v>
      </c>
      <c r="H51" t="s">
        <v>27</v>
      </c>
      <c r="I51" t="s">
        <v>27</v>
      </c>
      <c r="J51" t="s">
        <v>27</v>
      </c>
      <c r="K51" t="s">
        <v>27</v>
      </c>
      <c r="L51" t="s">
        <v>27</v>
      </c>
      <c r="M51" t="s">
        <v>27</v>
      </c>
      <c r="N51" t="s">
        <v>27</v>
      </c>
      <c r="O51" t="s">
        <v>27</v>
      </c>
      <c r="P51" t="s">
        <v>27</v>
      </c>
      <c r="Q51" t="s">
        <v>27</v>
      </c>
      <c r="R51" t="s">
        <v>27</v>
      </c>
      <c r="S51" t="s">
        <v>27</v>
      </c>
      <c r="T51" t="s">
        <v>27</v>
      </c>
      <c r="U51" t="s">
        <v>27</v>
      </c>
      <c r="V51" t="s">
        <v>198</v>
      </c>
      <c r="W51" t="s">
        <v>28</v>
      </c>
      <c r="X51" t="s">
        <v>39</v>
      </c>
      <c r="Y51" t="s">
        <v>39</v>
      </c>
      <c r="Z51" t="s">
        <v>513</v>
      </c>
    </row>
    <row r="52" spans="1:26" x14ac:dyDescent="0.25">
      <c r="A52" t="s">
        <v>207</v>
      </c>
      <c r="B52" t="s">
        <v>27</v>
      </c>
      <c r="C52" t="s">
        <v>43</v>
      </c>
      <c r="D52" t="s">
        <v>27</v>
      </c>
      <c r="E52" t="s">
        <v>27</v>
      </c>
      <c r="F52" t="s">
        <v>27</v>
      </c>
      <c r="G52" t="s">
        <v>27</v>
      </c>
      <c r="H52" t="s">
        <v>27</v>
      </c>
      <c r="I52" t="s">
        <v>27</v>
      </c>
      <c r="J52" t="s">
        <v>27</v>
      </c>
      <c r="K52" t="s">
        <v>27</v>
      </c>
      <c r="L52" t="s">
        <v>27</v>
      </c>
      <c r="M52" t="s">
        <v>27</v>
      </c>
      <c r="N52" t="s">
        <v>27</v>
      </c>
      <c r="O52" t="s">
        <v>27</v>
      </c>
      <c r="P52" t="s">
        <v>27</v>
      </c>
      <c r="Q52" t="s">
        <v>27</v>
      </c>
      <c r="R52" t="s">
        <v>27</v>
      </c>
      <c r="S52" t="s">
        <v>27</v>
      </c>
      <c r="T52" t="s">
        <v>27</v>
      </c>
      <c r="U52" t="s">
        <v>27</v>
      </c>
      <c r="V52" t="s">
        <v>208</v>
      </c>
      <c r="W52" t="s">
        <v>43</v>
      </c>
      <c r="X52" t="s">
        <v>39</v>
      </c>
      <c r="Y52" t="s">
        <v>39</v>
      </c>
      <c r="Z52" t="s">
        <v>45</v>
      </c>
    </row>
    <row r="53" spans="1:26" x14ac:dyDescent="0.25">
      <c r="A53" t="s">
        <v>209</v>
      </c>
      <c r="B53" t="s">
        <v>27</v>
      </c>
      <c r="C53" t="s">
        <v>43</v>
      </c>
      <c r="D53" t="s">
        <v>27</v>
      </c>
      <c r="E53" t="s">
        <v>27</v>
      </c>
      <c r="F53" t="s">
        <v>27</v>
      </c>
      <c r="G53" t="s">
        <v>27</v>
      </c>
      <c r="H53" t="s">
        <v>27</v>
      </c>
      <c r="I53" t="s">
        <v>27</v>
      </c>
      <c r="J53" t="s">
        <v>27</v>
      </c>
      <c r="K53" t="s">
        <v>27</v>
      </c>
      <c r="L53" t="s">
        <v>27</v>
      </c>
      <c r="M53" t="s">
        <v>27</v>
      </c>
      <c r="N53" t="s">
        <v>27</v>
      </c>
      <c r="O53" t="s">
        <v>27</v>
      </c>
      <c r="P53" t="s">
        <v>27</v>
      </c>
      <c r="Q53" t="s">
        <v>27</v>
      </c>
      <c r="R53" t="s">
        <v>27</v>
      </c>
      <c r="S53" t="s">
        <v>27</v>
      </c>
      <c r="T53" t="s">
        <v>27</v>
      </c>
      <c r="U53" t="s">
        <v>27</v>
      </c>
      <c r="V53" t="s">
        <v>209</v>
      </c>
      <c r="W53" t="s">
        <v>43</v>
      </c>
      <c r="X53" t="s">
        <v>39</v>
      </c>
      <c r="Y53" t="s">
        <v>39</v>
      </c>
      <c r="Z53" t="s">
        <v>45</v>
      </c>
    </row>
    <row r="54" spans="1:26" x14ac:dyDescent="0.25">
      <c r="A54" t="s">
        <v>210</v>
      </c>
      <c r="B54" t="s">
        <v>42</v>
      </c>
      <c r="C54" t="s">
        <v>43</v>
      </c>
      <c r="D54" t="s">
        <v>27</v>
      </c>
      <c r="E54" t="s">
        <v>27</v>
      </c>
      <c r="F54" t="s">
        <v>27</v>
      </c>
      <c r="G54" t="s">
        <v>27</v>
      </c>
      <c r="H54" t="s">
        <v>27</v>
      </c>
      <c r="I54" t="s">
        <v>27</v>
      </c>
      <c r="J54" t="s">
        <v>27</v>
      </c>
      <c r="K54" t="s">
        <v>27</v>
      </c>
      <c r="L54" t="s">
        <v>27</v>
      </c>
      <c r="M54" t="s">
        <v>27</v>
      </c>
      <c r="N54" t="s">
        <v>27</v>
      </c>
      <c r="O54" t="s">
        <v>27</v>
      </c>
      <c r="P54" t="s">
        <v>27</v>
      </c>
      <c r="Q54" t="s">
        <v>27</v>
      </c>
      <c r="R54" t="s">
        <v>27</v>
      </c>
      <c r="S54" t="s">
        <v>27</v>
      </c>
      <c r="T54" t="s">
        <v>27</v>
      </c>
      <c r="U54" t="s">
        <v>27</v>
      </c>
      <c r="V54" t="s">
        <v>211</v>
      </c>
      <c r="W54" t="s">
        <v>43</v>
      </c>
      <c r="X54" t="s">
        <v>39</v>
      </c>
      <c r="Y54" t="s">
        <v>39</v>
      </c>
      <c r="Z54" t="s">
        <v>45</v>
      </c>
    </row>
    <row r="55" spans="1:26" x14ac:dyDescent="0.25">
      <c r="A55" t="s">
        <v>212</v>
      </c>
      <c r="B55" t="s">
        <v>42</v>
      </c>
      <c r="C55" t="s">
        <v>43</v>
      </c>
      <c r="D55" t="s">
        <v>27</v>
      </c>
      <c r="E55" t="s">
        <v>27</v>
      </c>
      <c r="F55" t="s">
        <v>27</v>
      </c>
      <c r="G55" t="s">
        <v>27</v>
      </c>
      <c r="H55" t="s">
        <v>27</v>
      </c>
      <c r="I55" t="s">
        <v>27</v>
      </c>
      <c r="J55" t="s">
        <v>27</v>
      </c>
      <c r="K55" t="s">
        <v>27</v>
      </c>
      <c r="L55" t="s">
        <v>27</v>
      </c>
      <c r="M55" t="s">
        <v>27</v>
      </c>
      <c r="N55" t="s">
        <v>27</v>
      </c>
      <c r="O55" t="s">
        <v>27</v>
      </c>
      <c r="P55" t="s">
        <v>27</v>
      </c>
      <c r="Q55" t="s">
        <v>27</v>
      </c>
      <c r="R55" t="s">
        <v>27</v>
      </c>
      <c r="S55" t="s">
        <v>27</v>
      </c>
      <c r="T55" t="s">
        <v>27</v>
      </c>
      <c r="U55" t="s">
        <v>27</v>
      </c>
      <c r="V55" t="s">
        <v>213</v>
      </c>
      <c r="W55" t="s">
        <v>43</v>
      </c>
      <c r="X55" t="s">
        <v>39</v>
      </c>
      <c r="Y55" t="s">
        <v>39</v>
      </c>
      <c r="Z55" t="s">
        <v>45</v>
      </c>
    </row>
    <row r="56" spans="1:26" x14ac:dyDescent="0.25">
      <c r="A56" t="s">
        <v>214</v>
      </c>
      <c r="B56" t="s">
        <v>27</v>
      </c>
      <c r="C56" t="s">
        <v>43</v>
      </c>
      <c r="D56" t="s">
        <v>27</v>
      </c>
      <c r="E56" t="s">
        <v>27</v>
      </c>
      <c r="F56" t="s">
        <v>27</v>
      </c>
      <c r="G56" t="s">
        <v>27</v>
      </c>
      <c r="H56" t="s">
        <v>27</v>
      </c>
      <c r="I56" t="s">
        <v>27</v>
      </c>
      <c r="J56" t="s">
        <v>27</v>
      </c>
      <c r="K56" t="s">
        <v>27</v>
      </c>
      <c r="L56" t="s">
        <v>27</v>
      </c>
      <c r="M56" t="s">
        <v>27</v>
      </c>
      <c r="N56" t="s">
        <v>27</v>
      </c>
      <c r="O56" t="s">
        <v>27</v>
      </c>
      <c r="P56" t="s">
        <v>27</v>
      </c>
      <c r="Q56" t="s">
        <v>27</v>
      </c>
      <c r="R56" t="s">
        <v>27</v>
      </c>
      <c r="S56" t="s">
        <v>27</v>
      </c>
      <c r="T56" t="s">
        <v>27</v>
      </c>
      <c r="U56" t="s">
        <v>27</v>
      </c>
      <c r="V56" t="s">
        <v>215</v>
      </c>
      <c r="W56" t="s">
        <v>43</v>
      </c>
      <c r="X56" t="s">
        <v>39</v>
      </c>
      <c r="Y56" t="s">
        <v>39</v>
      </c>
      <c r="Z56" t="s">
        <v>45</v>
      </c>
    </row>
    <row r="57" spans="1:26" x14ac:dyDescent="0.25">
      <c r="A57" t="s">
        <v>216</v>
      </c>
      <c r="B57" t="s">
        <v>89</v>
      </c>
      <c r="C57" t="s">
        <v>43</v>
      </c>
      <c r="D57" t="s">
        <v>27</v>
      </c>
      <c r="E57" t="s">
        <v>27</v>
      </c>
      <c r="F57" t="s">
        <v>27</v>
      </c>
      <c r="G57" t="s">
        <v>27</v>
      </c>
      <c r="H57" t="s">
        <v>27</v>
      </c>
      <c r="I57" t="s">
        <v>27</v>
      </c>
      <c r="J57" t="s">
        <v>27</v>
      </c>
      <c r="K57" t="s">
        <v>27</v>
      </c>
      <c r="L57" t="s">
        <v>27</v>
      </c>
      <c r="M57" t="s">
        <v>27</v>
      </c>
      <c r="N57" t="s">
        <v>27</v>
      </c>
      <c r="O57" t="s">
        <v>27</v>
      </c>
      <c r="P57" t="s">
        <v>27</v>
      </c>
      <c r="Q57" t="s">
        <v>27</v>
      </c>
      <c r="R57" t="s">
        <v>27</v>
      </c>
      <c r="S57" t="s">
        <v>27</v>
      </c>
      <c r="T57" t="s">
        <v>27</v>
      </c>
      <c r="U57" t="s">
        <v>27</v>
      </c>
      <c r="V57" t="s">
        <v>217</v>
      </c>
      <c r="W57" t="s">
        <v>43</v>
      </c>
      <c r="X57" t="s">
        <v>39</v>
      </c>
      <c r="Y57" t="s">
        <v>39</v>
      </c>
      <c r="Z57" t="s">
        <v>45</v>
      </c>
    </row>
    <row r="58" spans="1:26" x14ac:dyDescent="0.25">
      <c r="A58" t="s">
        <v>218</v>
      </c>
      <c r="B58" t="s">
        <v>27</v>
      </c>
      <c r="C58" t="s">
        <v>43</v>
      </c>
      <c r="D58" t="s">
        <v>219</v>
      </c>
      <c r="E58" t="s">
        <v>220</v>
      </c>
      <c r="F58" t="s">
        <v>27</v>
      </c>
      <c r="G58" t="s">
        <v>27</v>
      </c>
      <c r="H58" t="s">
        <v>27</v>
      </c>
      <c r="I58" t="s">
        <v>27</v>
      </c>
      <c r="J58" t="s">
        <v>27</v>
      </c>
      <c r="K58" t="s">
        <v>27</v>
      </c>
      <c r="L58" t="s">
        <v>27</v>
      </c>
      <c r="M58" t="s">
        <v>27</v>
      </c>
      <c r="N58" t="s">
        <v>27</v>
      </c>
      <c r="O58" t="s">
        <v>27</v>
      </c>
      <c r="P58" t="s">
        <v>27</v>
      </c>
      <c r="Q58" t="s">
        <v>27</v>
      </c>
      <c r="R58" t="s">
        <v>27</v>
      </c>
      <c r="S58" t="s">
        <v>27</v>
      </c>
      <c r="T58" t="s">
        <v>27</v>
      </c>
      <c r="U58" t="s">
        <v>27</v>
      </c>
      <c r="V58" t="s">
        <v>218</v>
      </c>
      <c r="W58" t="s">
        <v>43</v>
      </c>
      <c r="X58" t="s">
        <v>39</v>
      </c>
      <c r="Y58" t="s">
        <v>39</v>
      </c>
      <c r="Z58" t="s">
        <v>45</v>
      </c>
    </row>
    <row r="59" spans="1:26" x14ac:dyDescent="0.25">
      <c r="A59" t="s">
        <v>221</v>
      </c>
      <c r="B59" t="s">
        <v>27</v>
      </c>
      <c r="C59" t="s">
        <v>28</v>
      </c>
      <c r="D59" t="s">
        <v>222</v>
      </c>
      <c r="E59" t="s">
        <v>223</v>
      </c>
      <c r="F59" t="s">
        <v>27</v>
      </c>
      <c r="G59" t="s">
        <v>27</v>
      </c>
      <c r="H59" t="s">
        <v>27</v>
      </c>
      <c r="I59" t="s">
        <v>27</v>
      </c>
      <c r="J59" t="s">
        <v>27</v>
      </c>
      <c r="K59" t="s">
        <v>27</v>
      </c>
      <c r="L59" t="s">
        <v>27</v>
      </c>
      <c r="M59" t="s">
        <v>27</v>
      </c>
      <c r="N59" t="s">
        <v>27</v>
      </c>
      <c r="O59" t="s">
        <v>27</v>
      </c>
      <c r="P59" t="s">
        <v>27</v>
      </c>
      <c r="Q59" t="s">
        <v>27</v>
      </c>
      <c r="R59" t="s">
        <v>27</v>
      </c>
      <c r="S59" t="s">
        <v>27</v>
      </c>
      <c r="T59" t="s">
        <v>27</v>
      </c>
      <c r="U59" t="s">
        <v>27</v>
      </c>
      <c r="V59" t="s">
        <v>221</v>
      </c>
      <c r="W59" t="s">
        <v>28</v>
      </c>
      <c r="X59" t="s">
        <v>39</v>
      </c>
      <c r="Y59" t="s">
        <v>39</v>
      </c>
      <c r="Z59" t="s">
        <v>519</v>
      </c>
    </row>
    <row r="60" spans="1:26" x14ac:dyDescent="0.25">
      <c r="A60" t="s">
        <v>231</v>
      </c>
      <c r="B60" t="s">
        <v>27</v>
      </c>
      <c r="C60" t="s">
        <v>43</v>
      </c>
      <c r="D60" t="s">
        <v>27</v>
      </c>
      <c r="E60" t="s">
        <v>27</v>
      </c>
      <c r="F60" t="s">
        <v>27</v>
      </c>
      <c r="G60" t="s">
        <v>27</v>
      </c>
      <c r="H60" t="s">
        <v>27</v>
      </c>
      <c r="I60" t="s">
        <v>27</v>
      </c>
      <c r="J60" t="s">
        <v>27</v>
      </c>
      <c r="K60" t="s">
        <v>27</v>
      </c>
      <c r="L60" t="s">
        <v>27</v>
      </c>
      <c r="M60" t="s">
        <v>27</v>
      </c>
      <c r="N60" t="s">
        <v>27</v>
      </c>
      <c r="O60" t="s">
        <v>27</v>
      </c>
      <c r="P60" t="s">
        <v>27</v>
      </c>
      <c r="Q60" t="s">
        <v>27</v>
      </c>
      <c r="R60" t="s">
        <v>27</v>
      </c>
      <c r="S60" t="s">
        <v>27</v>
      </c>
      <c r="T60" t="s">
        <v>27</v>
      </c>
      <c r="U60" t="s">
        <v>27</v>
      </c>
      <c r="V60" t="s">
        <v>231</v>
      </c>
      <c r="W60" t="s">
        <v>43</v>
      </c>
      <c r="X60" t="s">
        <v>39</v>
      </c>
      <c r="Y60" t="s">
        <v>39</v>
      </c>
      <c r="Z60" t="s">
        <v>45</v>
      </c>
    </row>
    <row r="61" spans="1:26" x14ac:dyDescent="0.25">
      <c r="A61" t="s">
        <v>232</v>
      </c>
      <c r="B61" t="s">
        <v>42</v>
      </c>
      <c r="C61" t="s">
        <v>43</v>
      </c>
      <c r="D61" t="s">
        <v>27</v>
      </c>
      <c r="E61" t="s">
        <v>27</v>
      </c>
      <c r="F61" t="s">
        <v>27</v>
      </c>
      <c r="G61" t="s">
        <v>27</v>
      </c>
      <c r="H61" t="s">
        <v>27</v>
      </c>
      <c r="I61" t="s">
        <v>27</v>
      </c>
      <c r="J61" t="s">
        <v>27</v>
      </c>
      <c r="K61" t="s">
        <v>27</v>
      </c>
      <c r="L61" t="s">
        <v>27</v>
      </c>
      <c r="M61" t="s">
        <v>27</v>
      </c>
      <c r="N61" t="s">
        <v>27</v>
      </c>
      <c r="O61" t="s">
        <v>27</v>
      </c>
      <c r="P61" t="s">
        <v>27</v>
      </c>
      <c r="Q61" t="s">
        <v>27</v>
      </c>
      <c r="R61" t="s">
        <v>27</v>
      </c>
      <c r="S61" t="s">
        <v>27</v>
      </c>
      <c r="T61" t="s">
        <v>27</v>
      </c>
      <c r="U61" t="s">
        <v>27</v>
      </c>
      <c r="V61" t="s">
        <v>233</v>
      </c>
      <c r="W61" t="s">
        <v>43</v>
      </c>
      <c r="X61" t="s">
        <v>39</v>
      </c>
      <c r="Y61" t="s">
        <v>39</v>
      </c>
      <c r="Z61" t="s">
        <v>45</v>
      </c>
    </row>
    <row r="62" spans="1:26" x14ac:dyDescent="0.25">
      <c r="A62" t="s">
        <v>234</v>
      </c>
      <c r="B62" t="s">
        <v>42</v>
      </c>
      <c r="C62" t="s">
        <v>43</v>
      </c>
      <c r="D62" t="s">
        <v>27</v>
      </c>
      <c r="E62" t="s">
        <v>27</v>
      </c>
      <c r="F62" t="s">
        <v>27</v>
      </c>
      <c r="G62" t="s">
        <v>27</v>
      </c>
      <c r="H62" t="s">
        <v>27</v>
      </c>
      <c r="I62" t="s">
        <v>27</v>
      </c>
      <c r="J62" t="s">
        <v>27</v>
      </c>
      <c r="K62" t="s">
        <v>27</v>
      </c>
      <c r="L62" t="s">
        <v>27</v>
      </c>
      <c r="M62" t="s">
        <v>27</v>
      </c>
      <c r="N62" t="s">
        <v>27</v>
      </c>
      <c r="O62" t="s">
        <v>27</v>
      </c>
      <c r="P62" t="s">
        <v>27</v>
      </c>
      <c r="Q62" t="s">
        <v>27</v>
      </c>
      <c r="R62" t="s">
        <v>27</v>
      </c>
      <c r="S62" t="s">
        <v>27</v>
      </c>
      <c r="T62" t="s">
        <v>27</v>
      </c>
      <c r="U62" t="s">
        <v>27</v>
      </c>
      <c r="V62" t="s">
        <v>235</v>
      </c>
      <c r="W62" t="s">
        <v>43</v>
      </c>
      <c r="X62" t="s">
        <v>39</v>
      </c>
      <c r="Y62" t="s">
        <v>39</v>
      </c>
      <c r="Z62" t="s">
        <v>45</v>
      </c>
    </row>
    <row r="63" spans="1:26" x14ac:dyDescent="0.25">
      <c r="A63" t="s">
        <v>236</v>
      </c>
      <c r="B63" t="s">
        <v>27</v>
      </c>
      <c r="C63" t="s">
        <v>237</v>
      </c>
      <c r="D63" t="s">
        <v>27</v>
      </c>
      <c r="E63" t="s">
        <v>27</v>
      </c>
      <c r="F63" t="s">
        <v>27</v>
      </c>
      <c r="G63" t="s">
        <v>27</v>
      </c>
      <c r="H63" t="s">
        <v>27</v>
      </c>
      <c r="I63" t="s">
        <v>27</v>
      </c>
      <c r="J63" t="s">
        <v>27</v>
      </c>
      <c r="K63" t="s">
        <v>27</v>
      </c>
      <c r="L63" t="s">
        <v>27</v>
      </c>
      <c r="M63" t="s">
        <v>27</v>
      </c>
      <c r="N63" t="s">
        <v>27</v>
      </c>
      <c r="O63" t="s">
        <v>27</v>
      </c>
      <c r="P63" t="s">
        <v>27</v>
      </c>
      <c r="Q63" t="s">
        <v>27</v>
      </c>
      <c r="R63" t="s">
        <v>27</v>
      </c>
      <c r="S63" t="s">
        <v>27</v>
      </c>
      <c r="T63" t="s">
        <v>27</v>
      </c>
      <c r="U63" t="s">
        <v>27</v>
      </c>
      <c r="V63" t="s">
        <v>236</v>
      </c>
      <c r="W63" t="s">
        <v>237</v>
      </c>
      <c r="X63" t="s">
        <v>39</v>
      </c>
      <c r="Y63" t="s">
        <v>39</v>
      </c>
      <c r="Z63" t="s">
        <v>520</v>
      </c>
    </row>
    <row r="64" spans="1:26" x14ac:dyDescent="0.25">
      <c r="A64" t="s">
        <v>241</v>
      </c>
      <c r="B64" t="s">
        <v>158</v>
      </c>
      <c r="C64" t="s">
        <v>47</v>
      </c>
      <c r="D64" t="s">
        <v>242</v>
      </c>
      <c r="E64" t="s">
        <v>243</v>
      </c>
      <c r="F64" t="s">
        <v>27</v>
      </c>
      <c r="G64" t="s">
        <v>27</v>
      </c>
      <c r="H64" t="s">
        <v>27</v>
      </c>
      <c r="I64" t="s">
        <v>27</v>
      </c>
      <c r="J64" t="s">
        <v>27</v>
      </c>
      <c r="K64" t="s">
        <v>27</v>
      </c>
      <c r="L64" t="s">
        <v>27</v>
      </c>
      <c r="M64" t="s">
        <v>27</v>
      </c>
      <c r="N64" t="s">
        <v>27</v>
      </c>
      <c r="O64" t="s">
        <v>27</v>
      </c>
      <c r="P64" t="s">
        <v>27</v>
      </c>
      <c r="Q64" t="s">
        <v>27</v>
      </c>
      <c r="R64" t="s">
        <v>27</v>
      </c>
      <c r="S64" t="s">
        <v>27</v>
      </c>
      <c r="T64" t="s">
        <v>27</v>
      </c>
      <c r="U64" t="s">
        <v>27</v>
      </c>
      <c r="V64" t="s">
        <v>244</v>
      </c>
      <c r="W64" t="s">
        <v>43</v>
      </c>
      <c r="X64" t="s">
        <v>39</v>
      </c>
      <c r="Y64" t="s">
        <v>39</v>
      </c>
      <c r="Z64" t="s">
        <v>45</v>
      </c>
    </row>
    <row r="65" spans="1:26" x14ac:dyDescent="0.25">
      <c r="A65" t="s">
        <v>245</v>
      </c>
      <c r="B65" t="s">
        <v>27</v>
      </c>
      <c r="C65" t="s">
        <v>47</v>
      </c>
      <c r="D65" t="s">
        <v>246</v>
      </c>
      <c r="E65" t="s">
        <v>247</v>
      </c>
      <c r="F65" t="s">
        <v>27</v>
      </c>
      <c r="G65" t="s">
        <v>27</v>
      </c>
      <c r="H65" t="s">
        <v>27</v>
      </c>
      <c r="I65" t="s">
        <v>27</v>
      </c>
      <c r="J65" t="s">
        <v>27</v>
      </c>
      <c r="K65" t="s">
        <v>27</v>
      </c>
      <c r="L65" t="s">
        <v>27</v>
      </c>
      <c r="M65" t="s">
        <v>27</v>
      </c>
      <c r="N65" t="s">
        <v>27</v>
      </c>
      <c r="O65" t="s">
        <v>27</v>
      </c>
      <c r="P65" t="s">
        <v>27</v>
      </c>
      <c r="Q65" t="s">
        <v>27</v>
      </c>
      <c r="R65" t="s">
        <v>27</v>
      </c>
      <c r="S65" t="s">
        <v>27</v>
      </c>
      <c r="T65" t="s">
        <v>27</v>
      </c>
      <c r="U65" t="s">
        <v>27</v>
      </c>
      <c r="V65" t="s">
        <v>245</v>
      </c>
      <c r="W65" t="s">
        <v>47</v>
      </c>
      <c r="X65" t="s">
        <v>39</v>
      </c>
      <c r="Y65" t="s">
        <v>39</v>
      </c>
      <c r="Z65" t="s">
        <v>523</v>
      </c>
    </row>
    <row r="66" spans="1:26" x14ac:dyDescent="0.25">
      <c r="A66" t="s">
        <v>253</v>
      </c>
      <c r="B66" t="s">
        <v>27</v>
      </c>
      <c r="C66" t="s">
        <v>47</v>
      </c>
      <c r="D66" t="s">
        <v>254</v>
      </c>
      <c r="E66" t="s">
        <v>255</v>
      </c>
      <c r="F66" t="s">
        <v>27</v>
      </c>
      <c r="G66" t="s">
        <v>27</v>
      </c>
      <c r="H66" t="s">
        <v>27</v>
      </c>
      <c r="I66" t="s">
        <v>27</v>
      </c>
      <c r="J66" t="s">
        <v>27</v>
      </c>
      <c r="K66" t="s">
        <v>27</v>
      </c>
      <c r="L66" t="s">
        <v>27</v>
      </c>
      <c r="M66" t="s">
        <v>27</v>
      </c>
      <c r="N66" t="s">
        <v>27</v>
      </c>
      <c r="O66" t="s">
        <v>27</v>
      </c>
      <c r="P66" t="s">
        <v>27</v>
      </c>
      <c r="Q66" t="s">
        <v>27</v>
      </c>
      <c r="R66" t="s">
        <v>27</v>
      </c>
      <c r="S66" t="s">
        <v>27</v>
      </c>
      <c r="T66" t="s">
        <v>27</v>
      </c>
      <c r="U66" t="s">
        <v>27</v>
      </c>
      <c r="V66" t="s">
        <v>253</v>
      </c>
      <c r="W66" t="s">
        <v>47</v>
      </c>
      <c r="X66" t="s">
        <v>39</v>
      </c>
      <c r="Y66" t="s">
        <v>39</v>
      </c>
      <c r="Z66" t="s">
        <v>526</v>
      </c>
    </row>
    <row r="67" spans="1:26" x14ac:dyDescent="0.25">
      <c r="A67" t="s">
        <v>259</v>
      </c>
      <c r="B67" t="s">
        <v>42</v>
      </c>
      <c r="C67" t="s">
        <v>47</v>
      </c>
      <c r="D67" t="s">
        <v>260</v>
      </c>
      <c r="E67" t="s">
        <v>261</v>
      </c>
      <c r="F67" t="s">
        <v>27</v>
      </c>
      <c r="G67" t="s">
        <v>27</v>
      </c>
      <c r="H67" t="s">
        <v>27</v>
      </c>
      <c r="I67" t="s">
        <v>27</v>
      </c>
      <c r="J67" t="s">
        <v>27</v>
      </c>
      <c r="K67" t="s">
        <v>27</v>
      </c>
      <c r="L67" t="s">
        <v>27</v>
      </c>
      <c r="M67" t="s">
        <v>27</v>
      </c>
      <c r="N67" t="s">
        <v>27</v>
      </c>
      <c r="O67" t="s">
        <v>27</v>
      </c>
      <c r="P67" t="s">
        <v>27</v>
      </c>
      <c r="Q67" t="s">
        <v>27</v>
      </c>
      <c r="R67" t="s">
        <v>27</v>
      </c>
      <c r="S67" t="s">
        <v>27</v>
      </c>
      <c r="T67" t="s">
        <v>27</v>
      </c>
      <c r="U67" t="s">
        <v>27</v>
      </c>
      <c r="V67" t="s">
        <v>262</v>
      </c>
      <c r="W67" t="s">
        <v>43</v>
      </c>
      <c r="X67" t="s">
        <v>39</v>
      </c>
      <c r="Y67" t="s">
        <v>39</v>
      </c>
      <c r="Z67" t="s">
        <v>45</v>
      </c>
    </row>
    <row r="68" spans="1:26" x14ac:dyDescent="0.25">
      <c r="A68" t="s">
        <v>263</v>
      </c>
      <c r="B68" t="s">
        <v>89</v>
      </c>
      <c r="C68" t="s">
        <v>47</v>
      </c>
      <c r="D68" t="s">
        <v>264</v>
      </c>
      <c r="E68" t="s">
        <v>265</v>
      </c>
      <c r="F68" t="s">
        <v>27</v>
      </c>
      <c r="G68" t="s">
        <v>27</v>
      </c>
      <c r="H68" t="s">
        <v>27</v>
      </c>
      <c r="I68" t="s">
        <v>27</v>
      </c>
      <c r="J68" t="s">
        <v>27</v>
      </c>
      <c r="K68" t="s">
        <v>27</v>
      </c>
      <c r="L68" t="s">
        <v>27</v>
      </c>
      <c r="M68" t="s">
        <v>27</v>
      </c>
      <c r="N68" t="s">
        <v>27</v>
      </c>
      <c r="O68" t="s">
        <v>27</v>
      </c>
      <c r="P68" t="s">
        <v>27</v>
      </c>
      <c r="Q68" t="s">
        <v>27</v>
      </c>
      <c r="R68" t="s">
        <v>27</v>
      </c>
      <c r="S68" t="s">
        <v>27</v>
      </c>
      <c r="T68" t="s">
        <v>27</v>
      </c>
      <c r="U68" t="s">
        <v>27</v>
      </c>
      <c r="V68" t="s">
        <v>266</v>
      </c>
      <c r="W68" t="s">
        <v>43</v>
      </c>
      <c r="X68" t="s">
        <v>39</v>
      </c>
      <c r="Y68" t="s">
        <v>39</v>
      </c>
      <c r="Z68" t="s">
        <v>45</v>
      </c>
    </row>
    <row r="69" spans="1:26" x14ac:dyDescent="0.25">
      <c r="A69" t="s">
        <v>267</v>
      </c>
      <c r="B69" t="s">
        <v>27</v>
      </c>
      <c r="C69" t="s">
        <v>47</v>
      </c>
      <c r="D69" t="s">
        <v>268</v>
      </c>
      <c r="E69" t="s">
        <v>269</v>
      </c>
      <c r="F69" t="s">
        <v>27</v>
      </c>
      <c r="G69" t="s">
        <v>27</v>
      </c>
      <c r="H69" t="s">
        <v>27</v>
      </c>
      <c r="I69" t="s">
        <v>27</v>
      </c>
      <c r="J69" t="s">
        <v>27</v>
      </c>
      <c r="K69" t="s">
        <v>27</v>
      </c>
      <c r="L69" t="s">
        <v>27</v>
      </c>
      <c r="M69" t="s">
        <v>27</v>
      </c>
      <c r="N69" t="s">
        <v>27</v>
      </c>
      <c r="O69" t="s">
        <v>27</v>
      </c>
      <c r="P69" t="s">
        <v>27</v>
      </c>
      <c r="Q69" t="s">
        <v>27</v>
      </c>
      <c r="R69" t="s">
        <v>27</v>
      </c>
      <c r="S69" t="s">
        <v>27</v>
      </c>
      <c r="T69" t="s">
        <v>27</v>
      </c>
      <c r="U69" t="s">
        <v>27</v>
      </c>
      <c r="V69" t="s">
        <v>267</v>
      </c>
      <c r="W69" t="s">
        <v>43</v>
      </c>
      <c r="X69" t="s">
        <v>39</v>
      </c>
      <c r="Y69" t="s">
        <v>39</v>
      </c>
      <c r="Z69" t="s">
        <v>531</v>
      </c>
    </row>
    <row r="70" spans="1:26" x14ac:dyDescent="0.25">
      <c r="A70" t="s">
        <v>273</v>
      </c>
      <c r="B70" t="s">
        <v>274</v>
      </c>
      <c r="C70" t="s">
        <v>47</v>
      </c>
      <c r="D70" t="s">
        <v>275</v>
      </c>
      <c r="E70" t="s">
        <v>276</v>
      </c>
      <c r="F70" t="s">
        <v>27</v>
      </c>
      <c r="G70" t="s">
        <v>27</v>
      </c>
      <c r="H70" t="s">
        <v>27</v>
      </c>
      <c r="I70" t="s">
        <v>27</v>
      </c>
      <c r="J70" t="s">
        <v>27</v>
      </c>
      <c r="K70" t="s">
        <v>27</v>
      </c>
      <c r="L70" t="s">
        <v>27</v>
      </c>
      <c r="M70" t="s">
        <v>27</v>
      </c>
      <c r="N70" t="s">
        <v>27</v>
      </c>
      <c r="O70" t="s">
        <v>27</v>
      </c>
      <c r="P70" t="s">
        <v>27</v>
      </c>
      <c r="Q70" t="s">
        <v>27</v>
      </c>
      <c r="R70" t="s">
        <v>27</v>
      </c>
      <c r="S70" t="s">
        <v>27</v>
      </c>
      <c r="T70" t="s">
        <v>27</v>
      </c>
      <c r="U70" t="s">
        <v>27</v>
      </c>
      <c r="V70" t="s">
        <v>277</v>
      </c>
      <c r="W70" t="s">
        <v>43</v>
      </c>
      <c r="X70" t="s">
        <v>39</v>
      </c>
      <c r="Y70" t="s">
        <v>39</v>
      </c>
      <c r="Z70" t="s">
        <v>45</v>
      </c>
    </row>
    <row r="71" spans="1:26" x14ac:dyDescent="0.25">
      <c r="A71" t="s">
        <v>278</v>
      </c>
      <c r="B71" t="s">
        <v>27</v>
      </c>
      <c r="C71" t="s">
        <v>47</v>
      </c>
      <c r="D71" t="s">
        <v>279</v>
      </c>
      <c r="E71" t="s">
        <v>280</v>
      </c>
      <c r="F71" t="s">
        <v>27</v>
      </c>
      <c r="G71" t="s">
        <v>27</v>
      </c>
      <c r="H71" t="s">
        <v>27</v>
      </c>
      <c r="I71" t="s">
        <v>27</v>
      </c>
      <c r="J71" t="s">
        <v>27</v>
      </c>
      <c r="K71" t="s">
        <v>27</v>
      </c>
      <c r="L71" t="s">
        <v>27</v>
      </c>
      <c r="M71" t="s">
        <v>27</v>
      </c>
      <c r="N71" t="s">
        <v>27</v>
      </c>
      <c r="O71" t="s">
        <v>27</v>
      </c>
      <c r="P71" t="s">
        <v>27</v>
      </c>
      <c r="Q71" t="s">
        <v>27</v>
      </c>
      <c r="R71" t="s">
        <v>27</v>
      </c>
      <c r="S71" t="s">
        <v>27</v>
      </c>
      <c r="T71" t="s">
        <v>27</v>
      </c>
      <c r="U71" t="s">
        <v>27</v>
      </c>
      <c r="V71" t="s">
        <v>278</v>
      </c>
      <c r="W71" t="s">
        <v>43</v>
      </c>
      <c r="X71" t="s">
        <v>39</v>
      </c>
      <c r="Y71" t="s">
        <v>39</v>
      </c>
      <c r="Z71" t="s">
        <v>45</v>
      </c>
    </row>
    <row r="72" spans="1:26" x14ac:dyDescent="0.25">
      <c r="A72" t="s">
        <v>281</v>
      </c>
      <c r="B72" t="s">
        <v>42</v>
      </c>
      <c r="C72" t="s">
        <v>47</v>
      </c>
      <c r="D72" t="s">
        <v>282</v>
      </c>
      <c r="E72" t="s">
        <v>283</v>
      </c>
      <c r="F72" t="s">
        <v>27</v>
      </c>
      <c r="G72" t="s">
        <v>27</v>
      </c>
      <c r="H72" t="s">
        <v>27</v>
      </c>
      <c r="I72" t="s">
        <v>27</v>
      </c>
      <c r="J72" t="s">
        <v>27</v>
      </c>
      <c r="K72" t="s">
        <v>27</v>
      </c>
      <c r="L72" t="s">
        <v>27</v>
      </c>
      <c r="M72" t="s">
        <v>27</v>
      </c>
      <c r="N72" t="s">
        <v>27</v>
      </c>
      <c r="O72" t="s">
        <v>27</v>
      </c>
      <c r="P72" t="s">
        <v>27</v>
      </c>
      <c r="Q72" t="s">
        <v>27</v>
      </c>
      <c r="R72" t="s">
        <v>27</v>
      </c>
      <c r="S72" t="s">
        <v>27</v>
      </c>
      <c r="T72" t="s">
        <v>27</v>
      </c>
      <c r="U72" t="s">
        <v>27</v>
      </c>
      <c r="V72" t="s">
        <v>284</v>
      </c>
      <c r="W72" t="s">
        <v>43</v>
      </c>
      <c r="X72" t="s">
        <v>39</v>
      </c>
      <c r="Y72" t="s">
        <v>39</v>
      </c>
      <c r="Z72" t="s">
        <v>45</v>
      </c>
    </row>
    <row r="73" spans="1:26" x14ac:dyDescent="0.25">
      <c r="A73" t="s">
        <v>285</v>
      </c>
      <c r="B73" t="s">
        <v>79</v>
      </c>
      <c r="C73" t="s">
        <v>47</v>
      </c>
      <c r="D73" t="s">
        <v>286</v>
      </c>
      <c r="E73" t="s">
        <v>287</v>
      </c>
      <c r="F73" t="s">
        <v>27</v>
      </c>
      <c r="G73" t="s">
        <v>27</v>
      </c>
      <c r="H73" t="s">
        <v>27</v>
      </c>
      <c r="I73" t="s">
        <v>27</v>
      </c>
      <c r="J73" t="s">
        <v>27</v>
      </c>
      <c r="K73" t="s">
        <v>27</v>
      </c>
      <c r="L73" t="s">
        <v>27</v>
      </c>
      <c r="M73" t="s">
        <v>27</v>
      </c>
      <c r="N73" t="s">
        <v>27</v>
      </c>
      <c r="O73" t="s">
        <v>27</v>
      </c>
      <c r="P73" t="s">
        <v>27</v>
      </c>
      <c r="Q73" t="s">
        <v>27</v>
      </c>
      <c r="R73" t="s">
        <v>27</v>
      </c>
      <c r="S73" t="s">
        <v>27</v>
      </c>
      <c r="T73" t="s">
        <v>27</v>
      </c>
      <c r="U73" t="s">
        <v>27</v>
      </c>
      <c r="V73" t="s">
        <v>288</v>
      </c>
      <c r="W73" t="s">
        <v>43</v>
      </c>
      <c r="X73" t="s">
        <v>39</v>
      </c>
      <c r="Y73" t="s">
        <v>39</v>
      </c>
      <c r="Z73" t="s">
        <v>45</v>
      </c>
    </row>
    <row r="74" spans="1:26" x14ac:dyDescent="0.25">
      <c r="A74" t="s">
        <v>289</v>
      </c>
      <c r="B74" t="s">
        <v>79</v>
      </c>
      <c r="C74" t="s">
        <v>47</v>
      </c>
      <c r="D74" t="s">
        <v>290</v>
      </c>
      <c r="E74" t="s">
        <v>291</v>
      </c>
      <c r="F74" t="s">
        <v>27</v>
      </c>
      <c r="G74" t="s">
        <v>27</v>
      </c>
      <c r="H74" t="s">
        <v>27</v>
      </c>
      <c r="I74" t="s">
        <v>27</v>
      </c>
      <c r="J74" t="s">
        <v>27</v>
      </c>
      <c r="K74" t="s">
        <v>27</v>
      </c>
      <c r="L74" t="s">
        <v>27</v>
      </c>
      <c r="M74" t="s">
        <v>27</v>
      </c>
      <c r="N74" t="s">
        <v>27</v>
      </c>
      <c r="O74" t="s">
        <v>27</v>
      </c>
      <c r="P74" t="s">
        <v>27</v>
      </c>
      <c r="Q74" t="s">
        <v>27</v>
      </c>
      <c r="R74" t="s">
        <v>27</v>
      </c>
      <c r="S74" t="s">
        <v>27</v>
      </c>
      <c r="T74" t="s">
        <v>27</v>
      </c>
      <c r="U74" t="s">
        <v>27</v>
      </c>
      <c r="V74" t="s">
        <v>292</v>
      </c>
      <c r="W74" t="s">
        <v>47</v>
      </c>
      <c r="X74" t="s">
        <v>39</v>
      </c>
      <c r="Y74" t="s">
        <v>39</v>
      </c>
      <c r="Z74" t="s">
        <v>536</v>
      </c>
    </row>
    <row r="75" spans="1:26" x14ac:dyDescent="0.25">
      <c r="A75" t="s">
        <v>293</v>
      </c>
      <c r="B75" t="s">
        <v>27</v>
      </c>
      <c r="C75" t="s">
        <v>47</v>
      </c>
      <c r="D75" t="s">
        <v>294</v>
      </c>
      <c r="E75" t="s">
        <v>295</v>
      </c>
      <c r="F75" t="s">
        <v>27</v>
      </c>
      <c r="G75" t="s">
        <v>27</v>
      </c>
      <c r="H75" t="s">
        <v>27</v>
      </c>
      <c r="I75" t="s">
        <v>27</v>
      </c>
      <c r="J75" t="s">
        <v>27</v>
      </c>
      <c r="K75" t="s">
        <v>27</v>
      </c>
      <c r="L75" t="s">
        <v>27</v>
      </c>
      <c r="M75" t="s">
        <v>27</v>
      </c>
      <c r="N75" t="s">
        <v>27</v>
      </c>
      <c r="O75" t="s">
        <v>27</v>
      </c>
      <c r="P75" t="s">
        <v>27</v>
      </c>
      <c r="Q75" t="s">
        <v>27</v>
      </c>
      <c r="R75" t="s">
        <v>27</v>
      </c>
      <c r="S75" t="s">
        <v>27</v>
      </c>
      <c r="T75" t="s">
        <v>27</v>
      </c>
      <c r="U75" t="s">
        <v>27</v>
      </c>
      <c r="V75" t="s">
        <v>293</v>
      </c>
      <c r="W75" t="s">
        <v>43</v>
      </c>
      <c r="X75" t="s">
        <v>39</v>
      </c>
      <c r="Y75" t="s">
        <v>39</v>
      </c>
      <c r="Z75" t="s">
        <v>45</v>
      </c>
    </row>
    <row r="76" spans="1:26" x14ac:dyDescent="0.25">
      <c r="A76" t="s">
        <v>296</v>
      </c>
      <c r="B76" t="s">
        <v>89</v>
      </c>
      <c r="C76" t="s">
        <v>47</v>
      </c>
      <c r="D76" t="s">
        <v>297</v>
      </c>
      <c r="E76" t="s">
        <v>298</v>
      </c>
      <c r="F76" t="s">
        <v>27</v>
      </c>
      <c r="G76" t="s">
        <v>27</v>
      </c>
      <c r="H76" t="s">
        <v>27</v>
      </c>
      <c r="I76" t="s">
        <v>27</v>
      </c>
      <c r="J76" t="s">
        <v>27</v>
      </c>
      <c r="K76" t="s">
        <v>27</v>
      </c>
      <c r="L76" t="s">
        <v>27</v>
      </c>
      <c r="M76" t="s">
        <v>27</v>
      </c>
      <c r="N76" t="s">
        <v>27</v>
      </c>
      <c r="O76" t="s">
        <v>27</v>
      </c>
      <c r="P76" t="s">
        <v>27</v>
      </c>
      <c r="Q76" t="s">
        <v>27</v>
      </c>
      <c r="R76" t="s">
        <v>27</v>
      </c>
      <c r="S76" t="s">
        <v>27</v>
      </c>
      <c r="T76" t="s">
        <v>27</v>
      </c>
      <c r="U76" t="s">
        <v>27</v>
      </c>
      <c r="V76" t="s">
        <v>299</v>
      </c>
      <c r="W76" t="s">
        <v>43</v>
      </c>
      <c r="X76" t="s">
        <v>39</v>
      </c>
      <c r="Y76" t="s">
        <v>39</v>
      </c>
      <c r="Z76" t="s">
        <v>45</v>
      </c>
    </row>
    <row r="77" spans="1:26" x14ac:dyDescent="0.25">
      <c r="A77" t="s">
        <v>300</v>
      </c>
      <c r="B77" t="s">
        <v>27</v>
      </c>
      <c r="C77" t="s">
        <v>47</v>
      </c>
      <c r="D77" t="s">
        <v>301</v>
      </c>
      <c r="E77" t="s">
        <v>302</v>
      </c>
      <c r="F77" t="s">
        <v>27</v>
      </c>
      <c r="G77" t="s">
        <v>27</v>
      </c>
      <c r="H77" t="s">
        <v>27</v>
      </c>
      <c r="I77" t="s">
        <v>27</v>
      </c>
      <c r="J77" t="s">
        <v>27</v>
      </c>
      <c r="K77" t="s">
        <v>27</v>
      </c>
      <c r="L77" t="s">
        <v>27</v>
      </c>
      <c r="M77" t="s">
        <v>27</v>
      </c>
      <c r="N77" t="s">
        <v>27</v>
      </c>
      <c r="O77" t="s">
        <v>27</v>
      </c>
      <c r="P77" t="s">
        <v>27</v>
      </c>
      <c r="Q77" t="s">
        <v>27</v>
      </c>
      <c r="R77" t="s">
        <v>27</v>
      </c>
      <c r="S77" t="s">
        <v>27</v>
      </c>
      <c r="T77" t="s">
        <v>27</v>
      </c>
      <c r="U77" t="s">
        <v>27</v>
      </c>
      <c r="V77" t="s">
        <v>300</v>
      </c>
      <c r="W77" t="s">
        <v>47</v>
      </c>
      <c r="X77" t="s">
        <v>39</v>
      </c>
      <c r="Y77" t="s">
        <v>39</v>
      </c>
      <c r="Z77" t="s">
        <v>541</v>
      </c>
    </row>
    <row r="78" spans="1:26" x14ac:dyDescent="0.25">
      <c r="A78" t="s">
        <v>308</v>
      </c>
      <c r="B78" t="s">
        <v>27</v>
      </c>
      <c r="C78" t="s">
        <v>47</v>
      </c>
      <c r="D78" t="s">
        <v>309</v>
      </c>
      <c r="E78" t="s">
        <v>310</v>
      </c>
      <c r="F78" t="s">
        <v>27</v>
      </c>
      <c r="G78" t="s">
        <v>27</v>
      </c>
      <c r="H78" t="s">
        <v>27</v>
      </c>
      <c r="I78" t="s">
        <v>27</v>
      </c>
      <c r="J78" t="s">
        <v>27</v>
      </c>
      <c r="K78" t="s">
        <v>27</v>
      </c>
      <c r="L78" t="s">
        <v>27</v>
      </c>
      <c r="M78" t="s">
        <v>27</v>
      </c>
      <c r="N78" t="s">
        <v>27</v>
      </c>
      <c r="O78" t="s">
        <v>27</v>
      </c>
      <c r="P78" t="s">
        <v>27</v>
      </c>
      <c r="Q78" t="s">
        <v>27</v>
      </c>
      <c r="R78" t="s">
        <v>27</v>
      </c>
      <c r="S78" t="s">
        <v>27</v>
      </c>
      <c r="T78" t="s">
        <v>27</v>
      </c>
      <c r="U78" t="s">
        <v>27</v>
      </c>
      <c r="V78" t="s">
        <v>308</v>
      </c>
      <c r="W78" t="s">
        <v>47</v>
      </c>
      <c r="X78" t="s">
        <v>39</v>
      </c>
      <c r="Y78" t="s">
        <v>39</v>
      </c>
      <c r="Z78" t="s">
        <v>546</v>
      </c>
    </row>
    <row r="79" spans="1:26" x14ac:dyDescent="0.25">
      <c r="A79" t="s">
        <v>314</v>
      </c>
      <c r="B79" t="s">
        <v>27</v>
      </c>
      <c r="C79" t="s">
        <v>47</v>
      </c>
      <c r="D79" t="s">
        <v>315</v>
      </c>
      <c r="E79" t="s">
        <v>316</v>
      </c>
      <c r="F79" t="s">
        <v>27</v>
      </c>
      <c r="G79" t="s">
        <v>27</v>
      </c>
      <c r="H79" t="s">
        <v>27</v>
      </c>
      <c r="I79" t="s">
        <v>27</v>
      </c>
      <c r="J79" t="s">
        <v>27</v>
      </c>
      <c r="K79" t="s">
        <v>27</v>
      </c>
      <c r="L79" t="s">
        <v>27</v>
      </c>
      <c r="M79" t="s">
        <v>27</v>
      </c>
      <c r="N79" t="s">
        <v>27</v>
      </c>
      <c r="O79" t="s">
        <v>27</v>
      </c>
      <c r="P79" t="s">
        <v>27</v>
      </c>
      <c r="Q79" t="s">
        <v>27</v>
      </c>
      <c r="R79" t="s">
        <v>27</v>
      </c>
      <c r="S79" t="s">
        <v>27</v>
      </c>
      <c r="T79" t="s">
        <v>27</v>
      </c>
      <c r="U79" t="s">
        <v>27</v>
      </c>
      <c r="V79" t="s">
        <v>314</v>
      </c>
      <c r="W79" t="s">
        <v>47</v>
      </c>
      <c r="X79" t="s">
        <v>39</v>
      </c>
      <c r="Y79" t="s">
        <v>39</v>
      </c>
      <c r="Z79" t="s">
        <v>548</v>
      </c>
    </row>
    <row r="80" spans="1:26" x14ac:dyDescent="0.25">
      <c r="A80" t="s">
        <v>322</v>
      </c>
      <c r="B80" t="s">
        <v>27</v>
      </c>
      <c r="C80" t="s">
        <v>47</v>
      </c>
      <c r="D80" t="s">
        <v>323</v>
      </c>
      <c r="E80" t="s">
        <v>324</v>
      </c>
      <c r="F80" t="s">
        <v>27</v>
      </c>
      <c r="G80" t="s">
        <v>27</v>
      </c>
      <c r="H80" t="s">
        <v>27</v>
      </c>
      <c r="I80" t="s">
        <v>27</v>
      </c>
      <c r="J80" t="s">
        <v>27</v>
      </c>
      <c r="K80" t="s">
        <v>27</v>
      </c>
      <c r="L80" t="s">
        <v>27</v>
      </c>
      <c r="M80" t="s">
        <v>27</v>
      </c>
      <c r="N80" t="s">
        <v>27</v>
      </c>
      <c r="O80" t="s">
        <v>27</v>
      </c>
      <c r="P80" t="s">
        <v>27</v>
      </c>
      <c r="Q80" t="s">
        <v>27</v>
      </c>
      <c r="R80" t="s">
        <v>27</v>
      </c>
      <c r="S80" t="s">
        <v>27</v>
      </c>
      <c r="T80" t="s">
        <v>27</v>
      </c>
      <c r="U80" t="s">
        <v>27</v>
      </c>
      <c r="V80" t="s">
        <v>322</v>
      </c>
      <c r="W80" t="s">
        <v>43</v>
      </c>
      <c r="X80" t="s">
        <v>39</v>
      </c>
      <c r="Y80" t="s">
        <v>39</v>
      </c>
      <c r="Z80" t="s">
        <v>45</v>
      </c>
    </row>
    <row r="81" spans="1:26" x14ac:dyDescent="0.25">
      <c r="A81" t="s">
        <v>325</v>
      </c>
      <c r="B81" t="s">
        <v>339</v>
      </c>
      <c r="C81" t="s">
        <v>47</v>
      </c>
      <c r="D81" t="s">
        <v>326</v>
      </c>
      <c r="E81" t="s">
        <v>327</v>
      </c>
      <c r="F81" t="s">
        <v>27</v>
      </c>
      <c r="G81" t="s">
        <v>27</v>
      </c>
      <c r="H81" t="s">
        <v>27</v>
      </c>
      <c r="I81" t="s">
        <v>27</v>
      </c>
      <c r="J81" t="s">
        <v>27</v>
      </c>
      <c r="K81" t="s">
        <v>27</v>
      </c>
      <c r="L81" t="s">
        <v>27</v>
      </c>
      <c r="M81" t="s">
        <v>27</v>
      </c>
      <c r="N81" t="s">
        <v>27</v>
      </c>
      <c r="O81" t="s">
        <v>27</v>
      </c>
      <c r="P81" t="s">
        <v>27</v>
      </c>
      <c r="Q81" t="s">
        <v>27</v>
      </c>
      <c r="R81" t="s">
        <v>27</v>
      </c>
      <c r="S81" t="s">
        <v>27</v>
      </c>
      <c r="T81" t="s">
        <v>27</v>
      </c>
      <c r="U81" t="s">
        <v>27</v>
      </c>
      <c r="V81" t="s">
        <v>330</v>
      </c>
      <c r="W81" t="s">
        <v>47</v>
      </c>
      <c r="X81" t="s">
        <v>39</v>
      </c>
      <c r="Y81" t="s">
        <v>39</v>
      </c>
      <c r="Z81" t="s">
        <v>331</v>
      </c>
    </row>
    <row r="82" spans="1:26" x14ac:dyDescent="0.25">
      <c r="A82" t="s">
        <v>332</v>
      </c>
      <c r="B82" t="s">
        <v>27</v>
      </c>
      <c r="C82" t="s">
        <v>47</v>
      </c>
      <c r="D82" t="s">
        <v>333</v>
      </c>
      <c r="E82" t="s">
        <v>334</v>
      </c>
      <c r="F82" t="s">
        <v>27</v>
      </c>
      <c r="G82" t="s">
        <v>27</v>
      </c>
      <c r="H82" t="s">
        <v>27</v>
      </c>
      <c r="I82" t="s">
        <v>27</v>
      </c>
      <c r="J82" t="s">
        <v>27</v>
      </c>
      <c r="K82" t="s">
        <v>27</v>
      </c>
      <c r="L82" t="s">
        <v>27</v>
      </c>
      <c r="M82" t="s">
        <v>27</v>
      </c>
      <c r="N82" t="s">
        <v>27</v>
      </c>
      <c r="O82" t="s">
        <v>27</v>
      </c>
      <c r="P82" t="s">
        <v>27</v>
      </c>
      <c r="Q82" t="s">
        <v>27</v>
      </c>
      <c r="R82" t="s">
        <v>27</v>
      </c>
      <c r="S82" t="s">
        <v>27</v>
      </c>
      <c r="T82" t="s">
        <v>27</v>
      </c>
      <c r="U82" t="s">
        <v>27</v>
      </c>
      <c r="V82" t="s">
        <v>332</v>
      </c>
      <c r="W82" t="s">
        <v>43</v>
      </c>
      <c r="X82" t="s">
        <v>39</v>
      </c>
      <c r="Y82" t="s">
        <v>39</v>
      </c>
      <c r="Z82" t="s">
        <v>45</v>
      </c>
    </row>
    <row r="83" spans="1:26" x14ac:dyDescent="0.25">
      <c r="A83" t="s">
        <v>335</v>
      </c>
      <c r="B83" t="s">
        <v>42</v>
      </c>
      <c r="C83" t="s">
        <v>237</v>
      </c>
      <c r="D83" t="s">
        <v>27</v>
      </c>
      <c r="E83" t="s">
        <v>27</v>
      </c>
      <c r="F83" t="s">
        <v>27</v>
      </c>
      <c r="G83" t="s">
        <v>27</v>
      </c>
      <c r="H83" t="s">
        <v>27</v>
      </c>
      <c r="I83" t="s">
        <v>27</v>
      </c>
      <c r="J83" t="s">
        <v>27</v>
      </c>
      <c r="K83" t="s">
        <v>27</v>
      </c>
      <c r="L83" t="s">
        <v>27</v>
      </c>
      <c r="M83" t="s">
        <v>27</v>
      </c>
      <c r="N83" t="s">
        <v>27</v>
      </c>
      <c r="O83" t="s">
        <v>27</v>
      </c>
      <c r="P83" t="s">
        <v>27</v>
      </c>
      <c r="Q83" t="s">
        <v>27</v>
      </c>
      <c r="R83" t="s">
        <v>27</v>
      </c>
      <c r="S83" t="s">
        <v>27</v>
      </c>
      <c r="T83" t="s">
        <v>27</v>
      </c>
      <c r="U83" t="s">
        <v>27</v>
      </c>
      <c r="V83" t="s">
        <v>336</v>
      </c>
      <c r="W83" t="s">
        <v>237</v>
      </c>
      <c r="X83" t="s">
        <v>39</v>
      </c>
      <c r="Y83" t="s">
        <v>39</v>
      </c>
      <c r="Z83" t="s">
        <v>337</v>
      </c>
    </row>
    <row r="84" spans="1:26" x14ac:dyDescent="0.25">
      <c r="A84" t="s">
        <v>338</v>
      </c>
      <c r="B84" t="s">
        <v>339</v>
      </c>
      <c r="C84" t="s">
        <v>237</v>
      </c>
      <c r="D84" t="s">
        <v>27</v>
      </c>
      <c r="E84" t="s">
        <v>27</v>
      </c>
      <c r="F84" t="s">
        <v>27</v>
      </c>
      <c r="G84" t="s">
        <v>27</v>
      </c>
      <c r="H84" t="s">
        <v>27</v>
      </c>
      <c r="I84" t="s">
        <v>27</v>
      </c>
      <c r="J84" t="s">
        <v>27</v>
      </c>
      <c r="K84" t="s">
        <v>27</v>
      </c>
      <c r="L84" t="s">
        <v>27</v>
      </c>
      <c r="M84" t="s">
        <v>27</v>
      </c>
      <c r="N84" t="s">
        <v>27</v>
      </c>
      <c r="O84" t="s">
        <v>27</v>
      </c>
      <c r="P84" t="s">
        <v>27</v>
      </c>
      <c r="Q84" t="s">
        <v>27</v>
      </c>
      <c r="R84" t="s">
        <v>27</v>
      </c>
      <c r="S84" t="s">
        <v>27</v>
      </c>
      <c r="T84" t="s">
        <v>27</v>
      </c>
      <c r="U84" t="s">
        <v>27</v>
      </c>
      <c r="V84" t="s">
        <v>340</v>
      </c>
      <c r="W84" t="s">
        <v>237</v>
      </c>
      <c r="X84" t="s">
        <v>39</v>
      </c>
      <c r="Y84" t="s">
        <v>39</v>
      </c>
      <c r="Z84" t="s">
        <v>337</v>
      </c>
    </row>
    <row r="85" spans="1:26" x14ac:dyDescent="0.25">
      <c r="A85" t="s">
        <v>341</v>
      </c>
      <c r="B85" t="s">
        <v>339</v>
      </c>
      <c r="C85" t="s">
        <v>237</v>
      </c>
      <c r="D85" t="s">
        <v>27</v>
      </c>
      <c r="E85" t="s">
        <v>27</v>
      </c>
      <c r="F85" t="s">
        <v>27</v>
      </c>
      <c r="G85" t="s">
        <v>27</v>
      </c>
      <c r="H85" t="s">
        <v>27</v>
      </c>
      <c r="I85" t="s">
        <v>27</v>
      </c>
      <c r="J85" t="s">
        <v>27</v>
      </c>
      <c r="K85" t="s">
        <v>27</v>
      </c>
      <c r="L85" t="s">
        <v>27</v>
      </c>
      <c r="M85" t="s">
        <v>27</v>
      </c>
      <c r="N85" t="s">
        <v>27</v>
      </c>
      <c r="O85" t="s">
        <v>27</v>
      </c>
      <c r="P85" t="s">
        <v>27</v>
      </c>
      <c r="Q85" t="s">
        <v>27</v>
      </c>
      <c r="R85" t="s">
        <v>27</v>
      </c>
      <c r="S85" t="s">
        <v>27</v>
      </c>
      <c r="T85" t="s">
        <v>27</v>
      </c>
      <c r="U85" t="s">
        <v>27</v>
      </c>
      <c r="V85" t="s">
        <v>342</v>
      </c>
      <c r="W85" t="s">
        <v>237</v>
      </c>
      <c r="X85" t="s">
        <v>39</v>
      </c>
      <c r="Y85" t="s">
        <v>39</v>
      </c>
      <c r="Z85" t="s">
        <v>337</v>
      </c>
    </row>
    <row r="86" spans="1:26" x14ac:dyDescent="0.25">
      <c r="A86" t="s">
        <v>343</v>
      </c>
      <c r="B86" t="s">
        <v>27</v>
      </c>
      <c r="C86" t="s">
        <v>237</v>
      </c>
      <c r="D86" t="s">
        <v>27</v>
      </c>
      <c r="E86" t="s">
        <v>27</v>
      </c>
      <c r="F86" t="s">
        <v>27</v>
      </c>
      <c r="G86" t="s">
        <v>27</v>
      </c>
      <c r="H86" t="s">
        <v>27</v>
      </c>
      <c r="I86" t="s">
        <v>27</v>
      </c>
      <c r="J86" t="s">
        <v>27</v>
      </c>
      <c r="K86" t="s">
        <v>27</v>
      </c>
      <c r="L86" t="s">
        <v>27</v>
      </c>
      <c r="M86" t="s">
        <v>27</v>
      </c>
      <c r="N86" t="s">
        <v>27</v>
      </c>
      <c r="O86" t="s">
        <v>27</v>
      </c>
      <c r="P86" t="s">
        <v>27</v>
      </c>
      <c r="Q86" t="s">
        <v>27</v>
      </c>
      <c r="R86" t="s">
        <v>27</v>
      </c>
      <c r="S86" t="s">
        <v>27</v>
      </c>
      <c r="T86" t="s">
        <v>27</v>
      </c>
      <c r="U86" t="s">
        <v>27</v>
      </c>
      <c r="V86" t="s">
        <v>343</v>
      </c>
      <c r="W86" t="s">
        <v>237</v>
      </c>
      <c r="X86" t="s">
        <v>39</v>
      </c>
      <c r="Y86" t="s">
        <v>39</v>
      </c>
      <c r="Z86" t="s">
        <v>337</v>
      </c>
    </row>
    <row r="87" spans="1:26" x14ac:dyDescent="0.25">
      <c r="A87" t="s">
        <v>344</v>
      </c>
      <c r="B87" t="s">
        <v>27</v>
      </c>
      <c r="C87" t="s">
        <v>237</v>
      </c>
      <c r="D87" t="s">
        <v>27</v>
      </c>
      <c r="E87" t="s">
        <v>27</v>
      </c>
      <c r="F87" t="s">
        <v>27</v>
      </c>
      <c r="G87" t="s">
        <v>27</v>
      </c>
      <c r="H87" t="s">
        <v>27</v>
      </c>
      <c r="I87" t="s">
        <v>27</v>
      </c>
      <c r="J87" t="s">
        <v>27</v>
      </c>
      <c r="K87" t="s">
        <v>27</v>
      </c>
      <c r="L87" t="s">
        <v>27</v>
      </c>
      <c r="M87" t="s">
        <v>27</v>
      </c>
      <c r="N87" t="s">
        <v>27</v>
      </c>
      <c r="O87" t="s">
        <v>27</v>
      </c>
      <c r="P87" t="s">
        <v>27</v>
      </c>
      <c r="Q87" t="s">
        <v>27</v>
      </c>
      <c r="R87" t="s">
        <v>27</v>
      </c>
      <c r="S87" t="s">
        <v>27</v>
      </c>
      <c r="T87" t="s">
        <v>27</v>
      </c>
      <c r="U87" t="s">
        <v>27</v>
      </c>
      <c r="V87" t="s">
        <v>345</v>
      </c>
      <c r="W87" t="s">
        <v>237</v>
      </c>
      <c r="X87" t="s">
        <v>39</v>
      </c>
      <c r="Y87" t="s">
        <v>39</v>
      </c>
      <c r="Z87" t="s">
        <v>337</v>
      </c>
    </row>
    <row r="88" spans="1:26" x14ac:dyDescent="0.25">
      <c r="A88" t="s">
        <v>346</v>
      </c>
      <c r="B88" t="s">
        <v>27</v>
      </c>
      <c r="C88" t="s">
        <v>237</v>
      </c>
      <c r="D88" t="s">
        <v>27</v>
      </c>
      <c r="E88" t="s">
        <v>27</v>
      </c>
      <c r="F88" t="s">
        <v>27</v>
      </c>
      <c r="G88" t="s">
        <v>27</v>
      </c>
      <c r="H88" t="s">
        <v>27</v>
      </c>
      <c r="I88" t="s">
        <v>27</v>
      </c>
      <c r="J88" t="s">
        <v>27</v>
      </c>
      <c r="K88" t="s">
        <v>27</v>
      </c>
      <c r="L88" t="s">
        <v>27</v>
      </c>
      <c r="M88" t="s">
        <v>27</v>
      </c>
      <c r="N88" t="s">
        <v>27</v>
      </c>
      <c r="O88" t="s">
        <v>27</v>
      </c>
      <c r="P88" t="s">
        <v>27</v>
      </c>
      <c r="Q88" t="s">
        <v>27</v>
      </c>
      <c r="R88" t="s">
        <v>27</v>
      </c>
      <c r="S88" t="s">
        <v>27</v>
      </c>
      <c r="T88" t="s">
        <v>27</v>
      </c>
      <c r="U88" t="s">
        <v>27</v>
      </c>
      <c r="V88" t="s">
        <v>346</v>
      </c>
      <c r="W88" t="s">
        <v>237</v>
      </c>
      <c r="X88" t="s">
        <v>39</v>
      </c>
      <c r="Y88" t="s">
        <v>39</v>
      </c>
      <c r="Z88" t="s">
        <v>337</v>
      </c>
    </row>
    <row r="89" spans="1:26" x14ac:dyDescent="0.25">
      <c r="A89" t="s">
        <v>347</v>
      </c>
      <c r="B89" t="s">
        <v>27</v>
      </c>
      <c r="C89" t="s">
        <v>237</v>
      </c>
      <c r="D89" t="s">
        <v>27</v>
      </c>
      <c r="E89" t="s">
        <v>27</v>
      </c>
      <c r="F89" t="s">
        <v>27</v>
      </c>
      <c r="G89" t="s">
        <v>27</v>
      </c>
      <c r="H89" t="s">
        <v>27</v>
      </c>
      <c r="I89" t="s">
        <v>27</v>
      </c>
      <c r="J89" t="s">
        <v>27</v>
      </c>
      <c r="K89" t="s">
        <v>27</v>
      </c>
      <c r="L89" t="s">
        <v>27</v>
      </c>
      <c r="M89" t="s">
        <v>27</v>
      </c>
      <c r="N89" t="s">
        <v>27</v>
      </c>
      <c r="O89" t="s">
        <v>27</v>
      </c>
      <c r="P89" t="s">
        <v>27</v>
      </c>
      <c r="Q89" t="s">
        <v>27</v>
      </c>
      <c r="R89" t="s">
        <v>27</v>
      </c>
      <c r="S89" t="s">
        <v>27</v>
      </c>
      <c r="T89" t="s">
        <v>27</v>
      </c>
      <c r="U89" t="s">
        <v>27</v>
      </c>
      <c r="V89" t="s">
        <v>347</v>
      </c>
      <c r="W89" t="s">
        <v>47</v>
      </c>
      <c r="X89" t="s">
        <v>39</v>
      </c>
      <c r="Y89" t="s">
        <v>39</v>
      </c>
      <c r="Z89" t="s">
        <v>553</v>
      </c>
    </row>
    <row r="90" spans="1:26" x14ac:dyDescent="0.25">
      <c r="A90" t="s">
        <v>351</v>
      </c>
      <c r="B90" t="s">
        <v>89</v>
      </c>
      <c r="C90" t="s">
        <v>237</v>
      </c>
      <c r="D90" t="s">
        <v>27</v>
      </c>
      <c r="E90" t="s">
        <v>27</v>
      </c>
      <c r="F90" t="s">
        <v>27</v>
      </c>
      <c r="G90" t="s">
        <v>27</v>
      </c>
      <c r="H90" t="s">
        <v>27</v>
      </c>
      <c r="I90" t="s">
        <v>27</v>
      </c>
      <c r="J90" t="s">
        <v>27</v>
      </c>
      <c r="K90" t="s">
        <v>27</v>
      </c>
      <c r="L90" t="s">
        <v>27</v>
      </c>
      <c r="M90" t="s">
        <v>27</v>
      </c>
      <c r="N90" t="s">
        <v>27</v>
      </c>
      <c r="O90" t="s">
        <v>27</v>
      </c>
      <c r="P90" t="s">
        <v>27</v>
      </c>
      <c r="Q90" t="s">
        <v>27</v>
      </c>
      <c r="R90" t="s">
        <v>27</v>
      </c>
      <c r="S90" t="s">
        <v>27</v>
      </c>
      <c r="T90" t="s">
        <v>27</v>
      </c>
      <c r="U90" t="s">
        <v>27</v>
      </c>
      <c r="V90" t="s">
        <v>351</v>
      </c>
      <c r="W90" t="s">
        <v>237</v>
      </c>
      <c r="X90" t="s">
        <v>39</v>
      </c>
      <c r="Y90" t="s">
        <v>39</v>
      </c>
      <c r="Z90" t="s">
        <v>337</v>
      </c>
    </row>
    <row r="91" spans="1:26" x14ac:dyDescent="0.25">
      <c r="A91" t="s">
        <v>352</v>
      </c>
      <c r="B91" t="s">
        <v>79</v>
      </c>
      <c r="C91" t="s">
        <v>237</v>
      </c>
      <c r="D91" t="s">
        <v>27</v>
      </c>
      <c r="E91" t="s">
        <v>27</v>
      </c>
      <c r="F91" t="s">
        <v>27</v>
      </c>
      <c r="G91" t="s">
        <v>27</v>
      </c>
      <c r="H91" t="s">
        <v>27</v>
      </c>
      <c r="I91" t="s">
        <v>27</v>
      </c>
      <c r="J91" t="s">
        <v>27</v>
      </c>
      <c r="K91" t="s">
        <v>27</v>
      </c>
      <c r="L91" t="s">
        <v>27</v>
      </c>
      <c r="M91" t="s">
        <v>27</v>
      </c>
      <c r="N91" t="s">
        <v>27</v>
      </c>
      <c r="O91" t="s">
        <v>27</v>
      </c>
      <c r="P91" t="s">
        <v>27</v>
      </c>
      <c r="Q91" t="s">
        <v>27</v>
      </c>
      <c r="R91" t="s">
        <v>27</v>
      </c>
      <c r="S91" t="s">
        <v>27</v>
      </c>
      <c r="T91" t="s">
        <v>27</v>
      </c>
      <c r="U91" t="s">
        <v>27</v>
      </c>
      <c r="V91" t="s">
        <v>353</v>
      </c>
      <c r="W91" t="s">
        <v>237</v>
      </c>
      <c r="X91" t="s">
        <v>39</v>
      </c>
      <c r="Y91" t="s">
        <v>39</v>
      </c>
      <c r="Z91" t="s">
        <v>337</v>
      </c>
    </row>
    <row r="92" spans="1:26" x14ac:dyDescent="0.25">
      <c r="A92" t="s">
        <v>354</v>
      </c>
      <c r="B92" t="s">
        <v>79</v>
      </c>
      <c r="C92" t="s">
        <v>28</v>
      </c>
      <c r="D92" t="s">
        <v>355</v>
      </c>
      <c r="E92" t="s">
        <v>356</v>
      </c>
      <c r="F92" t="s">
        <v>27</v>
      </c>
      <c r="G92" t="s">
        <v>27</v>
      </c>
      <c r="H92" t="s">
        <v>27</v>
      </c>
      <c r="I92" t="s">
        <v>27</v>
      </c>
      <c r="J92" t="s">
        <v>27</v>
      </c>
      <c r="K92" t="s">
        <v>27</v>
      </c>
      <c r="L92" t="s">
        <v>27</v>
      </c>
      <c r="M92" t="s">
        <v>27</v>
      </c>
      <c r="N92" t="s">
        <v>27</v>
      </c>
      <c r="O92" t="s">
        <v>27</v>
      </c>
      <c r="P92" t="s">
        <v>27</v>
      </c>
      <c r="Q92" t="s">
        <v>27</v>
      </c>
      <c r="R92" t="s">
        <v>27</v>
      </c>
      <c r="S92" t="s">
        <v>27</v>
      </c>
      <c r="T92" t="s">
        <v>27</v>
      </c>
      <c r="U92" t="s">
        <v>27</v>
      </c>
      <c r="V92" t="s">
        <v>354</v>
      </c>
      <c r="W92" t="s">
        <v>28</v>
      </c>
      <c r="X92" t="s">
        <v>39</v>
      </c>
      <c r="Y92" t="s">
        <v>39</v>
      </c>
      <c r="Z92" t="s">
        <v>561</v>
      </c>
    </row>
    <row r="93" spans="1:26" x14ac:dyDescent="0.25">
      <c r="A93" t="s">
        <v>364</v>
      </c>
      <c r="B93" t="s">
        <v>27</v>
      </c>
      <c r="C93" t="s">
        <v>28</v>
      </c>
      <c r="D93" t="s">
        <v>365</v>
      </c>
      <c r="E93" t="s">
        <v>366</v>
      </c>
      <c r="F93" t="s">
        <v>27</v>
      </c>
      <c r="G93" t="s">
        <v>27</v>
      </c>
      <c r="H93" t="s">
        <v>27</v>
      </c>
      <c r="I93" t="s">
        <v>27</v>
      </c>
      <c r="J93" t="s">
        <v>27</v>
      </c>
      <c r="K93" t="s">
        <v>27</v>
      </c>
      <c r="L93" t="s">
        <v>27</v>
      </c>
      <c r="M93" t="s">
        <v>27</v>
      </c>
      <c r="N93" t="s">
        <v>27</v>
      </c>
      <c r="O93" t="s">
        <v>27</v>
      </c>
      <c r="P93" t="s">
        <v>27</v>
      </c>
      <c r="Q93" t="s">
        <v>27</v>
      </c>
      <c r="R93" t="s">
        <v>27</v>
      </c>
      <c r="S93" t="s">
        <v>27</v>
      </c>
      <c r="T93" t="s">
        <v>27</v>
      </c>
      <c r="U93" t="s">
        <v>27</v>
      </c>
      <c r="V93" t="s">
        <v>364</v>
      </c>
      <c r="W93" t="s">
        <v>28</v>
      </c>
      <c r="X93" t="s">
        <v>39</v>
      </c>
      <c r="Y93" t="s">
        <v>39</v>
      </c>
      <c r="Z93" t="s">
        <v>565</v>
      </c>
    </row>
    <row r="94" spans="1:26" x14ac:dyDescent="0.25">
      <c r="A94" t="s">
        <v>374</v>
      </c>
      <c r="B94" t="s">
        <v>27</v>
      </c>
      <c r="C94" t="s">
        <v>28</v>
      </c>
      <c r="D94" t="s">
        <v>375</v>
      </c>
      <c r="E94" t="s">
        <v>376</v>
      </c>
      <c r="F94" t="s">
        <v>27</v>
      </c>
      <c r="G94" t="s">
        <v>27</v>
      </c>
      <c r="H94" t="s">
        <v>27</v>
      </c>
      <c r="I94" t="s">
        <v>27</v>
      </c>
      <c r="J94" t="s">
        <v>27</v>
      </c>
      <c r="K94" t="s">
        <v>27</v>
      </c>
      <c r="L94" t="s">
        <v>27</v>
      </c>
      <c r="M94" t="s">
        <v>27</v>
      </c>
      <c r="N94" t="s">
        <v>27</v>
      </c>
      <c r="O94" t="s">
        <v>27</v>
      </c>
      <c r="P94" t="s">
        <v>27</v>
      </c>
      <c r="Q94" t="s">
        <v>27</v>
      </c>
      <c r="R94" t="s">
        <v>27</v>
      </c>
      <c r="S94" t="s">
        <v>27</v>
      </c>
      <c r="T94" t="s">
        <v>27</v>
      </c>
      <c r="U94" t="s">
        <v>27</v>
      </c>
      <c r="V94" t="s">
        <v>374</v>
      </c>
      <c r="W94" t="s">
        <v>28</v>
      </c>
      <c r="X94" t="s">
        <v>39</v>
      </c>
      <c r="Y94" t="s">
        <v>39</v>
      </c>
      <c r="Z94" t="s">
        <v>573</v>
      </c>
    </row>
    <row r="95" spans="1:26" x14ac:dyDescent="0.25">
      <c r="A95" t="s">
        <v>382</v>
      </c>
      <c r="B95" t="s">
        <v>79</v>
      </c>
      <c r="C95" t="s">
        <v>28</v>
      </c>
      <c r="D95" t="s">
        <v>383</v>
      </c>
      <c r="E95" t="s">
        <v>384</v>
      </c>
      <c r="F95" t="s">
        <v>27</v>
      </c>
      <c r="G95" t="s">
        <v>27</v>
      </c>
      <c r="H95" t="s">
        <v>27</v>
      </c>
      <c r="I95" t="s">
        <v>27</v>
      </c>
      <c r="J95" t="s">
        <v>27</v>
      </c>
      <c r="K95" t="s">
        <v>27</v>
      </c>
      <c r="L95" t="s">
        <v>27</v>
      </c>
      <c r="M95" t="s">
        <v>27</v>
      </c>
      <c r="N95" t="s">
        <v>27</v>
      </c>
      <c r="O95" t="s">
        <v>27</v>
      </c>
      <c r="P95" t="s">
        <v>27</v>
      </c>
      <c r="Q95" t="s">
        <v>27</v>
      </c>
      <c r="R95" t="s">
        <v>27</v>
      </c>
      <c r="S95" t="s">
        <v>27</v>
      </c>
      <c r="T95" t="s">
        <v>27</v>
      </c>
      <c r="U95" t="s">
        <v>27</v>
      </c>
      <c r="V95" t="s">
        <v>389</v>
      </c>
      <c r="W95" t="s">
        <v>28</v>
      </c>
      <c r="X95" t="s">
        <v>39</v>
      </c>
      <c r="Y95" t="s">
        <v>39</v>
      </c>
      <c r="Z95" t="s">
        <v>576</v>
      </c>
    </row>
    <row r="96" spans="1:26" x14ac:dyDescent="0.25">
      <c r="A96" t="s">
        <v>391</v>
      </c>
      <c r="B96" t="s">
        <v>27</v>
      </c>
      <c r="C96" t="s">
        <v>28</v>
      </c>
      <c r="D96" t="s">
        <v>392</v>
      </c>
      <c r="E96" t="s">
        <v>393</v>
      </c>
      <c r="F96" t="s">
        <v>27</v>
      </c>
      <c r="G96" t="s">
        <v>27</v>
      </c>
      <c r="H96" t="s">
        <v>27</v>
      </c>
      <c r="I96" t="s">
        <v>27</v>
      </c>
      <c r="J96" t="s">
        <v>27</v>
      </c>
      <c r="K96" t="s">
        <v>27</v>
      </c>
      <c r="L96" t="s">
        <v>27</v>
      </c>
      <c r="M96" t="s">
        <v>27</v>
      </c>
      <c r="N96" t="s">
        <v>27</v>
      </c>
      <c r="O96" t="s">
        <v>27</v>
      </c>
      <c r="P96" t="s">
        <v>27</v>
      </c>
      <c r="Q96" t="s">
        <v>27</v>
      </c>
      <c r="R96" t="s">
        <v>27</v>
      </c>
      <c r="S96" t="s">
        <v>27</v>
      </c>
      <c r="T96" t="s">
        <v>27</v>
      </c>
      <c r="U96" t="s">
        <v>27</v>
      </c>
      <c r="V96" t="s">
        <v>400</v>
      </c>
      <c r="W96" t="s">
        <v>28</v>
      </c>
      <c r="X96" t="s">
        <v>39</v>
      </c>
      <c r="Y96" t="s">
        <v>39</v>
      </c>
      <c r="Z96" t="s">
        <v>582</v>
      </c>
    </row>
    <row r="97" spans="1:26" x14ac:dyDescent="0.25">
      <c r="A97" t="s">
        <v>402</v>
      </c>
      <c r="B97" t="s">
        <v>27</v>
      </c>
      <c r="C97" t="s">
        <v>28</v>
      </c>
      <c r="D97" t="s">
        <v>403</v>
      </c>
      <c r="E97" t="s">
        <v>69</v>
      </c>
      <c r="F97" t="s">
        <v>27</v>
      </c>
      <c r="G97" t="s">
        <v>27</v>
      </c>
      <c r="H97" t="s">
        <v>27</v>
      </c>
      <c r="I97" t="s">
        <v>27</v>
      </c>
      <c r="J97" t="s">
        <v>27</v>
      </c>
      <c r="K97" t="s">
        <v>27</v>
      </c>
      <c r="L97" t="s">
        <v>27</v>
      </c>
      <c r="M97" t="s">
        <v>27</v>
      </c>
      <c r="N97" t="s">
        <v>27</v>
      </c>
      <c r="O97" t="s">
        <v>27</v>
      </c>
      <c r="P97" t="s">
        <v>27</v>
      </c>
      <c r="Q97" t="s">
        <v>27</v>
      </c>
      <c r="R97" t="s">
        <v>27</v>
      </c>
      <c r="S97" t="s">
        <v>27</v>
      </c>
      <c r="T97" t="s">
        <v>27</v>
      </c>
      <c r="U97" t="s">
        <v>27</v>
      </c>
      <c r="V97" t="s">
        <v>404</v>
      </c>
      <c r="W97" t="s">
        <v>43</v>
      </c>
      <c r="X97" t="s">
        <v>39</v>
      </c>
      <c r="Y97" t="s">
        <v>39</v>
      </c>
      <c r="Z97" t="s">
        <v>45</v>
      </c>
    </row>
    <row r="98" spans="1:26" x14ac:dyDescent="0.25">
      <c r="A98" t="s">
        <v>405</v>
      </c>
      <c r="B98" t="s">
        <v>27</v>
      </c>
      <c r="C98" t="s">
        <v>28</v>
      </c>
      <c r="D98" t="s">
        <v>406</v>
      </c>
      <c r="E98" t="s">
        <v>407</v>
      </c>
      <c r="F98" t="s">
        <v>27</v>
      </c>
      <c r="G98" t="s">
        <v>27</v>
      </c>
      <c r="H98" t="s">
        <v>27</v>
      </c>
      <c r="I98" t="s">
        <v>27</v>
      </c>
      <c r="J98" t="s">
        <v>27</v>
      </c>
      <c r="K98" t="s">
        <v>27</v>
      </c>
      <c r="L98" t="s">
        <v>27</v>
      </c>
      <c r="M98" t="s">
        <v>27</v>
      </c>
      <c r="N98" t="s">
        <v>27</v>
      </c>
      <c r="O98" t="s">
        <v>27</v>
      </c>
      <c r="P98" t="s">
        <v>27</v>
      </c>
      <c r="Q98" t="s">
        <v>27</v>
      </c>
      <c r="R98" t="s">
        <v>27</v>
      </c>
      <c r="S98" t="s">
        <v>27</v>
      </c>
      <c r="T98" t="s">
        <v>27</v>
      </c>
      <c r="U98" t="s">
        <v>27</v>
      </c>
      <c r="V98" t="s">
        <v>405</v>
      </c>
      <c r="W98" t="s">
        <v>28</v>
      </c>
      <c r="X98" t="s">
        <v>39</v>
      </c>
      <c r="Y98" t="s">
        <v>39</v>
      </c>
      <c r="Z98" t="s">
        <v>45</v>
      </c>
    </row>
    <row r="99" spans="1:26" x14ac:dyDescent="0.25">
      <c r="A99" t="s">
        <v>408</v>
      </c>
      <c r="B99" t="s">
        <v>27</v>
      </c>
      <c r="C99" t="s">
        <v>28</v>
      </c>
      <c r="D99" t="s">
        <v>409</v>
      </c>
      <c r="E99" t="s">
        <v>410</v>
      </c>
      <c r="F99" t="s">
        <v>27</v>
      </c>
      <c r="G99" t="s">
        <v>27</v>
      </c>
      <c r="H99" t="s">
        <v>27</v>
      </c>
      <c r="I99" t="s">
        <v>27</v>
      </c>
      <c r="J99" t="s">
        <v>27</v>
      </c>
      <c r="K99" t="s">
        <v>27</v>
      </c>
      <c r="L99" t="s">
        <v>27</v>
      </c>
      <c r="M99" t="s">
        <v>27</v>
      </c>
      <c r="N99" t="s">
        <v>27</v>
      </c>
      <c r="O99" t="s">
        <v>27</v>
      </c>
      <c r="P99" t="s">
        <v>27</v>
      </c>
      <c r="Q99" t="s">
        <v>27</v>
      </c>
      <c r="R99" t="s">
        <v>27</v>
      </c>
      <c r="S99" t="s">
        <v>27</v>
      </c>
      <c r="T99" t="s">
        <v>27</v>
      </c>
      <c r="U99" t="s">
        <v>27</v>
      </c>
      <c r="V99" t="s">
        <v>408</v>
      </c>
      <c r="W99" t="s">
        <v>28</v>
      </c>
      <c r="X99" t="s">
        <v>39</v>
      </c>
      <c r="Y99" t="s">
        <v>39</v>
      </c>
      <c r="Z99" t="s">
        <v>585</v>
      </c>
    </row>
    <row r="100" spans="1:26" x14ac:dyDescent="0.25">
      <c r="A100" t="s">
        <v>415</v>
      </c>
      <c r="B100" t="s">
        <v>27</v>
      </c>
      <c r="C100" t="s">
        <v>28</v>
      </c>
      <c r="D100" t="s">
        <v>416</v>
      </c>
      <c r="E100" t="s">
        <v>417</v>
      </c>
      <c r="F100" t="s">
        <v>27</v>
      </c>
      <c r="G100" t="s">
        <v>27</v>
      </c>
      <c r="H100" t="s">
        <v>27</v>
      </c>
      <c r="I100" t="s">
        <v>27</v>
      </c>
      <c r="J100" t="s">
        <v>27</v>
      </c>
      <c r="K100" t="s">
        <v>27</v>
      </c>
      <c r="L100" t="s">
        <v>27</v>
      </c>
      <c r="M100" t="s">
        <v>27</v>
      </c>
      <c r="N100" t="s">
        <v>27</v>
      </c>
      <c r="O100" t="s">
        <v>27</v>
      </c>
      <c r="P100" t="s">
        <v>27</v>
      </c>
      <c r="Q100" t="s">
        <v>27</v>
      </c>
      <c r="R100" t="s">
        <v>27</v>
      </c>
      <c r="S100" t="s">
        <v>27</v>
      </c>
      <c r="T100" t="s">
        <v>27</v>
      </c>
      <c r="U100" t="s">
        <v>27</v>
      </c>
      <c r="V100" t="s">
        <v>422</v>
      </c>
      <c r="W100" t="s">
        <v>28</v>
      </c>
      <c r="X100" t="s">
        <v>39</v>
      </c>
      <c r="Y100" t="s">
        <v>39</v>
      </c>
      <c r="Z100" t="s">
        <v>593</v>
      </c>
    </row>
    <row r="101" spans="1:26" x14ac:dyDescent="0.25">
      <c r="A101" t="s">
        <v>424</v>
      </c>
      <c r="B101" t="s">
        <v>27</v>
      </c>
      <c r="C101" t="s">
        <v>28</v>
      </c>
      <c r="D101" t="s">
        <v>425</v>
      </c>
      <c r="E101" t="s">
        <v>426</v>
      </c>
      <c r="F101" t="s">
        <v>27</v>
      </c>
      <c r="G101" t="s">
        <v>27</v>
      </c>
      <c r="H101" t="s">
        <v>27</v>
      </c>
      <c r="I101" t="s">
        <v>27</v>
      </c>
      <c r="J101" t="s">
        <v>27</v>
      </c>
      <c r="K101" t="s">
        <v>27</v>
      </c>
      <c r="L101" t="s">
        <v>27</v>
      </c>
      <c r="M101" t="s">
        <v>27</v>
      </c>
      <c r="N101" t="s">
        <v>27</v>
      </c>
      <c r="O101" t="s">
        <v>27</v>
      </c>
      <c r="P101" t="s">
        <v>27</v>
      </c>
      <c r="Q101" t="s">
        <v>27</v>
      </c>
      <c r="R101" t="s">
        <v>27</v>
      </c>
      <c r="S101" t="s">
        <v>27</v>
      </c>
      <c r="T101" t="s">
        <v>27</v>
      </c>
      <c r="U101" t="s">
        <v>27</v>
      </c>
      <c r="V101" t="s">
        <v>424</v>
      </c>
      <c r="W101" t="s">
        <v>28</v>
      </c>
      <c r="X101" t="s">
        <v>39</v>
      </c>
      <c r="Y101" t="s">
        <v>39</v>
      </c>
      <c r="Z101" t="s">
        <v>595</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067A3-0DB9-4DF7-9469-9F8BD03E5464}">
  <sheetPr codeName="Tabelle2">
    <tabColor rgb="FFFFC000"/>
  </sheetPr>
  <dimension ref="A1:U101"/>
  <sheetViews>
    <sheetView topLeftCell="B62" workbookViewId="0">
      <selection activeCell="F2" sqref="F2"/>
    </sheetView>
  </sheetViews>
  <sheetFormatPr baseColWidth="10" defaultRowHeight="15" x14ac:dyDescent="0.25"/>
  <cols>
    <col min="1" max="2" width="175.7109375" style="1" customWidth="1"/>
    <col min="3" max="3" width="18" customWidth="1"/>
    <col min="4" max="4" width="20.140625" customWidth="1"/>
  </cols>
  <sheetData>
    <row r="1" spans="1:21" x14ac:dyDescent="0.25">
      <c r="A1" s="1" t="s">
        <v>435</v>
      </c>
      <c r="B1" s="1" t="s">
        <v>436</v>
      </c>
      <c r="C1" t="s">
        <v>433</v>
      </c>
      <c r="D1" t="s">
        <v>434</v>
      </c>
      <c r="E1" t="s">
        <v>437</v>
      </c>
      <c r="F1" t="s">
        <v>438</v>
      </c>
      <c r="G1" t="s">
        <v>439</v>
      </c>
      <c r="H1" t="s">
        <v>440</v>
      </c>
      <c r="I1" t="s">
        <v>441</v>
      </c>
      <c r="J1" t="s">
        <v>444</v>
      </c>
      <c r="K1" t="s">
        <v>445</v>
      </c>
      <c r="L1" t="s">
        <v>446</v>
      </c>
      <c r="M1" t="s">
        <v>447</v>
      </c>
      <c r="N1" t="s">
        <v>448</v>
      </c>
      <c r="O1" t="s">
        <v>449</v>
      </c>
      <c r="P1" t="s">
        <v>450</v>
      </c>
      <c r="Q1" t="s">
        <v>451</v>
      </c>
      <c r="R1" t="s">
        <v>452</v>
      </c>
      <c r="S1" t="s">
        <v>453</v>
      </c>
      <c r="T1" t="s">
        <v>454</v>
      </c>
      <c r="U1" t="s">
        <v>455</v>
      </c>
    </row>
    <row r="2" spans="1:21" x14ac:dyDescent="0.25">
      <c r="A2" s="1" t="str">
        <f>_3sm_4_1_4_1[[#This Row],[anfrage]]</f>
        <v>Wir möchten Sperrmüll entsorgen. Darf im Container auch eine alte Stehlampe, Stühle und Tische entsorgt werden. Außerdem haben wir einen alten Crosstrainer wie sieht es damit aus?</v>
      </c>
      <c r="B2" s="1" t="str">
        <f>_3sm_4_1_4_1[[#This Row],[anonymisierter_user_input]]</f>
        <v>Wir möchten Sperrmüll entsorgen. Darf im Container auch eine alte Stehlampe, Stühle und Tische entsorgt werden. Außerdem haben wir einen alten Crosstrainer wie sieht es damit aus?</v>
      </c>
      <c r="C2" t="str">
        <f>_3sm_4_1_4_1[[#This Row],[wunsch_anonymisierung]]</f>
        <v/>
      </c>
      <c r="D2">
        <f t="shared" ref="D2:D33" si="0">IF(LEN(TRIM(C2))=0,0,LEN(C2)-LEN(SUBSTITUTE(C2,",",""))+1)</f>
        <v>0</v>
      </c>
      <c r="E2" cm="1">
        <f t="array" ref="E2">CountAnon(B2)</f>
        <v>0</v>
      </c>
      <c r="F2" t="str">
        <f t="shared" ref="F2:F33" si="1">IF(AND(H2=0,I2=0),"JA","NEIN")</f>
        <v>JA</v>
      </c>
      <c r="G2">
        <v>0</v>
      </c>
      <c r="H2">
        <v>0</v>
      </c>
      <c r="I2">
        <v>0</v>
      </c>
    </row>
    <row r="3" spans="1:21" x14ac:dyDescent="0.25">
      <c r="A3" s="1" t="str">
        <f>_3sm_4_1_4_1[[#This Row],[anfrage]]</f>
        <v>wir bitten um Abholung der Herrenlosen Papiermülltonne in der Otto-Suhr Allee- 80-82</v>
      </c>
      <c r="B3" s="1" t="str">
        <f>_3sm_4_1_4_1[[#This Row],[anonymisierter_user_input]]</f>
        <v>wir bitten um Abholung der Herrenlosen Papiermülltonne in der &lt;ANONYMIZED_LOCATION&gt; 80-82</v>
      </c>
      <c r="C3" t="str">
        <f>_3sm_4_1_4_1[[#This Row],[wunsch_anonymisierung]]</f>
        <v>Adresse</v>
      </c>
      <c r="D3">
        <f t="shared" si="0"/>
        <v>1</v>
      </c>
      <c r="E3" cm="1">
        <f t="array" ref="E3">CountAnon(B3)</f>
        <v>1</v>
      </c>
      <c r="F3" t="str">
        <f t="shared" si="1"/>
        <v>JA</v>
      </c>
      <c r="G3">
        <v>1</v>
      </c>
      <c r="H3">
        <v>0</v>
      </c>
      <c r="I3">
        <v>0</v>
      </c>
      <c r="S3">
        <v>1</v>
      </c>
      <c r="T3">
        <v>0</v>
      </c>
      <c r="U3">
        <v>0</v>
      </c>
    </row>
    <row r="4" spans="1:21" ht="45" x14ac:dyDescent="0.25">
      <c r="A4" s="1" t="str">
        <f>_3sm_4_1_4_1[[#This Row],[anfrage]]</f>
        <v>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v>
      </c>
      <c r="B4" s="1" t="str">
        <f>_3sm_4_1_4_1[[#This Row],[anonymisierter_user_input]]</f>
        <v>Guten Tag, wir benötigen ab dem 02.09. einen Container für Bauschutt in der Gartenstraße 119. &lt;ANONYMIZED_LOCATION&gt; werden müsste er auf öffentlichem Grund. 2 Wochen haben für das Entkernen geplant. Wenn wir den Container über Sie beziehen würden, würden Sie sich auch um die Beantragung der Sondererlaubnis für das Abstellen des Containers bei der &lt;ANONYMIZED_LOCATION_2&gt; kümmern?</v>
      </c>
      <c r="C4" t="str">
        <f>_3sm_4_1_4_1[[#This Row],[wunsch_anonymisierung]]</f>
        <v>Adresse</v>
      </c>
      <c r="D4">
        <f t="shared" si="0"/>
        <v>1</v>
      </c>
      <c r="E4" cm="1">
        <f t="array" ref="E4">CountAnon(B4)</f>
        <v>2</v>
      </c>
      <c r="F4" t="str">
        <f t="shared" si="1"/>
        <v>NEIN</v>
      </c>
      <c r="G4">
        <v>0</v>
      </c>
      <c r="H4">
        <v>2</v>
      </c>
      <c r="I4">
        <v>1</v>
      </c>
      <c r="S4">
        <v>0</v>
      </c>
      <c r="T4">
        <v>2</v>
      </c>
      <c r="U4">
        <v>1</v>
      </c>
    </row>
    <row r="5" spans="1:21" x14ac:dyDescent="0.25">
      <c r="A5" s="1" t="str">
        <f>_3sm_4_1_4_1[[#This Row],[anfrage]]</f>
        <v>Kalksandsteine, Fliesen, Putz, Beton, Laminat, behandeltes Holz.</v>
      </c>
      <c r="B5" s="1" t="str">
        <f>_3sm_4_1_4_1[[#This Row],[anonymisierter_user_input]]</f>
        <v>Kalksandsteine, Fliesen, Putz, Beton, Laminat, behandeltes Holz.</v>
      </c>
      <c r="C5" t="str">
        <f>_3sm_4_1_4_1[[#This Row],[wunsch_anonymisierung]]</f>
        <v/>
      </c>
      <c r="D5">
        <f t="shared" si="0"/>
        <v>0</v>
      </c>
      <c r="E5" cm="1">
        <f t="array" ref="E5">CountAnon(B5)</f>
        <v>0</v>
      </c>
      <c r="F5" t="str">
        <f t="shared" si="1"/>
        <v>JA</v>
      </c>
      <c r="G5">
        <v>0</v>
      </c>
      <c r="H5">
        <v>0</v>
      </c>
    </row>
    <row r="6" spans="1:21" x14ac:dyDescent="0.25">
      <c r="A6" s="1" t="str">
        <f>_3sm_4_1_4_1[[#This Row],[anfrage]]</f>
        <v>Hallo ich brauche einen Container für den Bodenaushub. Materialien zu entsorgen sind Erde und Kies . Was für einen Container brauche ich.</v>
      </c>
      <c r="B6" s="1" t="str">
        <f>_3sm_4_1_4_1[[#This Row],[anonymisierter_user_input]]</f>
        <v>Hallo ich brauche einen Container für den Bodenaushub. Materialien zu entsorgen sind &lt;ANONYMIZED_LOCATION&gt; und Kies . Was für einen Container brauche ich.</v>
      </c>
      <c r="C6" t="str">
        <f>_3sm_4_1_4_1[[#This Row],[wunsch_anonymisierung]]</f>
        <v/>
      </c>
      <c r="D6">
        <f t="shared" si="0"/>
        <v>0</v>
      </c>
      <c r="E6" cm="1">
        <f t="array" ref="E6">CountAnon(B6)</f>
        <v>1</v>
      </c>
      <c r="F6" t="str">
        <f t="shared" si="1"/>
        <v>NEIN</v>
      </c>
      <c r="G6">
        <v>0</v>
      </c>
      <c r="H6">
        <v>1</v>
      </c>
      <c r="I6">
        <v>0</v>
      </c>
      <c r="S6">
        <v>0</v>
      </c>
      <c r="T6">
        <v>1</v>
      </c>
      <c r="U6">
        <v>0</v>
      </c>
    </row>
    <row r="7" spans="1:21" x14ac:dyDescent="0.25">
      <c r="A7" s="1" t="str">
        <f>_3sm_4_1_4_1[[#This Row],[anfrage]]</f>
        <v>Was kostet ein Container für Eternitplatten ( Asbest ) entsorgen ca. 60qm</v>
      </c>
      <c r="B7" s="1" t="str">
        <f>_3sm_4_1_4_1[[#This Row],[anonymisierter_user_input]]</f>
        <v>Was kostet ein Container für Eternitplatten ( Asbest ) entsorgen ca. 60qm</v>
      </c>
      <c r="C7" t="str">
        <f>_3sm_4_1_4_1[[#This Row],[wunsch_anonymisierung]]</f>
        <v/>
      </c>
      <c r="D7">
        <f t="shared" si="0"/>
        <v>0</v>
      </c>
      <c r="E7" cm="1">
        <f t="array" ref="E7">CountAnon(B7)</f>
        <v>0</v>
      </c>
      <c r="F7" t="str">
        <f t="shared" si="1"/>
        <v>JA</v>
      </c>
      <c r="G7">
        <v>0</v>
      </c>
      <c r="H7">
        <v>0</v>
      </c>
      <c r="I7">
        <v>0</v>
      </c>
    </row>
    <row r="8" spans="1:21" ht="30" x14ac:dyDescent="0.25">
      <c r="A8" s="1" t="str">
        <f>_3sm_4_1_4_1[[#This Row],[anfrage]]</f>
        <v>sony TV GERÄT ;SCHWER ;ALT ;DEFFEKT; MAße;80cm -60cm -50cm , gewicht ca. 30kg ; vielleicht noch kleingeräte dazu kommen von mitbewohner im mehrfamilien.haus wo ich auch wohne!</v>
      </c>
      <c r="B8" s="1" t="str">
        <f>_3sm_4_1_4_1[[#This Row],[anonymisierter_user_input]]</f>
        <v>sony TV GERÄT ;SCHWER ;ALT ;DEFFEKT; &lt;ANONYMIZED_PERSON&gt; -60cm -50cm , gewicht ca. 30kg ; vielleicht noch kleingeräte dazu kommen von mitbewohner im mehrfamilien.haus wo ich auch wohne!</v>
      </c>
      <c r="C8" t="str">
        <f>_3sm_4_1_4_1[[#This Row],[wunsch_anonymisierung]]</f>
        <v/>
      </c>
      <c r="D8">
        <f t="shared" si="0"/>
        <v>0</v>
      </c>
      <c r="E8" cm="1">
        <f t="array" ref="E8">CountAnon(B8)</f>
        <v>1</v>
      </c>
      <c r="F8" t="str">
        <f t="shared" si="1"/>
        <v>NEIN</v>
      </c>
      <c r="G8">
        <v>0</v>
      </c>
      <c r="H8">
        <v>1</v>
      </c>
      <c r="I8">
        <v>0</v>
      </c>
      <c r="P8">
        <v>0</v>
      </c>
      <c r="Q8">
        <v>1</v>
      </c>
      <c r="R8">
        <v>0</v>
      </c>
    </row>
    <row r="9" spans="1:21" x14ac:dyDescent="0.25">
      <c r="A9" s="1" t="str">
        <f>_3sm_4_1_4_1[[#This Row],[anfrage]]</f>
        <v>Hallo, Ich benötige ein Angebot zur Entsorgung von ca. 0,5qm Gussasphalt.</v>
      </c>
      <c r="B9" s="1" t="str">
        <f>_3sm_4_1_4_1[[#This Row],[anonymisierter_user_input]]</f>
        <v>Hallo, Ich benötige ein Angebot zur Entsorgung von ca. 0,5qm Gussasphalt.</v>
      </c>
      <c r="C9" t="str">
        <f>_3sm_4_1_4_1[[#This Row],[wunsch_anonymisierung]]</f>
        <v/>
      </c>
      <c r="D9">
        <f t="shared" si="0"/>
        <v>0</v>
      </c>
      <c r="E9" cm="1">
        <f t="array" ref="E9">CountAnon(B9)</f>
        <v>0</v>
      </c>
      <c r="F9" t="str">
        <f t="shared" si="1"/>
        <v>JA</v>
      </c>
      <c r="G9">
        <v>0</v>
      </c>
      <c r="H9">
        <v>0</v>
      </c>
      <c r="I9">
        <v>0</v>
      </c>
    </row>
    <row r="10" spans="1:21" ht="30" x14ac:dyDescent="0.25">
      <c r="A10" s="1" t="str">
        <f>_3sm_4_1_4_1[[#This Row],[anfrage]]</f>
        <v>Guten Tag, Ich habe für Montag, den 15.07.24 einen Container bestellt. Ich würde gerne wissen, wann dieser ca. geliefert wird. Ich habe ein Parkverbotsschild aufstellen lassen - ggf. muss ich abschleppen lassen bevor der Container kommt. Mit freundlichen Grüßen, Uwe Marko</v>
      </c>
      <c r="B10" s="1" t="str">
        <f>_3sm_4_1_4_1[[#This Row],[anonymisierter_user_input]]</f>
        <v>Guten Tag, Ich habe für Montag, den 15.07.24 einen Container bestellt. Ich würde gerne wissen, wann dieser ca. geliefert wird. Ich habe ein Parkverbotsschild aufstellen lassen - ggf. muss ich abschleppen lassen bevor der Container kommt. Mit freundlichen Grüßen, &lt;ANONYMIZED_PERSON&gt;</v>
      </c>
      <c r="C10" t="str">
        <f>_3sm_4_1_4_1[[#This Row],[wunsch_anonymisierung]]</f>
        <v>Name</v>
      </c>
      <c r="D10">
        <f t="shared" si="0"/>
        <v>1</v>
      </c>
      <c r="E10" cm="1">
        <f t="array" ref="E10">CountAnon(B10)</f>
        <v>1</v>
      </c>
      <c r="F10" t="str">
        <f t="shared" si="1"/>
        <v>JA</v>
      </c>
      <c r="G10">
        <v>1</v>
      </c>
      <c r="H10">
        <v>0</v>
      </c>
      <c r="I10">
        <v>0</v>
      </c>
      <c r="P10">
        <v>1</v>
      </c>
      <c r="Q10">
        <v>0</v>
      </c>
      <c r="R10">
        <v>0</v>
      </c>
    </row>
    <row r="11" spans="1:21" x14ac:dyDescent="0.25">
      <c r="A11" s="1" t="str">
        <f>_3sm_4_1_4_1[[#This Row],[anfrage]]</f>
        <v>Wie groß muss der Container sein siehe Foto . Efeu 21 72766 Reutlingen Wenn alles Passt ist stellen sofort möglich</v>
      </c>
      <c r="B11" s="1" t="str">
        <f>_3sm_4_1_4_1[[#This Row],[anonymisierter_user_input]]</f>
        <v>Wie groß muss der Container sein siehe Foto .Efeu 21 72766 &lt;ANONYMIZED_LOCATION&gt; Wenn alles Passt ist stellen sofort möglich</v>
      </c>
      <c r="C11" t="str">
        <f>_3sm_4_1_4_1[[#This Row],[wunsch_anonymisierung]]</f>
        <v>Adresse</v>
      </c>
      <c r="D11">
        <v>2</v>
      </c>
      <c r="E11" cm="1">
        <f t="array" ref="E11">CountAnon(B11)</f>
        <v>1</v>
      </c>
      <c r="F11" t="str">
        <f t="shared" si="1"/>
        <v>NEIN</v>
      </c>
      <c r="G11">
        <v>1</v>
      </c>
      <c r="H11">
        <v>0</v>
      </c>
      <c r="I11">
        <v>1</v>
      </c>
      <c r="S11">
        <v>1</v>
      </c>
      <c r="T11">
        <v>0</v>
      </c>
      <c r="U11">
        <v>1</v>
      </c>
    </row>
    <row r="12" spans="1:21" ht="45" x14ac:dyDescent="0.25">
      <c r="A12" s="1" t="str">
        <f>_3sm_4_1_4_1[[#This Row],[anfrage]]</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v>
      </c>
      <c r="B12" s="1" t="str">
        <f>_3sm_4_1_4_1[[#This Row],[anonymisierter_user_input]]</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&lt;ANONYMIZED_LOCATION&gt; (&lt;ANONYMIZED_LOCATION_2&gt; 2). Wir benötigen dringend die Abholung bereits nächste Woche (KW 29). Vorab vielen Dank. Mit freundlichen Grüßen</v>
      </c>
      <c r="C12" t="str">
        <f>_3sm_4_1_4_1[[#This Row],[wunsch_anonymisierung]]</f>
        <v>Adresse</v>
      </c>
      <c r="D12">
        <v>2</v>
      </c>
      <c r="E12" cm="1">
        <f t="array" ref="E12">CountAnon(B12)</f>
        <v>2</v>
      </c>
      <c r="F12" t="str">
        <f t="shared" si="1"/>
        <v>JA</v>
      </c>
      <c r="G12">
        <v>2</v>
      </c>
      <c r="H12">
        <v>0</v>
      </c>
      <c r="I12">
        <v>0</v>
      </c>
      <c r="S12">
        <v>2</v>
      </c>
      <c r="T12">
        <v>0</v>
      </c>
      <c r="U12">
        <v>0</v>
      </c>
    </row>
    <row r="13" spans="1:21" x14ac:dyDescent="0.25">
      <c r="A13" s="1" t="str">
        <f>_3sm_4_1_4_1[[#This Row],[anfrage]]</f>
        <v>Hallo ich bräuchte einen Container Für Sperrmüll 30 cb Und Restmüll 20 cb Gewerblich</v>
      </c>
      <c r="B13" s="1" t="str">
        <f>_3sm_4_1_4_1[[#This Row],[anonymisierter_user_input]]</f>
        <v>Hallo ich bräuchte einen Container Für Sperrmüll 30 cb Und Restmüll 20 cb Gewerblich</v>
      </c>
      <c r="C13" t="str">
        <f>_3sm_4_1_4_1[[#This Row],[wunsch_anonymisierung]]</f>
        <v/>
      </c>
      <c r="D13">
        <f t="shared" si="0"/>
        <v>0</v>
      </c>
      <c r="E13" cm="1">
        <f t="array" ref="E13">CountAnon(B13)</f>
        <v>0</v>
      </c>
      <c r="F13" t="str">
        <f t="shared" si="1"/>
        <v>JA</v>
      </c>
      <c r="G13">
        <v>0</v>
      </c>
      <c r="H13">
        <v>0</v>
      </c>
      <c r="I13">
        <v>0</v>
      </c>
    </row>
    <row r="14" spans="1:21" ht="30" x14ac:dyDescent="0.25">
      <c r="A14" s="1" t="str">
        <f>_3sm_4_1_4_1[[#This Row],[anfrage]]</f>
        <v>Guten Tag, wir haben bei zweimonatigem Abholen letztes Mal, am 4. Juli, vergessen, unsere blaue Papiertonne vors Haus zu stellen. Können wir das ausnahmsweise in drei Wochen tun? Beste Grüße</v>
      </c>
      <c r="B14" s="1" t="str">
        <f>_3sm_4_1_4_1[[#This Row],[anonymisierter_user_input]]</f>
        <v>Guten Tag, wir haben bei zweimonatigem Abholen letztes Mal, am 4. Juli, vergessen, unsere blaue Papiertonne vors Haus zu stellen. Können wir das ausnahmsweise in drei Wochen tun? Beste Grüße</v>
      </c>
      <c r="C14" t="str">
        <f>_3sm_4_1_4_1[[#This Row],[wunsch_anonymisierung]]</f>
        <v/>
      </c>
      <c r="D14">
        <f t="shared" si="0"/>
        <v>0</v>
      </c>
      <c r="E14" cm="1">
        <f t="array" ref="E14">CountAnon(B14)</f>
        <v>0</v>
      </c>
      <c r="F14" t="str">
        <f t="shared" si="1"/>
        <v>JA</v>
      </c>
      <c r="G14">
        <v>0</v>
      </c>
      <c r="H14">
        <v>0</v>
      </c>
      <c r="I14">
        <v>0</v>
      </c>
    </row>
    <row r="15" spans="1:21" ht="60" x14ac:dyDescent="0.25">
      <c r="A15" s="1" t="str">
        <f>_3sm_4_1_4_1[[#This Row],[anfrage]]</f>
        <v>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v>
      </c>
      <c r="B15" s="1" t="str">
        <f>_3sm_4_1_4_1[[#This Row],[anonymisierter_user_input]]</f>
        <v>Sehr geehrte Damen und Herren, ich arbeite für Shoepassion Gmbh in &lt;ANONYMIZED_LOCATION&gt; und möchte ein Entsorgungsangebot anfragen. Entsorgung soll in &lt;ANONYMIZED_LOCATION&gt;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&lt;ANONYMIZED_PHONE&gt; Vielen Dank! Mit Freundlichen Grüßen</v>
      </c>
      <c r="C15" t="str">
        <f>_3sm_4_1_4_1[[#This Row],[wunsch_anonymisierung]]</f>
        <v>Adresse, Telefonnummer</v>
      </c>
      <c r="D15">
        <f t="shared" si="0"/>
        <v>2</v>
      </c>
      <c r="E15">
        <v>2</v>
      </c>
      <c r="F15" t="str">
        <f t="shared" si="1"/>
        <v>JA</v>
      </c>
      <c r="G15">
        <v>2</v>
      </c>
      <c r="H15">
        <v>0</v>
      </c>
      <c r="I15">
        <v>0</v>
      </c>
      <c r="M15">
        <v>1</v>
      </c>
      <c r="N15">
        <v>0</v>
      </c>
      <c r="O15">
        <v>0</v>
      </c>
      <c r="S15">
        <v>1</v>
      </c>
      <c r="T15">
        <v>0</v>
      </c>
      <c r="U15">
        <v>0</v>
      </c>
    </row>
    <row r="16" spans="1:21" x14ac:dyDescent="0.25">
      <c r="A16" s="1" t="str">
        <f>_3sm_4_1_4_1[[#This Row],[anfrage]]</f>
        <v>zwei Firmen 1 x alle zwei Wochen 1 x 120l Speisereste / 1 x 120l Fettentsorgung 1 x alle zwei Wochen 1 x 240l Speisereste Wir bitten um Rückruf! 03341 4114755 -</v>
      </c>
      <c r="B16" s="1" t="str">
        <f>_3sm_4_1_4_1[[#This Row],[anonymisierter_user_input]]</f>
        <v>zwei Firmen 1 x alle zwei Wochen 1 x 120l Speisereste / 1 x 120l Fettentsorgung 1 x alle zwei Wochen 1 x 240l Speisereste Wir bitten um Rückruf! &lt;ANONYMIZED_PHONE&gt; -</v>
      </c>
      <c r="C16" t="str">
        <f>_3sm_4_1_4_1[[#This Row],[wunsch_anonymisierung]]</f>
        <v>Telefonnummer</v>
      </c>
      <c r="D16">
        <f t="shared" si="0"/>
        <v>1</v>
      </c>
      <c r="E16" cm="1">
        <f t="array" ref="E16">CountAnon(B16)</f>
        <v>1</v>
      </c>
      <c r="F16" t="str">
        <f t="shared" si="1"/>
        <v>JA</v>
      </c>
      <c r="G16">
        <v>1</v>
      </c>
      <c r="H16">
        <v>0</v>
      </c>
      <c r="I16">
        <v>0</v>
      </c>
      <c r="M16">
        <v>1</v>
      </c>
      <c r="N16">
        <v>0</v>
      </c>
      <c r="O16">
        <v>0</v>
      </c>
    </row>
    <row r="17" spans="1:21" x14ac:dyDescent="0.25">
      <c r="A17" s="1" t="str">
        <f>_3sm_4_1_4_1[[#This Row],[anfrage]]</f>
        <v>Sehr geehrte Damen und Herren, wir haben von Ihnen eine Aktenvernichtungstonne und diese müsste geleert werden. Bei Fragen stehe ich gerne zur Verfügung. MfG</v>
      </c>
      <c r="B17" s="1" t="str">
        <f>_3sm_4_1_4_1[[#This Row],[anonymisierter_user_input]]</f>
        <v>Sehr geehrte Damen und Herren, wir haben von Ihnen eine Aktenvernichtungstonne und diese müsste geleert werden. Bei Fragen stehe ich gerne zur Verfügung. &lt;ANONYMIZED_PERSON&gt;</v>
      </c>
      <c r="D17">
        <f t="shared" si="0"/>
        <v>0</v>
      </c>
      <c r="E17" cm="1">
        <f t="array" ref="E17">CountAnon(B17)</f>
        <v>1</v>
      </c>
      <c r="F17" t="str">
        <f t="shared" si="1"/>
        <v>NEIN</v>
      </c>
      <c r="G17">
        <v>0</v>
      </c>
      <c r="H17">
        <v>1</v>
      </c>
      <c r="I17">
        <v>0</v>
      </c>
      <c r="P17">
        <v>0</v>
      </c>
      <c r="Q17">
        <v>1</v>
      </c>
      <c r="R17">
        <v>0</v>
      </c>
    </row>
    <row r="18" spans="1:21" x14ac:dyDescent="0.25">
      <c r="A18" s="1" t="str">
        <f>_3sm_4_1_4_1[[#This Row],[anfrage]]</f>
        <v>Guten Tag, wir möchten gerne Bitumenschindeln entsorgen, es handelt sich um ca. 4 kubikmeter. Wo entsorgen wir diese.</v>
      </c>
      <c r="B18" s="1" t="str">
        <f>_3sm_4_1_4_1[[#This Row],[anonymisierter_user_input]]</f>
        <v>Guten Tag, wir möchten gerne Bitumenschindeln entsorgen, es handelt sich um ca. 4 kubikmeter. Wo entsorgen wir diese.</v>
      </c>
      <c r="C18" t="str">
        <f>_3sm_4_1_4_1[[#This Row],[wunsch_anonymisierung]]</f>
        <v/>
      </c>
      <c r="D18">
        <f t="shared" si="0"/>
        <v>0</v>
      </c>
      <c r="E18" cm="1">
        <f t="array" ref="E18">CountAnon(B18)</f>
        <v>0</v>
      </c>
      <c r="F18" t="str">
        <f t="shared" si="1"/>
        <v>JA</v>
      </c>
      <c r="G18">
        <v>0</v>
      </c>
      <c r="H18">
        <v>0</v>
      </c>
      <c r="I18">
        <v>0</v>
      </c>
    </row>
    <row r="19" spans="1:21" ht="45" x14ac:dyDescent="0.25">
      <c r="A19" s="1" t="str">
        <f>_3sm_4_1_4_1[[#This Row],[anfrage]]</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B19" s="1" t="str">
        <f>_3sm_4_1_4_1[[#This Row],[anonymisierter_user_input]]</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C19" t="str">
        <f>_3sm_4_1_4_1[[#This Row],[wunsch_anonymisierung]]</f>
        <v/>
      </c>
      <c r="D19">
        <f t="shared" si="0"/>
        <v>0</v>
      </c>
      <c r="E19" cm="1">
        <f t="array" ref="E19">CountAnon(B19)</f>
        <v>0</v>
      </c>
      <c r="F19" t="str">
        <f t="shared" si="1"/>
        <v>JA</v>
      </c>
      <c r="G19">
        <v>0</v>
      </c>
      <c r="H19">
        <v>0</v>
      </c>
      <c r="I19">
        <v>0</v>
      </c>
    </row>
    <row r="20" spans="1:21" ht="30" x14ac:dyDescent="0.25">
      <c r="A20" s="1" t="str">
        <f>_3sm_4_1_4_1[[#This Row],[anfrage]]</f>
        <v>Hallo, wir sind 3 Reihenhäuser und teilen uns einen Müllplatz. Wir haben eine 240L Papiertonne und würden uns eine 14tägige Abholung wünschen. Können wir einen Sondervertrag mit Ihnen vereinbaren? Wir wollten trotzdem mal fragen :) Vielen Dank</v>
      </c>
      <c r="B20" s="1" t="str">
        <f>_3sm_4_1_4_1[[#This Row],[anonymisierter_user_input]]</f>
        <v>Hallo, wir sind 3 Reihenhäuser und teilen uns einen Müllplatz. Wir haben eine 240L Papiertonne und würden uns eine 14tägige Abholung wünschen. Können wir einen Sondervertrag mit Ihnen vereinbaren? Wir wollten trotzdem mal fragen :) Vielen Dank</v>
      </c>
      <c r="C20" t="str">
        <f>_3sm_4_1_4_1[[#This Row],[wunsch_anonymisierung]]</f>
        <v/>
      </c>
      <c r="D20">
        <f t="shared" si="0"/>
        <v>0</v>
      </c>
      <c r="E20" cm="1">
        <f t="array" ref="E20">CountAnon(B20)</f>
        <v>0</v>
      </c>
      <c r="F20" t="str">
        <f t="shared" si="1"/>
        <v>JA</v>
      </c>
      <c r="G20">
        <v>0</v>
      </c>
      <c r="H20">
        <v>0</v>
      </c>
      <c r="I20">
        <v>0</v>
      </c>
    </row>
    <row r="21" spans="1:21" ht="30" x14ac:dyDescent="0.25">
      <c r="A21" s="1" t="str">
        <f>_3sm_4_1_4_1[[#This Row],[anfrage]]</f>
        <v>Ich würde gerne mit einem Container überschüssiges Material von einem Terrassenbau abtransportieren. Dies wären vermutlich: - Sand - Erde mit Sand - Schotter - Split Welcher Container wäre dafür geeignet?</v>
      </c>
      <c r="B21" s="1" t="str">
        <f>_3sm_4_1_4_1[[#This Row],[anonymisierter_user_input]]</f>
        <v>Ich würde gerne mit einem Container überschüssiges Material von einem Terrassenbau abtransportieren. Dies wären vermutlich: - Sand - &lt;ANONYMIZED_LOCATION&gt; mit Sand - Schotter - Split Welcher Container wäre dafür geeignet?</v>
      </c>
      <c r="C21" t="str">
        <f>_3sm_4_1_4_1[[#This Row],[wunsch_anonymisierung]]</f>
        <v/>
      </c>
      <c r="D21">
        <f t="shared" si="0"/>
        <v>0</v>
      </c>
      <c r="E21" cm="1">
        <f t="array" ref="E21">CountAnon(B21)</f>
        <v>1</v>
      </c>
      <c r="F21" t="str">
        <f t="shared" si="1"/>
        <v>NEIN</v>
      </c>
      <c r="G21">
        <v>0</v>
      </c>
      <c r="H21">
        <v>1</v>
      </c>
      <c r="I21">
        <v>0</v>
      </c>
      <c r="S21">
        <v>0</v>
      </c>
      <c r="T21">
        <v>1</v>
      </c>
      <c r="U21">
        <v>0</v>
      </c>
    </row>
    <row r="22" spans="1:21" ht="30" x14ac:dyDescent="0.25">
      <c r="A22" s="1" t="str">
        <f>_3sm_4_1_4_1[[#This Row],[anfrage]]</f>
        <v>Guten Tag, gerne möchten wir für einen Auftrag einen Container 5 m3 bestellen für Sperrmüll. Hier läge wohl der Preis einmalig bei 450, 10 Euro zuzüglich Mehrwertsteuer. Kommen noch weitere Kosten hier hinzu? Wir freuen uns über eine kurze Rückmeldung! Vielen Dank!</v>
      </c>
      <c r="B22" s="1" t="str">
        <f>_3sm_4_1_4_1[[#This Row],[anonymisierter_user_input]]</f>
        <v>Guten Tag, gerne möchten wir für einen Auftrag einen Container 5 m3 bestellen für Sperrmüll. Hier läge wohl der Preis einmalig bei 450, 10 Euro zuzüglich Mehrwertsteuer. Kommen noch weitere Kosten hier hinzu? Wir freuen uns über eine kurze Rückmeldung! Vielen Dank!</v>
      </c>
      <c r="C22" t="str">
        <f>_3sm_4_1_4_1[[#This Row],[wunsch_anonymisierung]]</f>
        <v/>
      </c>
      <c r="D22">
        <f t="shared" si="0"/>
        <v>0</v>
      </c>
      <c r="E22" cm="1">
        <f t="array" ref="E22">CountAnon(B22)</f>
        <v>0</v>
      </c>
      <c r="F22" t="str">
        <f t="shared" si="1"/>
        <v>JA</v>
      </c>
      <c r="G22">
        <v>0</v>
      </c>
      <c r="H22">
        <v>0</v>
      </c>
      <c r="I22">
        <v>0</v>
      </c>
    </row>
    <row r="23" spans="1:21" x14ac:dyDescent="0.25">
      <c r="A23" s="1" t="str">
        <f>_3sm_4_1_4_1[[#This Row],[anfrage]]</f>
        <v>ich bitte um ein Angebot für eine Schuttmulde. ca. 5 Tonnen Fliesenabfälle. Inkl. Anfahrt und Preis pro Tonne. Baustelle wäre in Hockenheim.</v>
      </c>
      <c r="B23" s="1" t="str">
        <f>_3sm_4_1_4_1[[#This Row],[anonymisierter_user_input]]</f>
        <v>ich bitte um ein Angebot für eine Schuttmulde. ca. 5 Tonnen Fliesenabfälle. &lt;ANONYMIZED_LOCATION&gt;. Anfahrt und Preis pro Tonne. Baustelle wäre in &lt;ANONYMIZED_LOCATION_2&gt;.</v>
      </c>
      <c r="C23" t="str">
        <f>_3sm_4_1_4_1[[#This Row],[wunsch_anonymisierung]]</f>
        <v>Adresse</v>
      </c>
      <c r="D23">
        <f t="shared" si="0"/>
        <v>1</v>
      </c>
      <c r="E23" cm="1">
        <f t="array" ref="E23">CountAnon(B23)</f>
        <v>2</v>
      </c>
      <c r="F23" t="str">
        <f t="shared" si="1"/>
        <v>NEIN</v>
      </c>
      <c r="G23">
        <v>1</v>
      </c>
      <c r="H23">
        <v>1</v>
      </c>
      <c r="I23">
        <v>0</v>
      </c>
      <c r="S23">
        <v>1</v>
      </c>
      <c r="T23">
        <v>1</v>
      </c>
      <c r="U23">
        <v>0</v>
      </c>
    </row>
    <row r="24" spans="1:21" ht="30" x14ac:dyDescent="0.25">
      <c r="A24" s="1" t="str">
        <f>_3sm_4_1_4_1[[#This Row],[anfrage]]</f>
        <v>Ich benötige für eine Haushaltsauflösung einen Container in Bempflingen. Stellmöglichkeit auf einer befestigten Fläche ist vorhanden(Parkplatz). Vor der Stellfläche ist wenig Platz zum Rangieren. Ist es Trotzdem möglich einen Container zu Stellen?</v>
      </c>
      <c r="B24" s="1" t="str">
        <f>_3sm_4_1_4_1[[#This Row],[anonymisierter_user_input]]</f>
        <v>Ich benötige für eine Haushaltsauflösung einen Container in &lt;ANONYMIZED_LOCATION&gt;. &lt;ANONYMIZED_LOCATION_2&gt; auf einer befestigten Fläche ist vorhanden(Parkplatz). Vor der Stellfläche ist wenig Platz zum Rangieren. Ist es Trotzdem möglich einen Container zu Stellen?</v>
      </c>
      <c r="C24" t="str">
        <f>_3sm_4_1_4_1[[#This Row],[wunsch_anonymisierung]]</f>
        <v>Adresse</v>
      </c>
      <c r="D24">
        <f t="shared" si="0"/>
        <v>1</v>
      </c>
      <c r="E24" cm="1">
        <f t="array" ref="E24">CountAnon(B24)</f>
        <v>2</v>
      </c>
      <c r="F24" t="str">
        <f t="shared" si="1"/>
        <v>NEIN</v>
      </c>
      <c r="G24">
        <v>1</v>
      </c>
      <c r="H24">
        <v>1</v>
      </c>
      <c r="I24">
        <v>0</v>
      </c>
      <c r="S24">
        <v>1</v>
      </c>
      <c r="T24">
        <v>1</v>
      </c>
      <c r="U24">
        <v>0</v>
      </c>
    </row>
    <row r="25" spans="1:21" ht="30" x14ac:dyDescent="0.25">
      <c r="A25" s="1" t="str">
        <f>_3sm_4_1_4_1[[#This Row],[anfrage]]</f>
        <v>Hallo, ich möchte gerne einen Spermülcontainer mieten und dieser muss auf der Straße stehen vor der Wohnung. Wo muss ich das anmelden und kann ich den Container erst buchen, wenn ich die Genehmigung vorliegen habe? Vielen Dank</v>
      </c>
      <c r="B25" s="1" t="str">
        <f>_3sm_4_1_4_1[[#This Row],[anonymisierter_user_input]]</f>
        <v>Hallo, ich möchte gerne einen Spermülcontainer mieten und dieser muss auf der Straße stehen vor der Wohnung. Wo muss ich das anmelden und kann ich den Container erst buchen, wenn ich die Genehmigung vorliegen habe? Vielen Dank</v>
      </c>
      <c r="C25" t="str">
        <f>_3sm_4_1_4_1[[#This Row],[wunsch_anonymisierung]]</f>
        <v/>
      </c>
      <c r="D25">
        <f t="shared" si="0"/>
        <v>0</v>
      </c>
      <c r="E25" cm="1">
        <f t="array" ref="E25">CountAnon(B25)</f>
        <v>0</v>
      </c>
      <c r="F25" t="str">
        <f t="shared" si="1"/>
        <v>JA</v>
      </c>
      <c r="G25">
        <v>0</v>
      </c>
      <c r="H25">
        <v>0</v>
      </c>
      <c r="I25">
        <v>0</v>
      </c>
    </row>
    <row r="26" spans="1:21" ht="45" x14ac:dyDescent="0.25">
      <c r="A26" s="1" t="str">
        <f>_3sm_4_1_4_1[[#This Row],[anfrage]]</f>
        <v>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B26" s="1" t="str">
        <f>_3sm_4_1_4_1[[#This Row],[anonymisierter_user_input]]</f>
        <v>Sehr geehrte Damen und Herren, für unsere Hausstellung benötigen wir einen Baumischabfallcontainer mit 10 m3 inkl. Deckel in 71336 &lt;ANONYMIZED_LOCATION&gt;.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C26" t="str">
        <f>_3sm_4_1_4_1[[#This Row],[wunsch_anonymisierung]]</f>
        <v>Adresse</v>
      </c>
      <c r="D26">
        <f t="shared" si="0"/>
        <v>1</v>
      </c>
      <c r="E26" cm="1">
        <f t="array" ref="E26">CountAnon(B26)</f>
        <v>1</v>
      </c>
      <c r="F26" t="str">
        <f t="shared" si="1"/>
        <v>JA</v>
      </c>
      <c r="G26">
        <v>1</v>
      </c>
      <c r="H26">
        <v>0</v>
      </c>
      <c r="I26">
        <v>0</v>
      </c>
      <c r="S26">
        <v>1</v>
      </c>
      <c r="T26">
        <v>0</v>
      </c>
      <c r="U26">
        <v>0</v>
      </c>
    </row>
    <row r="27" spans="1:21" x14ac:dyDescent="0.25">
      <c r="A27" s="1" t="str">
        <f>_3sm_4_1_4_1[[#This Row],[anfrage]]</f>
        <v>Ich habe 24 Platten Wellasbest, ca. 3m³ zu entsorgen. Bitte lassen Sie mir ein Angebot zukommen.</v>
      </c>
      <c r="B27" s="1" t="str">
        <f>_3sm_4_1_4_1[[#This Row],[anonymisierter_user_input]]</f>
        <v>Ich habe 24 Platten Wellasbest, ca. 3m³ zu entsorgen. Bitte lassen Sie mir ein Angebot zukommen.</v>
      </c>
      <c r="C27" t="str">
        <f>_3sm_4_1_4_1[[#This Row],[wunsch_anonymisierung]]</f>
        <v/>
      </c>
      <c r="D27">
        <f t="shared" si="0"/>
        <v>0</v>
      </c>
      <c r="E27" cm="1">
        <f t="array" ref="E27">CountAnon(B27)</f>
        <v>0</v>
      </c>
      <c r="F27" t="str">
        <f t="shared" si="1"/>
        <v>JA</v>
      </c>
      <c r="G27">
        <v>0</v>
      </c>
      <c r="H27">
        <v>0</v>
      </c>
      <c r="I27">
        <v>0</v>
      </c>
    </row>
    <row r="28" spans="1:21" ht="30" x14ac:dyDescent="0.25">
      <c r="A28" s="1" t="str">
        <f>_3sm_4_1_4_1[[#This Row],[anfrage]]</f>
        <v>Ich möchte gern eine Papiertonne für unser 2 Familienhaus bestellen, die 14 tägig abgeholt werden soll. Bitte machen Sie mir ein Angebot, da online 4 wöchig voreingestellt ist. Objekt: Tschaikoskistraße 6</v>
      </c>
      <c r="B28" s="1" t="str">
        <f>_3sm_4_1_4_1[[#This Row],[anonymisierter_user_input]]</f>
        <v>Ich möchte gern eine Papiertonne für unser 2 Familienhaus bestellen, die 14 tägig abgeholt werden soll. Bitte machen Sie mir ein Angebot, da online 4 wöchig voreingestellt ist. Objekt: &lt;ANONYMIZED_LOCATION&gt; 6</v>
      </c>
      <c r="C28" t="str">
        <f>_3sm_4_1_4_1[[#This Row],[wunsch_anonymisierung]]</f>
        <v>Adresse</v>
      </c>
      <c r="D28">
        <f t="shared" si="0"/>
        <v>1</v>
      </c>
      <c r="E28" cm="1">
        <f t="array" ref="E28">CountAnon(B28)</f>
        <v>1</v>
      </c>
      <c r="F28" t="str">
        <f t="shared" si="1"/>
        <v>JA</v>
      </c>
      <c r="G28">
        <v>1</v>
      </c>
      <c r="H28">
        <v>0</v>
      </c>
      <c r="I28">
        <v>0</v>
      </c>
      <c r="S28">
        <v>1</v>
      </c>
      <c r="T28">
        <v>0</v>
      </c>
      <c r="U28">
        <v>0</v>
      </c>
    </row>
    <row r="29" spans="1:21" x14ac:dyDescent="0.25">
      <c r="A29" s="1" t="str">
        <f>_3sm_4_1_4_1[[#This Row],[anfrage]]</f>
        <v>Ich benötige einen 7qm Container für Lehmboden. Gerne mit einer Klappe.</v>
      </c>
      <c r="B29" s="1" t="str">
        <f>_3sm_4_1_4_1[[#This Row],[anonymisierter_user_input]]</f>
        <v>Ich benötige einen 7qm Container für Lehmboden. Gerne mit einer Klappe.</v>
      </c>
      <c r="C29" t="str">
        <f>_3sm_4_1_4_1[[#This Row],[wunsch_anonymisierung]]</f>
        <v/>
      </c>
      <c r="D29">
        <f t="shared" si="0"/>
        <v>0</v>
      </c>
      <c r="E29" cm="1">
        <f t="array" ref="E29">CountAnon(B29)</f>
        <v>0</v>
      </c>
      <c r="F29" t="str">
        <f t="shared" si="1"/>
        <v>JA</v>
      </c>
      <c r="G29">
        <v>0</v>
      </c>
      <c r="H29">
        <v>0</v>
      </c>
      <c r="I29">
        <v>0</v>
      </c>
    </row>
    <row r="30" spans="1:21" ht="30" x14ac:dyDescent="0.25">
      <c r="A30" s="1" t="str">
        <f>_3sm_4_1_4_1[[#This Row],[anfrage]]</f>
        <v>Hallo, Ich habe mal eine Frage, warum werden in komplett Braunschweig die Papier Container nicht mehr geleert? Ich werde mein Papier Müll nicht mehr los! Um eine Antwort wäre ich sehr dankbar. Beste Grüße</v>
      </c>
      <c r="B30" s="1" t="str">
        <f>_3sm_4_1_4_1[[#This Row],[anonymisierter_user_input]]</f>
        <v>Hallo, Ich habe mal eine Frage, warum werden in komplett &lt;ANONYMIZED_LOCATION&gt; die Papier Container nicht mehr geleert? Ich werde mein Papier Müll nicht mehr los! Um eine Antwort wäre ich sehr dankbar. Beste Grüße</v>
      </c>
      <c r="C30" t="str">
        <f>_3sm_4_1_4_1[[#This Row],[wunsch_anonymisierung]]</f>
        <v>Adresse</v>
      </c>
      <c r="D30">
        <f t="shared" si="0"/>
        <v>1</v>
      </c>
      <c r="E30" cm="1">
        <f t="array" ref="E30">CountAnon(B30)</f>
        <v>1</v>
      </c>
      <c r="F30" t="str">
        <f t="shared" si="1"/>
        <v>JA</v>
      </c>
      <c r="G30">
        <v>1</v>
      </c>
      <c r="H30">
        <v>0</v>
      </c>
      <c r="I30">
        <v>0</v>
      </c>
      <c r="S30">
        <v>1</v>
      </c>
      <c r="T30">
        <v>0</v>
      </c>
      <c r="U30">
        <v>0</v>
      </c>
    </row>
    <row r="31" spans="1:21" ht="30" x14ac:dyDescent="0.25">
      <c r="A31" s="1" t="str">
        <f>_3sm_4_1_4_1[[#This Row],[anfrage]]</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B31" s="1" t="str">
        <f>_3sm_4_1_4_1[[#This Row],[anonymisierter_user_input]]</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D31">
        <f t="shared" si="0"/>
        <v>0</v>
      </c>
      <c r="E31" cm="1">
        <f t="array" ref="E31">CountAnon(B31)</f>
        <v>0</v>
      </c>
      <c r="F31" t="str">
        <f t="shared" si="1"/>
        <v>JA</v>
      </c>
      <c r="G31">
        <v>0</v>
      </c>
      <c r="H31">
        <v>0</v>
      </c>
      <c r="I31">
        <v>0</v>
      </c>
    </row>
    <row r="32" spans="1:21" ht="30" x14ac:dyDescent="0.25">
      <c r="A32" s="1" t="str">
        <f>_3sm_4_1_4_1[[#This Row],[anfrage]]</f>
        <v>Hallo, in meiner Einfahrt muss ich Schotter, etwa 1-2 Kubikmeter abtragen um die Grundlage zur Verpflasterung des Platzes zu schaffen. Es müsste ein kleiner Container oder ein Bag in Frage kommen! Was würde das kosten? Mit freundlichen Grüßen,</v>
      </c>
      <c r="B32" s="1" t="str">
        <f>_3sm_4_1_4_1[[#This Row],[anonymisierter_user_input]]</f>
        <v>Hallo, in meiner Einfahrt muss ich Schotter, etwa 1-2 Kubikmeter abtragen um die Grundlage zur Verpflasterung des Platzes zu schaffen. Es müsste ein kleiner Container oder ein Bag in Frage kommen! Was würde das kosten? Mit freundlichen Grüßen,</v>
      </c>
      <c r="C32" t="str">
        <f>_3sm_4_1_4_1[[#This Row],[wunsch_anonymisierung]]</f>
        <v/>
      </c>
      <c r="D32">
        <f t="shared" si="0"/>
        <v>0</v>
      </c>
      <c r="E32" cm="1">
        <f t="array" ref="E32">CountAnon(B32)</f>
        <v>0</v>
      </c>
      <c r="F32" t="str">
        <f t="shared" si="1"/>
        <v>JA</v>
      </c>
      <c r="G32">
        <v>0</v>
      </c>
      <c r="H32">
        <v>0</v>
      </c>
      <c r="I32">
        <v>0</v>
      </c>
    </row>
    <row r="33" spans="1:21" x14ac:dyDescent="0.25">
      <c r="A33" s="1" t="str">
        <f>_3sm_4_1_4_1[[#This Row],[anfrage]]</f>
        <v>Wir müssen ein Haus komplett ausräumen inklusive überlagerter Lebensmittel auch in Gläsern undflaschen, Kunststoffblumen, Wäsche. Welcher Container käme dafür uns in Frage?</v>
      </c>
      <c r="B33" s="1" t="str">
        <f>_3sm_4_1_4_1[[#This Row],[anonymisierter_user_input]]</f>
        <v>Wir müssen ein Haus komplett ausräumen inklusive überlagerter Lebensmittel auch in Gläsern undflaschen, Kunststoffblumen, Wäsche. Welcher Container käme dafür uns in Frage?</v>
      </c>
      <c r="C33" t="str">
        <f>_3sm_4_1_4_1[[#This Row],[wunsch_anonymisierung]]</f>
        <v/>
      </c>
      <c r="D33">
        <f t="shared" si="0"/>
        <v>0</v>
      </c>
      <c r="E33" cm="1">
        <f t="array" ref="E33">CountAnon(B33)</f>
        <v>0</v>
      </c>
      <c r="F33" t="str">
        <f t="shared" si="1"/>
        <v>JA</v>
      </c>
      <c r="G33">
        <v>0</v>
      </c>
      <c r="H33">
        <v>0</v>
      </c>
      <c r="I33">
        <v>0</v>
      </c>
    </row>
    <row r="34" spans="1:21" ht="30" x14ac:dyDescent="0.25">
      <c r="A34" s="1" t="str">
        <f>_3sm_4_1_4_1[[#This Row],[anfrage]]</f>
        <v>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v>
      </c>
      <c r="B34" s="1" t="str">
        <f>_3sm_4_1_4_1[[#This Row],[anonymisierter_user_input]]</f>
        <v>Hallo, der Deckel von unserer Papiertonne ist leider kaputt gegangen und wohl beim Entleeren in den Müllwagen gefallen. Wir möchten deshalb eine neue leere blaue Tonne bestellen. Ist das möglich? Über eine Rückmeldung bedanken wir uns im Voraus. Unser Wohnort: &lt;ANONYMIZED_LOCATION&gt; 22, 74172 &lt;ANONYMIZED_LOCATION_2&gt; MfG Fam.</v>
      </c>
      <c r="C34" t="str">
        <f>_3sm_4_1_4_1[[#This Row],[wunsch_anonymisierung]]</f>
        <v>Adresse</v>
      </c>
      <c r="D34">
        <v>2</v>
      </c>
      <c r="E34">
        <v>2</v>
      </c>
      <c r="F34" t="str">
        <f t="shared" ref="F34:F65" si="2">IF(AND(H34=0,I34=0),"JA","NEIN")</f>
        <v>JA</v>
      </c>
      <c r="G34">
        <v>2</v>
      </c>
      <c r="H34">
        <v>0</v>
      </c>
      <c r="I34">
        <v>0</v>
      </c>
      <c r="S34">
        <v>2</v>
      </c>
      <c r="T34">
        <v>0</v>
      </c>
      <c r="U34">
        <v>0</v>
      </c>
    </row>
    <row r="35" spans="1:21" x14ac:dyDescent="0.25">
      <c r="A35" s="1" t="str">
        <f>_3sm_4_1_4_1[[#This Row],[anfrage]]</f>
        <v>Guten Tag, welchen Container soll ich am besten bestellen, wenn ich zum Großteil  Mauerwerk und zusätzlich einige Gibskartonplatten, Fliesen und Tapetenreste entsorgen möchte? Viele Grüße</v>
      </c>
      <c r="B35" s="1" t="str">
        <f>_3sm_4_1_4_1[[#This Row],[anonymisierter_user_input]]</f>
        <v>Guten Tag, welchen Container soll ich am besten bestellen, wenn ich zum Großteil  Mauerwerk und zusätzlich einige Gibskartonplatten, Fliesen und Tapetenreste entsorgen möchte? Viele Grüße</v>
      </c>
      <c r="C35" t="str">
        <f>_3sm_4_1_4_1[[#This Row],[wunsch_anonymisierung]]</f>
        <v/>
      </c>
      <c r="D35">
        <f t="shared" ref="D35:D65" si="3">IF(LEN(TRIM(C35))=0,0,LEN(C35)-LEN(SUBSTITUTE(C35,",",""))+1)</f>
        <v>0</v>
      </c>
      <c r="E35" cm="1">
        <f t="array" ref="E35">CountAnon(B35)</f>
        <v>0</v>
      </c>
      <c r="F35" t="str">
        <f t="shared" si="2"/>
        <v>JA</v>
      </c>
      <c r="G35">
        <v>0</v>
      </c>
      <c r="H35">
        <v>0</v>
      </c>
      <c r="I35">
        <v>0</v>
      </c>
    </row>
    <row r="36" spans="1:21" ht="60" x14ac:dyDescent="0.25">
      <c r="A36" s="1" t="str">
        <f>_3sm_4_1_4_1[[#This Row],[anfrage]]</f>
        <v>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v>
      </c>
      <c r="B36" s="1" t="str">
        <f>_3sm_4_1_4_1[[#This Row],[anonymisierter_user_input]]</f>
        <v>Sehr geehrte Damen und Herren, wir benötigen Ende September/ Anfang Oktober einen Container, da wir unser Haus umbauen und renovieren möchten. Wir müssen Böden und Wände rausreißen daher denke ich &lt;ANONYMIZED_LOCATION&gt; werden wir benötigen. Das Objekt befindet sich im &lt;ANONYMIZED_LOCATION_2&gt; 15 78730 &lt;ANONYMIZED_LOCATION_3&gt;. Was würde es bei ihnen kosten einen Container 10m3 für Bauschutt zu mieten und nach &lt;ANONYMIZED_LOCATION_3&gt; bringen und abholen zu lassen? Ich habe dies online berechnet, kommen da noch zusätzliche Gebühren dazu? Vielen Dank.</v>
      </c>
      <c r="C36" t="str">
        <f>_3sm_4_1_4_1[[#This Row],[wunsch_anonymisierung]]</f>
        <v>Adresse</v>
      </c>
      <c r="D36">
        <v>2</v>
      </c>
      <c r="E36">
        <v>3</v>
      </c>
      <c r="F36" t="str">
        <f t="shared" si="2"/>
        <v>NEIN</v>
      </c>
      <c r="G36">
        <v>2</v>
      </c>
      <c r="H36">
        <v>1</v>
      </c>
      <c r="I36">
        <v>0</v>
      </c>
      <c r="S36">
        <v>2</v>
      </c>
      <c r="T36">
        <v>1</v>
      </c>
      <c r="U36">
        <v>0</v>
      </c>
    </row>
    <row r="37" spans="1:21" x14ac:dyDescent="0.25">
      <c r="A37" s="1" t="str">
        <f>_3sm_4_1_4_1[[#This Row],[anfrage]]</f>
        <v>Hallo, ich bin interessiert an einer Regelmäßigen Papierentsorgung in einem Privathaushalt. Können Sie mich bitte über die anfallenden Gebühren informieren.</v>
      </c>
      <c r="B37" s="1" t="str">
        <f>_3sm_4_1_4_1[[#This Row],[anonymisierter_user_input]]</f>
        <v>Hallo, ich bin interessiert an einer Regelmäßigen Papierentsorgung in einem Privathaushalt. Können Sie mich bitte über die anfallenden Gebühren informieren.</v>
      </c>
      <c r="C37" t="str">
        <f>_3sm_4_1_4_1[[#This Row],[wunsch_anonymisierung]]</f>
        <v/>
      </c>
      <c r="D37">
        <f t="shared" si="3"/>
        <v>0</v>
      </c>
      <c r="E37" cm="1">
        <f t="array" ref="E37">CountAnon(B37)</f>
        <v>0</v>
      </c>
      <c r="F37" t="str">
        <f t="shared" si="2"/>
        <v>JA</v>
      </c>
      <c r="G37">
        <v>0</v>
      </c>
      <c r="H37">
        <v>0</v>
      </c>
      <c r="I37">
        <v>0</v>
      </c>
    </row>
    <row r="38" spans="1:21" ht="30" x14ac:dyDescent="0.25">
      <c r="A38" s="1" t="str">
        <f>_3sm_4_1_4_1[[#This Row],[anfrage]]</f>
        <v>Sehr geehrte Damen und Herren, Ich möchte meine alten Akten/Ordner entsorgen, können diese in meiner Fil. Edeka Schmid, In den Burgwiesen 16, 72488 abgeholt werden (Container) ? Mit was für kosten muß ich hier rechnen. Mit freundlichen Grüßen</v>
      </c>
      <c r="B38" s="1" t="str">
        <f>_3sm_4_1_4_1[[#This Row],[anonymisierter_user_input]]</f>
        <v>Sehr geehrte Damen und Herren, Ich möchte meine alten Akten/Ordner entsorgen, können diese in meiner Fil. &lt;ANONYMIZED_PERSON&gt;, In den Burgwiesen 16, 72488 abgeholt werden (Container) ? Mit was für kosten muß ich hier rechnen. Mit freundlichen Grüßen</v>
      </c>
      <c r="C38" t="str">
        <f>_3sm_4_1_4_1[[#This Row],[wunsch_anonymisierung]]</f>
        <v>Adresse, Name</v>
      </c>
      <c r="D38">
        <v>3</v>
      </c>
      <c r="E38" cm="1">
        <f t="array" ref="E38">CountAnon(B38)</f>
        <v>1</v>
      </c>
      <c r="F38" t="str">
        <f t="shared" si="2"/>
        <v>NEIN</v>
      </c>
      <c r="G38">
        <v>1</v>
      </c>
      <c r="H38">
        <v>0</v>
      </c>
      <c r="I38">
        <v>2</v>
      </c>
      <c r="P38">
        <v>1</v>
      </c>
      <c r="Q38">
        <v>0</v>
      </c>
      <c r="R38">
        <v>0</v>
      </c>
      <c r="S38">
        <v>0</v>
      </c>
      <c r="T38">
        <v>0</v>
      </c>
      <c r="U38">
        <v>2</v>
      </c>
    </row>
    <row r="39" spans="1:21" x14ac:dyDescent="0.25">
      <c r="A39" s="1" t="str">
        <f>_3sm_4_1_4_1[[#This Row],[anfrage]]</f>
        <v>Ich möchte eine gelbe Tonne bestellen. Britta Rossow Glasapfelweg 8 13127 Berlin - in KGA Gravenstein Ecke Straße 76 bitte stellen Danke</v>
      </c>
      <c r="B39" s="1" t="str">
        <f>_3sm_4_1_4_1[[#This Row],[anonymisierter_user_input]]</f>
        <v>Ich möchte eine gelbe Tonne bestellen. &lt;ANONYMIZED_PERSON&gt; 8 13127 &lt;ANONYMIZED_LOCATION&gt; - in KGA &lt;ANONYMIZED_LOCATION_2&gt; 76 bitte stellen Danke</v>
      </c>
      <c r="C39" t="str">
        <f>_3sm_4_1_4_1[[#This Row],[wunsch_anonymisierung]]</f>
        <v>Adresse, Name</v>
      </c>
      <c r="D39">
        <v>3</v>
      </c>
      <c r="E39" cm="1">
        <f t="array" ref="E39">CountAnon(B39)</f>
        <v>3</v>
      </c>
      <c r="F39" t="str">
        <f t="shared" si="2"/>
        <v>JA</v>
      </c>
      <c r="G39">
        <v>3</v>
      </c>
      <c r="H39">
        <v>0</v>
      </c>
      <c r="I39">
        <v>0</v>
      </c>
      <c r="P39">
        <v>1</v>
      </c>
      <c r="Q39">
        <v>0</v>
      </c>
      <c r="R39">
        <v>0</v>
      </c>
      <c r="S39">
        <v>2</v>
      </c>
      <c r="T39">
        <v>0</v>
      </c>
      <c r="U39">
        <v>0</v>
      </c>
    </row>
    <row r="40" spans="1:21" ht="30" x14ac:dyDescent="0.25">
      <c r="A40" s="1" t="str">
        <f>_3sm_4_1_4_1[[#This Row],[anfrage]]</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B40" s="1" t="str">
        <f>_3sm_4_1_4_1[[#This Row],[anonymisierter_user_input]]</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C40" t="str">
        <f>_3sm_4_1_4_1[[#This Row],[wunsch_anonymisierung]]</f>
        <v/>
      </c>
      <c r="D40">
        <f t="shared" si="3"/>
        <v>0</v>
      </c>
      <c r="E40" cm="1">
        <f t="array" ref="E40">CountAnon(B40)</f>
        <v>0</v>
      </c>
      <c r="F40" t="str">
        <f t="shared" si="2"/>
        <v>JA</v>
      </c>
      <c r="G40">
        <v>0</v>
      </c>
      <c r="H40">
        <v>0</v>
      </c>
      <c r="I40">
        <v>0</v>
      </c>
    </row>
    <row r="41" spans="1:21" ht="30" x14ac:dyDescent="0.25">
      <c r="A41" s="1" t="str">
        <f>_3sm_4_1_4_1[[#This Row],[anfrage]]</f>
        <v>Auf Grund einer Neueröffung einer Filiale von uns, können wir nicht genau sagen wie viel Kartonage anfallen wird im Laufe der Geschäftszeit. Ist es möglich die Menge und / oder Größe der bestellten Behälter innerhalb des Vertrages zu ändern?</v>
      </c>
      <c r="B41" s="1" t="str">
        <f>_3sm_4_1_4_1[[#This Row],[anonymisierter_user_input]]</f>
        <v>Auf Grund einer Neueröffung einer Filiale von uns, können wir nicht genau sagen wie viel Kartonage anfallen wird im Laufe der Geschäftszeit. Ist es möglich die Menge und / oder Größe der bestellten Behälter innerhalb des Vertrages zu ändern?</v>
      </c>
      <c r="C41" t="str">
        <f>_3sm_4_1_4_1[[#This Row],[wunsch_anonymisierung]]</f>
        <v/>
      </c>
      <c r="D41">
        <f t="shared" si="3"/>
        <v>0</v>
      </c>
      <c r="E41" cm="1">
        <f t="array" ref="E41">CountAnon(B41)</f>
        <v>0</v>
      </c>
      <c r="F41" t="str">
        <f t="shared" si="2"/>
        <v>JA</v>
      </c>
      <c r="G41">
        <v>0</v>
      </c>
      <c r="H41">
        <v>0</v>
      </c>
      <c r="I41">
        <v>0</v>
      </c>
    </row>
    <row r="42" spans="1:21" x14ac:dyDescent="0.25">
      <c r="A42" s="1" t="str">
        <f>_3sm_4_1_4_1[[#This Row],[anfrage]]</f>
        <v>bitte für cosmarweg 82 in 13591 Berlin Plastikabfall Gelbe Tonne</v>
      </c>
      <c r="B42" s="1" t="str">
        <f>_3sm_4_1_4_1[[#This Row],[anonymisierter_user_input]]</f>
        <v>bitte für &lt;ANONYMIZED_LOCATION&gt; 82 in 13591 Berlin Plastikabfall Gelbe Tonne</v>
      </c>
      <c r="C42" t="str">
        <f>_3sm_4_1_4_1[[#This Row],[wunsch_anonymisierung]]</f>
        <v>Adresse</v>
      </c>
      <c r="D42">
        <v>2</v>
      </c>
      <c r="E42" cm="1">
        <f t="array" ref="E42">CountAnon(B42)</f>
        <v>1</v>
      </c>
      <c r="F42" t="str">
        <f t="shared" si="2"/>
        <v>NEIN</v>
      </c>
      <c r="G42">
        <v>1</v>
      </c>
      <c r="H42">
        <v>0</v>
      </c>
      <c r="I42">
        <v>1</v>
      </c>
      <c r="S42">
        <v>1</v>
      </c>
      <c r="T42">
        <v>0</v>
      </c>
      <c r="U42">
        <v>1</v>
      </c>
    </row>
    <row r="43" spans="1:21" ht="60" x14ac:dyDescent="0.25">
      <c r="A43" s="1" t="str">
        <f>_3sm_4_1_4_1[[#This Row],[anfrage]]</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B43" s="1" t="str">
        <f>_3sm_4_1_4_1[[#This Row],[anonymisierter_user_input]]</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C43" t="str">
        <f>_3sm_4_1_4_1[[#This Row],[wunsch_anonymisierung]]</f>
        <v/>
      </c>
      <c r="D43">
        <f t="shared" si="3"/>
        <v>0</v>
      </c>
      <c r="E43" cm="1">
        <f t="array" ref="E43">CountAnon(B43)</f>
        <v>0</v>
      </c>
      <c r="F43" t="str">
        <f t="shared" si="2"/>
        <v>JA</v>
      </c>
      <c r="G43">
        <v>0</v>
      </c>
      <c r="H43">
        <v>0</v>
      </c>
      <c r="I43">
        <v>0</v>
      </c>
    </row>
    <row r="44" spans="1:21" ht="30" x14ac:dyDescent="0.25">
      <c r="A44" s="1" t="str">
        <f>_3sm_4_1_4_1[[#This Row],[anfrage]]</f>
        <v>Guten Tag, Ich möchte einen baumisch Container 20m3 Und einen Bauschutt Container 10m3. Können diese ggf zusammen gebracht/geholt werden um Kosten zu sparen? Oder welche Containergrößen sind kombinierbar? Mit freundlichen</v>
      </c>
      <c r="B44" s="1" t="str">
        <f>_3sm_4_1_4_1[[#This Row],[anonymisierter_user_input]]</f>
        <v>Guten Tag, Ich möchte einen baumisch Container 20m3 Und einen Bauschutt Container 10m3. Können diese ggf zusammen gebracht/geholt werden um Kosten zu sparen? Oder welche Containergrößen sind kombinierbar? Mit freundlichen</v>
      </c>
      <c r="C44" t="str">
        <f>_3sm_4_1_4_1[[#This Row],[wunsch_anonymisierung]]</f>
        <v/>
      </c>
      <c r="D44">
        <f t="shared" si="3"/>
        <v>0</v>
      </c>
      <c r="E44" cm="1">
        <f t="array" ref="E44">CountAnon(B44)</f>
        <v>0</v>
      </c>
      <c r="F44" t="str">
        <f t="shared" si="2"/>
        <v>JA</v>
      </c>
      <c r="G44">
        <v>0</v>
      </c>
      <c r="H44">
        <v>0</v>
      </c>
      <c r="I44">
        <v>0</v>
      </c>
    </row>
    <row r="45" spans="1:21" x14ac:dyDescent="0.25">
      <c r="A45" s="1" t="str">
        <f>_3sm_4_1_4_1[[#This Row],[anfrage]]</f>
        <v>Ich suche eine Grubenentleerung. Macht ihr das auch?</v>
      </c>
      <c r="B45" s="1" t="str">
        <f>_3sm_4_1_4_1[[#This Row],[anonymisierter_user_input]]</f>
        <v>Ich suche eine Grubenentleerung. Macht ihr das auch?</v>
      </c>
      <c r="C45" t="str">
        <f>_3sm_4_1_4_1[[#This Row],[wunsch_anonymisierung]]</f>
        <v/>
      </c>
      <c r="D45">
        <f t="shared" si="3"/>
        <v>0</v>
      </c>
      <c r="E45" cm="1">
        <f t="array" ref="E45">CountAnon(B45)</f>
        <v>0</v>
      </c>
      <c r="F45" t="str">
        <f t="shared" si="2"/>
        <v>JA</v>
      </c>
      <c r="G45">
        <v>0</v>
      </c>
      <c r="H45">
        <v>0</v>
      </c>
      <c r="I45">
        <v>0</v>
      </c>
    </row>
    <row r="46" spans="1:21" ht="60" x14ac:dyDescent="0.25">
      <c r="A46" s="1" t="str">
        <f>_3sm_4_1_4_1[[#This Row],[anfrage]]</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v>
      </c>
      <c r="B46" s="1" t="str">
        <f>_3sm_4_1_4_1[[#This Row],[anonymisierter_user_input]]</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&lt;ANONYMIZED_LOCATION&gt;). Wird es dann nach dem wiegen verrechnet? Wie lange dauert es ab Buchung bis der Container Vorort steht? Ist das schnell möglich? Sind die Online Preise im Vergleich fix Preise oder wird hier auch das Gewicht verrechnet? Bsp. 7m3 Container kostet knapp 540€. VG,</v>
      </c>
      <c r="C46" t="str">
        <f>_3sm_4_1_4_1[[#This Row],[wunsch_anonymisierung]]</f>
        <v>Adresse</v>
      </c>
      <c r="D46">
        <v>2</v>
      </c>
      <c r="E46" cm="1">
        <f t="array" ref="E46">CountAnon(B46)</f>
        <v>1</v>
      </c>
      <c r="F46" t="str">
        <f t="shared" si="2"/>
        <v>NEIN</v>
      </c>
      <c r="G46">
        <v>1</v>
      </c>
      <c r="H46">
        <v>0</v>
      </c>
      <c r="I46">
        <v>1</v>
      </c>
      <c r="S46">
        <v>1</v>
      </c>
      <c r="T46">
        <v>0</v>
      </c>
      <c r="U46">
        <v>1</v>
      </c>
    </row>
    <row r="47" spans="1:21" x14ac:dyDescent="0.25">
      <c r="A47" s="1" t="str">
        <f>_3sm_4_1_4_1[[#This Row],[anfrage]]</f>
        <v>Zu entsorgen wären Spanplatten - ca. 1000 kg</v>
      </c>
      <c r="B47" s="1" t="str">
        <f>_3sm_4_1_4_1[[#This Row],[anonymisierter_user_input]]</f>
        <v>Zu entsorgen wären Spanplatten - ca. 1000 kg</v>
      </c>
      <c r="C47" t="str">
        <f>_3sm_4_1_4_1[[#This Row],[wunsch_anonymisierung]]</f>
        <v/>
      </c>
      <c r="D47">
        <f t="shared" si="3"/>
        <v>0</v>
      </c>
      <c r="E47" cm="1">
        <f t="array" ref="E47">CountAnon(B47)</f>
        <v>0</v>
      </c>
      <c r="F47" t="str">
        <f t="shared" si="2"/>
        <v>JA</v>
      </c>
      <c r="G47">
        <v>0</v>
      </c>
      <c r="H47">
        <v>0</v>
      </c>
      <c r="I47">
        <v>0</v>
      </c>
    </row>
    <row r="48" spans="1:21" x14ac:dyDescent="0.25">
      <c r="A48" s="1" t="str">
        <f>_3sm_4_1_4_1[[#This Row],[anfrage]]</f>
        <v>Hallo und guten Tag. Wir haben auf der Internetseite leider keine passende Antwort zur Größe der Container gefunden. Welche gibt es?</v>
      </c>
      <c r="B48" s="1" t="str">
        <f>_3sm_4_1_4_1[[#This Row],[anonymisierter_user_input]]</f>
        <v>Hallo und guten Tag. Wir haben auf der Internetseite leider keine passende Antwort zur Größe der Container gefunden. Welche gibt es?</v>
      </c>
      <c r="C48" t="str">
        <f>_3sm_4_1_4_1[[#This Row],[wunsch_anonymisierung]]</f>
        <v/>
      </c>
      <c r="D48">
        <f t="shared" si="3"/>
        <v>0</v>
      </c>
      <c r="E48" cm="1">
        <f t="array" ref="E48">CountAnon(B48)</f>
        <v>0</v>
      </c>
      <c r="F48" t="str">
        <f t="shared" si="2"/>
        <v>JA</v>
      </c>
      <c r="G48">
        <v>0</v>
      </c>
      <c r="H48">
        <v>0</v>
      </c>
      <c r="I48">
        <v>0</v>
      </c>
    </row>
    <row r="49" spans="1:21" ht="30" x14ac:dyDescent="0.25">
      <c r="A49" s="1" t="str">
        <f>_3sm_4_1_4_1[[#This Row],[anfrage]]</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B49" s="1" t="str">
        <f>_3sm_4_1_4_1[[#This Row],[anonymisierter_user_input]]</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C49" t="str">
        <f>_3sm_4_1_4_1[[#This Row],[wunsch_anonymisierung]]</f>
        <v/>
      </c>
      <c r="D49">
        <f t="shared" si="3"/>
        <v>0</v>
      </c>
      <c r="E49" cm="1">
        <f t="array" ref="E49">CountAnon(B49)</f>
        <v>0</v>
      </c>
      <c r="F49" t="str">
        <f t="shared" si="2"/>
        <v>JA</v>
      </c>
      <c r="G49">
        <v>0</v>
      </c>
      <c r="H49">
        <v>0</v>
      </c>
      <c r="I49">
        <v>0</v>
      </c>
    </row>
    <row r="50" spans="1:21" ht="45" x14ac:dyDescent="0.25">
      <c r="A50" s="1" t="str">
        <f>_3sm_4_1_4_1[[#This Row],[anfrage]]</f>
        <v>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v>
      </c>
      <c r="B50" s="1" t="str">
        <f>_3sm_4_1_4_1[[#This Row],[anonymisierter_user_input]]</f>
        <v>Sehr geehrte Damen und Herren, ich habe bei Ihnen am 24.06.2024 (&lt;ANONYMIZED_MAIL&gt;) einen Altholz A IV Container angemietet. Nun habe ich Schieferplatten in der Decke entdeckt. (siehe Bild). Kann ich diese Schieferplatten in diesen bereits angemieteten Container mit entsorgen oder können diese bei einer Anmietung eines &lt;ANONYMIZED_LOCATION&gt;s entsorgt werden? Des Weiteren stellt sich mit die Frage, ob ich in den &lt;ANONYMIZED_LOCATION&gt; auch Estrich entsorgen kann. Vielen Dank für Ihre Rückmeldung. Mit freundlichem Gruß</v>
      </c>
      <c r="C50" t="str">
        <f>_3sm_4_1_4_1[[#This Row],[wunsch_anonymisierung]]</f>
        <v>email</v>
      </c>
      <c r="D50">
        <f t="shared" si="3"/>
        <v>1</v>
      </c>
      <c r="E50" cm="1">
        <f t="array" ref="E50">CountAnon(B50)</f>
        <v>3</v>
      </c>
      <c r="F50" t="str">
        <f t="shared" si="2"/>
        <v>NEIN</v>
      </c>
      <c r="G50">
        <v>1</v>
      </c>
      <c r="H50">
        <v>2</v>
      </c>
      <c r="I50">
        <v>0</v>
      </c>
      <c r="J50">
        <v>1</v>
      </c>
      <c r="K50">
        <v>0</v>
      </c>
      <c r="L50">
        <v>0</v>
      </c>
      <c r="S50">
        <v>0</v>
      </c>
      <c r="T50">
        <v>2</v>
      </c>
      <c r="U50">
        <v>0</v>
      </c>
    </row>
    <row r="51" spans="1:21" x14ac:dyDescent="0.25">
      <c r="A51" s="1" t="str">
        <f>_3sm_4_1_4_1[[#This Row],[anfrage]]</f>
        <v>Hallo, Ich habe Estrich und fliesen zum entsorgen. Ist das Bauschutt?</v>
      </c>
      <c r="B51" s="1" t="str">
        <f>_3sm_4_1_4_1[[#This Row],[anonymisierter_user_input]]</f>
        <v>Hallo, Ich habe Estrich und fliesen zum entsorgen. Ist das Bauschutt?</v>
      </c>
      <c r="C51" t="str">
        <f>_3sm_4_1_4_1[[#This Row],[wunsch_anonymisierung]]</f>
        <v/>
      </c>
      <c r="D51">
        <f t="shared" si="3"/>
        <v>0</v>
      </c>
      <c r="E51" cm="1">
        <f t="array" ref="E51">CountAnon(B51)</f>
        <v>0</v>
      </c>
      <c r="F51" t="str">
        <f t="shared" si="2"/>
        <v>JA</v>
      </c>
      <c r="G51">
        <v>0</v>
      </c>
      <c r="H51">
        <v>0</v>
      </c>
      <c r="I51">
        <v>0</v>
      </c>
    </row>
    <row r="52" spans="1:21" x14ac:dyDescent="0.25">
      <c r="A52" s="1" t="str">
        <f>_3sm_4_1_4_1[[#This Row],[anfrage]]</f>
        <v>Sehr geehrte Damen und Herren, was würde es mich kosten einen 7 Kubikcontainer mit Gipsresten entsorgen zu lassen. Das Ganze ist privat.</v>
      </c>
      <c r="B52" s="1" t="str">
        <f>_3sm_4_1_4_1[[#This Row],[anonymisierter_user_input]]</f>
        <v>Sehr geehrte Damen und Herren, was würde es mich kosten einen 7 &lt;ANONYMIZED_LOCATION&gt; mit Gipsresten entsorgen zu lassen. Das Ganze ist privat.</v>
      </c>
      <c r="C52" t="str">
        <f>_3sm_4_1_4_1[[#This Row],[wunsch_anonymisierung]]</f>
        <v/>
      </c>
      <c r="D52">
        <f t="shared" si="3"/>
        <v>0</v>
      </c>
      <c r="E52" cm="1">
        <f t="array" ref="E52">CountAnon(B52)</f>
        <v>1</v>
      </c>
      <c r="F52" t="str">
        <f t="shared" si="2"/>
        <v>NEIN</v>
      </c>
      <c r="G52">
        <v>0</v>
      </c>
      <c r="H52">
        <v>1</v>
      </c>
      <c r="I52">
        <v>0</v>
      </c>
      <c r="S52">
        <v>0</v>
      </c>
      <c r="T52">
        <v>1</v>
      </c>
      <c r="U52">
        <v>0</v>
      </c>
    </row>
    <row r="53" spans="1:21" x14ac:dyDescent="0.25">
      <c r="A53" s="1" t="str">
        <f>_3sm_4_1_4_1[[#This Row],[anfrage]]</f>
        <v>Hallo, uns würde gerne interessieren was es kosten würde 5x Papptonnen 1x Wertstofftonne sowie 1x Hausmülltonne in der Größe 1m³ zustellen und wöchentlich alle zu leeren.</v>
      </c>
      <c r="B53" s="1" t="str">
        <f>_3sm_4_1_4_1[[#This Row],[anonymisierter_user_input]]</f>
        <v>Hallo, uns würde gerne interessieren was es kosten würde 5x Papptonnen 1x Wertstofftonne sowie 1x Hausmülltonne in der Größe 1m³ zustellen und wöchentlich alle zu leeren.</v>
      </c>
      <c r="C53" t="str">
        <f>_3sm_4_1_4_1[[#This Row],[wunsch_anonymisierung]]</f>
        <v/>
      </c>
      <c r="D53">
        <f t="shared" si="3"/>
        <v>0</v>
      </c>
      <c r="E53" cm="1">
        <f t="array" ref="E53">CountAnon(B53)</f>
        <v>0</v>
      </c>
      <c r="F53" t="str">
        <f t="shared" si="2"/>
        <v>JA</v>
      </c>
      <c r="G53">
        <v>0</v>
      </c>
      <c r="H53">
        <v>0</v>
      </c>
      <c r="I53">
        <v>0</v>
      </c>
    </row>
    <row r="54" spans="1:21" ht="30" x14ac:dyDescent="0.25">
      <c r="A54" s="1" t="str">
        <f>_3sm_4_1_4_1[[#This Row],[anfrage]]</f>
        <v>Es geht hier um den Austausch Gelber Sack gegen Gelbe Tonne Mein Grundstück wurde leider beim Umtausch vergessen, bitte daher um Nachlieferung einer 120 Liter Gelbe-Tonne 13129 Berlin Oberonstr. 13A</v>
      </c>
      <c r="B54" s="1" t="str">
        <f>_3sm_4_1_4_1[[#This Row],[anonymisierter_user_input]]</f>
        <v>Es geht hier um den Austausch Gelber Sack gegen Gelbe Tonne Mein Grundstück wurde leider beim Umtausch vergessen, bitte daher um Nachlieferung einer 120 Liter Gelbe-Tonne 13129 &lt;ANONYMIZED_LOCATION&gt; Oberonstr. 13A</v>
      </c>
      <c r="C54" t="str">
        <f>_3sm_4_1_4_1[[#This Row],[wunsch_anonymisierung]]</f>
        <v>Adresse</v>
      </c>
      <c r="D54">
        <v>2</v>
      </c>
      <c r="E54" cm="1">
        <f t="array" ref="E54">CountAnon(B54)</f>
        <v>1</v>
      </c>
      <c r="F54" t="str">
        <f t="shared" si="2"/>
        <v>NEIN</v>
      </c>
      <c r="G54">
        <v>1</v>
      </c>
      <c r="H54">
        <v>0</v>
      </c>
      <c r="I54">
        <v>1</v>
      </c>
      <c r="S54">
        <v>1</v>
      </c>
      <c r="T54">
        <v>0</v>
      </c>
      <c r="U54">
        <v>1</v>
      </c>
    </row>
    <row r="55" spans="1:21" ht="45" x14ac:dyDescent="0.25">
      <c r="A55" s="1" t="str">
        <f>_3sm_4_1_4_1[[#This Row],[anfrage]]</f>
        <v>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B55" s="1" t="str">
        <f>_3sm_4_1_4_1[[#This Row],[anonymisierter_user_input]]</f>
        <v>Sehr geehrte Damen und Herren, wir sind neu in &lt;ANONYMIZED_LOCATION&gt;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C55" t="str">
        <f>_3sm_4_1_4_1[[#This Row],[wunsch_anonymisierung]]</f>
        <v>Adresse</v>
      </c>
      <c r="D55">
        <v>2</v>
      </c>
      <c r="E55" cm="1">
        <f t="array" ref="E55">CountAnon(B55)</f>
        <v>1</v>
      </c>
      <c r="F55" t="str">
        <f t="shared" si="2"/>
        <v>NEIN</v>
      </c>
      <c r="G55">
        <v>1</v>
      </c>
      <c r="H55">
        <v>0</v>
      </c>
      <c r="I55">
        <v>1</v>
      </c>
      <c r="S55">
        <v>1</v>
      </c>
      <c r="T55">
        <v>0</v>
      </c>
      <c r="U55">
        <v>1</v>
      </c>
    </row>
    <row r="56" spans="1:21" ht="45" x14ac:dyDescent="0.25">
      <c r="A56" s="1" t="str">
        <f>_3sm_4_1_4_1[[#This Row],[anfrage]]</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v>
      </c>
      <c r="B56" s="1" t="str">
        <f>_3sm_4_1_4_1[[#This Row],[anonymisierter_user_input]]</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&lt;ANONYMIZED_LOCATION&gt; Mietzeitraum ca. 2-3 Wochen, wenn möglich mit einer &lt;ANONYMIZED_LOCATION_2&gt;. Es gibt eine befestigte &lt;ANONYMIZED_LOCATION_3&gt; von von ca. 15m x 3,5m Vielen Dank und schöne Grüße</v>
      </c>
      <c r="C56" t="str">
        <f>_3sm_4_1_4_1[[#This Row],[wunsch_anonymisierung]]</f>
        <v/>
      </c>
      <c r="D56">
        <f t="shared" si="3"/>
        <v>0</v>
      </c>
      <c r="E56" cm="1">
        <f t="array" ref="E56">CountAnon(B56)</f>
        <v>3</v>
      </c>
      <c r="F56" t="str">
        <f t="shared" si="2"/>
        <v>NEIN</v>
      </c>
      <c r="G56">
        <v>0</v>
      </c>
      <c r="H56">
        <v>3</v>
      </c>
      <c r="I56">
        <v>0</v>
      </c>
      <c r="S56">
        <v>0</v>
      </c>
      <c r="T56">
        <v>3</v>
      </c>
      <c r="U56">
        <v>0</v>
      </c>
    </row>
    <row r="57" spans="1:21" ht="60" x14ac:dyDescent="0.25">
      <c r="A57" s="1" t="str">
        <f>_3sm_4_1_4_1[[#This Row],[anfrage]]</f>
        <v>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v>
      </c>
      <c r="B57" s="1" t="str">
        <f>_3sm_4_1_4_1[[#This Row],[anonymisierter_user_input]]</f>
        <v>Guten Tag wir benötigen einen &lt;ANONYMIZED_LOCATION&gt;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&lt;ANONYMIZED_PHONE&gt; oder &lt;ANONYMIZED_PHONE_2&gt; mit freundlichen Grüßen,</v>
      </c>
      <c r="C57" t="str">
        <f>_3sm_4_1_4_1[[#This Row],[wunsch_anonymisierung]]</f>
        <v>Telefonnummer</v>
      </c>
      <c r="D57">
        <v>2</v>
      </c>
      <c r="E57" cm="1">
        <f t="array" ref="E57">CountAnon(B57)</f>
        <v>3</v>
      </c>
      <c r="F57" t="str">
        <f t="shared" si="2"/>
        <v>NEIN</v>
      </c>
      <c r="G57">
        <v>2</v>
      </c>
      <c r="H57">
        <v>1</v>
      </c>
      <c r="I57">
        <v>0</v>
      </c>
      <c r="M57">
        <v>2</v>
      </c>
      <c r="N57">
        <v>0</v>
      </c>
      <c r="O57">
        <v>0</v>
      </c>
      <c r="S57">
        <v>0</v>
      </c>
      <c r="T57">
        <v>1</v>
      </c>
      <c r="U57">
        <v>0</v>
      </c>
    </row>
    <row r="58" spans="1:21" x14ac:dyDescent="0.25">
      <c r="A58" s="1" t="str">
        <f>_3sm_4_1_4_1[[#This Row],[anfrage]]</f>
        <v>Ausräumen eines Messi-Hauses</v>
      </c>
      <c r="B58" s="1" t="str">
        <f>_3sm_4_1_4_1[[#This Row],[anonymisierter_user_input]]</f>
        <v>Ausräumen eines Messi-Hauses</v>
      </c>
      <c r="C58" t="str">
        <f>_3sm_4_1_4_1[[#This Row],[wunsch_anonymisierung]]</f>
        <v/>
      </c>
      <c r="D58">
        <f t="shared" si="3"/>
        <v>0</v>
      </c>
      <c r="E58" cm="1">
        <f t="array" ref="E58">CountAnon(B58)</f>
        <v>0</v>
      </c>
      <c r="F58" t="str">
        <f t="shared" si="2"/>
        <v>JA</v>
      </c>
      <c r="G58">
        <v>0</v>
      </c>
      <c r="H58">
        <v>0</v>
      </c>
      <c r="I58">
        <v>0</v>
      </c>
    </row>
    <row r="59" spans="1:21" x14ac:dyDescent="0.25">
      <c r="A59" s="1" t="str">
        <f>_3sm_4_1_4_1[[#This Row],[anfrage]]</f>
        <v>2-3m³ Mauerwerk, 1m³ Beton, 80m² Parkett, 60m² Laminat</v>
      </c>
      <c r="B59" s="1" t="str">
        <f>_3sm_4_1_4_1[[#This Row],[anonymisierter_user_input]]</f>
        <v>2-3m³ Mauerwerk, 1m³ Beton, 80m² Parkett, 60m² Laminat</v>
      </c>
      <c r="C59" t="str">
        <f>_3sm_4_1_4_1[[#This Row],[wunsch_anonymisierung]]</f>
        <v/>
      </c>
      <c r="D59">
        <f t="shared" si="3"/>
        <v>0</v>
      </c>
      <c r="E59" cm="1">
        <f t="array" ref="E59">CountAnon(B59)</f>
        <v>0</v>
      </c>
      <c r="F59" t="str">
        <f t="shared" si="2"/>
        <v>JA</v>
      </c>
      <c r="G59">
        <v>0</v>
      </c>
      <c r="H59">
        <v>0</v>
      </c>
      <c r="I59">
        <v>0</v>
      </c>
    </row>
    <row r="60" spans="1:21" x14ac:dyDescent="0.25">
      <c r="A60" s="1" t="str">
        <f>_3sm_4_1_4_1[[#This Row],[anfrage]]</f>
        <v>Hallo, brauche für mein Gewerbehof einen Container 2 m³ Bau-Misch mit Deckel, der circa alle 4-6 Wochen geleert wird. Bitte um Angebot. Mit freundlichen Grüßen</v>
      </c>
      <c r="B60" s="1" t="str">
        <f>_3sm_4_1_4_1[[#This Row],[anonymisierter_user_input]]</f>
        <v>Hallo, brauche für mein Gewerbehof einen Container 2 m³ Bau-Misch mit Deckel, der circa alle 4-6 Wochen geleert wird. Bitte um Angebot. Mit freundlichen Grüßen</v>
      </c>
      <c r="C60" t="str">
        <f>_3sm_4_1_4_1[[#This Row],[wunsch_anonymisierung]]</f>
        <v/>
      </c>
      <c r="D60">
        <f t="shared" si="3"/>
        <v>0</v>
      </c>
      <c r="E60" cm="1">
        <f t="array" ref="E60">CountAnon(B60)</f>
        <v>0</v>
      </c>
      <c r="F60" t="str">
        <f t="shared" si="2"/>
        <v>JA</v>
      </c>
      <c r="G60">
        <v>0</v>
      </c>
      <c r="H60">
        <v>0</v>
      </c>
      <c r="I60">
        <v>0</v>
      </c>
    </row>
    <row r="61" spans="1:21" ht="45" x14ac:dyDescent="0.25">
      <c r="A61" s="1" t="str">
        <f>_3sm_4_1_4_1[[#This Row],[anfrage]]</f>
        <v>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v>
      </c>
      <c r="B61" s="1" t="str">
        <f>_3sm_4_1_4_1[[#This Row],[anonymisierter_user_input]]</f>
        <v>Sehr geehrte Damen und Herren, wir sind eine Eismanufaktur in &lt;ANONYMIZED_LOCATION&gt; und arbeiten von März-Oktober, also in dieser Zeit ist der Laden geöffnet und wir haben relativ viel Pappe. Von &lt;ANONYMIZED_LOCATION_2&gt; ist der Laden geschlossen und es fällt demnach auch keine Pappe an. Wir bräuchten eine 1100l Tonne mit Kette und Schloss. Können Sie uns dazu ein Angebot machen? Vielen Dank. Mit freundlichen Grüßen</v>
      </c>
      <c r="C61" t="str">
        <f>_3sm_4_1_4_1[[#This Row],[wunsch_anonymisierung]]</f>
        <v>Adresse</v>
      </c>
      <c r="D61">
        <f t="shared" si="3"/>
        <v>1</v>
      </c>
      <c r="E61" cm="1">
        <f t="array" ref="E61">CountAnon(B61)</f>
        <v>2</v>
      </c>
      <c r="F61" t="str">
        <f t="shared" si="2"/>
        <v>NEIN</v>
      </c>
      <c r="G61">
        <v>1</v>
      </c>
      <c r="H61">
        <v>1</v>
      </c>
      <c r="I61">
        <v>0</v>
      </c>
      <c r="S61">
        <v>1</v>
      </c>
      <c r="T61">
        <v>1</v>
      </c>
      <c r="U61">
        <v>0</v>
      </c>
    </row>
    <row r="62" spans="1:21" ht="30" x14ac:dyDescent="0.25">
      <c r="A62" s="1" t="str">
        <f>_3sm_4_1_4_1[[#This Row],[anfrage]]</f>
        <v>Hallo liebes Alba-Team, wir sind eine neue Kita in Moabit (Lehrter Straße 54, 10557 Berlin) und benötigen Mülltonnen. Wir brauchen Pappe-, Plastik-, Gewerbe- und Biomülltonnen, die alle 4 Wochen abgeholt werden. Wie viel würde das kosten? Liebe Grüße i.V.</v>
      </c>
      <c r="B62" s="1" t="str">
        <f>_3sm_4_1_4_1[[#This Row],[anonymisierter_user_input]]</f>
        <v>Hallo liebes Alba-Team, wir sind eine neue Kita in &lt;ANONYMIZED_LOCATION&gt; (&lt;ANONYMIZED_LOCATION_2&gt; 54, 10557 &lt;ANONYMIZED_LOCATION_3&gt;) und benötigen Mülltonnen. Wir brauchen Pappe-, Plastik-, Gewerbe- und Biomülltonnen, die alle 4 Wochen abgeholt werden. Wie viel würde das kosten? Liebe Grüße i.V.</v>
      </c>
      <c r="C62" t="str">
        <f>_3sm_4_1_4_1[[#This Row],[wunsch_anonymisierung]]</f>
        <v>Adresse</v>
      </c>
      <c r="D62">
        <v>3</v>
      </c>
      <c r="E62" cm="1">
        <f t="array" ref="E62">CountAnon(B62)</f>
        <v>3</v>
      </c>
      <c r="F62" t="str">
        <f t="shared" si="2"/>
        <v>JA</v>
      </c>
      <c r="G62">
        <v>3</v>
      </c>
      <c r="H62">
        <v>0</v>
      </c>
      <c r="I62">
        <v>0</v>
      </c>
      <c r="S62">
        <v>3</v>
      </c>
      <c r="T62">
        <v>0</v>
      </c>
      <c r="U62">
        <v>0</v>
      </c>
    </row>
    <row r="63" spans="1:21" x14ac:dyDescent="0.25">
      <c r="A63" s="1" t="str">
        <f>_3sm_4_1_4_1[[#This Row],[anfrage]]</f>
        <v>Hallo, wieso ist ist Ihre Unternehmensfarbe blau? Grüße</v>
      </c>
      <c r="B63" s="1" t="str">
        <f>_3sm_4_1_4_1[[#This Row],[anonymisierter_user_input]]</f>
        <v>Hallo, wieso ist ist Ihre Unternehmensfarbe blau? Grüße</v>
      </c>
      <c r="C63" t="str">
        <f>_3sm_4_1_4_1[[#This Row],[wunsch_anonymisierung]]</f>
        <v/>
      </c>
      <c r="D63">
        <f t="shared" si="3"/>
        <v>0</v>
      </c>
      <c r="E63" cm="1">
        <f t="array" ref="E63">CountAnon(B63)</f>
        <v>0</v>
      </c>
      <c r="F63" t="str">
        <f t="shared" si="2"/>
        <v>JA</v>
      </c>
      <c r="G63">
        <v>0</v>
      </c>
      <c r="H63">
        <v>0</v>
      </c>
      <c r="I63">
        <v>0</v>
      </c>
    </row>
    <row r="64" spans="1:21" ht="30" x14ac:dyDescent="0.25">
      <c r="A64" s="1" t="str">
        <f>_3sm_4_1_4_1[[#This Row],[anfrage]]</f>
        <v>Hi, ich brauche eine regelmäßige Entleerung von einem Pappcontainer. Bieten Sie sowas auch an? Ravenestr. 8 in 13543 Berlin. Grüße von Manni Boxter</v>
      </c>
      <c r="B64" s="1" t="str">
        <f>_3sm_4_1_4_1[[#This Row],[anonymisierter_user_input]]</f>
        <v>Hi, ich brauche eine regelmäßige Entleerung von einem Pappcontainer. Bieten Sie sowas auch an? &lt;ANONYMIZED_LOCATION&gt;. 8 in 13543 &lt;ANONYMIZED_LOCATION_2&gt;. Grüße von &lt;ANONYMIZED_PERSON&gt;</v>
      </c>
      <c r="C64" t="str">
        <f>_3sm_4_1_4_1[[#This Row],[wunsch_anonymisierung]]</f>
        <v>Adresse, Name</v>
      </c>
      <c r="D64">
        <v>3</v>
      </c>
      <c r="E64" cm="1">
        <f t="array" ref="E64">CountAnon(B64)</f>
        <v>3</v>
      </c>
      <c r="F64" t="str">
        <f t="shared" si="2"/>
        <v>JA</v>
      </c>
      <c r="G64">
        <v>3</v>
      </c>
      <c r="H64">
        <v>0</v>
      </c>
      <c r="I64">
        <v>0</v>
      </c>
      <c r="P64">
        <v>1</v>
      </c>
      <c r="Q64">
        <v>0</v>
      </c>
      <c r="R64">
        <v>0</v>
      </c>
      <c r="S64">
        <v>2</v>
      </c>
      <c r="T64">
        <v>0</v>
      </c>
      <c r="U64">
        <v>0</v>
      </c>
    </row>
    <row r="65" spans="1:21" x14ac:dyDescent="0.25">
      <c r="A65" s="1" t="str">
        <f>_3sm_4_1_4_1[[#This Row],[anfrage]]</f>
        <v>Habt ihr auch Rollcontainer? Was für einen Untergrund brauchtr man da?</v>
      </c>
      <c r="B65" s="1" t="str">
        <f>_3sm_4_1_4_1[[#This Row],[anonymisierter_user_input]]</f>
        <v>Habt ihr auch Rollcontainer? Was für einen Untergrund brauchtr man da?</v>
      </c>
      <c r="C65" t="str">
        <f>_3sm_4_1_4_1[[#This Row],[wunsch_anonymisierung]]</f>
        <v/>
      </c>
      <c r="D65">
        <f t="shared" si="3"/>
        <v>0</v>
      </c>
      <c r="E65" cm="1">
        <f t="array" ref="E65">CountAnon(B65)</f>
        <v>0</v>
      </c>
      <c r="F65" t="str">
        <f t="shared" si="2"/>
        <v>JA</v>
      </c>
      <c r="G65">
        <v>0</v>
      </c>
      <c r="H65">
        <v>0</v>
      </c>
      <c r="I65">
        <v>0</v>
      </c>
    </row>
    <row r="66" spans="1:21" x14ac:dyDescent="0.25">
      <c r="A66" s="1" t="str">
        <f>_3sm_4_1_4_1[[#This Row],[anfrage]]</f>
        <v>Kann ich in den Container reingehen?</v>
      </c>
      <c r="B66" s="1" t="str">
        <f>_3sm_4_1_4_1[[#This Row],[anonymisierter_user_input]]</f>
        <v>Kann ich in den Container reingehen?</v>
      </c>
      <c r="C66" t="str">
        <f>_3sm_4_1_4_1[[#This Row],[wunsch_anonymisierung]]</f>
        <v/>
      </c>
      <c r="D66">
        <f t="shared" ref="D66:D97" si="4">IF(LEN(TRIM(C66))=0,0,LEN(C66)-LEN(SUBSTITUTE(C66,",",""))+1)</f>
        <v>0</v>
      </c>
      <c r="E66" cm="1">
        <f t="array" ref="E66">CountAnon(B66)</f>
        <v>0</v>
      </c>
      <c r="F66" t="str">
        <f t="shared" ref="F66:F101" si="5">IF(AND(H66=0,I66=0),"JA","NEIN")</f>
        <v>JA</v>
      </c>
      <c r="G66">
        <v>0</v>
      </c>
      <c r="H66">
        <v>0</v>
      </c>
      <c r="I66">
        <v>0</v>
      </c>
    </row>
    <row r="67" spans="1:21" ht="30" x14ac:dyDescent="0.25">
      <c r="A67" s="1" t="str">
        <f>_3sm_4_1_4_1[[#This Row],[anfrage]]</f>
        <v>Hilfe, ich habe mich vertippt. Statt der Hofstraße 81a habe ich ausversehen die Hofstraße 91a in 15345 Berlin eingegeben. Kann ich die Containerbestellung noch ändern? Bitte melden Sie sich</v>
      </c>
      <c r="B67" s="1" t="str">
        <f>_3sm_4_1_4_1[[#This Row],[anonymisierter_user_input]]</f>
        <v>Hilfe, ich habe mich vertippt. Statt der &lt;ANONYMIZED_LOCATION&gt; 81a habe ich ausversehen die &lt;ANONYMIZED_LOCATION&gt; 91a in 15345 &lt;ANONYMIZED_LOCATION_2&gt; eingegeben. Kann ich die Containerbestellung noch ändern? Bitte melden Sie sich</v>
      </c>
      <c r="C67" t="str">
        <f>_3sm_4_1_4_1[[#This Row],[wunsch_anonymisierung]]</f>
        <v>Adresse</v>
      </c>
      <c r="D67">
        <v>3</v>
      </c>
      <c r="E67" cm="1">
        <f t="array" ref="E67">CountAnon(B67)</f>
        <v>3</v>
      </c>
      <c r="F67" t="str">
        <f t="shared" si="5"/>
        <v>JA</v>
      </c>
      <c r="G67">
        <v>3</v>
      </c>
      <c r="H67">
        <v>0</v>
      </c>
      <c r="I67">
        <v>0</v>
      </c>
      <c r="S67">
        <v>3</v>
      </c>
      <c r="T67">
        <v>0</v>
      </c>
      <c r="U67">
        <v>0</v>
      </c>
    </row>
    <row r="68" spans="1:21" x14ac:dyDescent="0.25">
      <c r="A68" s="1" t="str">
        <f>_3sm_4_1_4_1[[#This Row],[anfrage]]</f>
        <v>Mein Kollege mit der Telefonnumemr 017283947362 hat einen Container bestellt. Diesen brauchen wir aber doch nicht. Wie kann ich stornieren?</v>
      </c>
      <c r="B68" s="1" t="str">
        <f>_3sm_4_1_4_1[[#This Row],[anonymisierter_user_input]]</f>
        <v>Mein Kollege mit der Telefonnumemr &lt;ANONYMIZED_PHONE&gt; hat einen Container bestellt. Diesen brauchen wir aber doch nicht. Wie kann ich stornieren?</v>
      </c>
      <c r="C68" t="str">
        <f>_3sm_4_1_4_1[[#This Row],[wunsch_anonymisierung]]</f>
        <v>Telefonnummer</v>
      </c>
      <c r="D68">
        <f t="shared" si="4"/>
        <v>1</v>
      </c>
      <c r="E68" cm="1">
        <f t="array" ref="E68">CountAnon(B68)</f>
        <v>1</v>
      </c>
      <c r="F68" t="str">
        <f t="shared" si="5"/>
        <v>JA</v>
      </c>
      <c r="G68">
        <v>1</v>
      </c>
      <c r="H68">
        <v>0</v>
      </c>
      <c r="I68">
        <v>0</v>
      </c>
      <c r="M68">
        <v>1</v>
      </c>
      <c r="N68">
        <v>0</v>
      </c>
      <c r="O68">
        <v>0</v>
      </c>
    </row>
    <row r="69" spans="1:21" x14ac:dyDescent="0.25">
      <c r="A69" s="1" t="str">
        <f>_3sm_4_1_4_1[[#This Row],[anfrage]]</f>
        <v>wnn ich heute anrufe und bestelle, kann ich nächste woche den container haben oder wie lange dauert es?</v>
      </c>
      <c r="B69" s="1" t="str">
        <f>_3sm_4_1_4_1[[#This Row],[anonymisierter_user_input]]</f>
        <v>wnn ich heute anrufe und bestelle, kann ich nächste woche den container haben oder wie lange dauert es?</v>
      </c>
      <c r="C69" t="str">
        <f>_3sm_4_1_4_1[[#This Row],[wunsch_anonymisierung]]</f>
        <v/>
      </c>
      <c r="D69">
        <f t="shared" si="4"/>
        <v>0</v>
      </c>
      <c r="E69" cm="1">
        <f t="array" ref="E69">CountAnon(B69)</f>
        <v>0</v>
      </c>
      <c r="F69" t="str">
        <f t="shared" si="5"/>
        <v>JA</v>
      </c>
      <c r="G69">
        <v>0</v>
      </c>
      <c r="H69">
        <v>0</v>
      </c>
      <c r="I69">
        <v>0</v>
      </c>
    </row>
    <row r="70" spans="1:21" ht="30" x14ac:dyDescent="0.25">
      <c r="A70" s="1" t="str">
        <f>_3sm_4_1_4_1[[#This Row],[anfrage]]</f>
        <v>Ich habe ein neues Haus gebaut in der rotkelchenallee 14612 falkensee und brauche einen container. Die einfahrt ist 5m breit und 20m lang. Lkw kommt eigentlich durch. Passt die größe für Anlieferung?</v>
      </c>
      <c r="B70" s="1" t="str">
        <f>_3sm_4_1_4_1[[#This Row],[anonymisierter_user_input]]</f>
        <v>Ich habe ein neues Haus gebaut in der &lt;ANONYMIZED_LOCATION&gt; 14612 &lt;ANONYMIZED_LOCATION_2&gt; und brauche einen container. Die einfahrt ist 5m breit und 20m lang. Lkw kommt eigentlich durch. Passt die größe für Anlieferung?</v>
      </c>
      <c r="C70" t="str">
        <f>_3sm_4_1_4_1[[#This Row],[wunsch_anonymisierung]]</f>
        <v>Adrese</v>
      </c>
      <c r="D70">
        <v>2</v>
      </c>
      <c r="E70" cm="1">
        <f t="array" ref="E70">CountAnon(B70)</f>
        <v>2</v>
      </c>
      <c r="F70" t="str">
        <f t="shared" si="5"/>
        <v>JA</v>
      </c>
      <c r="G70">
        <v>2</v>
      </c>
      <c r="H70">
        <v>0</v>
      </c>
      <c r="I70">
        <v>0</v>
      </c>
      <c r="S70">
        <v>2</v>
      </c>
      <c r="T70">
        <v>0</v>
      </c>
      <c r="U70">
        <v>0</v>
      </c>
    </row>
    <row r="71" spans="1:21" x14ac:dyDescent="0.25">
      <c r="A71" s="1" t="str">
        <f>_3sm_4_1_4_1[[#This Row],[anfrage]]</f>
        <v>Wann erfolgt die Lieferung, also uhrzeit, ich bin nicht immer zu haus</v>
      </c>
      <c r="B71" s="1" t="str">
        <f>_3sm_4_1_4_1[[#This Row],[anonymisierter_user_input]]</f>
        <v>Wann erfolgt die Lieferung, also uhrzeit, ich bin nicht immer zu haus</v>
      </c>
      <c r="C71" t="str">
        <f>_3sm_4_1_4_1[[#This Row],[wunsch_anonymisierung]]</f>
        <v/>
      </c>
      <c r="D71">
        <f t="shared" si="4"/>
        <v>0</v>
      </c>
      <c r="E71" cm="1">
        <f t="array" ref="E71">CountAnon(B71)</f>
        <v>0</v>
      </c>
      <c r="F71" t="str">
        <f t="shared" si="5"/>
        <v>JA</v>
      </c>
      <c r="G71">
        <v>0</v>
      </c>
      <c r="H71">
        <v>0</v>
      </c>
      <c r="I71">
        <v>0</v>
      </c>
    </row>
    <row r="72" spans="1:21" ht="30" x14ac:dyDescent="0.25">
      <c r="A72" s="1" t="str">
        <f>_3sm_4_1_4_1[[#This Row],[anfrage]]</f>
        <v>Anlieferung soll übermorgen sein, aber ich bin nicht da. Kann die Anlieferung trotzdem erfolgen, obwohl ich nicht vor ort bin? Es geht um den Standort in Braunschweig 25332, Alter Fischerweg 12. Liebe Grüße</v>
      </c>
      <c r="B72" s="1" t="str">
        <f>_3sm_4_1_4_1[[#This Row],[anonymisierter_user_input]]</f>
        <v>Anlieferung soll übermorgen sein, aber ich bin nicht da. Kann die Anlieferung trotzdem erfolgen, obwohl ich nicht vor ort bin? Es geht um den Standort in &lt;ANONYMIZED_LOCATION&gt; 25332, &lt;ANONYMIZED_LOCATION_2&gt; 12. Liebe Grüße</v>
      </c>
      <c r="C72" t="str">
        <f>_3sm_4_1_4_1[[#This Row],[wunsch_anonymisierung]]</f>
        <v>Adresse</v>
      </c>
      <c r="D72">
        <v>2</v>
      </c>
      <c r="E72" cm="1">
        <f t="array" ref="E72">CountAnon(B72)</f>
        <v>2</v>
      </c>
      <c r="F72" t="str">
        <f t="shared" si="5"/>
        <v>JA</v>
      </c>
      <c r="G72">
        <v>2</v>
      </c>
      <c r="H72">
        <v>0</v>
      </c>
      <c r="I72">
        <v>0</v>
      </c>
      <c r="S72">
        <v>2</v>
      </c>
      <c r="T72">
        <v>0</v>
      </c>
      <c r="U72">
        <v>0</v>
      </c>
    </row>
    <row r="73" spans="1:21" ht="30" x14ac:dyDescent="0.25">
      <c r="A73" s="1" t="str">
        <f>_3sm_4_1_4_1[[#This Row],[anfrage]]</f>
        <v>Guten Abend, mein Name ist Henning Polster von der RetroFisch GmbH. Es sieht aus, als ob unsere Papiertonne nächste Woche schon voll ist. Wie kann ich irgendwie ein Leerung zwischendrinnen beuaftrtagen?</v>
      </c>
      <c r="B73" s="1" t="str">
        <f>_3sm_4_1_4_1[[#This Row],[anonymisierter_user_input]]</f>
        <v>Guten Abend, mein Name ist &lt;ANONYMIZED_PERSON&gt; von der RetroFisch GmbH. Es sieht aus, als ob unsere Papiertonne nächste Woche schon voll ist. Wie kann ich irgendwie ein Leerung zwischendrinnen beuaftrtagen?</v>
      </c>
      <c r="C73" t="str">
        <f>_3sm_4_1_4_1[[#This Row],[wunsch_anonymisierung]]</f>
        <v>Name</v>
      </c>
      <c r="D73">
        <f t="shared" si="4"/>
        <v>1</v>
      </c>
      <c r="E73" cm="1">
        <f t="array" ref="E73">CountAnon(B73)</f>
        <v>1</v>
      </c>
      <c r="F73" t="str">
        <f t="shared" si="5"/>
        <v>JA</v>
      </c>
      <c r="G73">
        <v>1</v>
      </c>
      <c r="H73">
        <v>0</v>
      </c>
      <c r="I73">
        <v>0</v>
      </c>
      <c r="P73">
        <v>1</v>
      </c>
      <c r="Q73">
        <v>0</v>
      </c>
      <c r="R73">
        <v>0</v>
      </c>
    </row>
    <row r="74" spans="1:21" ht="30" x14ac:dyDescent="0.25">
      <c r="A74" s="1" t="str">
        <f>_3sm_4_1_4_1[[#This Row],[anfrage]]</f>
        <v>Kriegt man Geld wieder wenn der Container nur halb voll ist? Ich weiß nämlich noch nicht wie viel Bauschutt ich aus dem Abriss des Wintergartens rausbekomme. Danke, Peter Neumann</v>
      </c>
      <c r="B74" s="1" t="str">
        <f>_3sm_4_1_4_1[[#This Row],[anonymisierter_user_input]]</f>
        <v>Kriegt man Geld wieder wenn der Container nur halb voll ist? Ich weiß nämlich noch nicht wie viel Bauschutt ich aus dem Abriss des &lt;ANONYMIZED_LOCATION&gt; rausbekomme. &lt;ANONYMIZED_PERSON&gt;, &lt;ANONYMIZED_PERSON_2&gt;</v>
      </c>
      <c r="C74" t="str">
        <f>_3sm_4_1_4_1[[#This Row],[wunsch_anonymisierung]]</f>
        <v>Name</v>
      </c>
      <c r="D74">
        <f t="shared" si="4"/>
        <v>1</v>
      </c>
      <c r="E74">
        <v>2</v>
      </c>
      <c r="F74" t="str">
        <f t="shared" si="5"/>
        <v>NEIN</v>
      </c>
      <c r="G74">
        <v>1</v>
      </c>
      <c r="H74">
        <v>1</v>
      </c>
      <c r="I74">
        <v>0</v>
      </c>
      <c r="P74">
        <v>1</v>
      </c>
      <c r="Q74">
        <v>0</v>
      </c>
      <c r="R74">
        <v>0</v>
      </c>
      <c r="S74">
        <v>0</v>
      </c>
      <c r="T74">
        <v>1</v>
      </c>
      <c r="U74">
        <v>0</v>
      </c>
    </row>
    <row r="75" spans="1:21" x14ac:dyDescent="0.25">
      <c r="A75" s="1" t="str">
        <f>_3sm_4_1_4_1[[#This Row],[anfrage]]</f>
        <v>Ich soll von meinem Chef fragen, wann der container abgeholt wird</v>
      </c>
      <c r="B75" s="1" t="str">
        <f>_3sm_4_1_4_1[[#This Row],[anonymisierter_user_input]]</f>
        <v>Ich soll von meinem Chef fragen, wann der container abgeholt wird</v>
      </c>
      <c r="C75" t="str">
        <f>_3sm_4_1_4_1[[#This Row],[wunsch_anonymisierung]]</f>
        <v/>
      </c>
      <c r="D75">
        <f t="shared" si="4"/>
        <v>0</v>
      </c>
      <c r="E75" cm="1">
        <f t="array" ref="E75">CountAnon(B75)</f>
        <v>0</v>
      </c>
      <c r="F75" t="str">
        <f t="shared" si="5"/>
        <v>JA</v>
      </c>
      <c r="G75">
        <v>0</v>
      </c>
      <c r="H75">
        <v>0</v>
      </c>
      <c r="I75">
        <v>0</v>
      </c>
    </row>
    <row r="76" spans="1:21" ht="30" x14ac:dyDescent="0.25">
      <c r="A76" s="1" t="str">
        <f>_3sm_4_1_4_1[[#This Row],[anfrage]]</f>
        <v>Wenn wir uns heute einen Container bestellen, wie lange darf dieser bei uns stehen? Können wir diesenb gegen eine kleine Zuzahlung länger behalten, weil wir bräuchten den schon so mindestens 2/3 Wochen. Ich bitte um eine Rückmeldung unter 016837463726. Schönen Tag noch!</v>
      </c>
      <c r="B76" s="1" t="str">
        <f>_3sm_4_1_4_1[[#This Row],[anonymisierter_user_input]]</f>
        <v>Wenn wir uns heute einen Container bestellen, wie lange darf dieser bei uns stehen? Können wir diesenb gegen eine kleine Zuzahlung länger behalten, weil wir bräuchten den schon so mindestens 2/3 Wochen. Ich bitte um eine Rückmeldung unter &lt;ANONYMIZED_PHONE&gt;. Schönen Tag noch!</v>
      </c>
      <c r="C76" t="str">
        <f>_3sm_4_1_4_1[[#This Row],[wunsch_anonymisierung]]</f>
        <v>Telefonnummer</v>
      </c>
      <c r="D76">
        <f t="shared" si="4"/>
        <v>1</v>
      </c>
      <c r="E76" cm="1">
        <f t="array" ref="E76">CountAnon(B76)</f>
        <v>1</v>
      </c>
      <c r="F76" t="str">
        <f t="shared" si="5"/>
        <v>JA</v>
      </c>
      <c r="G76">
        <v>1</v>
      </c>
      <c r="H76">
        <v>0</v>
      </c>
      <c r="I76">
        <v>0</v>
      </c>
      <c r="M76">
        <v>1</v>
      </c>
      <c r="N76">
        <v>0</v>
      </c>
      <c r="O76">
        <v>0</v>
      </c>
    </row>
    <row r="77" spans="1:21" ht="30" x14ac:dyDescent="0.25">
      <c r="A77" s="1" t="str">
        <f>_3sm_4_1_4_1[[#This Row],[anfrage]]</f>
        <v>Wir haben kaum Platz bei uns auf dem Grundstück und müssten den Bauschutt Container auf den öffentlichen Weg stellen. Ist dies möglich? Falls ja, brauche ich dafür eine Genehmigung? Bitte um Beantwortung</v>
      </c>
      <c r="B77" s="1" t="str">
        <f>_3sm_4_1_4_1[[#This Row],[anonymisierter_user_input]]</f>
        <v>Wir haben kaum Platz bei uns auf dem Grundstück und müssten den Bauschutt Container auf den öffentlichen Weg stellen. Ist dies möglich? Falls ja, brauche ich dafür eine Genehmigung? Bitte um Beantwortung</v>
      </c>
      <c r="C77" t="str">
        <f>_3sm_4_1_4_1[[#This Row],[wunsch_anonymisierung]]</f>
        <v/>
      </c>
      <c r="D77">
        <f t="shared" si="4"/>
        <v>0</v>
      </c>
      <c r="E77" cm="1">
        <f t="array" ref="E77">CountAnon(B77)</f>
        <v>0</v>
      </c>
      <c r="F77" t="str">
        <f t="shared" si="5"/>
        <v>JA</v>
      </c>
      <c r="G77">
        <v>0</v>
      </c>
      <c r="H77">
        <v>0</v>
      </c>
      <c r="I77">
        <v>0</v>
      </c>
    </row>
    <row r="78" spans="1:21" x14ac:dyDescent="0.25">
      <c r="A78" s="1" t="str">
        <f>_3sm_4_1_4_1[[#This Row],[anfrage]]</f>
        <v>Ich komme grade von der Baustelle und der Fahrer hat den Container richtig Schei…. Aufgestellt. Kann ich den drehen einfach oder nicht?</v>
      </c>
      <c r="B78" s="1" t="str">
        <f>_3sm_4_1_4_1[[#This Row],[anonymisierter_user_input]]</f>
        <v>Ich komme grade von der Baustelle und der Fahrer hat den Container richtig Schei…. Aufgestellt. Kann ich den drehen einfach oder nicht?</v>
      </c>
      <c r="C78" t="str">
        <f>_3sm_4_1_4_1[[#This Row],[wunsch_anonymisierung]]</f>
        <v/>
      </c>
      <c r="D78">
        <f t="shared" si="4"/>
        <v>0</v>
      </c>
      <c r="E78" cm="1">
        <f t="array" ref="E78">CountAnon(B78)</f>
        <v>0</v>
      </c>
      <c r="F78" t="str">
        <f t="shared" si="5"/>
        <v>JA</v>
      </c>
      <c r="G78">
        <v>0</v>
      </c>
      <c r="H78">
        <v>0</v>
      </c>
      <c r="I78">
        <v>0</v>
      </c>
    </row>
    <row r="79" spans="1:21" x14ac:dyDescent="0.25">
      <c r="A79" s="1" t="str">
        <f>_3sm_4_1_4_1[[#This Row],[anfrage]]</f>
        <v>Sehr geehrte Damen und Herren, ich frage mich, wie hoch ich den Container beladen darf, da wir ein paar sehr große Latten haben die kaum in den Bauschutt Container reinpassen. Liebe Grüße</v>
      </c>
      <c r="B79" s="1" t="str">
        <f>_3sm_4_1_4_1[[#This Row],[anonymisierter_user_input]]</f>
        <v>Sehr geehrte Damen und Herren, ich frage mich, wie hoch ich den Container beladen darf, da wir ein paar sehr große Latten haben die kaum in den Bauschutt Container reinpassen. Liebe Grüße</v>
      </c>
      <c r="C79" t="str">
        <f>_3sm_4_1_4_1[[#This Row],[wunsch_anonymisierung]]</f>
        <v/>
      </c>
      <c r="D79">
        <f t="shared" si="4"/>
        <v>0</v>
      </c>
      <c r="E79" cm="1">
        <f t="array" ref="E79">CountAnon(B79)</f>
        <v>0</v>
      </c>
      <c r="F79" t="str">
        <f t="shared" si="5"/>
        <v>JA</v>
      </c>
      <c r="G79">
        <v>0</v>
      </c>
      <c r="H79">
        <v>0</v>
      </c>
      <c r="I79">
        <v>0</v>
      </c>
    </row>
    <row r="80" spans="1:21" ht="30" x14ac:dyDescent="0.25">
      <c r="A80" s="1" t="str">
        <f>_3sm_4_1_4_1[[#This Row],[anfrage]]</f>
        <v>Hallo, ich habe ein Problem. Unsere Nachbarn nutzen immer unseren Container und werfen ihren Müll darein. Dadurch ist der Container immer so schnell voll. Habt ihr eine Lösung dafür, dass kein adnerer mehr Müll bei uns reinwirft?</v>
      </c>
      <c r="B80" s="1" t="str">
        <f>_3sm_4_1_4_1[[#This Row],[anonymisierter_user_input]]</f>
        <v>Hallo, ich habe ein Problem. Unsere Nachbarn nutzen immer unseren Container und werfen ihren Müll darein. Dadurch ist der Container immer so schnell voll. Habt ihr eine Lösung dafür, dass kein adnerer mehr Müll bei uns reinwirft?</v>
      </c>
      <c r="C80" t="str">
        <f>_3sm_4_1_4_1[[#This Row],[wunsch_anonymisierung]]</f>
        <v/>
      </c>
      <c r="D80">
        <f t="shared" si="4"/>
        <v>0</v>
      </c>
      <c r="E80" cm="1">
        <f t="array" ref="E80">CountAnon(B80)</f>
        <v>0</v>
      </c>
      <c r="F80" t="str">
        <f t="shared" si="5"/>
        <v>JA</v>
      </c>
      <c r="G80">
        <v>0</v>
      </c>
      <c r="H80">
        <v>0</v>
      </c>
      <c r="I80">
        <v>0</v>
      </c>
    </row>
    <row r="81" spans="1:21" x14ac:dyDescent="0.25">
      <c r="A81" s="1" t="str">
        <f>_3sm_4_1_4_1[[#This Row],[anfrage]]</f>
        <v>Irgendwie bin ich blind oder ich habe es nicht gefunden, aber wie kann man bei euch bezahlen? Danke und herzlichste Grüße aus dem Sauerland. Nicole Berger</v>
      </c>
      <c r="B81" s="1" t="str">
        <f>_3sm_4_1_4_1[[#This Row],[anonymisierter_user_input]]</f>
        <v>Irgendwie bin ich blind oder ich habe es nicht gefunden, aber wie kann man bei euch bezahlen? Danke und herzlichste Grüße aus dem &lt;ANONYMIZED_LOCATION&gt;. &lt;ANONYMIZED_PERSON&gt;</v>
      </c>
      <c r="C81" t="str">
        <f>_3sm_4_1_4_1[[#This Row],[wunsch_anonymisierung]]</f>
        <v>Name, Adresse</v>
      </c>
      <c r="D81">
        <f t="shared" si="4"/>
        <v>2</v>
      </c>
      <c r="E81" cm="1">
        <f t="array" ref="E81">CountAnon(B81)</f>
        <v>2</v>
      </c>
      <c r="F81" t="str">
        <f t="shared" si="5"/>
        <v>JA</v>
      </c>
      <c r="G81">
        <v>2</v>
      </c>
      <c r="H81">
        <v>0</v>
      </c>
      <c r="I81">
        <v>0</v>
      </c>
      <c r="P81">
        <v>1</v>
      </c>
      <c r="Q81">
        <v>0</v>
      </c>
      <c r="R81">
        <v>0</v>
      </c>
      <c r="S81">
        <v>1</v>
      </c>
      <c r="T81">
        <v>0</v>
      </c>
      <c r="U81">
        <v>0</v>
      </c>
    </row>
    <row r="82" spans="1:21" ht="30" x14ac:dyDescent="0.25">
      <c r="A82" s="1" t="str">
        <f>_3sm_4_1_4_1[[#This Row],[anfrage]]</f>
        <v>Sehr geehrte Damen und Herren, wir haben einen großen Hof, der super mit dem LKW zu erreichen ist. Könnten Sie die Tonne dann gleich von unserem Hof abholen? Ansonsten dauert das für uns so ewig da nach vorne zu laufen. Vielen Dank und einen schönen Tag!</v>
      </c>
      <c r="B82" s="1" t="str">
        <f>_3sm_4_1_4_1[[#This Row],[anonymisierter_user_input]]</f>
        <v>Sehr geehrte Damen und Herren, wir haben einen großen Hof, der super mit dem LKW zu erreichen ist. Könnten Sie die Tonne dann gleich von unserem Hof abholen? Ansonsten dauert das für uns so ewig da nach vorne zu laufen. Vielen Dank und einen schönen Tag!</v>
      </c>
      <c r="C82" t="str">
        <f>_3sm_4_1_4_1[[#This Row],[wunsch_anonymisierung]]</f>
        <v/>
      </c>
      <c r="D82">
        <f t="shared" si="4"/>
        <v>0</v>
      </c>
      <c r="E82" cm="1">
        <f t="array" ref="E82">CountAnon(B82)</f>
        <v>0</v>
      </c>
      <c r="F82" t="str">
        <f t="shared" si="5"/>
        <v>JA</v>
      </c>
      <c r="G82">
        <v>0</v>
      </c>
      <c r="H82">
        <v>0</v>
      </c>
      <c r="I82">
        <v>0</v>
      </c>
    </row>
    <row r="83" spans="1:21" x14ac:dyDescent="0.25">
      <c r="A83" s="1" t="str">
        <f>_3sm_4_1_4_1[[#This Row],[anfrage]]</f>
        <v>Hallo, wissen Sie zufällig, wie das Wetter morgen in München wird? Ich wohne in der Rosenheimer Straße 45, 81669 München.</v>
      </c>
      <c r="B83" s="1" t="str">
        <f>_3sm_4_1_4_1[[#This Row],[anonymisierter_user_input]]</f>
        <v>Hallo, wissen Sie zufällig, wie das Wetter morgen in &lt;ANONYMIZED_LOCATION&gt; wird? Ich wohne in der &lt;ANONYMIZED_LOCATION_2&gt; 45, 81669 &lt;ANONYMIZED_LOCATION&gt;.</v>
      </c>
      <c r="C83" t="str">
        <f>_3sm_4_1_4_1[[#This Row],[wunsch_anonymisierung]]</f>
        <v>Adresse</v>
      </c>
      <c r="D83">
        <v>3</v>
      </c>
      <c r="E83" cm="1">
        <f t="array" ref="E83">CountAnon(B83)</f>
        <v>3</v>
      </c>
      <c r="F83" t="str">
        <f t="shared" si="5"/>
        <v>JA</v>
      </c>
      <c r="G83">
        <v>3</v>
      </c>
      <c r="H83">
        <v>0</v>
      </c>
      <c r="I83">
        <v>0</v>
      </c>
      <c r="S83">
        <v>3</v>
      </c>
      <c r="T83">
        <v>0</v>
      </c>
      <c r="U83">
        <v>0</v>
      </c>
    </row>
    <row r="84" spans="1:21" x14ac:dyDescent="0.25">
      <c r="A84" s="1" t="str">
        <f>_3sm_4_1_4_1[[#This Row],[anfrage]]</f>
        <v>Mein Name ist Julia Müller, Adresse: Bahnhofstraße 12, 90402 Nürnberg — können Sie mir ein gutes Rezept für Apfelkuchen geben?</v>
      </c>
      <c r="B84" s="1" t="str">
        <f>_3sm_4_1_4_1[[#This Row],[anonymisierter_user_input]]</f>
        <v>Mein Name ist &lt;ANONYMIZED_PERSON&gt;, Adresse: Bahnhofstraße 12, 90402 &lt;ANONYMIZED_LOCATION&gt; — können Sie mir ein gutes Rezept für Apfelkuchen geben?</v>
      </c>
      <c r="C84" t="str">
        <f>_3sm_4_1_4_1[[#This Row],[wunsch_anonymisierung]]</f>
        <v>Name, Adresse</v>
      </c>
      <c r="D84">
        <v>3</v>
      </c>
      <c r="E84" cm="1">
        <f t="array" ref="E84">CountAnon(B84)</f>
        <v>2</v>
      </c>
      <c r="F84" t="str">
        <f t="shared" si="5"/>
        <v>NEIN</v>
      </c>
      <c r="G84">
        <v>2</v>
      </c>
      <c r="H84">
        <v>0</v>
      </c>
      <c r="I84">
        <v>1</v>
      </c>
      <c r="P84">
        <v>1</v>
      </c>
      <c r="Q84">
        <v>0</v>
      </c>
      <c r="R84">
        <v>0</v>
      </c>
      <c r="S84">
        <v>1</v>
      </c>
      <c r="T84">
        <v>0</v>
      </c>
      <c r="U84">
        <v>1</v>
      </c>
    </row>
    <row r="85" spans="1:21" x14ac:dyDescent="0.25">
      <c r="A85" s="1" t="str">
        <f>_3sm_4_1_4_1[[#This Row],[anfrage]]</f>
        <v>Können Sie bitte meinem Kollegen Markus alles Gute zum Geburtstag wünschen? Er wohnt in der Parkallee 7 in Bremen.</v>
      </c>
      <c r="B85" s="1" t="str">
        <f>_3sm_4_1_4_1[[#This Row],[anonymisierter_user_input]]</f>
        <v>Können Sie bitte meinem Kollegen &lt;ANONYMIZED_PERSON&gt; zum Geburtstag wünschen? Er wohnt in der &lt;ANONYMIZED_LOCATION&gt; 7 in &lt;ANONYMIZED_LOCATION_2&gt;.</v>
      </c>
      <c r="C85" t="str">
        <f>_3sm_4_1_4_1[[#This Row],[wunsch_anonymisierung]]</f>
        <v>Name, Adresse</v>
      </c>
      <c r="D85">
        <v>3</v>
      </c>
      <c r="E85" cm="1">
        <f t="array" ref="E85">CountAnon(B85)</f>
        <v>3</v>
      </c>
      <c r="F85" t="str">
        <f t="shared" si="5"/>
        <v>JA</v>
      </c>
      <c r="G85">
        <v>3</v>
      </c>
      <c r="H85">
        <v>0</v>
      </c>
      <c r="I85">
        <v>0</v>
      </c>
      <c r="P85">
        <v>1</v>
      </c>
      <c r="Q85">
        <v>0</v>
      </c>
      <c r="R85">
        <v>0</v>
      </c>
      <c r="S85">
        <v>2</v>
      </c>
      <c r="T85">
        <v>0</v>
      </c>
      <c r="U85">
        <v>0</v>
      </c>
    </row>
    <row r="86" spans="1:21" x14ac:dyDescent="0.25">
      <c r="A86" s="1" t="str">
        <f>_3sm_4_1_4_1[[#This Row],[anfrage]]</f>
        <v>Wie sagt man eigentlich ‘Guten Appetit’ auf Französisch?</v>
      </c>
      <c r="B86" s="1" t="str">
        <f>_3sm_4_1_4_1[[#This Row],[anonymisierter_user_input]]</f>
        <v>Wie sagt man eigentlich ‘Guten Appetit’ auf Französisch?</v>
      </c>
      <c r="C86" t="str">
        <f>_3sm_4_1_4_1[[#This Row],[wunsch_anonymisierung]]</f>
        <v/>
      </c>
      <c r="D86">
        <f t="shared" si="4"/>
        <v>0</v>
      </c>
      <c r="E86" cm="1">
        <f t="array" ref="E86">CountAnon(B86)</f>
        <v>0</v>
      </c>
      <c r="F86" t="str">
        <f t="shared" si="5"/>
        <v>JA</v>
      </c>
      <c r="G86">
        <v>0</v>
      </c>
      <c r="H86">
        <v>0</v>
      </c>
      <c r="I86">
        <v>0</v>
      </c>
    </row>
    <row r="87" spans="1:21" x14ac:dyDescent="0.25">
      <c r="A87" s="1" t="str">
        <f>_3sm_4_1_4_1[[#This Row],[anfrage]]</f>
        <v>Wissen Sie, wer gestern das Fußballspiel Bayern gegen Dortmund gewonnen hat?</v>
      </c>
      <c r="B87" s="1" t="str">
        <f>_3sm_4_1_4_1[[#This Row],[anonymisierter_user_input]]</f>
        <v>Wissen Sie, wer gestern das Fußballspiel &lt;ANONYMIZED_LOCATION&gt; gegen Dortmund gewonnen hat?</v>
      </c>
      <c r="C87" t="str">
        <f>_3sm_4_1_4_1[[#This Row],[wunsch_anonymisierung]]</f>
        <v/>
      </c>
      <c r="D87">
        <f t="shared" si="4"/>
        <v>0</v>
      </c>
      <c r="E87" cm="1">
        <f t="array" ref="E87">CountAnon(B87)</f>
        <v>1</v>
      </c>
      <c r="F87" t="str">
        <f t="shared" si="5"/>
        <v>NEIN</v>
      </c>
      <c r="G87">
        <v>0</v>
      </c>
      <c r="H87">
        <v>1</v>
      </c>
      <c r="I87">
        <v>0</v>
      </c>
      <c r="S87">
        <v>0</v>
      </c>
      <c r="T87">
        <v>1</v>
      </c>
      <c r="U87">
        <v>0</v>
      </c>
    </row>
    <row r="88" spans="1:21" x14ac:dyDescent="0.25">
      <c r="A88" s="1" t="str">
        <f>_3sm_4_1_4_1[[#This Row],[anfrage]]</f>
        <v>Können Sie mir bitte einen Witz erzählen? Ich sitze gerade im Wartezimmer beim Arzt</v>
      </c>
      <c r="B88" s="1" t="str">
        <f>_3sm_4_1_4_1[[#This Row],[anonymisierter_user_input]]</f>
        <v>Können Sie mir bitte einen Witz erzählen? Ich sitze gerade im Wartezimmer beim Arzt</v>
      </c>
      <c r="C88" t="str">
        <f>_3sm_4_1_4_1[[#This Row],[wunsch_anonymisierung]]</f>
        <v/>
      </c>
      <c r="D88">
        <f t="shared" si="4"/>
        <v>0</v>
      </c>
      <c r="E88" cm="1">
        <f t="array" ref="E88">CountAnon(B88)</f>
        <v>0</v>
      </c>
      <c r="F88" t="str">
        <f t="shared" si="5"/>
        <v>JA</v>
      </c>
      <c r="G88">
        <v>0</v>
      </c>
      <c r="H88">
        <v>0</v>
      </c>
      <c r="I88">
        <v>0</v>
      </c>
    </row>
    <row r="89" spans="1:21" x14ac:dyDescent="0.25">
      <c r="A89" s="1" t="str">
        <f>_3sm_4_1_4_1[[#This Row],[anfrage]]</f>
        <v>Ist die Berliner Straßen Reinigung eigentlich ein direkter konkurent von Ihnen?</v>
      </c>
      <c r="B89" s="1" t="str">
        <f>_3sm_4_1_4_1[[#This Row],[anonymisierter_user_input]]</f>
        <v>Ist die Berliner Straßen Reinigung eigentlich ein direkter konkurent von Ihnen?</v>
      </c>
      <c r="C89" t="str">
        <f>_3sm_4_1_4_1[[#This Row],[wunsch_anonymisierung]]</f>
        <v/>
      </c>
      <c r="D89">
        <f t="shared" si="4"/>
        <v>0</v>
      </c>
      <c r="E89" cm="1">
        <f t="array" ref="E89">CountAnon(B89)</f>
        <v>0</v>
      </c>
      <c r="F89" t="str">
        <f t="shared" si="5"/>
        <v>JA</v>
      </c>
      <c r="G89">
        <v>0</v>
      </c>
      <c r="H89">
        <v>0</v>
      </c>
      <c r="I89">
        <v>0</v>
      </c>
    </row>
    <row r="90" spans="1:21" x14ac:dyDescent="0.25">
      <c r="A90" s="1" t="str">
        <f>_3sm_4_1_4_1[[#This Row],[anfrage]]</f>
        <v>Meine Nummer ist +49 151 334 7788 — können Sie mir ein schönes Zitat per SMS schicken?</v>
      </c>
      <c r="B90" s="1" t="str">
        <f>_3sm_4_1_4_1[[#This Row],[anonymisierter_user_input]]</f>
        <v>Meine Nummer ist +49 151 334 7788 — können Sie mir ein schönes Zitat per SMS schicken?</v>
      </c>
      <c r="C90" t="str">
        <f>_3sm_4_1_4_1[[#This Row],[wunsch_anonymisierung]]</f>
        <v>Telefonnummer</v>
      </c>
      <c r="D90">
        <f t="shared" si="4"/>
        <v>1</v>
      </c>
      <c r="E90" cm="1">
        <f t="array" ref="E90">CountAnon(B90)</f>
        <v>0</v>
      </c>
      <c r="F90" t="str">
        <f t="shared" si="5"/>
        <v>NEIN</v>
      </c>
      <c r="G90">
        <v>0</v>
      </c>
      <c r="H90">
        <v>0</v>
      </c>
      <c r="I90">
        <v>1</v>
      </c>
      <c r="M90">
        <v>0</v>
      </c>
      <c r="N90">
        <v>0</v>
      </c>
      <c r="O90">
        <v>1</v>
      </c>
    </row>
    <row r="91" spans="1:21" x14ac:dyDescent="0.25">
      <c r="A91" s="1" t="str">
        <f>_3sm_4_1_4_1[[#This Row],[anfrage]]</f>
        <v>Hallo, mir ist langweilig. Wollen wir uns ein bisschen unterhalten? Mein Name ist Paul Partrin.</v>
      </c>
      <c r="B91" s="1" t="str">
        <f>_3sm_4_1_4_1[[#This Row],[anonymisierter_user_input]]</f>
        <v>Hallo, mir ist langweilig. Wollen wir uns ein bisschen unterhalten? Mein Name ist &lt;ANONYMIZED_PERSON&gt;.</v>
      </c>
      <c r="C91" t="str">
        <f>_3sm_4_1_4_1[[#This Row],[wunsch_anonymisierung]]</f>
        <v>Name</v>
      </c>
      <c r="D91">
        <f t="shared" si="4"/>
        <v>1</v>
      </c>
      <c r="E91" cm="1">
        <f t="array" ref="E91">CountAnon(B91)</f>
        <v>1</v>
      </c>
      <c r="F91" t="str">
        <f t="shared" si="5"/>
        <v>JA</v>
      </c>
      <c r="G91">
        <v>1</v>
      </c>
      <c r="H91">
        <v>0</v>
      </c>
      <c r="I91">
        <v>0</v>
      </c>
      <c r="P91">
        <v>1</v>
      </c>
      <c r="Q91">
        <v>0</v>
      </c>
      <c r="R91">
        <v>0</v>
      </c>
    </row>
    <row r="92" spans="1:21" ht="30" x14ac:dyDescent="0.25">
      <c r="A92" s="1" t="str">
        <f>_3sm_4_1_4_1[[#This Row],[anfrage]]</f>
        <v>Sehr geehrte Mitarbeitenden, ich schreibe im Auftrag einer Schule und wir haben eine Menge zu entsorgen. Pappe, CDs und eine Menge Akten. Darf das alles in einen Container? Liebe Grüße, Frau Müller</v>
      </c>
      <c r="B92" s="1" t="str">
        <f>_3sm_4_1_4_1[[#This Row],[anonymisierter_user_input]]</f>
        <v>Sehr geehrte Mitarbeitenden, ich schreibe im Auftrag einer Schule und wir haben eine Menge zu entsorgen. Pappe, CDs und eine Menge Akten. Darf das alles in einen Container? Liebe Grüße, Frau Müller</v>
      </c>
      <c r="C92" t="str">
        <f>_3sm_4_1_4_1[[#This Row],[wunsch_anonymisierung]]</f>
        <v>Name</v>
      </c>
      <c r="D92">
        <f t="shared" si="4"/>
        <v>1</v>
      </c>
      <c r="E92" cm="1">
        <f t="array" ref="E92">CountAnon(B92)</f>
        <v>0</v>
      </c>
      <c r="F92" t="str">
        <f t="shared" si="5"/>
        <v>NEIN</v>
      </c>
      <c r="G92">
        <v>0</v>
      </c>
      <c r="H92">
        <v>0</v>
      </c>
      <c r="I92">
        <v>1</v>
      </c>
      <c r="P92">
        <v>0</v>
      </c>
      <c r="Q92">
        <v>0</v>
      </c>
      <c r="R92">
        <v>1</v>
      </c>
    </row>
    <row r="93" spans="1:21" x14ac:dyDescent="0.25">
      <c r="A93" s="1" t="str">
        <f>_3sm_4_1_4_1[[#This Row],[anfrage]]</f>
        <v>Guten Abend, ich habe meine alte Küche rausgerissen und muss diese nun zusammen mit einem esstisch und Stühlen entsorgen. Welchen Container brauche ich dafür?</v>
      </c>
      <c r="B93" s="1" t="str">
        <f>_3sm_4_1_4_1[[#This Row],[anonymisierter_user_input]]</f>
        <v>Guten Abend, ich habe meine alte Küche rausgerissen und muss diese nun zusammen mit einem esstisch und Stühlen entsorgen. Welchen Container brauche ich dafür?</v>
      </c>
      <c r="C93" t="str">
        <f>_3sm_4_1_4_1[[#This Row],[wunsch_anonymisierung]]</f>
        <v/>
      </c>
      <c r="D93">
        <f t="shared" si="4"/>
        <v>0</v>
      </c>
      <c r="E93" cm="1">
        <f t="array" ref="E93">CountAnon(B93)</f>
        <v>0</v>
      </c>
      <c r="F93" t="str">
        <f t="shared" si="5"/>
        <v>JA</v>
      </c>
      <c r="G93">
        <v>0</v>
      </c>
      <c r="H93">
        <v>0</v>
      </c>
      <c r="I93">
        <v>0</v>
      </c>
    </row>
    <row r="94" spans="1:21" x14ac:dyDescent="0.25">
      <c r="A94" s="1" t="str">
        <f>_3sm_4_1_4_1[[#This Row],[anfrage]]</f>
        <v>Nach der Renovierung haven wir circa 500kg Rigipsplatten rasugerissen und ich bin mir unsicher welcher Container der richtige ist. Baumischabfall oder Bauschutt?</v>
      </c>
      <c r="B94" s="1" t="str">
        <f>_3sm_4_1_4_1[[#This Row],[anonymisierter_user_input]]</f>
        <v>Nach der Renovierung haven wir circa 500kg Rigipsplatten rasugerissen und ich bin mir unsicher welcher Container der richtige ist. Baumischabfall oder Bauschutt?</v>
      </c>
      <c r="C94" t="str">
        <f>_3sm_4_1_4_1[[#This Row],[wunsch_anonymisierung]]</f>
        <v/>
      </c>
      <c r="D94">
        <f t="shared" si="4"/>
        <v>0</v>
      </c>
      <c r="E94" cm="1">
        <f t="array" ref="E94">CountAnon(B94)</f>
        <v>0</v>
      </c>
      <c r="F94" t="str">
        <f t="shared" si="5"/>
        <v>JA</v>
      </c>
      <c r="G94">
        <v>0</v>
      </c>
      <c r="H94">
        <v>0</v>
      </c>
      <c r="I94">
        <v>0</v>
      </c>
    </row>
    <row r="95" spans="1:21" x14ac:dyDescent="0.25">
      <c r="A95" s="1" t="str">
        <f>_3sm_4_1_4_1[[#This Row],[anfrage]]</f>
        <v>Moin Moin, ich bin der Nico Müller und habe nach dem letzten Sturm 2m³ gehäckselte Hölzer und Sträucher. Wo genau entsorge ich die?</v>
      </c>
      <c r="B95" s="1" t="str">
        <f>_3sm_4_1_4_1[[#This Row],[anonymisierter_user_input]]</f>
        <v>&lt;ANONYMIZED_PERSON&gt;, ich bin der &lt;ANONYMIZED_PERSON_2&gt; und habe nach dem letzten Sturm 2m³ gehäckselte Hölzer und Sträucher. Wo genau entsorge ich die?</v>
      </c>
      <c r="C95" t="str">
        <f>_3sm_4_1_4_1[[#This Row],[wunsch_anonymisierung]]</f>
        <v>Name</v>
      </c>
      <c r="D95">
        <f t="shared" si="4"/>
        <v>1</v>
      </c>
      <c r="E95" cm="1">
        <f t="array" ref="E95">CountAnon(B95)</f>
        <v>2</v>
      </c>
      <c r="F95" t="str">
        <f t="shared" si="5"/>
        <v>NEIN</v>
      </c>
      <c r="G95">
        <v>1</v>
      </c>
      <c r="H95">
        <v>1</v>
      </c>
      <c r="I95">
        <v>0</v>
      </c>
      <c r="P95">
        <v>1</v>
      </c>
      <c r="Q95">
        <v>1</v>
      </c>
      <c r="R95">
        <v>0</v>
      </c>
    </row>
    <row r="96" spans="1:21" x14ac:dyDescent="0.25">
      <c r="A96" s="1" t="str">
        <f>_3sm_4_1_4_1[[#This Row],[anfrage]]</f>
        <v>Gertränkedosen, Styropor, Herde, Kühlschränke, Essensverpackungen. WO entsorgen?</v>
      </c>
      <c r="B96" s="1" t="str">
        <f>_3sm_4_1_4_1[[#This Row],[anonymisierter_user_input]]</f>
        <v>&lt;ANONYMIZED_PERSON&gt;, Styropor, Herde, Kühlschränke, &lt;ANONYMIZED_LOCATION&gt;. &lt;ANONYMIZED_LOCATION_2&gt; entsorgen?</v>
      </c>
      <c r="C96" t="str">
        <f>_3sm_4_1_4_1[[#This Row],[wunsch_anonymisierung]]</f>
        <v/>
      </c>
      <c r="D96">
        <f t="shared" si="4"/>
        <v>0</v>
      </c>
      <c r="E96" cm="1">
        <f t="array" ref="E96">CountAnon(B96)</f>
        <v>3</v>
      </c>
      <c r="F96" t="str">
        <f t="shared" si="5"/>
        <v>NEIN</v>
      </c>
      <c r="G96">
        <v>0</v>
      </c>
      <c r="H96">
        <v>3</v>
      </c>
      <c r="I96">
        <v>0</v>
      </c>
      <c r="P96">
        <v>0</v>
      </c>
      <c r="Q96">
        <v>1</v>
      </c>
      <c r="R96">
        <v>0</v>
      </c>
      <c r="S96">
        <v>0</v>
      </c>
      <c r="T96">
        <v>2</v>
      </c>
      <c r="U96">
        <v>0</v>
      </c>
    </row>
    <row r="97" spans="1:18" x14ac:dyDescent="0.25">
      <c r="A97" s="1" t="str">
        <f>_3sm_4_1_4_1[[#This Row],[anfrage]]</f>
        <v>Seit geraumer Zeit möchte ich Aluminiumträger entsorgen, jedoch finde ich mich bei Ihnen nicht zurecht. Was muss ich dafür bestellen?</v>
      </c>
      <c r="B97" s="1" t="str">
        <f>_3sm_4_1_4_1[[#This Row],[anonymisierter_user_input]]</f>
        <v>Seit geraumer Zeit möchte ich &lt;ANONYMIZED_PERSON&gt; entsorgen, jedoch finde ich mich bei Ihnen nicht zurecht. Was muss ich dafür bestellen?</v>
      </c>
      <c r="C97" t="str">
        <f>_3sm_4_1_4_1[[#This Row],[wunsch_anonymisierung]]</f>
        <v/>
      </c>
      <c r="D97">
        <f t="shared" si="4"/>
        <v>0</v>
      </c>
      <c r="E97" cm="1">
        <f t="array" ref="E97">CountAnon(B97)</f>
        <v>1</v>
      </c>
      <c r="F97" t="str">
        <f t="shared" si="5"/>
        <v>NEIN</v>
      </c>
      <c r="G97">
        <v>0</v>
      </c>
      <c r="H97">
        <v>1</v>
      </c>
      <c r="I97">
        <v>0</v>
      </c>
      <c r="P97">
        <v>0</v>
      </c>
      <c r="Q97">
        <v>1</v>
      </c>
      <c r="R97">
        <v>0</v>
      </c>
    </row>
    <row r="98" spans="1:18" x14ac:dyDescent="0.25">
      <c r="A98" s="1" t="str">
        <f>_3sm_4_1_4_1[[#This Row],[anfrage]]</f>
        <v>Hallo ich habe einen Container für Kuinstoff bestellt und habe jetzt noch circa 150kg Schaumstoffplatten in alten Räumen entdeckt. Kann ich die direkt mitentsorgen?</v>
      </c>
      <c r="B98" s="1" t="str">
        <f>_3sm_4_1_4_1[[#This Row],[anonymisierter_user_input]]</f>
        <v>Hallo ich habe einen Container für Kuinstoff bestellt und habe jetzt noch circa 150kg Schaumstoffplatten in alten Räumen entdeckt. Kann ich die direkt mitentsorgen?</v>
      </c>
      <c r="C98" t="str">
        <f>_3sm_4_1_4_1[[#This Row],[wunsch_anonymisierung]]</f>
        <v/>
      </c>
      <c r="D98">
        <f t="shared" ref="D98:D101" si="6">IF(LEN(TRIM(C98))=0,0,LEN(C98)-LEN(SUBSTITUTE(C98,",",""))+1)</f>
        <v>0</v>
      </c>
      <c r="E98" cm="1">
        <f t="array" ref="E98">CountAnon(B98)</f>
        <v>0</v>
      </c>
      <c r="F98" t="str">
        <f t="shared" si="5"/>
        <v>JA</v>
      </c>
      <c r="G98">
        <v>0</v>
      </c>
      <c r="H98">
        <v>0</v>
      </c>
      <c r="I98">
        <v>0</v>
      </c>
    </row>
    <row r="99" spans="1:18" x14ac:dyDescent="0.25">
      <c r="A99" s="1" t="str">
        <f>_3sm_4_1_4_1[[#This Row],[anfrage]]</f>
        <v>Fliesen 2 Paletten, Ziegel (kaputt) 1m³</v>
      </c>
      <c r="B99" s="1" t="str">
        <f>_3sm_4_1_4_1[[#This Row],[anonymisierter_user_input]]</f>
        <v>Fliesen 2 Paletten, Ziegel (kaputt) 1m³</v>
      </c>
      <c r="C99" t="str">
        <f>_3sm_4_1_4_1[[#This Row],[wunsch_anonymisierung]]</f>
        <v/>
      </c>
      <c r="D99">
        <f t="shared" si="6"/>
        <v>0</v>
      </c>
      <c r="E99" cm="1">
        <f t="array" ref="E99">CountAnon(B99)</f>
        <v>0</v>
      </c>
      <c r="F99" t="str">
        <f t="shared" si="5"/>
        <v>JA</v>
      </c>
      <c r="G99">
        <v>0</v>
      </c>
      <c r="H99">
        <v>0</v>
      </c>
      <c r="I99">
        <v>0</v>
      </c>
    </row>
    <row r="100" spans="1:18" x14ac:dyDescent="0.25">
      <c r="A100" s="1" t="str">
        <f>_3sm_4_1_4_1[[#This Row],[anfrage]]</f>
        <v>Nach Entrümpellung circa 500 Bücher und 10 Regale zu entsorgen. Wohin? Liebe grüße</v>
      </c>
      <c r="B100" s="1" t="str">
        <f>_3sm_4_1_4_1[[#This Row],[anonymisierter_user_input]]</f>
        <v>Nach &lt;ANONYMIZED_PERSON&gt; circa 500 Bücher und 10 Regale zu entsorgen. Wohin? Liebe grüße</v>
      </c>
      <c r="C100" t="str">
        <f>_3sm_4_1_4_1[[#This Row],[wunsch_anonymisierung]]</f>
        <v/>
      </c>
      <c r="D100">
        <f t="shared" si="6"/>
        <v>0</v>
      </c>
      <c r="E100" cm="1">
        <f t="array" ref="E100">CountAnon(B100)</f>
        <v>1</v>
      </c>
      <c r="F100" t="str">
        <f t="shared" si="5"/>
        <v>NEIN</v>
      </c>
      <c r="G100">
        <v>0</v>
      </c>
      <c r="H100">
        <v>1</v>
      </c>
      <c r="I100">
        <v>0</v>
      </c>
      <c r="P100">
        <v>0</v>
      </c>
      <c r="Q100">
        <v>1</v>
      </c>
      <c r="R100">
        <v>0</v>
      </c>
    </row>
    <row r="101" spans="1:18" x14ac:dyDescent="0.25">
      <c r="A101" s="1" t="str">
        <f>_3sm_4_1_4_1[[#This Row],[anfrage]]</f>
        <v>20 Europaletten, Matratzen, Teppiche</v>
      </c>
      <c r="B101" s="1" t="str">
        <f>_3sm_4_1_4_1[[#This Row],[anonymisierter_user_input]]</f>
        <v>20 Europaletten, Matratzen, Teppiche</v>
      </c>
      <c r="C101" t="str">
        <f>_3sm_4_1_4_1[[#This Row],[wunsch_anonymisierung]]</f>
        <v/>
      </c>
      <c r="D101">
        <f t="shared" si="6"/>
        <v>0</v>
      </c>
      <c r="E101" cm="1">
        <f t="array" ref="E101">CountAnon(B101)</f>
        <v>0</v>
      </c>
      <c r="F101" t="str">
        <f t="shared" si="5"/>
        <v>JA</v>
      </c>
      <c r="G101">
        <v>0</v>
      </c>
      <c r="H101">
        <v>0</v>
      </c>
      <c r="I101">
        <v>0</v>
      </c>
    </row>
  </sheetData>
  <pageMargins left="0.7" right="0.7" top="0.78740157499999996" bottom="0.78740157499999996"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4C691-5117-46D0-B4A6-C1D9ECBE9EBB}">
  <sheetPr codeName="Tabelle4">
    <tabColor rgb="FFFFC000"/>
  </sheetPr>
  <dimension ref="A1:G11"/>
  <sheetViews>
    <sheetView workbookViewId="0">
      <selection activeCell="B11" sqref="B11"/>
    </sheetView>
  </sheetViews>
  <sheetFormatPr baseColWidth="10" defaultRowHeight="15" x14ac:dyDescent="0.25"/>
  <sheetData>
    <row r="1" spans="1:7" ht="30" x14ac:dyDescent="0.25">
      <c r="A1" s="1"/>
      <c r="B1" s="1" t="s">
        <v>467</v>
      </c>
      <c r="C1" s="1" t="s">
        <v>456</v>
      </c>
      <c r="D1" t="s">
        <v>458</v>
      </c>
      <c r="E1" t="s">
        <v>459</v>
      </c>
      <c r="F1" t="s">
        <v>465</v>
      </c>
      <c r="G1" t="s">
        <v>466</v>
      </c>
    </row>
    <row r="2" spans="1:7" x14ac:dyDescent="0.25">
      <c r="A2" s="1" t="s">
        <v>457</v>
      </c>
      <c r="B2" s="1">
        <f>SUM(C2:E2)</f>
        <v>94</v>
      </c>
      <c r="C2" s="1">
        <f>SUM(Tabelle4[true_positive])</f>
        <v>58</v>
      </c>
      <c r="D2">
        <f>SUM(Tabelle4[false_positive])</f>
        <v>25</v>
      </c>
      <c r="E2">
        <f>SUM(Tabelle4[false_negative])</f>
        <v>11</v>
      </c>
      <c r="F2" s="2">
        <f>C2/(C2+E2)</f>
        <v>0.84057971014492749</v>
      </c>
      <c r="G2" s="2">
        <f>C2/(C2+D2)</f>
        <v>0.6987951807228916</v>
      </c>
    </row>
    <row r="3" spans="1:7" x14ac:dyDescent="0.25">
      <c r="A3" s="1" t="s">
        <v>460</v>
      </c>
      <c r="B3" s="1">
        <f>SUM(C3:E3)</f>
        <v>1</v>
      </c>
      <c r="C3" s="1">
        <f>SUM(Tabelle4[true_positive_email])</f>
        <v>1</v>
      </c>
      <c r="D3">
        <f>SUM(Tabelle4[false_positive_email])</f>
        <v>0</v>
      </c>
      <c r="E3">
        <f>SUM(Tabelle4[false_negative_email])</f>
        <v>0</v>
      </c>
      <c r="F3" s="2">
        <f>C3/(C3+E3)</f>
        <v>1</v>
      </c>
      <c r="G3" s="2">
        <f>C3/(C3+D3)</f>
        <v>1</v>
      </c>
    </row>
    <row r="4" spans="1:7" x14ac:dyDescent="0.25">
      <c r="A4" s="1" t="s">
        <v>461</v>
      </c>
      <c r="B4" s="1">
        <f>SUM(C4:E4)</f>
        <v>7</v>
      </c>
      <c r="C4" s="1">
        <f>SUM(Tabelle4[true_positive_phone])</f>
        <v>6</v>
      </c>
      <c r="D4">
        <f>SUM(Tabelle4[false_positive_phone])</f>
        <v>0</v>
      </c>
      <c r="E4">
        <f>SUM(Tabelle4[false_negative_phone])</f>
        <v>1</v>
      </c>
      <c r="F4" s="2">
        <f>C4/(C4+E4)</f>
        <v>0.8571428571428571</v>
      </c>
      <c r="G4" s="2">
        <f>C4/(C4+D4)</f>
        <v>1</v>
      </c>
    </row>
    <row r="5" spans="1:7" x14ac:dyDescent="0.25">
      <c r="A5" s="1" t="s">
        <v>79</v>
      </c>
      <c r="B5" s="1">
        <f>SUM(C5:E5)</f>
        <v>18</v>
      </c>
      <c r="C5" s="1">
        <f>SUM(Tabelle4[true_positive_name])</f>
        <v>11</v>
      </c>
      <c r="D5">
        <f>SUM(Tabelle4[false_positive_name])</f>
        <v>6</v>
      </c>
      <c r="E5">
        <f>SUM(Tabelle4[false_negative_name])</f>
        <v>1</v>
      </c>
      <c r="F5" s="2">
        <f>C5/(C5+E5)</f>
        <v>0.91666666666666663</v>
      </c>
      <c r="G5" s="2">
        <f>C5/(C5+D5)</f>
        <v>0.6470588235294118</v>
      </c>
    </row>
    <row r="6" spans="1:7" x14ac:dyDescent="0.25">
      <c r="A6" s="1" t="s">
        <v>42</v>
      </c>
      <c r="B6" s="1">
        <f>SUM(C6:E6)</f>
        <v>68</v>
      </c>
      <c r="C6" s="1">
        <f>SUM(Tabelle4[true_positive_location])</f>
        <v>40</v>
      </c>
      <c r="D6">
        <f>SUM(Tabelle4[false_positive_location])</f>
        <v>19</v>
      </c>
      <c r="E6">
        <f>SUM(Tabelle4[false_negative_location])</f>
        <v>9</v>
      </c>
      <c r="F6" s="2">
        <f>C6/(C6+E6)</f>
        <v>0.81632653061224492</v>
      </c>
      <c r="G6" s="2">
        <f>C6/(C6+D6)</f>
        <v>0.67796610169491522</v>
      </c>
    </row>
    <row r="10" spans="1:7" x14ac:dyDescent="0.25">
      <c r="A10" t="s">
        <v>467</v>
      </c>
      <c r="B10" t="s">
        <v>468</v>
      </c>
      <c r="C10" t="s">
        <v>469</v>
      </c>
    </row>
    <row r="11" spans="1:7" x14ac:dyDescent="0.25">
      <c r="A11">
        <v>100</v>
      </c>
      <c r="B11">
        <f>COUNTIF(Tabelle4[Richtige Anzahl anonymisiert],"JA")</f>
        <v>72</v>
      </c>
      <c r="C11">
        <f>COUNTIF(Tabelle4[Richtige Anzahl anonymisiert],"NEIN")</f>
        <v>28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B126E-297E-4A43-8B80-C11333E638C0}">
  <sheetPr codeName="Tabelle8">
    <tabColor rgb="FF92D050"/>
  </sheetPr>
  <dimension ref="A1:G51"/>
  <sheetViews>
    <sheetView workbookViewId="0">
      <selection activeCell="G40" sqref="G40"/>
    </sheetView>
  </sheetViews>
  <sheetFormatPr baseColWidth="10" defaultRowHeight="15" x14ac:dyDescent="0.25"/>
  <cols>
    <col min="1" max="1" width="45.140625" customWidth="1"/>
    <col min="2" max="2" width="6" customWidth="1"/>
    <col min="3" max="3" width="11.42578125" customWidth="1"/>
    <col min="4" max="4" width="15.140625" customWidth="1"/>
    <col min="5" max="5" width="11.5703125" bestFit="1" customWidth="1"/>
    <col min="6" max="6" width="11.42578125" customWidth="1"/>
    <col min="7" max="7" width="31.140625" customWidth="1"/>
  </cols>
  <sheetData>
    <row r="1" spans="1:7" x14ac:dyDescent="0.25">
      <c r="A1" t="s">
        <v>596</v>
      </c>
      <c r="C1" s="8" t="s">
        <v>598</v>
      </c>
      <c r="D1" s="8"/>
      <c r="E1" s="8"/>
      <c r="F1" s="8"/>
    </row>
    <row r="2" spans="1:7" ht="45" x14ac:dyDescent="0.25">
      <c r="C2" s="1" t="s">
        <v>28</v>
      </c>
      <c r="D2" s="1" t="s">
        <v>43</v>
      </c>
      <c r="E2" s="1" t="s">
        <v>47</v>
      </c>
      <c r="F2" s="1" t="s">
        <v>237</v>
      </c>
    </row>
    <row r="3" spans="1:7" x14ac:dyDescent="0.25">
      <c r="B3" s="7" t="s">
        <v>597</v>
      </c>
      <c r="C3" s="3">
        <f>COUNTIFS(_3sm_4_1_4_1[wunsch_klassifizierung],C$2,_3sm_4_1_4_1[klassifizierung],$G3)</f>
        <v>17</v>
      </c>
      <c r="D3">
        <f>COUNTIFS(_3sm_4_1_4_1[wunsch_klassifizierung],D$2,_3sm_4_1_4_1[klassifizierung],$G3)</f>
        <v>1</v>
      </c>
      <c r="E3">
        <f>COUNTIFS(_3sm_4_1_4_1[wunsch_klassifizierung],E$2,_3sm_4_1_4_1[klassifizierung],$G3)</f>
        <v>0</v>
      </c>
      <c r="F3">
        <f>COUNTIFS(_3sm_4_1_4_1[wunsch_klassifizierung],F$2,_3sm_4_1_4_1[klassifizierung],$G3)</f>
        <v>0</v>
      </c>
      <c r="G3" t="s">
        <v>28</v>
      </c>
    </row>
    <row r="4" spans="1:7" x14ac:dyDescent="0.25">
      <c r="B4" s="7"/>
      <c r="C4" s="5">
        <f>COUNTIFS(_3sm_4_1_4_1[wunsch_klassifizierung],C$2,_3sm_4_1_4_1[klassifizierung],$G4)</f>
        <v>6</v>
      </c>
      <c r="D4" s="3">
        <f>COUNTIFS(_3sm_4_1_4_1[wunsch_klassifizierung],D$2,_3sm_4_1_4_1[klassifizierung],$G4)</f>
        <v>41</v>
      </c>
      <c r="E4" s="4">
        <f>COUNTIFS(_3sm_4_1_4_1[wunsch_klassifizierung],E$2,_3sm_4_1_4_1[klassifizierung],$G4)</f>
        <v>17</v>
      </c>
      <c r="F4">
        <f>COUNTIFS(_3sm_4_1_4_1[wunsch_klassifizierung],F$2,_3sm_4_1_4_1[klassifizierung],$G4)</f>
        <v>0</v>
      </c>
      <c r="G4" t="s">
        <v>43</v>
      </c>
    </row>
    <row r="5" spans="1:7" x14ac:dyDescent="0.25">
      <c r="B5" s="7"/>
      <c r="C5">
        <f>COUNTIFS(_3sm_4_1_4_1[wunsch_klassifizierung],C$2,_3sm_4_1_4_1[klassifizierung],$G5)</f>
        <v>0</v>
      </c>
      <c r="D5">
        <f>COUNTIFS(_3sm_4_1_4_1[wunsch_klassifizierung],D$2,_3sm_4_1_4_1[klassifizierung],$G5)</f>
        <v>0</v>
      </c>
      <c r="E5" s="3">
        <f>COUNTIFS(_3sm_4_1_4_1[wunsch_klassifizierung],E$2,_3sm_4_1_4_1[klassifizierung],$G5)</f>
        <v>8</v>
      </c>
      <c r="F5">
        <f>COUNTIFS(_3sm_4_1_4_1[wunsch_klassifizierung],F$2,_3sm_4_1_4_1[klassifizierung],$G5)</f>
        <v>2</v>
      </c>
      <c r="G5" t="s">
        <v>47</v>
      </c>
    </row>
    <row r="6" spans="1:7" x14ac:dyDescent="0.25">
      <c r="B6" s="7"/>
      <c r="C6">
        <f>COUNTIFS(_3sm_4_1_4_1[wunsch_klassifizierung],C$2,_3sm_4_1_4_1[klassifizierung],$G6)</f>
        <v>0</v>
      </c>
      <c r="D6">
        <f>COUNTIFS(_3sm_4_1_4_1[wunsch_klassifizierung],D$2,_3sm_4_1_4_1[klassifizierung],$G6)</f>
        <v>0</v>
      </c>
      <c r="E6">
        <f>COUNTIFS(_3sm_4_1_4_1[wunsch_klassifizierung],E$2,_3sm_4_1_4_1[klassifizierung],$G6)</f>
        <v>0</v>
      </c>
      <c r="F6" s="3">
        <f>COUNTIFS(_3sm_4_1_4_1[wunsch_klassifizierung],F$2,_3sm_4_1_4_1[klassifizierung],$G6)</f>
        <v>8</v>
      </c>
      <c r="G6" t="s">
        <v>237</v>
      </c>
    </row>
    <row r="10" spans="1:7" x14ac:dyDescent="0.25">
      <c r="A10" t="s">
        <v>599</v>
      </c>
      <c r="C10" s="8" t="s">
        <v>598</v>
      </c>
      <c r="D10" s="8"/>
      <c r="E10" s="8"/>
      <c r="F10" s="8"/>
    </row>
    <row r="11" spans="1:7" x14ac:dyDescent="0.25">
      <c r="C11" t="s">
        <v>28</v>
      </c>
      <c r="D11" t="s">
        <v>43</v>
      </c>
      <c r="E11" t="s">
        <v>47</v>
      </c>
      <c r="F11" t="s">
        <v>237</v>
      </c>
    </row>
    <row r="12" spans="1:7" x14ac:dyDescent="0.25">
      <c r="B12" s="7" t="s">
        <v>597</v>
      </c>
      <c r="C12" s="3">
        <f>COUNTIFS(_3sm_4_1_4o[wunsch_klassifizierung],C$11,_3sm_4_1_4o[klassifizierung],$G12)</f>
        <v>16</v>
      </c>
      <c r="D12">
        <f>COUNTIFS(_3sm_4_1_4o[wunsch_klassifizierung],D$11,_3sm_4_1_4o[klassifizierung],$G12)</f>
        <v>1</v>
      </c>
      <c r="E12">
        <f>COUNTIFS(_3sm_4_1_4o[wunsch_klassifizierung],E$11,_3sm_4_1_4o[klassifizierung],$G12)</f>
        <v>0</v>
      </c>
      <c r="F12">
        <f>COUNTIFS(_3sm_4_1_4o[wunsch_klassifizierung],F$11,_3sm_4_1_4o[klassifizierung],$G12)</f>
        <v>0</v>
      </c>
      <c r="G12" t="s">
        <v>28</v>
      </c>
    </row>
    <row r="13" spans="1:7" x14ac:dyDescent="0.25">
      <c r="B13" s="7"/>
      <c r="C13">
        <f>COUNTIFS(_3sm_4_1_4o[wunsch_klassifizierung],C$11,_3sm_4_1_4o[klassifizierung],$G13)</f>
        <v>7</v>
      </c>
      <c r="D13" s="3">
        <f>COUNTIFS(_3sm_4_1_4o[wunsch_klassifizierung],D$11,_3sm_4_1_4o[klassifizierung],$G13)</f>
        <v>41</v>
      </c>
      <c r="E13">
        <f>COUNTIFS(_3sm_4_1_4o[wunsch_klassifizierung],E$11,_3sm_4_1_4o[klassifizierung],$G13)</f>
        <v>16</v>
      </c>
      <c r="F13">
        <f>COUNTIFS(_3sm_4_1_4o[wunsch_klassifizierung],F$11,_3sm_4_1_4o[klassifizierung],$G13)</f>
        <v>0</v>
      </c>
      <c r="G13" t="s">
        <v>43</v>
      </c>
    </row>
    <row r="14" spans="1:7" x14ac:dyDescent="0.25">
      <c r="B14" s="7"/>
      <c r="C14">
        <f>COUNTIFS(_3sm_4_1_4o[wunsch_klassifizierung],C$11,_3sm_4_1_4o[klassifizierung],$G14)</f>
        <v>0</v>
      </c>
      <c r="D14">
        <f>COUNTIFS(_3sm_4_1_4o[wunsch_klassifizierung],D$11,_3sm_4_1_4o[klassifizierung],$G14)</f>
        <v>0</v>
      </c>
      <c r="E14" s="3">
        <f>COUNTIFS(_3sm_4_1_4o[wunsch_klassifizierung],E$11,_3sm_4_1_4o[klassifizierung],$G14)</f>
        <v>9</v>
      </c>
      <c r="F14">
        <f>COUNTIFS(_3sm_4_1_4o[wunsch_klassifizierung],F$11,_3sm_4_1_4o[klassifizierung],$G14)</f>
        <v>2</v>
      </c>
      <c r="G14" t="s">
        <v>47</v>
      </c>
    </row>
    <row r="15" spans="1:7" x14ac:dyDescent="0.25">
      <c r="B15" s="7"/>
      <c r="C15">
        <f>COUNTIFS(_3sm_4_1_4o[wunsch_klassifizierung],C$11,_3sm_4_1_4o[klassifizierung],$G15)</f>
        <v>0</v>
      </c>
      <c r="D15">
        <f>COUNTIFS(_3sm_4_1_4o[wunsch_klassifizierung],D$11,_3sm_4_1_4o[klassifizierung],$G15)</f>
        <v>0</v>
      </c>
      <c r="E15">
        <f>COUNTIFS(_3sm_4_1_4o[wunsch_klassifizierung],E$11,_3sm_4_1_4o[klassifizierung],$G15)</f>
        <v>0</v>
      </c>
      <c r="F15" s="3">
        <f>COUNTIFS(_3sm_4_1_4o[wunsch_klassifizierung],F$11,_3sm_4_1_4o[klassifizierung],$G15)</f>
        <v>8</v>
      </c>
      <c r="G15" t="s">
        <v>237</v>
      </c>
    </row>
    <row r="19" spans="1:7" x14ac:dyDescent="0.25">
      <c r="A19" t="s">
        <v>601</v>
      </c>
      <c r="C19" s="8" t="s">
        <v>598</v>
      </c>
      <c r="D19" s="8"/>
      <c r="E19" s="8"/>
      <c r="F19" s="8"/>
    </row>
    <row r="20" spans="1:7" x14ac:dyDescent="0.25">
      <c r="C20" t="s">
        <v>28</v>
      </c>
      <c r="D20" t="s">
        <v>43</v>
      </c>
      <c r="E20" t="s">
        <v>47</v>
      </c>
      <c r="F20" t="s">
        <v>237</v>
      </c>
    </row>
    <row r="21" spans="1:7" x14ac:dyDescent="0.25">
      <c r="B21" s="7" t="s">
        <v>597</v>
      </c>
      <c r="C21" s="3">
        <f>COUNTIFS(_4_1_nano_classify[wunsch_klassifizierung],C$20,_4_1_nano_classify[klassifizierung],$G21)</f>
        <v>17</v>
      </c>
      <c r="D21">
        <f>COUNTIFS(_4_1_nano_classify[wunsch_klassifizierung],D$20,_4_1_nano_classify[klassifizierung],$G21)</f>
        <v>2</v>
      </c>
      <c r="E21">
        <f>COUNTIFS(_4_1_nano_classify[wunsch_klassifizierung],E$20,_4_1_nano_classify[klassifizierung],$G21)</f>
        <v>0</v>
      </c>
      <c r="F21">
        <f>COUNTIFS(_4_1_nano_classify[wunsch_klassifizierung],F$20,_4_1_nano_classify[klassifizierung],$G21)</f>
        <v>0</v>
      </c>
      <c r="G21" t="s">
        <v>28</v>
      </c>
    </row>
    <row r="22" spans="1:7" x14ac:dyDescent="0.25">
      <c r="B22" s="7"/>
      <c r="C22">
        <f>COUNTIFS(_4_1_nano_classify[wunsch_klassifizierung],C$20,_4_1_nano_classify[klassifizierung],$G22)</f>
        <v>5</v>
      </c>
      <c r="D22" s="3">
        <f>COUNTIFS(_4_1_nano_classify[wunsch_klassifizierung],D$20,_4_1_nano_classify[klassifizierung],$G22)</f>
        <v>37</v>
      </c>
      <c r="E22">
        <f>COUNTIFS(_4_1_nano_classify[wunsch_klassifizierung],E$20,_4_1_nano_classify[klassifizierung],$G22)</f>
        <v>19</v>
      </c>
      <c r="F22">
        <f>COUNTIFS(_4_1_nano_classify[wunsch_klassifizierung],F$20,_4_1_nano_classify[klassifizierung],$G22)</f>
        <v>0</v>
      </c>
      <c r="G22" t="s">
        <v>43</v>
      </c>
    </row>
    <row r="23" spans="1:7" x14ac:dyDescent="0.25">
      <c r="B23" s="7"/>
      <c r="C23">
        <f>COUNTIFS(_4_1_nano_classify[wunsch_klassifizierung],C$20,_4_1_nano_classify[klassifizierung],$G23)</f>
        <v>1</v>
      </c>
      <c r="D23">
        <f>COUNTIFS(_4_1_nano_classify[wunsch_klassifizierung],D$20,_4_1_nano_classify[klassifizierung],$G23)</f>
        <v>2</v>
      </c>
      <c r="E23" s="3">
        <f>COUNTIFS(_4_1_nano_classify[wunsch_klassifizierung],E$20,_4_1_nano_classify[klassifizierung],$G23)</f>
        <v>5</v>
      </c>
      <c r="F23">
        <f>COUNTIFS(_4_1_nano_classify[wunsch_klassifizierung],F$20,_4_1_nano_classify[klassifizierung],$G23)</f>
        <v>0</v>
      </c>
      <c r="G23" t="s">
        <v>47</v>
      </c>
    </row>
    <row r="24" spans="1:7" x14ac:dyDescent="0.25">
      <c r="B24" s="7"/>
      <c r="C24">
        <f>COUNTIFS(_4_1_nano_classify[wunsch_klassifizierung],C$20,_4_1_nano_classify[klassifizierung],$G24)</f>
        <v>0</v>
      </c>
      <c r="D24">
        <f>COUNTIFS(_4_1_nano_classify[wunsch_klassifizierung],D$20,_4_1_nano_classify[klassifizierung],$G24)</f>
        <v>1</v>
      </c>
      <c r="E24">
        <f>COUNTIFS(_4_1_nano_classify[wunsch_klassifizierung],E$20,_4_1_nano_classify[klassifizierung],$G24)</f>
        <v>1</v>
      </c>
      <c r="F24" s="3">
        <f>COUNTIFS(_4_1_nano_classify[wunsch_klassifizierung],F$20,_4_1_nano_classify[klassifizierung],$G24)</f>
        <v>10</v>
      </c>
      <c r="G24" t="s">
        <v>237</v>
      </c>
    </row>
    <row r="28" spans="1:7" x14ac:dyDescent="0.25">
      <c r="A28" t="s">
        <v>602</v>
      </c>
      <c r="C28" s="8" t="s">
        <v>598</v>
      </c>
      <c r="D28" s="8"/>
      <c r="E28" s="8"/>
      <c r="F28" s="8"/>
    </row>
    <row r="29" spans="1:7" x14ac:dyDescent="0.25">
      <c r="C29" t="s">
        <v>28</v>
      </c>
      <c r="D29" t="s">
        <v>43</v>
      </c>
      <c r="E29" t="s">
        <v>47</v>
      </c>
      <c r="F29" t="s">
        <v>237</v>
      </c>
    </row>
    <row r="30" spans="1:7" x14ac:dyDescent="0.25">
      <c r="B30" s="7" t="s">
        <v>597</v>
      </c>
      <c r="C30" s="3">
        <f>COUNTIFS(_4_1_mini_classify[wunsch_klassifizierung],C$29,_4_1_mini_classify[klassifizierung],$G30)</f>
        <v>20</v>
      </c>
      <c r="D30">
        <f>COUNTIFS(_4_1_mini_classify[wunsch_klassifizierung],D$29,_4_1_mini_classify[klassifizierung],$G30)</f>
        <v>1</v>
      </c>
      <c r="E30">
        <f>COUNTIFS(_4_1_mini_classify[wunsch_klassifizierung],E$29,_4_1_mini_classify[klassifizierung],$G30)</f>
        <v>0</v>
      </c>
      <c r="F30">
        <f>COUNTIFS(_4_1_mini_classify[wunsch_klassifizierung],F$29,_4_1_mini_classify[klassifizierung],$G30)</f>
        <v>0</v>
      </c>
      <c r="G30" t="s">
        <v>28</v>
      </c>
    </row>
    <row r="31" spans="1:7" x14ac:dyDescent="0.25">
      <c r="B31" s="7"/>
      <c r="C31">
        <f>COUNTIFS(_4_1_mini_classify[wunsch_klassifizierung],C$29,_4_1_mini_classify[klassifizierung],$G31)</f>
        <v>3</v>
      </c>
      <c r="D31" s="3">
        <f>COUNTIFS(_4_1_mini_classify[wunsch_klassifizierung],D$29,_4_1_mini_classify[klassifizierung],$G31)</f>
        <v>41</v>
      </c>
      <c r="E31">
        <f>COUNTIFS(_4_1_mini_classify[wunsch_klassifizierung],E$29,_4_1_mini_classify[klassifizierung],$G31)</f>
        <v>17</v>
      </c>
      <c r="F31">
        <f>COUNTIFS(_4_1_mini_classify[wunsch_klassifizierung],F$29,_4_1_mini_classify[klassifizierung],$G31)</f>
        <v>0</v>
      </c>
      <c r="G31" t="s">
        <v>43</v>
      </c>
    </row>
    <row r="32" spans="1:7" x14ac:dyDescent="0.25">
      <c r="B32" s="7"/>
      <c r="C32">
        <f>COUNTIFS(_4_1_mini_classify[wunsch_klassifizierung],C$29,_4_1_mini_classify[klassifizierung],$G32)</f>
        <v>0</v>
      </c>
      <c r="D32">
        <f>COUNTIFS(_4_1_mini_classify[wunsch_klassifizierung],D$29,_4_1_mini_classify[klassifizierung],$G32)</f>
        <v>0</v>
      </c>
      <c r="E32" s="3">
        <f>COUNTIFS(_4_1_mini_classify[wunsch_klassifizierung],E$29,_4_1_mini_classify[klassifizierung],$G32)</f>
        <v>8</v>
      </c>
      <c r="F32">
        <f>COUNTIFS(_4_1_mini_classify[wunsch_klassifizierung],F$29,_4_1_mini_classify[klassifizierung],$G32)</f>
        <v>1</v>
      </c>
      <c r="G32" t="s">
        <v>47</v>
      </c>
    </row>
    <row r="33" spans="1:7" x14ac:dyDescent="0.25">
      <c r="B33" s="7"/>
      <c r="C33">
        <f>COUNTIFS(_4_1_mini_classify[wunsch_klassifizierung],C$29,_4_1_mini_classify[klassifizierung],$G33)</f>
        <v>0</v>
      </c>
      <c r="D33">
        <f>COUNTIFS(_4_1_mini_classify[wunsch_klassifizierung],D$29,_4_1_mini_classify[klassifizierung],$G33)</f>
        <v>0</v>
      </c>
      <c r="E33">
        <f>COUNTIFS(_4_1_mini_classify[wunsch_klassifizierung],E$29,_4_1_mini_classify[klassifizierung],$G33)</f>
        <v>0</v>
      </c>
      <c r="F33" s="3">
        <f>COUNTIFS(_4_1_mini_classify[wunsch_klassifizierung],F$29,_4_1_mini_classify[klassifizierung],$G33)</f>
        <v>9</v>
      </c>
      <c r="G33" t="s">
        <v>237</v>
      </c>
    </row>
    <row r="37" spans="1:7" x14ac:dyDescent="0.25">
      <c r="A37" t="s">
        <v>871</v>
      </c>
      <c r="C37" s="8" t="s">
        <v>598</v>
      </c>
      <c r="D37" s="8"/>
      <c r="E37" s="8"/>
      <c r="F37" s="8"/>
    </row>
    <row r="38" spans="1:7" x14ac:dyDescent="0.25">
      <c r="C38" t="s">
        <v>28</v>
      </c>
      <c r="D38" t="s">
        <v>43</v>
      </c>
      <c r="E38" t="s">
        <v>47</v>
      </c>
      <c r="F38" t="s">
        <v>237</v>
      </c>
    </row>
    <row r="39" spans="1:7" x14ac:dyDescent="0.25">
      <c r="B39" s="7" t="s">
        <v>597</v>
      </c>
      <c r="C39" s="3">
        <f>COUNTIFS(_3lg_4_1_4_1[wunsch_klassifizierung],C$38,_3lg_4_1_4_1[klassifizierung],$G39)</f>
        <v>16</v>
      </c>
      <c r="D39" s="3">
        <f>COUNTIFS(_3lg_4_1_4_1[wunsch_klassifizierung],D$38,_3lg_4_1_4_1[klassifizierung],$G39)</f>
        <v>1</v>
      </c>
      <c r="E39" s="3">
        <f>COUNTIFS(_3lg_4_1_4_1[wunsch_klassifizierung],E$38,_3lg_4_1_4_1[klassifizierung],$G39)</f>
        <v>0</v>
      </c>
      <c r="F39" s="3">
        <f>COUNTIFS(_3lg_4_1_4_1[wunsch_klassifizierung],F$38,_3lg_4_1_4_1[klassifizierung],$G39)</f>
        <v>0</v>
      </c>
      <c r="G39" t="s">
        <v>28</v>
      </c>
    </row>
    <row r="40" spans="1:7" x14ac:dyDescent="0.25">
      <c r="B40" s="7"/>
      <c r="C40" s="3">
        <f>COUNTIFS(_3lg_4_1_4_1[wunsch_klassifizierung],C$38,_3lg_4_1_4_1[klassifizierung],$G40)</f>
        <v>7</v>
      </c>
      <c r="D40" s="3">
        <f>COUNTIFS(_3lg_4_1_4_1[wunsch_klassifizierung],D$38,_3lg_4_1_4_1[klassifizierung],$G40)</f>
        <v>41</v>
      </c>
      <c r="E40" s="3">
        <f>COUNTIFS(_3lg_4_1_4_1[wunsch_klassifizierung],E$38,_3lg_4_1_4_1[klassifizierung],$G40)</f>
        <v>16</v>
      </c>
      <c r="F40" s="3">
        <f>COUNTIFS(_3lg_4_1_4_1[wunsch_klassifizierung],F$38,_3lg_4_1_4_1[klassifizierung],$G40)</f>
        <v>0</v>
      </c>
      <c r="G40" t="s">
        <v>43</v>
      </c>
    </row>
    <row r="41" spans="1:7" x14ac:dyDescent="0.25">
      <c r="B41" s="7"/>
      <c r="C41" s="3">
        <f>COUNTIFS(_3lg_4_1_4_1[wunsch_klassifizierung],C$38,_3lg_4_1_4_1[klassifizierung],$G41)</f>
        <v>0</v>
      </c>
      <c r="D41" s="3">
        <f>COUNTIFS(_3lg_4_1_4_1[wunsch_klassifizierung],D$38,_3lg_4_1_4_1[klassifizierung],$G41)</f>
        <v>0</v>
      </c>
      <c r="E41" s="3">
        <f>COUNTIFS(_3lg_4_1_4_1[wunsch_klassifizierung],E$38,_3lg_4_1_4_1[klassifizierung],$G41)</f>
        <v>9</v>
      </c>
      <c r="F41" s="3">
        <f>COUNTIFS(_3lg_4_1_4_1[wunsch_klassifizierung],F$38,_3lg_4_1_4_1[klassifizierung],$G41)</f>
        <v>2</v>
      </c>
      <c r="G41" t="s">
        <v>47</v>
      </c>
    </row>
    <row r="42" spans="1:7" x14ac:dyDescent="0.25">
      <c r="B42" s="7"/>
      <c r="C42" s="3">
        <f>COUNTIFS(_3lg_4_1_4_1[wunsch_klassifizierung],C$38,_3lg_4_1_4_1[klassifizierung],$G42)</f>
        <v>0</v>
      </c>
      <c r="D42" s="3">
        <f>COUNTIFS(_3lg_4_1_4_1[wunsch_klassifizierung],D$38,_3lg_4_1_4_1[klassifizierung],$G42)</f>
        <v>0</v>
      </c>
      <c r="E42" s="3">
        <f>COUNTIFS(_3lg_4_1_4_1[wunsch_klassifizierung],E$38,_3lg_4_1_4_1[klassifizierung],$G42)</f>
        <v>0</v>
      </c>
      <c r="F42" s="3">
        <f>COUNTIFS(_3lg_4_1_4_1[wunsch_klassifizierung],F$38,_3lg_4_1_4_1[klassifizierung],$G42)</f>
        <v>8</v>
      </c>
      <c r="G42" t="s">
        <v>237</v>
      </c>
    </row>
    <row r="46" spans="1:7" x14ac:dyDescent="0.25">
      <c r="A46" t="s">
        <v>872</v>
      </c>
      <c r="C46" s="8" t="s">
        <v>598</v>
      </c>
      <c r="D46" s="8"/>
      <c r="E46" s="8"/>
      <c r="F46" s="8"/>
    </row>
    <row r="47" spans="1:7" x14ac:dyDescent="0.25">
      <c r="C47" t="s">
        <v>28</v>
      </c>
      <c r="D47" t="s">
        <v>43</v>
      </c>
      <c r="E47" t="s">
        <v>47</v>
      </c>
      <c r="F47" t="s">
        <v>237</v>
      </c>
    </row>
    <row r="48" spans="1:7" x14ac:dyDescent="0.25">
      <c r="B48" s="7" t="s">
        <v>597</v>
      </c>
      <c r="C48" s="3">
        <f>COUNTIFS(_3lg_4_1_4o[wunsch_klassifizierung],C$47,_3lg_4_1_4o[klassifizierung],$G48)</f>
        <v>17</v>
      </c>
      <c r="D48" s="3">
        <f>COUNTIFS(_3lg_4_1_4o[wunsch_klassifizierung],D$47,_3lg_4_1_4o[klassifizierung],$G48)</f>
        <v>1</v>
      </c>
      <c r="E48" s="3">
        <f>COUNTIFS(_3lg_4_1_4o[wunsch_klassifizierung],E$47,_3lg_4_1_4o[klassifizierung],$G48)</f>
        <v>0</v>
      </c>
      <c r="F48" s="3">
        <f>COUNTIFS(_3lg_4_1_4o[wunsch_klassifizierung],F$47,_3lg_4_1_4o[klassifizierung],$G48)</f>
        <v>0</v>
      </c>
      <c r="G48" t="s">
        <v>28</v>
      </c>
    </row>
    <row r="49" spans="2:7" x14ac:dyDescent="0.25">
      <c r="B49" s="7"/>
      <c r="C49" s="3">
        <f>COUNTIFS(_3lg_4_1_4o[wunsch_klassifizierung],C$47,_3lg_4_1_4o[klassifizierung],$G49)</f>
        <v>6</v>
      </c>
      <c r="D49" s="3">
        <f>COUNTIFS(_3lg_4_1_4o[wunsch_klassifizierung],D$47,_3lg_4_1_4o[klassifizierung],$G49)</f>
        <v>41</v>
      </c>
      <c r="E49" s="3">
        <f>COUNTIFS(_3lg_4_1_4o[wunsch_klassifizierung],E$47,_3lg_4_1_4o[klassifizierung],$G49)</f>
        <v>17</v>
      </c>
      <c r="F49" s="3">
        <f>COUNTIFS(_3lg_4_1_4o[wunsch_klassifizierung],F$47,_3lg_4_1_4o[klassifizierung],$G49)</f>
        <v>0</v>
      </c>
      <c r="G49" t="s">
        <v>43</v>
      </c>
    </row>
    <row r="50" spans="2:7" x14ac:dyDescent="0.25">
      <c r="B50" s="7"/>
      <c r="C50" s="3">
        <f>COUNTIFS(_3lg_4_1_4o[wunsch_klassifizierung],C$47,_3lg_4_1_4o[klassifizierung],$G50)</f>
        <v>0</v>
      </c>
      <c r="D50" s="3">
        <f>COUNTIFS(_3lg_4_1_4o[wunsch_klassifizierung],D$47,_3lg_4_1_4o[klassifizierung],$G50)</f>
        <v>0</v>
      </c>
      <c r="E50" s="3">
        <f>COUNTIFS(_3lg_4_1_4o[wunsch_klassifizierung],E$47,_3lg_4_1_4o[klassifizierung],$G50)</f>
        <v>8</v>
      </c>
      <c r="F50" s="3">
        <f>COUNTIFS(_3lg_4_1_4o[wunsch_klassifizierung],F$47,_3lg_4_1_4o[klassifizierung],$G50)</f>
        <v>2</v>
      </c>
      <c r="G50" t="s">
        <v>47</v>
      </c>
    </row>
    <row r="51" spans="2:7" x14ac:dyDescent="0.25">
      <c r="B51" s="7"/>
      <c r="C51" s="3">
        <f>COUNTIFS(_3lg_4_1_4o[wunsch_klassifizierung],C$47,_3lg_4_1_4o[klassifizierung],$G51)</f>
        <v>0</v>
      </c>
      <c r="D51" s="3">
        <f>COUNTIFS(_3lg_4_1_4o[wunsch_klassifizierung],D$47,_3lg_4_1_4o[klassifizierung],$G51)</f>
        <v>0</v>
      </c>
      <c r="E51" s="3">
        <f>COUNTIFS(_3lg_4_1_4o[wunsch_klassifizierung],E$47,_3lg_4_1_4o[klassifizierung],$G51)</f>
        <v>0</v>
      </c>
      <c r="F51" s="3">
        <f>COUNTIFS(_3lg_4_1_4o[wunsch_klassifizierung],F$47,_3lg_4_1_4o[klassifizierung],$G51)</f>
        <v>8</v>
      </c>
      <c r="G51" t="s">
        <v>237</v>
      </c>
    </row>
  </sheetData>
  <mergeCells count="12">
    <mergeCell ref="C46:F46"/>
    <mergeCell ref="B48:B51"/>
    <mergeCell ref="C1:F1"/>
    <mergeCell ref="B3:B6"/>
    <mergeCell ref="C10:F10"/>
    <mergeCell ref="C37:F37"/>
    <mergeCell ref="B39:B42"/>
    <mergeCell ref="B12:B15"/>
    <mergeCell ref="C19:F19"/>
    <mergeCell ref="B21:B24"/>
    <mergeCell ref="C28:F28"/>
    <mergeCell ref="B30:B33"/>
  </mergeCells>
  <pageMargins left="0.7" right="0.7" top="0.78740157499999996" bottom="0.78740157499999996" header="0.3" footer="0.3"/>
  <pageSetup paperSize="0" orientation="portrait" horizontalDpi="203" verticalDpi="20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1E92-BBF7-4AD3-BDE5-B1CD4AA88C28}">
  <sheetPr codeName="Tabelle11">
    <tabColor rgb="FFFF0000"/>
  </sheetPr>
  <dimension ref="A1:AD111"/>
  <sheetViews>
    <sheetView topLeftCell="S1" workbookViewId="0">
      <selection activeCell="Z1" sqref="Z1"/>
    </sheetView>
  </sheetViews>
  <sheetFormatPr baseColWidth="10" defaultRowHeight="15" x14ac:dyDescent="0.25"/>
  <cols>
    <col min="2" max="2" width="116.5703125" style="1" customWidth="1"/>
    <col min="3" max="3" width="113.7109375" style="1" customWidth="1"/>
    <col min="10" max="10" width="68.42578125" customWidth="1"/>
    <col min="11" max="11" width="107.85546875" style="1" customWidth="1"/>
    <col min="18" max="18" width="98" customWidth="1"/>
    <col min="19" max="19" width="125.28515625" style="1" customWidth="1"/>
    <col min="20" max="20" width="14.85546875" customWidth="1"/>
    <col min="21" max="21" width="28.28515625" customWidth="1"/>
    <col min="22" max="22" width="25.5703125" customWidth="1"/>
    <col min="26" max="26" width="98.5703125" style="1" customWidth="1"/>
    <col min="27" max="27" width="137" style="1" customWidth="1"/>
    <col min="28" max="28" width="14.85546875" customWidth="1"/>
    <col min="29" max="29" width="28.28515625" customWidth="1"/>
    <col min="30" max="30" width="25.5703125" customWidth="1"/>
  </cols>
  <sheetData>
    <row r="1" spans="1:30" x14ac:dyDescent="0.25">
      <c r="A1" t="s">
        <v>596</v>
      </c>
      <c r="B1" s="1" t="s">
        <v>603</v>
      </c>
      <c r="C1" s="1" t="s">
        <v>604</v>
      </c>
      <c r="D1" t="s">
        <v>615</v>
      </c>
      <c r="E1" t="s">
        <v>616</v>
      </c>
      <c r="F1" t="s">
        <v>624</v>
      </c>
      <c r="I1" t="s">
        <v>599</v>
      </c>
      <c r="J1" s="1" t="s">
        <v>603</v>
      </c>
      <c r="K1" s="1" t="s">
        <v>604</v>
      </c>
      <c r="L1" t="s">
        <v>615</v>
      </c>
      <c r="M1" t="s">
        <v>616</v>
      </c>
      <c r="N1" t="s">
        <v>624</v>
      </c>
      <c r="Q1" t="s">
        <v>871</v>
      </c>
      <c r="R1" s="13" t="s">
        <v>603</v>
      </c>
      <c r="S1" s="14" t="s">
        <v>604</v>
      </c>
      <c r="T1" s="15" t="s">
        <v>615</v>
      </c>
      <c r="U1" s="15" t="s">
        <v>616</v>
      </c>
      <c r="V1" s="16" t="s">
        <v>624</v>
      </c>
      <c r="Y1" t="s">
        <v>871</v>
      </c>
      <c r="Z1" s="13" t="s">
        <v>603</v>
      </c>
      <c r="AA1" s="14" t="s">
        <v>604</v>
      </c>
      <c r="AB1" s="15" t="s">
        <v>615</v>
      </c>
      <c r="AC1" s="15" t="s">
        <v>616</v>
      </c>
      <c r="AD1" s="16" t="s">
        <v>624</v>
      </c>
    </row>
    <row r="2" spans="1:30" s="1" customFormat="1" ht="45" x14ac:dyDescent="0.25">
      <c r="B2" s="1" t="str">
        <f>""&amp;_3sm_4_1_4_1[[#This Row],[wunsch_fragen]]</f>
        <v>Darf im Sperrmüll eine alte Stehlampe entsorgt werden? Dürfen Stühle im Sperrmüll entsorgt werden? Düfen Tische im Sperrmüll entsorgt werden?Wo wird ein Crosstrainer entsorgt?</v>
      </c>
      <c r="C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Darf eine alte Stehlampe im Sperrmüllcontainer entsorgt werden?,Können Stühle im Sperrmüllcontainer entsorgt werden?,Können Tische im Sperrmüllcontainer entsorgt werden?,Darf ein alter Crosstrainer im Sperrmüllcontainer entsorgt werden?</v>
      </c>
      <c r="D2" s="1">
        <f t="shared" ref="D2:E33" si="0">LEN(B2)-LEN(SUBSTITUTE(B2,"?",""))</f>
        <v>4</v>
      </c>
      <c r="E2" s="1">
        <v>4</v>
      </c>
      <c r="F2" s="1">
        <f t="shared" ref="F2:F33" si="1">IF(AND(D2=E2,D2&lt;&gt;0,E2&lt;&gt;0),1,0)</f>
        <v>1</v>
      </c>
      <c r="J2" s="1" t="str">
        <f>""&amp;_3sm_4_1_4o[[#This Row],[wunsch_fragen]]</f>
        <v>Darf im Sperrmüll eine alte Stehlampe entsorgt werden? Dürfen Stühle im Sperrmüll entsorgt werden? Düfen Tische im Sperrmüll entsorgt werden?Wo wird ein Crosstrainer entsorgt?</v>
      </c>
      <c r="K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Darf eine alte Stehlampe im Sperrmüll entsorgt werden?,Können Stühle im Sperrmüll entsorgt werden?,Dürfen Tische im Sperrmüll entsorgt werden?,Ist es erlaubt, einen alten Crosstrainer im Sperrmüll zu entsorgen?</v>
      </c>
      <c r="L2" s="1">
        <f>LEN(J2)-LEN(SUBSTITUTE(J2,"?",""))</f>
        <v>4</v>
      </c>
      <c r="M2" s="1">
        <v>4</v>
      </c>
      <c r="N2" s="1">
        <f t="shared" ref="N2:N33" si="2">IF(AND(L2=M2,L2&lt;&gt;0,M2&lt;&gt;0),1,0)</f>
        <v>1</v>
      </c>
      <c r="R2" s="1" t="str">
        <f>""&amp;_3lg_4_1_4_1[[#This Row],[wunsch_fragen]]</f>
        <v>Darf im Sperrmüll eine alte Stehlampe entsorgt werden? Dürfen Stühle im Sperrmüll entsorgt werden? Düfen Tische im Sperrmüll entsorgt werden?Wo wird ein Crosstrainer entsorgt?</v>
      </c>
      <c r="S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Darf eine alte Stehlampe im Sperrmüllcontainer entsorgt werden?,Können Stühle im Sperrmüllcontainer entsorgt werden?,Ist die Entsorgung von Tischen im Sperrmüllcontainer erlaubt?,Darf ein alter Crosstrainer im Sperrmüllcontainer entsorgt werden?</v>
      </c>
      <c r="T2" s="1">
        <f>LEN(R2)-LEN(SUBSTITUTE(R2,"?",""))</f>
        <v>4</v>
      </c>
      <c r="U2" s="1">
        <v>4</v>
      </c>
      <c r="V2" s="1">
        <f>IF(AND(T2=U2,T2&lt;&gt;0,U2&lt;&gt;0),1,0)</f>
        <v>1</v>
      </c>
      <c r="Z2" s="1" t="str">
        <f>""&amp;_3lg_4_1_4o[[#This Row],[wunsch_fragen]]</f>
        <v>Darf im Sperrmüll eine alte Stehlampe entsorgt werden? Dürfen Stühle im Sperrmüll entsorgt werden? Düfen Tische im Sperrmüll entsorgt werden?Wo wird ein Crosstrainer entsorgt?</v>
      </c>
      <c r="AA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Darf eine alte Stehlampe im Sperrmüllcontainer entsorgt werden?,Dürfen Stühle im Sperrmüllcontainer entsorgt werden?,Dürfen Tische im Sperrmüllcontainer entsorgt werden?,Kann ein alter Crosstrainer im Sperrmüllcontainer entsorgt werden?</v>
      </c>
      <c r="AB2" s="1">
        <f>LEN(Z2)-LEN(SUBSTITUTE(Z2,"?",""))</f>
        <v>4</v>
      </c>
      <c r="AC2" s="1">
        <v>4</v>
      </c>
      <c r="AD2" s="1">
        <f>IF(AND(AB2=AC2,AB2&lt;&gt;0,AC2&lt;&gt;0),1,0)</f>
        <v>1</v>
      </c>
    </row>
    <row r="3" spans="1:30" s="1" customFormat="1" x14ac:dyDescent="0.25">
      <c r="B3" s="1" t="str">
        <f>""&amp;_3sm_4_1_4_1[[#This Row],[wunsch_fragen]]</f>
        <v/>
      </c>
      <c r="C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 s="1">
        <f t="shared" si="0"/>
        <v>0</v>
      </c>
      <c r="E3" s="1">
        <v>0</v>
      </c>
      <c r="F3" s="1">
        <f t="shared" si="1"/>
        <v>0</v>
      </c>
      <c r="J3" s="1" t="str">
        <f>""&amp;_3sm_4_1_4o[[#This Row],[wunsch_fragen]]</f>
        <v/>
      </c>
      <c r="K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 s="1">
        <f t="shared" ref="L3:L17" si="3">LEN(J3)-LEN(SUBSTITUTE(J3,"?",""))</f>
        <v>0</v>
      </c>
      <c r="M3" s="1">
        <v>0</v>
      </c>
      <c r="N3" s="1">
        <f t="shared" si="2"/>
        <v>0</v>
      </c>
      <c r="R3" s="1" t="str">
        <f>""&amp;_3lg_4_1_4_1[[#This Row],[wunsch_fragen]]</f>
        <v/>
      </c>
      <c r="S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 s="1">
        <f t="shared" ref="T3:T66" si="4">LEN(R3)-LEN(SUBSTITUTE(R3,"?",""))</f>
        <v>0</v>
      </c>
      <c r="U3" s="1">
        <v>0</v>
      </c>
      <c r="V3" s="1">
        <f t="shared" ref="V3:V66" si="5">IF(AND(T3=U3,T3&lt;&gt;0,U3&lt;&gt;0),1,0)</f>
        <v>0</v>
      </c>
      <c r="Z3" s="1" t="str">
        <f>""&amp;_3lg_4_1_4o[[#This Row],[wunsch_fragen]]</f>
        <v/>
      </c>
      <c r="AA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 s="1">
        <f t="shared" ref="AB3:AB66" si="6">LEN(Z3)-LEN(SUBSTITUTE(Z3,"?",""))</f>
        <v>0</v>
      </c>
      <c r="AC3" s="1">
        <v>0</v>
      </c>
      <c r="AD3" s="1">
        <f t="shared" ref="AD3:AD66" si="7">IF(AND(AB3=AC3,AB3&lt;&gt;0,AC3&lt;&gt;0),1,0)</f>
        <v>0</v>
      </c>
    </row>
    <row r="4" spans="1:30" s="1" customFormat="1" x14ac:dyDescent="0.25">
      <c r="B4" s="1" t="str">
        <f>""&amp;_3sm_4_1_4_1[[#This Row],[wunsch_fragen]]</f>
        <v>Wer kümmert sich um die Sondererlaubnis zum Abstellen des Containers bei der Stadt?</v>
      </c>
      <c r="C4"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4" s="1">
        <f t="shared" si="0"/>
        <v>1</v>
      </c>
      <c r="E4" s="1">
        <v>0</v>
      </c>
      <c r="F4" s="1">
        <f t="shared" si="1"/>
        <v>0</v>
      </c>
      <c r="J4" s="1" t="str">
        <f>""&amp;_3sm_4_1_4o[[#This Row],[wunsch_fragen]]</f>
        <v>Wer kümmert sich um die Sondererlaubnis zum Abstellen des Containers bei der Stadt?</v>
      </c>
      <c r="K4"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 s="1">
        <f t="shared" si="3"/>
        <v>1</v>
      </c>
      <c r="M4" s="1">
        <v>0</v>
      </c>
      <c r="N4" s="1">
        <f t="shared" si="2"/>
        <v>0</v>
      </c>
      <c r="R4" s="1" t="str">
        <f>""&amp;_3lg_4_1_4_1[[#This Row],[wunsch_fragen]]</f>
        <v>Wer kümmert sich um die Sondererlaubnis zum Abstellen des Containers bei der Stadt?</v>
      </c>
      <c r="S4"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 s="1">
        <f t="shared" si="4"/>
        <v>1</v>
      </c>
      <c r="U4" s="1">
        <v>0</v>
      </c>
      <c r="V4" s="1">
        <f t="shared" si="5"/>
        <v>0</v>
      </c>
      <c r="Z4" s="1" t="str">
        <f>""&amp;_3lg_4_1_4o[[#This Row],[wunsch_fragen]]</f>
        <v>Wer kümmert sich um die Sondererlaubnis zum Abstellen des Containers bei der Stadt?</v>
      </c>
      <c r="AA4"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4" s="1">
        <f t="shared" si="6"/>
        <v>1</v>
      </c>
      <c r="AC4" s="1">
        <v>0</v>
      </c>
      <c r="AD4" s="1">
        <f t="shared" si="7"/>
        <v>0</v>
      </c>
    </row>
    <row r="5" spans="1:30" s="1" customFormat="1" ht="45" x14ac:dyDescent="0.25">
      <c r="B5" s="1" t="str">
        <f>""&amp;_3sm_4_1_4_1[[#This Row],[wunsch_fragen]]</f>
        <v>Wo entsorge ich Kalksandstein? Wo werden Fliesen entsorgt? Wo wird Putz entsorgt? Wo wird Beton entsorgt? Wo wird Laminat entsorgt? Wo wird behandeltes Holz entsorgt?</v>
      </c>
      <c r="C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entsorge ich Kalksandsteine richtig?,Dürfen Fliesen in den Bauschuttcontainer?,Wohin gehört alter Putz zur Entsorgung?,Kann Beton im Container für Bauschutt entsorgt werden?,Wie wird Laminat korrekt entsorgt?,Darf behandeltes Holz in den Sperrmüll?</v>
      </c>
      <c r="D5" s="1">
        <f t="shared" si="0"/>
        <v>6</v>
      </c>
      <c r="E5" s="1">
        <v>6</v>
      </c>
      <c r="F5" s="1">
        <f t="shared" si="1"/>
        <v>1</v>
      </c>
      <c r="J5" s="1" t="str">
        <f>""&amp;_3sm_4_1_4o[[#This Row],[wunsch_fragen]]</f>
        <v>Wo entsorge ich Kalksandstein? Wo werden Fliesen entsorgt? Wo wird Putz entsorgt? Wo wird Beton entsorgt? Wo wird Laminat entsorgt? Wo wird behandeltes Holz entsorgt?</v>
      </c>
      <c r="K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entsorgt man Kalksandsteine?,Wie entsorgt man Fliesen?,Wie entsorgt man Putz?,Wie entsorgt man Beton?,Wie entsorgt man Laminat?,Wie entsorgt man behandeltes Holz?</v>
      </c>
      <c r="L5" s="1">
        <f t="shared" si="3"/>
        <v>6</v>
      </c>
      <c r="M5" s="1">
        <v>6</v>
      </c>
      <c r="N5" s="1">
        <f t="shared" si="2"/>
        <v>1</v>
      </c>
      <c r="R5" s="1" t="str">
        <f>""&amp;_3lg_4_1_4_1[[#This Row],[wunsch_fragen]]</f>
        <v>Wo entsorge ich Kalksandstein? Wo werden Fliesen entsorgt? Wo wird Putz entsorgt? Wo wird Beton entsorgt? Wo wird Laminat entsorgt? Wo wird behandeltes Holz entsorgt?</v>
      </c>
      <c r="S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entsorge ich Kalksandsteine richtig?,Dürfen Fliesen in den Bauschuttcontainer?,Kann Putz im Container für Bauschutt entsorgt werden?,Wohin gehört Betonabfall?,Wie wird Laminat entsorgt?,Darf behandeltes Holz in den Container für Sperrmüll?</v>
      </c>
      <c r="T5" s="1">
        <f t="shared" si="4"/>
        <v>6</v>
      </c>
      <c r="U5" s="1">
        <v>6</v>
      </c>
      <c r="V5" s="1">
        <f t="shared" si="5"/>
        <v>1</v>
      </c>
      <c r="Z5" s="1" t="str">
        <f>""&amp;_3lg_4_1_4o[[#This Row],[wunsch_fragen]]</f>
        <v>Wo entsorge ich Kalksandstein? Wo werden Fliesen entsorgt? Wo wird Putz entsorgt? Wo wird Beton entsorgt? Wo wird Laminat entsorgt? Wo wird behandeltes Holz entsorgt?</v>
      </c>
      <c r="AA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Wohin gehören Kalksandsteine entsorgt?,Wie werden Fliesen korrekt entsorgt?,Kann Putz in den Bauschuttcontainer?,Wie entsorgt man Beton?,Darf Laminat in den Sperrmüll?,Wie wird behandeltes Holz entsorgt?</v>
      </c>
      <c r="AB5" s="1">
        <f t="shared" si="6"/>
        <v>6</v>
      </c>
      <c r="AC5" s="1">
        <v>6</v>
      </c>
      <c r="AD5" s="1">
        <f t="shared" si="7"/>
        <v>1</v>
      </c>
    </row>
    <row r="6" spans="1:30" s="1" customFormat="1" x14ac:dyDescent="0.25">
      <c r="B6" s="1" t="str">
        <f>""&amp;_3sm_4_1_4_1[[#This Row],[wunsch_fragen]]</f>
        <v>Wo entsorge ich Erde? Wo entsorge ich Kies?</v>
      </c>
      <c r="C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6" s="1">
        <f t="shared" si="0"/>
        <v>2</v>
      </c>
      <c r="E6" s="1">
        <v>0</v>
      </c>
      <c r="F6" s="1">
        <f t="shared" si="1"/>
        <v>0</v>
      </c>
      <c r="J6" s="1" t="str">
        <f>""&amp;_3sm_4_1_4o[[#This Row],[wunsch_fragen]]</f>
        <v>Wo entsorge ich Erde? Wo entsorge ich Kies?</v>
      </c>
      <c r="K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6" s="1">
        <f t="shared" si="3"/>
        <v>2</v>
      </c>
      <c r="M6" s="1">
        <v>0</v>
      </c>
      <c r="N6" s="1">
        <f t="shared" si="2"/>
        <v>0</v>
      </c>
      <c r="R6" s="1" t="str">
        <f>""&amp;_3lg_4_1_4_1[[#This Row],[wunsch_fragen]]</f>
        <v>Wo entsorge ich Erde? Wo entsorge ich Kies?</v>
      </c>
      <c r="S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6" s="1">
        <f t="shared" si="4"/>
        <v>2</v>
      </c>
      <c r="U6" s="1">
        <v>0</v>
      </c>
      <c r="V6" s="1">
        <f t="shared" si="5"/>
        <v>0</v>
      </c>
      <c r="Z6" s="1" t="str">
        <f>""&amp;_3lg_4_1_4o[[#This Row],[wunsch_fragen]]</f>
        <v>Wo entsorge ich Erde? Wo entsorge ich Kies?</v>
      </c>
      <c r="AA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6" s="1">
        <f t="shared" si="6"/>
        <v>2</v>
      </c>
      <c r="AC6" s="1">
        <v>0</v>
      </c>
      <c r="AD6" s="1">
        <f t="shared" si="7"/>
        <v>0</v>
      </c>
    </row>
    <row r="7" spans="1:30" s="1" customFormat="1" x14ac:dyDescent="0.25">
      <c r="B7" s="1" t="str">
        <f>""&amp;_3sm_4_1_4_1[[#This Row],[wunsch_fragen]]</f>
        <v>Wo entsorge ich Asbest</v>
      </c>
      <c r="C7"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7" s="1">
        <f t="shared" si="0"/>
        <v>0</v>
      </c>
      <c r="E7" s="1">
        <v>0</v>
      </c>
      <c r="F7" s="1">
        <f t="shared" si="1"/>
        <v>0</v>
      </c>
      <c r="J7" s="1" t="str">
        <f>""&amp;_3sm_4_1_4o[[#This Row],[wunsch_fragen]]</f>
        <v>Wo entsorge ich Asbest</v>
      </c>
      <c r="K7"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7" s="1">
        <f t="shared" si="3"/>
        <v>0</v>
      </c>
      <c r="M7" s="1">
        <v>0</v>
      </c>
      <c r="N7" s="1">
        <f t="shared" si="2"/>
        <v>0</v>
      </c>
      <c r="R7" s="1" t="str">
        <f>""&amp;_3lg_4_1_4_1[[#This Row],[wunsch_fragen]]</f>
        <v>Wo entsorge ich Asbest</v>
      </c>
      <c r="S7"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7" s="1">
        <f t="shared" si="4"/>
        <v>0</v>
      </c>
      <c r="U7" s="1">
        <v>0</v>
      </c>
      <c r="V7" s="1">
        <f t="shared" si="5"/>
        <v>0</v>
      </c>
      <c r="Z7" s="1" t="str">
        <f>""&amp;_3lg_4_1_4o[[#This Row],[wunsch_fragen]]</f>
        <v>Wo entsorge ich Asbest</v>
      </c>
      <c r="AA7"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7" s="1">
        <f t="shared" si="6"/>
        <v>0</v>
      </c>
      <c r="AC7" s="1">
        <v>0</v>
      </c>
      <c r="AD7" s="1">
        <f t="shared" si="7"/>
        <v>0</v>
      </c>
    </row>
    <row r="8" spans="1:30" s="1" customFormat="1" x14ac:dyDescent="0.25">
      <c r="B8" s="1" t="str">
        <f>""&amp;_3sm_4_1_4_1[[#This Row],[wunsch_fragen]]</f>
        <v>Wo entsorge ich einen TV? Was darf noch mit rein?</v>
      </c>
      <c r="C8"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8" s="1">
        <f t="shared" si="0"/>
        <v>2</v>
      </c>
      <c r="E8" s="1">
        <v>0</v>
      </c>
      <c r="F8" s="1">
        <f t="shared" si="1"/>
        <v>0</v>
      </c>
      <c r="J8" s="1" t="str">
        <f>""&amp;_3sm_4_1_4o[[#This Row],[wunsch_fragen]]</f>
        <v>Wo entsorge ich einen TV? Was darf noch mit rein?</v>
      </c>
      <c r="K8"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8" s="1">
        <f t="shared" si="3"/>
        <v>2</v>
      </c>
      <c r="M8" s="1">
        <v>0</v>
      </c>
      <c r="N8" s="1">
        <f t="shared" si="2"/>
        <v>0</v>
      </c>
      <c r="R8" s="1" t="str">
        <f>""&amp;_3lg_4_1_4_1[[#This Row],[wunsch_fragen]]</f>
        <v>Wo entsorge ich einen TV? Was darf noch mit rein?</v>
      </c>
      <c r="S8"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8" s="1">
        <f t="shared" si="4"/>
        <v>2</v>
      </c>
      <c r="U8" s="1">
        <v>0</v>
      </c>
      <c r="V8" s="1">
        <f t="shared" si="5"/>
        <v>0</v>
      </c>
      <c r="Z8" s="1" t="str">
        <f>""&amp;_3lg_4_1_4o[[#This Row],[wunsch_fragen]]</f>
        <v>Wo entsorge ich einen TV? Was darf noch mit rein?</v>
      </c>
      <c r="AA8"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8" s="1">
        <f t="shared" si="6"/>
        <v>2</v>
      </c>
      <c r="AC8" s="1">
        <v>0</v>
      </c>
      <c r="AD8" s="1">
        <f t="shared" si="7"/>
        <v>0</v>
      </c>
    </row>
    <row r="9" spans="1:30" s="1" customFormat="1" x14ac:dyDescent="0.25">
      <c r="B9" s="1" t="str">
        <f>""&amp;_3sm_4_1_4_1[[#This Row],[wunsch_fragen]]</f>
        <v/>
      </c>
      <c r="C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9" s="1">
        <f t="shared" si="0"/>
        <v>0</v>
      </c>
      <c r="E9" s="1">
        <f t="shared" si="0"/>
        <v>0</v>
      </c>
      <c r="F9" s="1">
        <f t="shared" si="1"/>
        <v>0</v>
      </c>
      <c r="J9" s="1" t="str">
        <f>""&amp;_3sm_4_1_4o[[#This Row],[wunsch_fragen]]</f>
        <v/>
      </c>
      <c r="K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9" s="1">
        <f t="shared" si="3"/>
        <v>0</v>
      </c>
      <c r="M9" s="1">
        <v>0</v>
      </c>
      <c r="N9" s="1">
        <f t="shared" si="2"/>
        <v>0</v>
      </c>
      <c r="R9" s="1" t="str">
        <f>""&amp;_3lg_4_1_4_1[[#This Row],[wunsch_fragen]]</f>
        <v/>
      </c>
      <c r="S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9" s="1">
        <f t="shared" si="4"/>
        <v>0</v>
      </c>
      <c r="U9" s="1">
        <v>0</v>
      </c>
      <c r="V9" s="1">
        <f t="shared" si="5"/>
        <v>0</v>
      </c>
      <c r="Z9" s="1" t="str">
        <f>""&amp;_3lg_4_1_4o[[#This Row],[wunsch_fragen]]</f>
        <v/>
      </c>
      <c r="AA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9" s="1">
        <f t="shared" si="6"/>
        <v>0</v>
      </c>
      <c r="AC9" s="1">
        <v>0</v>
      </c>
      <c r="AD9" s="1">
        <f t="shared" si="7"/>
        <v>0</v>
      </c>
    </row>
    <row r="10" spans="1:30" s="1" customFormat="1" x14ac:dyDescent="0.25">
      <c r="B10" s="1" t="str">
        <f>""&amp;_3sm_4_1_4_1[[#This Row],[wunsch_fragen]]</f>
        <v/>
      </c>
      <c r="C1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10" s="1">
        <f t="shared" si="0"/>
        <v>0</v>
      </c>
      <c r="E10" s="1">
        <f t="shared" si="0"/>
        <v>0</v>
      </c>
      <c r="F10" s="1">
        <f t="shared" si="1"/>
        <v>0</v>
      </c>
      <c r="J10" s="1" t="str">
        <f>""&amp;_3sm_4_1_4o[[#This Row],[wunsch_fragen]]</f>
        <v/>
      </c>
      <c r="K1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10" s="1">
        <f t="shared" si="3"/>
        <v>0</v>
      </c>
      <c r="M10" s="1">
        <v>0</v>
      </c>
      <c r="N10" s="1">
        <f t="shared" si="2"/>
        <v>0</v>
      </c>
      <c r="R10" s="1" t="str">
        <f>""&amp;_3lg_4_1_4_1[[#This Row],[wunsch_fragen]]</f>
        <v/>
      </c>
      <c r="S1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10" s="1">
        <f t="shared" si="4"/>
        <v>0</v>
      </c>
      <c r="U10" s="1">
        <v>0</v>
      </c>
      <c r="V10" s="1">
        <f t="shared" si="5"/>
        <v>0</v>
      </c>
      <c r="Z10" s="1" t="str">
        <f>""&amp;_3lg_4_1_4o[[#This Row],[wunsch_fragen]]</f>
        <v/>
      </c>
      <c r="AA1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10" s="1">
        <f t="shared" si="6"/>
        <v>0</v>
      </c>
      <c r="AC10" s="1">
        <v>0</v>
      </c>
      <c r="AD10" s="1">
        <f t="shared" si="7"/>
        <v>0</v>
      </c>
    </row>
    <row r="11" spans="1:30" s="1" customFormat="1" x14ac:dyDescent="0.25">
      <c r="B11" s="1" t="str">
        <f>""&amp;_3sm_4_1_4_1[[#This Row],[wunsch_fragen]]</f>
        <v/>
      </c>
      <c r="C1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11" s="1">
        <f t="shared" si="0"/>
        <v>0</v>
      </c>
      <c r="E11" s="1">
        <f t="shared" si="0"/>
        <v>0</v>
      </c>
      <c r="F11" s="1">
        <f t="shared" si="1"/>
        <v>0</v>
      </c>
      <c r="J11" s="1" t="str">
        <f>""&amp;_3sm_4_1_4o[[#This Row],[wunsch_fragen]]</f>
        <v/>
      </c>
      <c r="K1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11" s="1">
        <f t="shared" si="3"/>
        <v>0</v>
      </c>
      <c r="M11" s="1">
        <v>0</v>
      </c>
      <c r="N11" s="1">
        <f t="shared" si="2"/>
        <v>0</v>
      </c>
      <c r="R11" s="1" t="str">
        <f>""&amp;_3lg_4_1_4_1[[#This Row],[wunsch_fragen]]</f>
        <v/>
      </c>
      <c r="S1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11" s="1">
        <f t="shared" si="4"/>
        <v>0</v>
      </c>
      <c r="U11" s="1">
        <v>0</v>
      </c>
      <c r="V11" s="1">
        <f t="shared" si="5"/>
        <v>0</v>
      </c>
      <c r="Z11" s="1" t="str">
        <f>""&amp;_3lg_4_1_4o[[#This Row],[wunsch_fragen]]</f>
        <v/>
      </c>
      <c r="AA1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11" s="1">
        <f t="shared" si="6"/>
        <v>0</v>
      </c>
      <c r="AC11" s="1">
        <v>0</v>
      </c>
      <c r="AD11" s="1">
        <f t="shared" si="7"/>
        <v>0</v>
      </c>
    </row>
    <row r="12" spans="1:30" s="1" customFormat="1" x14ac:dyDescent="0.25">
      <c r="B12" s="1" t="str">
        <f>""&amp;_3sm_4_1_4_1[[#This Row],[wunsch_fragen]]</f>
        <v/>
      </c>
      <c r="C1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12" s="1">
        <f t="shared" si="0"/>
        <v>0</v>
      </c>
      <c r="E12" s="1">
        <f t="shared" si="0"/>
        <v>0</v>
      </c>
      <c r="F12" s="1">
        <f t="shared" si="1"/>
        <v>0</v>
      </c>
      <c r="J12" s="1" t="str">
        <f>""&amp;_3sm_4_1_4o[[#This Row],[wunsch_fragen]]</f>
        <v/>
      </c>
      <c r="K1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12" s="1">
        <f t="shared" si="3"/>
        <v>0</v>
      </c>
      <c r="M12" s="1">
        <v>0</v>
      </c>
      <c r="N12" s="1">
        <f t="shared" si="2"/>
        <v>0</v>
      </c>
      <c r="R12" s="1" t="str">
        <f>""&amp;_3lg_4_1_4_1[[#This Row],[wunsch_fragen]]</f>
        <v/>
      </c>
      <c r="S1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12" s="1">
        <f t="shared" si="4"/>
        <v>0</v>
      </c>
      <c r="U12" s="1">
        <v>0</v>
      </c>
      <c r="V12" s="1">
        <f t="shared" si="5"/>
        <v>0</v>
      </c>
      <c r="Z12" s="1" t="str">
        <f>""&amp;_3lg_4_1_4o[[#This Row],[wunsch_fragen]]</f>
        <v/>
      </c>
      <c r="AA1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12" s="1">
        <f t="shared" si="6"/>
        <v>0</v>
      </c>
      <c r="AC12" s="1">
        <v>0</v>
      </c>
      <c r="AD12" s="1">
        <f t="shared" si="7"/>
        <v>0</v>
      </c>
    </row>
    <row r="13" spans="1:30" s="1" customFormat="1" x14ac:dyDescent="0.25">
      <c r="B13" s="1" t="str">
        <f>""&amp;_3sm_4_1_4_1[[#This Row],[wunsch_fragen]]</f>
        <v/>
      </c>
      <c r="C1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13" s="1">
        <f t="shared" si="0"/>
        <v>0</v>
      </c>
      <c r="E13" s="1">
        <f t="shared" si="0"/>
        <v>0</v>
      </c>
      <c r="F13" s="1">
        <f t="shared" si="1"/>
        <v>0</v>
      </c>
      <c r="J13" s="1" t="str">
        <f>""&amp;_3sm_4_1_4o[[#This Row],[wunsch_fragen]]</f>
        <v/>
      </c>
      <c r="K1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13" s="1">
        <f t="shared" si="3"/>
        <v>0</v>
      </c>
      <c r="M13" s="1">
        <v>0</v>
      </c>
      <c r="N13" s="1">
        <f t="shared" si="2"/>
        <v>0</v>
      </c>
      <c r="R13" s="1" t="str">
        <f>""&amp;_3lg_4_1_4_1[[#This Row],[wunsch_fragen]]</f>
        <v/>
      </c>
      <c r="S1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13" s="1">
        <f t="shared" si="4"/>
        <v>0</v>
      </c>
      <c r="U13" s="1">
        <v>0</v>
      </c>
      <c r="V13" s="1">
        <f t="shared" si="5"/>
        <v>0</v>
      </c>
      <c r="Z13" s="1" t="str">
        <f>""&amp;_3lg_4_1_4o[[#This Row],[wunsch_fragen]]</f>
        <v/>
      </c>
      <c r="AA1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13" s="1">
        <f t="shared" si="6"/>
        <v>0</v>
      </c>
      <c r="AC13" s="1">
        <v>0</v>
      </c>
      <c r="AD13" s="1">
        <f t="shared" si="7"/>
        <v>0</v>
      </c>
    </row>
    <row r="14" spans="1:30" s="1" customFormat="1" x14ac:dyDescent="0.25">
      <c r="B14" s="1" t="str">
        <f>""&amp;_3sm_4_1_4_1[[#This Row],[wunsch_fragen]]</f>
        <v/>
      </c>
      <c r="C14"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14" s="1">
        <f t="shared" si="0"/>
        <v>0</v>
      </c>
      <c r="E14" s="1">
        <f t="shared" si="0"/>
        <v>0</v>
      </c>
      <c r="F14" s="1">
        <f t="shared" si="1"/>
        <v>0</v>
      </c>
      <c r="J14" s="1" t="str">
        <f>""&amp;_3sm_4_1_4o[[#This Row],[wunsch_fragen]]</f>
        <v/>
      </c>
      <c r="K14"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14" s="1">
        <f t="shared" si="3"/>
        <v>0</v>
      </c>
      <c r="M14" s="1">
        <v>0</v>
      </c>
      <c r="N14" s="1">
        <f t="shared" si="2"/>
        <v>0</v>
      </c>
      <c r="R14" s="1" t="str">
        <f>""&amp;_3lg_4_1_4_1[[#This Row],[wunsch_fragen]]</f>
        <v/>
      </c>
      <c r="S14"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14" s="1">
        <f t="shared" si="4"/>
        <v>0</v>
      </c>
      <c r="U14" s="1">
        <v>0</v>
      </c>
      <c r="V14" s="1">
        <f t="shared" si="5"/>
        <v>0</v>
      </c>
      <c r="Z14" s="1" t="str">
        <f>""&amp;_3lg_4_1_4o[[#This Row],[wunsch_fragen]]</f>
        <v/>
      </c>
      <c r="AA14"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14" s="1">
        <f t="shared" si="6"/>
        <v>0</v>
      </c>
      <c r="AC14" s="1">
        <v>0</v>
      </c>
      <c r="AD14" s="1">
        <f t="shared" si="7"/>
        <v>0</v>
      </c>
    </row>
    <row r="15" spans="1:30" s="1" customFormat="1" x14ac:dyDescent="0.25">
      <c r="B15" s="1" t="str">
        <f>""&amp;_3sm_4_1_4_1[[#This Row],[wunsch_fragen]]</f>
        <v/>
      </c>
      <c r="C1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15" s="1">
        <f t="shared" si="0"/>
        <v>0</v>
      </c>
      <c r="E15" s="1">
        <f t="shared" si="0"/>
        <v>0</v>
      </c>
      <c r="F15" s="1">
        <f t="shared" si="1"/>
        <v>0</v>
      </c>
      <c r="J15" s="1" t="str">
        <f>""&amp;_3sm_4_1_4o[[#This Row],[wunsch_fragen]]</f>
        <v/>
      </c>
      <c r="K1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15" s="1">
        <f t="shared" si="3"/>
        <v>0</v>
      </c>
      <c r="M15" s="1">
        <v>0</v>
      </c>
      <c r="N15" s="1">
        <f t="shared" si="2"/>
        <v>0</v>
      </c>
      <c r="R15" s="1" t="str">
        <f>""&amp;_3lg_4_1_4_1[[#This Row],[wunsch_fragen]]</f>
        <v/>
      </c>
      <c r="S1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15" s="1">
        <f t="shared" si="4"/>
        <v>0</v>
      </c>
      <c r="U15" s="1">
        <v>0</v>
      </c>
      <c r="V15" s="1">
        <f t="shared" si="5"/>
        <v>0</v>
      </c>
      <c r="Z15" s="1" t="str">
        <f>""&amp;_3lg_4_1_4o[[#This Row],[wunsch_fragen]]</f>
        <v/>
      </c>
      <c r="AA1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15" s="1">
        <f t="shared" si="6"/>
        <v>0</v>
      </c>
      <c r="AC15" s="1">
        <v>0</v>
      </c>
      <c r="AD15" s="1">
        <f t="shared" si="7"/>
        <v>0</v>
      </c>
    </row>
    <row r="16" spans="1:30" s="1" customFormat="1" x14ac:dyDescent="0.25">
      <c r="B16" s="1" t="str">
        <f>""&amp;_3sm_4_1_4_1[[#This Row],[wunsch_fragen]]</f>
        <v/>
      </c>
      <c r="C1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16" s="1">
        <f t="shared" si="0"/>
        <v>0</v>
      </c>
      <c r="E16" s="1">
        <f t="shared" si="0"/>
        <v>0</v>
      </c>
      <c r="F16" s="1">
        <f t="shared" si="1"/>
        <v>0</v>
      </c>
      <c r="J16" s="1" t="str">
        <f>""&amp;_3sm_4_1_4o[[#This Row],[wunsch_fragen]]</f>
        <v/>
      </c>
      <c r="K1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16" s="1">
        <f t="shared" si="3"/>
        <v>0</v>
      </c>
      <c r="M16" s="1">
        <v>0</v>
      </c>
      <c r="N16" s="1">
        <f t="shared" si="2"/>
        <v>0</v>
      </c>
      <c r="R16" s="1" t="str">
        <f>""&amp;_3lg_4_1_4_1[[#This Row],[wunsch_fragen]]</f>
        <v/>
      </c>
      <c r="S1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16" s="1">
        <f t="shared" si="4"/>
        <v>0</v>
      </c>
      <c r="U16" s="1">
        <v>0</v>
      </c>
      <c r="V16" s="1">
        <f t="shared" si="5"/>
        <v>0</v>
      </c>
      <c r="Z16" s="1" t="str">
        <f>""&amp;_3lg_4_1_4o[[#This Row],[wunsch_fragen]]</f>
        <v/>
      </c>
      <c r="AA1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16" s="1">
        <f t="shared" si="6"/>
        <v>0</v>
      </c>
      <c r="AC16" s="1">
        <v>0</v>
      </c>
      <c r="AD16" s="1">
        <f t="shared" si="7"/>
        <v>0</v>
      </c>
    </row>
    <row r="17" spans="2:30" s="1" customFormat="1" x14ac:dyDescent="0.25">
      <c r="B17" s="1" t="str">
        <f>""&amp;_3sm_4_1_4_1[[#This Row],[wunsch_fragen]]</f>
        <v/>
      </c>
      <c r="C17"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17" s="1">
        <f t="shared" si="0"/>
        <v>0</v>
      </c>
      <c r="E17" s="1">
        <f t="shared" si="0"/>
        <v>0</v>
      </c>
      <c r="F17" s="1">
        <f t="shared" si="1"/>
        <v>0</v>
      </c>
      <c r="J17" s="1" t="str">
        <f>""&amp;_3sm_4_1_4o[[#This Row],[wunsch_fragen]]</f>
        <v/>
      </c>
      <c r="K17"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17" s="1">
        <f t="shared" si="3"/>
        <v>0</v>
      </c>
      <c r="M17" s="1">
        <v>0</v>
      </c>
      <c r="N17" s="1">
        <f t="shared" si="2"/>
        <v>0</v>
      </c>
      <c r="R17" s="1" t="str">
        <f>""&amp;_3lg_4_1_4_1[[#This Row],[wunsch_fragen]]</f>
        <v/>
      </c>
      <c r="S17"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17" s="1">
        <f t="shared" si="4"/>
        <v>0</v>
      </c>
      <c r="U17" s="1">
        <v>0</v>
      </c>
      <c r="V17" s="1">
        <f t="shared" si="5"/>
        <v>0</v>
      </c>
      <c r="Z17" s="1" t="str">
        <f>""&amp;_3lg_4_1_4o[[#This Row],[wunsch_fragen]]</f>
        <v/>
      </c>
      <c r="AA17"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17" s="1">
        <f t="shared" si="6"/>
        <v>0</v>
      </c>
      <c r="AC17" s="1">
        <v>0</v>
      </c>
      <c r="AD17" s="1">
        <f t="shared" si="7"/>
        <v>0</v>
      </c>
    </row>
    <row r="18" spans="2:30" s="1" customFormat="1" x14ac:dyDescent="0.25">
      <c r="B18" s="1" t="str">
        <f>""&amp;_3sm_4_1_4_1[[#This Row],[wunsch_fragen]]</f>
        <v>Wo werden Bitumenschindeln entsorgt?</v>
      </c>
      <c r="C18"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Wo kann ich Bitumenschindeln entsorgen?</v>
      </c>
      <c r="D18" s="1">
        <f>LEN(B18)-LEN(SUBSTITUTE(B18,"?",""))</f>
        <v>1</v>
      </c>
      <c r="E18" s="1">
        <v>1</v>
      </c>
      <c r="F18" s="1">
        <f t="shared" si="1"/>
        <v>1</v>
      </c>
      <c r="J18" s="1" t="str">
        <f>""&amp;_3sm_4_1_4o[[#This Row],[wunsch_fragen]]</f>
        <v>Wo werden Bitumenschindeln entsorgt?</v>
      </c>
      <c r="K18"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Wo können Bitumenschindeln entsorgt werden?,Wie wird die Entsorgung von 4 Kubikmetern Bitumenschindeln organisiert?</v>
      </c>
      <c r="L18" s="1">
        <f>LEN(J18)-LEN(SUBSTITUTE(J18,"?",""))</f>
        <v>1</v>
      </c>
      <c r="M18" s="1">
        <v>1</v>
      </c>
      <c r="N18" s="1">
        <f t="shared" si="2"/>
        <v>1</v>
      </c>
      <c r="R18" s="1" t="str">
        <f>""&amp;_3lg_4_1_4_1[[#This Row],[wunsch_fragen]]</f>
        <v>Wo werden Bitumenschindeln entsorgt?</v>
      </c>
      <c r="S18"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Wo kann ich Bitumenschindeln entsorgen?</v>
      </c>
      <c r="T18" s="1">
        <f t="shared" si="4"/>
        <v>1</v>
      </c>
      <c r="U18" s="1">
        <v>1</v>
      </c>
      <c r="V18" s="1">
        <f t="shared" si="5"/>
        <v>1</v>
      </c>
      <c r="Z18" s="1" t="str">
        <f>""&amp;_3lg_4_1_4o[[#This Row],[wunsch_fragen]]</f>
        <v>Wo werden Bitumenschindeln entsorgt?</v>
      </c>
      <c r="AA18"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Wo können Bitumenschindeln entsorgt werden?,Wie wird die Entsorgung von 4 Kubikmetern Bitumenschindeln organisiert?</v>
      </c>
      <c r="AB18" s="1">
        <f t="shared" si="6"/>
        <v>1</v>
      </c>
      <c r="AC18" s="1">
        <v>1</v>
      </c>
      <c r="AD18" s="1">
        <f t="shared" si="7"/>
        <v>1</v>
      </c>
    </row>
    <row r="19" spans="2:30" s="1" customFormat="1" ht="45" x14ac:dyDescent="0.25">
      <c r="B19" s="1" t="str">
        <f>""&amp;_3sm_4_1_4_1[[#This Row],[wunsch_fragen]]</f>
        <v/>
      </c>
      <c r="C1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kann ich Bretter mit festklebenden Resten von alter Teerpappe entsorgen?,Wie entsorge ich verwitterte Teerpappe, die in Müllsäcken gesammelt ist?,Welche Entsorgungsmöglichkeiten gibt es für Baumischabfall aus Schilfrohrputz, Ziegeln und Mörtel?</v>
      </c>
      <c r="D19" s="1">
        <f t="shared" si="0"/>
        <v>0</v>
      </c>
      <c r="E19" s="1">
        <v>0</v>
      </c>
      <c r="F19" s="1">
        <f t="shared" si="1"/>
        <v>0</v>
      </c>
      <c r="J19" s="1" t="str">
        <f>""&amp;_3sm_4_1_4o[[#This Row],[wunsch_fragen]]</f>
        <v/>
      </c>
      <c r="K1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entsorge ich Bretter mit festklebenden Resten von Teerpappe?,Dürfen verwitterte Teerpappe in Müllsäcken entsorgt werden?,Wie entsorge ich Baumischabfälle wie Schilfrohrputz, Ziegel und Mörtel?</v>
      </c>
      <c r="L19" s="1">
        <f t="shared" ref="L19:L82" si="8">LEN(J19)-LEN(SUBSTITUTE(J19,"?",""))</f>
        <v>0</v>
      </c>
      <c r="M19" s="1">
        <v>0</v>
      </c>
      <c r="N19" s="1">
        <f t="shared" si="2"/>
        <v>0</v>
      </c>
      <c r="R19" s="1" t="str">
        <f>""&amp;_3lg_4_1_4_1[[#This Row],[wunsch_fragen]]</f>
        <v/>
      </c>
      <c r="S1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kann ich Bretter mit festklebenden Resten alter Teerpappe entsorgen?,Wie entsorge ich verwitterte Teerpappe, die in Müllsäcken gesammelt ist?,Wie kann ich Schilfrohrputz fachgerecht entsorgen?,Dürfen Ziegel mit Mörtelresten in den Baumischabfall?</v>
      </c>
      <c r="T19" s="1">
        <f t="shared" si="4"/>
        <v>0</v>
      </c>
      <c r="U19" s="1">
        <v>0</v>
      </c>
      <c r="V19" s="1">
        <f t="shared" si="5"/>
        <v>0</v>
      </c>
      <c r="Z19" s="1" t="str">
        <f>""&amp;_3lg_4_1_4o[[#This Row],[wunsch_fragen]]</f>
        <v/>
      </c>
      <c r="AA1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entsorge ich Bretter mit festklebenden Resten von Teerpappe?,Wie entsorge ich Baumischabfall bestehend aus Schilfrohrputz, Ziegeln und Mörtel?,Wie entsorge ich Müllsäcke mit verwitterter Teerpappe?</v>
      </c>
      <c r="AB19" s="1">
        <f t="shared" si="6"/>
        <v>0</v>
      </c>
      <c r="AC19" s="1">
        <v>0</v>
      </c>
      <c r="AD19" s="1">
        <f t="shared" si="7"/>
        <v>0</v>
      </c>
    </row>
    <row r="20" spans="2:30" s="1" customFormat="1" x14ac:dyDescent="0.25">
      <c r="B20" s="1" t="str">
        <f>""&amp;_3sm_4_1_4_1[[#This Row],[wunsch_fragen]]</f>
        <v/>
      </c>
      <c r="C2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20" s="1">
        <f t="shared" si="0"/>
        <v>0</v>
      </c>
      <c r="E20" s="1">
        <v>0</v>
      </c>
      <c r="F20" s="1">
        <f t="shared" si="1"/>
        <v>0</v>
      </c>
      <c r="J20" s="1" t="str">
        <f>""&amp;_3sm_4_1_4o[[#This Row],[wunsch_fragen]]</f>
        <v/>
      </c>
      <c r="K2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20" s="1">
        <f t="shared" si="8"/>
        <v>0</v>
      </c>
      <c r="M20" s="1">
        <v>0</v>
      </c>
      <c r="N20" s="1">
        <f t="shared" si="2"/>
        <v>0</v>
      </c>
      <c r="R20" s="1" t="str">
        <f>""&amp;_3lg_4_1_4_1[[#This Row],[wunsch_fragen]]</f>
        <v/>
      </c>
      <c r="S2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20" s="1">
        <f t="shared" si="4"/>
        <v>0</v>
      </c>
      <c r="U20" s="1">
        <v>0</v>
      </c>
      <c r="V20" s="1">
        <f t="shared" si="5"/>
        <v>0</v>
      </c>
      <c r="Z20" s="1" t="str">
        <f>""&amp;_3lg_4_1_4o[[#This Row],[wunsch_fragen]]</f>
        <v/>
      </c>
      <c r="AA2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20" s="1">
        <f t="shared" si="6"/>
        <v>0</v>
      </c>
      <c r="AC20" s="1">
        <v>0</v>
      </c>
      <c r="AD20" s="1">
        <f t="shared" si="7"/>
        <v>0</v>
      </c>
    </row>
    <row r="21" spans="2:30" s="1" customFormat="1" ht="30" x14ac:dyDescent="0.25">
      <c r="B21" s="1" t="str">
        <f>""&amp;_3sm_4_1_4_1[[#This Row],[wunsch_fragen]]</f>
        <v>Wo gehört Sand entsorgt? Wo gehört Erde entsorgt? Wo gehört Schotter entsorgt? Wo gehört Split entsorgt?</v>
      </c>
      <c r="C2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Welcher Container ist für die Entsorgung von Sand geeignet?,Welcher Container ist für die Entsorgung von Schotter geeignet?,Welcher Container ist für die Entsorgung von Split geeignet?</v>
      </c>
      <c r="D21" s="1">
        <f t="shared" si="0"/>
        <v>4</v>
      </c>
      <c r="E21" s="1">
        <v>3</v>
      </c>
      <c r="F21" s="1">
        <f t="shared" si="1"/>
        <v>0</v>
      </c>
      <c r="J21" s="1" t="str">
        <f>""&amp;_3sm_4_1_4o[[#This Row],[wunsch_fragen]]</f>
        <v>Wo gehört Sand entsorgt? Wo gehört Erde entsorgt? Wo gehört Schotter entsorgt? Wo gehört Split entsorgt?</v>
      </c>
      <c r="K2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Welcher Container ist für die Entsorgung von Sand geeignet?,Welcher Container ist für die Entsorgung von Schotter geeignet?,Welcher Container ist für die Entsorgung von Split geeignet?</v>
      </c>
      <c r="L21" s="1">
        <f t="shared" si="8"/>
        <v>4</v>
      </c>
      <c r="M21" s="1">
        <v>3</v>
      </c>
      <c r="N21" s="1">
        <f t="shared" si="2"/>
        <v>0</v>
      </c>
      <c r="R21" s="1" t="str">
        <f>""&amp;_3lg_4_1_4_1[[#This Row],[wunsch_fragen]]</f>
        <v>Wo gehört Sand entsorgt? Wo gehört Erde entsorgt? Wo gehört Schotter entsorgt? Wo gehört Split entsorgt?</v>
      </c>
      <c r="S2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Welcher Container ist für die Entsorgung von Sand geeignet?,Welcher Container ist für die Entsorgung von Schotter geeignet?,Welcher Container ist für die Entsorgung von Split geeignet?</v>
      </c>
      <c r="T21" s="1">
        <f t="shared" si="4"/>
        <v>4</v>
      </c>
      <c r="U21" s="1">
        <v>3</v>
      </c>
      <c r="V21" s="1">
        <f t="shared" si="5"/>
        <v>0</v>
      </c>
      <c r="Z21" s="1" t="str">
        <f>""&amp;_3lg_4_1_4o[[#This Row],[wunsch_fragen]]</f>
        <v>Wo gehört Sand entsorgt? Wo gehört Erde entsorgt? Wo gehört Schotter entsorgt? Wo gehört Split entsorgt?</v>
      </c>
      <c r="AA2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Welcher Container ist für die Entsorgung von Sand geeignet?,Welcher Container ist für die Entsorgung von Schotter geeignet?,Welcher Container ist für die Entsorgung von Split geeignet?</v>
      </c>
      <c r="AB21" s="1">
        <f t="shared" si="6"/>
        <v>4</v>
      </c>
      <c r="AC21" s="1">
        <v>3</v>
      </c>
      <c r="AD21" s="1">
        <f t="shared" si="7"/>
        <v>0</v>
      </c>
    </row>
    <row r="22" spans="2:30" s="1" customFormat="1" x14ac:dyDescent="0.25">
      <c r="B22" s="1" t="str">
        <f>""&amp;_3sm_4_1_4_1[[#This Row],[wunsch_fragen]]</f>
        <v>Entstehen bei einem Container zusätzliche Kosten?</v>
      </c>
      <c r="C2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22" s="1">
        <f t="shared" si="0"/>
        <v>1</v>
      </c>
      <c r="E22" s="1">
        <v>0</v>
      </c>
      <c r="F22" s="1">
        <f t="shared" si="1"/>
        <v>0</v>
      </c>
      <c r="J22" s="1" t="str">
        <f>""&amp;_3sm_4_1_4o[[#This Row],[wunsch_fragen]]</f>
        <v>Entstehen bei einem Container zusätzliche Kosten?</v>
      </c>
      <c r="K2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22" s="1">
        <f t="shared" si="8"/>
        <v>1</v>
      </c>
      <c r="M22" s="1">
        <v>0</v>
      </c>
      <c r="N22" s="1">
        <f t="shared" si="2"/>
        <v>0</v>
      </c>
      <c r="R22" s="1" t="str">
        <f>""&amp;_3lg_4_1_4_1[[#This Row],[wunsch_fragen]]</f>
        <v>Entstehen bei einem Container zusätzliche Kosten?</v>
      </c>
      <c r="S2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22" s="1">
        <f t="shared" si="4"/>
        <v>1</v>
      </c>
      <c r="U22" s="1">
        <v>0</v>
      </c>
      <c r="V22" s="1">
        <f t="shared" si="5"/>
        <v>0</v>
      </c>
      <c r="Z22" s="1" t="str">
        <f>""&amp;_3lg_4_1_4o[[#This Row],[wunsch_fragen]]</f>
        <v>Entstehen bei einem Container zusätzliche Kosten?</v>
      </c>
      <c r="AA2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22" s="1">
        <f t="shared" si="6"/>
        <v>1</v>
      </c>
      <c r="AC22" s="1">
        <v>0</v>
      </c>
      <c r="AD22" s="1">
        <f t="shared" si="7"/>
        <v>0</v>
      </c>
    </row>
    <row r="23" spans="2:30" s="1" customFormat="1" x14ac:dyDescent="0.25">
      <c r="B23" s="1" t="str">
        <f>""&amp;_3sm_4_1_4_1[[#This Row],[wunsch_fragen]]</f>
        <v/>
      </c>
      <c r="C2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23" s="1">
        <f t="shared" si="0"/>
        <v>0</v>
      </c>
      <c r="E23" s="1">
        <v>0</v>
      </c>
      <c r="F23" s="1">
        <f t="shared" si="1"/>
        <v>0</v>
      </c>
      <c r="J23" s="1" t="str">
        <f>""&amp;_3sm_4_1_4o[[#This Row],[wunsch_fragen]]</f>
        <v/>
      </c>
      <c r="K2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23" s="1">
        <f t="shared" si="8"/>
        <v>0</v>
      </c>
      <c r="M23" s="1">
        <v>0</v>
      </c>
      <c r="N23" s="1">
        <f t="shared" si="2"/>
        <v>0</v>
      </c>
      <c r="R23" s="1" t="str">
        <f>""&amp;_3lg_4_1_4_1[[#This Row],[wunsch_fragen]]</f>
        <v/>
      </c>
      <c r="S2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23" s="1">
        <f t="shared" si="4"/>
        <v>0</v>
      </c>
      <c r="U23" s="1">
        <v>0</v>
      </c>
      <c r="V23" s="1">
        <f t="shared" si="5"/>
        <v>0</v>
      </c>
      <c r="Z23" s="1" t="str">
        <f>""&amp;_3lg_4_1_4o[[#This Row],[wunsch_fragen]]</f>
        <v/>
      </c>
      <c r="AA2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23" s="1">
        <f t="shared" si="6"/>
        <v>0</v>
      </c>
      <c r="AC23" s="1">
        <v>0</v>
      </c>
      <c r="AD23" s="1">
        <f t="shared" si="7"/>
        <v>0</v>
      </c>
    </row>
    <row r="24" spans="2:30" s="1" customFormat="1" x14ac:dyDescent="0.25">
      <c r="B24" s="1" t="str">
        <f>""&amp;_3sm_4_1_4_1[[#This Row],[wunsch_fragen]]</f>
        <v>Wie viel Platz für den Container wird benötigt?</v>
      </c>
      <c r="C24"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24" s="1">
        <f t="shared" si="0"/>
        <v>1</v>
      </c>
      <c r="E24" s="1">
        <v>0</v>
      </c>
      <c r="F24" s="1">
        <f t="shared" si="1"/>
        <v>0</v>
      </c>
      <c r="J24" s="1" t="str">
        <f>""&amp;_3sm_4_1_4o[[#This Row],[wunsch_fragen]]</f>
        <v>Wie viel Platz für den Container wird benötigt?</v>
      </c>
      <c r="K24"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24" s="1">
        <f t="shared" si="8"/>
        <v>1</v>
      </c>
      <c r="M24" s="1">
        <v>0</v>
      </c>
      <c r="N24" s="1">
        <f t="shared" si="2"/>
        <v>0</v>
      </c>
      <c r="R24" s="1" t="str">
        <f>""&amp;_3lg_4_1_4_1[[#This Row],[wunsch_fragen]]</f>
        <v>Wie viel Platz für den Container wird benötigt?</v>
      </c>
      <c r="S24"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24" s="1">
        <f t="shared" si="4"/>
        <v>1</v>
      </c>
      <c r="U24" s="1">
        <v>0</v>
      </c>
      <c r="V24" s="1">
        <f t="shared" si="5"/>
        <v>0</v>
      </c>
      <c r="Z24" s="1" t="str">
        <f>""&amp;_3lg_4_1_4o[[#This Row],[wunsch_fragen]]</f>
        <v>Wie viel Platz für den Container wird benötigt?</v>
      </c>
      <c r="AA24"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24" s="1">
        <f t="shared" si="6"/>
        <v>1</v>
      </c>
      <c r="AC24" s="1">
        <v>0</v>
      </c>
      <c r="AD24" s="1">
        <f t="shared" si="7"/>
        <v>0</v>
      </c>
    </row>
    <row r="25" spans="2:30" s="1" customFormat="1" x14ac:dyDescent="0.25">
      <c r="B25" s="1" t="str">
        <f>""&amp;_3sm_4_1_4_1[[#This Row],[wunsch_fragen]]</f>
        <v>Wo muss ich den Container anmelden? Brauche ich vorher eine Genehmigung?</v>
      </c>
      <c r="C2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25" s="1">
        <f t="shared" si="0"/>
        <v>2</v>
      </c>
      <c r="E25" s="1">
        <v>0</v>
      </c>
      <c r="F25" s="1">
        <f t="shared" si="1"/>
        <v>0</v>
      </c>
      <c r="J25" s="1" t="str">
        <f>""&amp;_3sm_4_1_4o[[#This Row],[wunsch_fragen]]</f>
        <v>Wo muss ich den Container anmelden? Brauche ich vorher eine Genehmigung?</v>
      </c>
      <c r="K2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25" s="1">
        <f t="shared" si="8"/>
        <v>2</v>
      </c>
      <c r="M25" s="1">
        <v>0</v>
      </c>
      <c r="N25" s="1">
        <f t="shared" si="2"/>
        <v>0</v>
      </c>
      <c r="R25" s="1" t="str">
        <f>""&amp;_3lg_4_1_4_1[[#This Row],[wunsch_fragen]]</f>
        <v>Wo muss ich den Container anmelden? Brauche ich vorher eine Genehmigung?</v>
      </c>
      <c r="S2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25" s="1">
        <f t="shared" si="4"/>
        <v>2</v>
      </c>
      <c r="U25" s="1">
        <v>0</v>
      </c>
      <c r="V25" s="1">
        <f t="shared" si="5"/>
        <v>0</v>
      </c>
      <c r="Z25" s="1" t="str">
        <f>""&amp;_3lg_4_1_4o[[#This Row],[wunsch_fragen]]</f>
        <v>Wo muss ich den Container anmelden? Brauche ich vorher eine Genehmigung?</v>
      </c>
      <c r="AA2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25" s="1">
        <f t="shared" si="6"/>
        <v>2</v>
      </c>
      <c r="AC25" s="1">
        <v>0</v>
      </c>
      <c r="AD25" s="1">
        <f t="shared" si="7"/>
        <v>0</v>
      </c>
    </row>
    <row r="26" spans="2:30" s="1" customFormat="1" x14ac:dyDescent="0.25">
      <c r="B26" s="1" t="str">
        <f>""&amp;_3sm_4_1_4_1[[#This Row],[wunsch_fragen]]</f>
        <v/>
      </c>
      <c r="C2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26" s="1">
        <f t="shared" si="0"/>
        <v>0</v>
      </c>
      <c r="E26" s="1">
        <v>0</v>
      </c>
      <c r="F26" s="1">
        <f t="shared" si="1"/>
        <v>0</v>
      </c>
      <c r="J26" s="1" t="str">
        <f>""&amp;_3sm_4_1_4o[[#This Row],[wunsch_fragen]]</f>
        <v/>
      </c>
      <c r="K2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26" s="1">
        <f t="shared" si="8"/>
        <v>0</v>
      </c>
      <c r="M26" s="1">
        <v>0</v>
      </c>
      <c r="N26" s="1">
        <f t="shared" si="2"/>
        <v>0</v>
      </c>
      <c r="R26" s="1" t="str">
        <f>""&amp;_3lg_4_1_4_1[[#This Row],[wunsch_fragen]]</f>
        <v/>
      </c>
      <c r="S2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26" s="1">
        <f t="shared" si="4"/>
        <v>0</v>
      </c>
      <c r="U26" s="1">
        <v>0</v>
      </c>
      <c r="V26" s="1">
        <f t="shared" si="5"/>
        <v>0</v>
      </c>
      <c r="Z26" s="1" t="str">
        <f>""&amp;_3lg_4_1_4o[[#This Row],[wunsch_fragen]]</f>
        <v/>
      </c>
      <c r="AA2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26" s="1">
        <f t="shared" si="6"/>
        <v>0</v>
      </c>
      <c r="AC26" s="1">
        <v>0</v>
      </c>
      <c r="AD26" s="1">
        <f t="shared" si="7"/>
        <v>0</v>
      </c>
    </row>
    <row r="27" spans="2:30" s="1" customFormat="1" x14ac:dyDescent="0.25">
      <c r="B27" s="1" t="str">
        <f>""&amp;_3sm_4_1_4_1[[#This Row],[wunsch_fragen]]</f>
        <v/>
      </c>
      <c r="C27"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27" s="1">
        <f t="shared" si="0"/>
        <v>0</v>
      </c>
      <c r="E27" s="1">
        <v>0</v>
      </c>
      <c r="F27" s="1">
        <f t="shared" si="1"/>
        <v>0</v>
      </c>
      <c r="J27" s="1" t="str">
        <f>""&amp;_3sm_4_1_4o[[#This Row],[wunsch_fragen]]</f>
        <v/>
      </c>
      <c r="K27"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27" s="1">
        <f t="shared" si="8"/>
        <v>0</v>
      </c>
      <c r="M27" s="1">
        <v>0</v>
      </c>
      <c r="N27" s="1">
        <f t="shared" si="2"/>
        <v>0</v>
      </c>
      <c r="R27" s="1" t="str">
        <f>""&amp;_3lg_4_1_4_1[[#This Row],[wunsch_fragen]]</f>
        <v/>
      </c>
      <c r="S27"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27" s="1">
        <f t="shared" si="4"/>
        <v>0</v>
      </c>
      <c r="U27" s="1">
        <v>0</v>
      </c>
      <c r="V27" s="1">
        <f t="shared" si="5"/>
        <v>0</v>
      </c>
      <c r="Z27" s="1" t="str">
        <f>""&amp;_3lg_4_1_4o[[#This Row],[wunsch_fragen]]</f>
        <v/>
      </c>
      <c r="AA27"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27" s="1">
        <f t="shared" si="6"/>
        <v>0</v>
      </c>
      <c r="AC27" s="1">
        <v>0</v>
      </c>
      <c r="AD27" s="1">
        <f t="shared" si="7"/>
        <v>0</v>
      </c>
    </row>
    <row r="28" spans="2:30" s="1" customFormat="1" x14ac:dyDescent="0.25">
      <c r="B28" s="1" t="str">
        <f>""&amp;_3sm_4_1_4_1[[#This Row],[wunsch_fragen]]</f>
        <v/>
      </c>
      <c r="C28"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28" s="1">
        <f t="shared" si="0"/>
        <v>0</v>
      </c>
      <c r="E28" s="1">
        <v>0</v>
      </c>
      <c r="F28" s="1">
        <f t="shared" si="1"/>
        <v>0</v>
      </c>
      <c r="J28" s="1" t="str">
        <f>""&amp;_3sm_4_1_4o[[#This Row],[wunsch_fragen]]</f>
        <v/>
      </c>
      <c r="K28"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28" s="1">
        <f t="shared" si="8"/>
        <v>0</v>
      </c>
      <c r="M28" s="1">
        <v>0</v>
      </c>
      <c r="N28" s="1">
        <f t="shared" si="2"/>
        <v>0</v>
      </c>
      <c r="R28" s="1" t="str">
        <f>""&amp;_3lg_4_1_4_1[[#This Row],[wunsch_fragen]]</f>
        <v/>
      </c>
      <c r="S28"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28" s="1">
        <f t="shared" si="4"/>
        <v>0</v>
      </c>
      <c r="U28" s="1">
        <v>0</v>
      </c>
      <c r="V28" s="1">
        <f t="shared" si="5"/>
        <v>0</v>
      </c>
      <c r="Z28" s="1" t="str">
        <f>""&amp;_3lg_4_1_4o[[#This Row],[wunsch_fragen]]</f>
        <v/>
      </c>
      <c r="AA28"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28" s="1">
        <f t="shared" si="6"/>
        <v>0</v>
      </c>
      <c r="AC28" s="1">
        <v>0</v>
      </c>
      <c r="AD28" s="1">
        <f t="shared" si="7"/>
        <v>0</v>
      </c>
    </row>
    <row r="29" spans="2:30" s="1" customFormat="1" x14ac:dyDescent="0.25">
      <c r="B29" s="1" t="str">
        <f>""&amp;_3sm_4_1_4_1[[#This Row],[wunsch_fragen]]</f>
        <v/>
      </c>
      <c r="C2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29" s="1">
        <f t="shared" si="0"/>
        <v>0</v>
      </c>
      <c r="E29" s="1">
        <v>0</v>
      </c>
      <c r="F29" s="1">
        <f t="shared" si="1"/>
        <v>0</v>
      </c>
      <c r="J29" s="1" t="str">
        <f>""&amp;_3sm_4_1_4o[[#This Row],[wunsch_fragen]]</f>
        <v/>
      </c>
      <c r="K2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29" s="1">
        <f t="shared" si="8"/>
        <v>0</v>
      </c>
      <c r="M29" s="1">
        <v>0</v>
      </c>
      <c r="N29" s="1">
        <f t="shared" si="2"/>
        <v>0</v>
      </c>
      <c r="R29" s="1" t="str">
        <f>""&amp;_3lg_4_1_4_1[[#This Row],[wunsch_fragen]]</f>
        <v/>
      </c>
      <c r="S2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29" s="1">
        <f t="shared" si="4"/>
        <v>0</v>
      </c>
      <c r="U29" s="1">
        <v>0</v>
      </c>
      <c r="V29" s="1">
        <f t="shared" si="5"/>
        <v>0</v>
      </c>
      <c r="Z29" s="1" t="str">
        <f>""&amp;_3lg_4_1_4o[[#This Row],[wunsch_fragen]]</f>
        <v/>
      </c>
      <c r="AA2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29" s="1">
        <f t="shared" si="6"/>
        <v>0</v>
      </c>
      <c r="AC29" s="1">
        <v>0</v>
      </c>
      <c r="AD29" s="1">
        <f t="shared" si="7"/>
        <v>0</v>
      </c>
    </row>
    <row r="30" spans="2:30" s="1" customFormat="1" x14ac:dyDescent="0.25">
      <c r="B30" s="1" t="str">
        <f>""&amp;_3sm_4_1_4_1[[#This Row],[wunsch_fragen]]</f>
        <v/>
      </c>
      <c r="C3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0" s="1">
        <f t="shared" si="0"/>
        <v>0</v>
      </c>
      <c r="E30" s="1">
        <v>0</v>
      </c>
      <c r="F30" s="1">
        <f t="shared" si="1"/>
        <v>0</v>
      </c>
      <c r="J30" s="1" t="str">
        <f>""&amp;_3sm_4_1_4o[[#This Row],[wunsch_fragen]]</f>
        <v/>
      </c>
      <c r="K3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0" s="1">
        <f t="shared" si="8"/>
        <v>0</v>
      </c>
      <c r="M30" s="1">
        <v>0</v>
      </c>
      <c r="N30" s="1">
        <f t="shared" si="2"/>
        <v>0</v>
      </c>
      <c r="R30" s="1" t="str">
        <f>""&amp;_3lg_4_1_4_1[[#This Row],[wunsch_fragen]]</f>
        <v/>
      </c>
      <c r="S3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0" s="1">
        <f t="shared" si="4"/>
        <v>0</v>
      </c>
      <c r="U30" s="1">
        <v>0</v>
      </c>
      <c r="V30" s="1">
        <f t="shared" si="5"/>
        <v>0</v>
      </c>
      <c r="Z30" s="1" t="str">
        <f>""&amp;_3lg_4_1_4o[[#This Row],[wunsch_fragen]]</f>
        <v/>
      </c>
      <c r="AA3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0" s="1">
        <f t="shared" si="6"/>
        <v>0</v>
      </c>
      <c r="AC30" s="1">
        <v>0</v>
      </c>
      <c r="AD30" s="1">
        <f t="shared" si="7"/>
        <v>0</v>
      </c>
    </row>
    <row r="31" spans="2:30" s="1" customFormat="1" x14ac:dyDescent="0.25">
      <c r="B31" s="1" t="str">
        <f>""&amp;_3sm_4_1_4_1[[#This Row],[wunsch_fragen]]</f>
        <v/>
      </c>
      <c r="C3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1" s="1">
        <f t="shared" si="0"/>
        <v>0</v>
      </c>
      <c r="E31" s="1">
        <v>0</v>
      </c>
      <c r="F31" s="1">
        <f t="shared" si="1"/>
        <v>0</v>
      </c>
      <c r="J31" s="1" t="str">
        <f>""&amp;_3sm_4_1_4o[[#This Row],[wunsch_fragen]]</f>
        <v/>
      </c>
      <c r="K3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1" s="1">
        <f t="shared" si="8"/>
        <v>0</v>
      </c>
      <c r="M31" s="1">
        <v>0</v>
      </c>
      <c r="N31" s="1">
        <f t="shared" si="2"/>
        <v>0</v>
      </c>
      <c r="R31" s="1" t="str">
        <f>""&amp;_3lg_4_1_4_1[[#This Row],[wunsch_fragen]]</f>
        <v/>
      </c>
      <c r="S3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1" s="1">
        <f t="shared" si="4"/>
        <v>0</v>
      </c>
      <c r="U31" s="1">
        <v>0</v>
      </c>
      <c r="V31" s="1">
        <f t="shared" si="5"/>
        <v>0</v>
      </c>
      <c r="Z31" s="1" t="str">
        <f>""&amp;_3lg_4_1_4o[[#This Row],[wunsch_fragen]]</f>
        <v/>
      </c>
      <c r="AA3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1" s="1">
        <f t="shared" si="6"/>
        <v>0</v>
      </c>
      <c r="AC31" s="1">
        <v>0</v>
      </c>
      <c r="AD31" s="1">
        <f t="shared" si="7"/>
        <v>0</v>
      </c>
    </row>
    <row r="32" spans="2:30" s="1" customFormat="1" x14ac:dyDescent="0.25">
      <c r="B32" s="1" t="str">
        <f>""&amp;_3sm_4_1_4_1[[#This Row],[wunsch_fragen]]</f>
        <v/>
      </c>
      <c r="C3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2" s="1">
        <f t="shared" si="0"/>
        <v>0</v>
      </c>
      <c r="E32" s="1">
        <v>0</v>
      </c>
      <c r="F32" s="1">
        <f t="shared" si="1"/>
        <v>0</v>
      </c>
      <c r="J32" s="1" t="str">
        <f>""&amp;_3sm_4_1_4o[[#This Row],[wunsch_fragen]]</f>
        <v/>
      </c>
      <c r="K3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2" s="1">
        <f t="shared" si="8"/>
        <v>0</v>
      </c>
      <c r="M32" s="1">
        <v>0</v>
      </c>
      <c r="N32" s="1">
        <f t="shared" si="2"/>
        <v>0</v>
      </c>
      <c r="R32" s="1" t="str">
        <f>""&amp;_3lg_4_1_4_1[[#This Row],[wunsch_fragen]]</f>
        <v/>
      </c>
      <c r="S3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2" s="1">
        <f t="shared" si="4"/>
        <v>0</v>
      </c>
      <c r="U32" s="1">
        <v>0</v>
      </c>
      <c r="V32" s="1">
        <f t="shared" si="5"/>
        <v>0</v>
      </c>
      <c r="Z32" s="1" t="str">
        <f>""&amp;_3lg_4_1_4o[[#This Row],[wunsch_fragen]]</f>
        <v/>
      </c>
      <c r="AA3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2" s="1">
        <f t="shared" si="6"/>
        <v>0</v>
      </c>
      <c r="AC32" s="1">
        <v>0</v>
      </c>
      <c r="AD32" s="1">
        <f t="shared" si="7"/>
        <v>0</v>
      </c>
    </row>
    <row r="33" spans="2:30" s="1" customFormat="1" x14ac:dyDescent="0.25">
      <c r="B33" s="1" t="str">
        <f>""&amp;_3sm_4_1_4_1[[#This Row],[wunsch_fragen]]</f>
        <v>Wo gehören Lebensmittel entsorgt? Wo gehören Kunststoffblumen entsorgt? Wo gehört Wäsche entsorgt?</v>
      </c>
      <c r="C3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3" s="1">
        <f t="shared" si="0"/>
        <v>3</v>
      </c>
      <c r="E33" s="1">
        <v>0</v>
      </c>
      <c r="F33" s="1">
        <f t="shared" si="1"/>
        <v>0</v>
      </c>
      <c r="J33" s="1" t="str">
        <f>""&amp;_3sm_4_1_4o[[#This Row],[wunsch_fragen]]</f>
        <v>Wo gehören Lebensmittel entsorgt? Wo gehören Kunststoffblumen entsorgt? Wo gehört Wäsche entsorgt?</v>
      </c>
      <c r="K3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3" s="1">
        <f t="shared" si="8"/>
        <v>3</v>
      </c>
      <c r="M33" s="1">
        <v>0</v>
      </c>
      <c r="N33" s="1">
        <f t="shared" si="2"/>
        <v>0</v>
      </c>
      <c r="R33" s="1" t="str">
        <f>""&amp;_3lg_4_1_4_1[[#This Row],[wunsch_fragen]]</f>
        <v>Wo gehören Lebensmittel entsorgt? Wo gehören Kunststoffblumen entsorgt? Wo gehört Wäsche entsorgt?</v>
      </c>
      <c r="S3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3" s="1">
        <f t="shared" si="4"/>
        <v>3</v>
      </c>
      <c r="U33" s="1">
        <v>0</v>
      </c>
      <c r="V33" s="1">
        <f t="shared" si="5"/>
        <v>0</v>
      </c>
      <c r="Z33" s="1" t="str">
        <f>""&amp;_3lg_4_1_4o[[#This Row],[wunsch_fragen]]</f>
        <v>Wo gehören Lebensmittel entsorgt? Wo gehören Kunststoffblumen entsorgt? Wo gehört Wäsche entsorgt?</v>
      </c>
      <c r="AA3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3" s="1">
        <f t="shared" si="6"/>
        <v>3</v>
      </c>
      <c r="AC33" s="1">
        <v>0</v>
      </c>
      <c r="AD33" s="1">
        <f t="shared" si="7"/>
        <v>0</v>
      </c>
    </row>
    <row r="34" spans="2:30" s="1" customFormat="1" x14ac:dyDescent="0.25">
      <c r="B34" s="1" t="str">
        <f>""&amp;_3sm_4_1_4_1[[#This Row],[wunsch_fragen]]</f>
        <v/>
      </c>
      <c r="C34"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4" s="1">
        <f t="shared" ref="D34:D65" si="9">LEN(B34)-LEN(SUBSTITUTE(B34,"?",""))</f>
        <v>0</v>
      </c>
      <c r="E34" s="1">
        <v>0</v>
      </c>
      <c r="F34" s="1">
        <f t="shared" ref="F34:F65" si="10">IF(AND(D34=E34,D34&lt;&gt;0,E34&lt;&gt;0),1,0)</f>
        <v>0</v>
      </c>
      <c r="J34" s="1" t="str">
        <f>""&amp;_3sm_4_1_4o[[#This Row],[wunsch_fragen]]</f>
        <v/>
      </c>
      <c r="K34"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4" s="1">
        <f t="shared" si="8"/>
        <v>0</v>
      </c>
      <c r="M34" s="1">
        <v>0</v>
      </c>
      <c r="N34" s="1">
        <f t="shared" ref="N34:N65" si="11">IF(AND(L34=M34,L34&lt;&gt;0,M34&lt;&gt;0),1,0)</f>
        <v>0</v>
      </c>
      <c r="R34" s="1" t="str">
        <f>""&amp;_3lg_4_1_4_1[[#This Row],[wunsch_fragen]]</f>
        <v/>
      </c>
      <c r="S34"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4" s="1">
        <f t="shared" si="4"/>
        <v>0</v>
      </c>
      <c r="U34" s="1">
        <v>0</v>
      </c>
      <c r="V34" s="1">
        <f t="shared" si="5"/>
        <v>0</v>
      </c>
      <c r="Z34" s="1" t="str">
        <f>""&amp;_3lg_4_1_4o[[#This Row],[wunsch_fragen]]</f>
        <v/>
      </c>
      <c r="AA34"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4" s="1">
        <f t="shared" si="6"/>
        <v>0</v>
      </c>
      <c r="AC34" s="1">
        <v>0</v>
      </c>
      <c r="AD34" s="1">
        <f t="shared" si="7"/>
        <v>0</v>
      </c>
    </row>
    <row r="35" spans="2:30" s="1" customFormat="1" ht="30" x14ac:dyDescent="0.25">
      <c r="B35" s="1" t="str">
        <f>""&amp;_3sm_4_1_4_1[[#This Row],[wunsch_fragen]]</f>
        <v>Wo wird Mauerwerk entsorgt? Wo werden Gipskartonplatten entsorgt? Wo werden Tapetenreste entsorgt? Wo werden Fliesen entsorgt?</v>
      </c>
      <c r="C3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In welchen Container kann ich Mauerwerk entsorgen?,Dürfen Gibskartonplatten in den Container?,Können Fliesen im Container entsorgt werden?,Wie entsorge ich Tapetenreste?</v>
      </c>
      <c r="D35" s="1">
        <f t="shared" si="9"/>
        <v>4</v>
      </c>
      <c r="E35" s="1">
        <v>4</v>
      </c>
      <c r="F35" s="1">
        <f t="shared" si="10"/>
        <v>1</v>
      </c>
      <c r="J35" s="1" t="str">
        <f>""&amp;_3sm_4_1_4o[[#This Row],[wunsch_fragen]]</f>
        <v>Wo wird Mauerwerk entsorgt? Wo werden Gipskartonplatten entsorgt? Wo werden Tapetenreste entsorgt? Wo werden Fliesen entsorgt?</v>
      </c>
      <c r="K3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Welcher Container ist für die Entsorgung von Mauerwerk geeignet?,Dürfen Gibskartonplatten in den gleichen Container wie Mauerwerk entsorgt werden?,Wie entsorge ich Fliesen fachgerecht?,Können Tapetenreste in einem Bauschuttcontainer entsorgt werden?</v>
      </c>
      <c r="L35" s="1">
        <f t="shared" si="8"/>
        <v>4</v>
      </c>
      <c r="M35" s="1">
        <v>4</v>
      </c>
      <c r="N35" s="1">
        <f t="shared" si="11"/>
        <v>1</v>
      </c>
      <c r="R35" s="1" t="str">
        <f>""&amp;_3lg_4_1_4_1[[#This Row],[wunsch_fragen]]</f>
        <v>Wo wird Mauerwerk entsorgt? Wo werden Gipskartonplatten entsorgt? Wo werden Tapetenreste entsorgt? Wo werden Fliesen entsorgt?</v>
      </c>
      <c r="S3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kann ich Mauerwerk entsorgen?,In welchen Container gehören Gipskartonplatten?,Wie entsorge ich Fliesen richtig?,Dürfen Tapetenreste in den Container?</v>
      </c>
      <c r="T35" s="1">
        <f t="shared" si="4"/>
        <v>4</v>
      </c>
      <c r="U35" s="1">
        <v>4</v>
      </c>
      <c r="V35" s="1">
        <f t="shared" si="5"/>
        <v>1</v>
      </c>
      <c r="Z35" s="1" t="str">
        <f>""&amp;_3lg_4_1_4o[[#This Row],[wunsch_fragen]]</f>
        <v>Wo wird Mauerwerk entsorgt? Wo werden Gipskartonplatten entsorgt? Wo werden Tapetenreste entsorgt? Wo werden Fliesen entsorgt?</v>
      </c>
      <c r="AA3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Welcher Container ist geeignet für die Entsorgung von Mauerwerk?,Welcher Container ist geeignet für die Entsorgung von Gibskartonplatten?,Welcher Container ist geeignet für die Entsorgung von Fliesen?,Welcher Container ist geeignet für die Entsorgung von Tapetenresten?</v>
      </c>
      <c r="AB35" s="1">
        <f t="shared" si="6"/>
        <v>4</v>
      </c>
      <c r="AC35" s="1">
        <v>4</v>
      </c>
      <c r="AD35" s="1">
        <f t="shared" si="7"/>
        <v>1</v>
      </c>
    </row>
    <row r="36" spans="2:30" s="1" customFormat="1" x14ac:dyDescent="0.25">
      <c r="B36" s="1" t="str">
        <f>""&amp;_3sm_4_1_4_1[[#This Row],[wunsch_fragen]]</f>
        <v/>
      </c>
      <c r="C3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6" s="1">
        <f t="shared" si="9"/>
        <v>0</v>
      </c>
      <c r="E36" s="1">
        <v>0</v>
      </c>
      <c r="F36" s="1">
        <f t="shared" si="10"/>
        <v>0</v>
      </c>
      <c r="J36" s="1" t="str">
        <f>""&amp;_3sm_4_1_4o[[#This Row],[wunsch_fragen]]</f>
        <v/>
      </c>
      <c r="K3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6" s="1">
        <f t="shared" si="8"/>
        <v>0</v>
      </c>
      <c r="M36" s="1">
        <v>0</v>
      </c>
      <c r="N36" s="1">
        <f t="shared" si="11"/>
        <v>0</v>
      </c>
      <c r="R36" s="1" t="str">
        <f>""&amp;_3lg_4_1_4_1[[#This Row],[wunsch_fragen]]</f>
        <v/>
      </c>
      <c r="S3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6" s="1">
        <f t="shared" si="4"/>
        <v>0</v>
      </c>
      <c r="U36" s="1">
        <v>0</v>
      </c>
      <c r="V36" s="1">
        <f t="shared" si="5"/>
        <v>0</v>
      </c>
      <c r="Z36" s="1" t="str">
        <f>""&amp;_3lg_4_1_4o[[#This Row],[wunsch_fragen]]</f>
        <v/>
      </c>
      <c r="AA3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6" s="1">
        <f t="shared" si="6"/>
        <v>0</v>
      </c>
      <c r="AC36" s="1">
        <v>0</v>
      </c>
      <c r="AD36" s="1">
        <f t="shared" si="7"/>
        <v>0</v>
      </c>
    </row>
    <row r="37" spans="2:30" s="1" customFormat="1" x14ac:dyDescent="0.25">
      <c r="B37" s="1" t="str">
        <f>""&amp;_3sm_4_1_4_1[[#This Row],[wunsch_fragen]]</f>
        <v/>
      </c>
      <c r="C37"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7" s="1">
        <f t="shared" si="9"/>
        <v>0</v>
      </c>
      <c r="E37" s="1">
        <v>0</v>
      </c>
      <c r="F37" s="1">
        <f t="shared" si="10"/>
        <v>0</v>
      </c>
      <c r="J37" s="1" t="str">
        <f>""&amp;_3sm_4_1_4o[[#This Row],[wunsch_fragen]]</f>
        <v/>
      </c>
      <c r="K37"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7" s="1">
        <f t="shared" si="8"/>
        <v>0</v>
      </c>
      <c r="M37" s="1">
        <v>0</v>
      </c>
      <c r="N37" s="1">
        <f t="shared" si="11"/>
        <v>0</v>
      </c>
      <c r="R37" s="1" t="str">
        <f>""&amp;_3lg_4_1_4_1[[#This Row],[wunsch_fragen]]</f>
        <v/>
      </c>
      <c r="S37"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7" s="1">
        <f t="shared" si="4"/>
        <v>0</v>
      </c>
      <c r="U37" s="1">
        <v>0</v>
      </c>
      <c r="V37" s="1">
        <f t="shared" si="5"/>
        <v>0</v>
      </c>
      <c r="Z37" s="1" t="str">
        <f>""&amp;_3lg_4_1_4o[[#This Row],[wunsch_fragen]]</f>
        <v/>
      </c>
      <c r="AA37"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7" s="1">
        <f t="shared" si="6"/>
        <v>0</v>
      </c>
      <c r="AC37" s="1">
        <v>0</v>
      </c>
      <c r="AD37" s="1">
        <f t="shared" si="7"/>
        <v>0</v>
      </c>
    </row>
    <row r="38" spans="2:30" s="1" customFormat="1" x14ac:dyDescent="0.25">
      <c r="B38" s="1" t="str">
        <f>""&amp;_3sm_4_1_4_1[[#This Row],[wunsch_fragen]]</f>
        <v/>
      </c>
      <c r="C38"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8" s="1">
        <f t="shared" si="9"/>
        <v>0</v>
      </c>
      <c r="E38" s="1">
        <v>0</v>
      </c>
      <c r="F38" s="1">
        <f t="shared" si="10"/>
        <v>0</v>
      </c>
      <c r="J38" s="1" t="str">
        <f>""&amp;_3sm_4_1_4o[[#This Row],[wunsch_fragen]]</f>
        <v/>
      </c>
      <c r="K38"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8" s="1">
        <f t="shared" si="8"/>
        <v>0</v>
      </c>
      <c r="M38" s="1">
        <v>0</v>
      </c>
      <c r="N38" s="1">
        <f t="shared" si="11"/>
        <v>0</v>
      </c>
      <c r="R38" s="1" t="str">
        <f>""&amp;_3lg_4_1_4_1[[#This Row],[wunsch_fragen]]</f>
        <v/>
      </c>
      <c r="S38"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8" s="1">
        <f t="shared" si="4"/>
        <v>0</v>
      </c>
      <c r="U38" s="1">
        <v>0</v>
      </c>
      <c r="V38" s="1">
        <f t="shared" si="5"/>
        <v>0</v>
      </c>
      <c r="Z38" s="1" t="str">
        <f>""&amp;_3lg_4_1_4o[[#This Row],[wunsch_fragen]]</f>
        <v/>
      </c>
      <c r="AA38"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8" s="1">
        <f t="shared" si="6"/>
        <v>0</v>
      </c>
      <c r="AC38" s="1">
        <v>0</v>
      </c>
      <c r="AD38" s="1">
        <f t="shared" si="7"/>
        <v>0</v>
      </c>
    </row>
    <row r="39" spans="2:30" s="1" customFormat="1" x14ac:dyDescent="0.25">
      <c r="B39" s="1" t="str">
        <f>""&amp;_3sm_4_1_4_1[[#This Row],[wunsch_fragen]]</f>
        <v/>
      </c>
      <c r="C3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39" s="1">
        <f t="shared" si="9"/>
        <v>0</v>
      </c>
      <c r="E39" s="1">
        <v>0</v>
      </c>
      <c r="F39" s="1">
        <f t="shared" si="10"/>
        <v>0</v>
      </c>
      <c r="J39" s="1" t="str">
        <f>""&amp;_3sm_4_1_4o[[#This Row],[wunsch_fragen]]</f>
        <v/>
      </c>
      <c r="K3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39" s="1">
        <f t="shared" si="8"/>
        <v>0</v>
      </c>
      <c r="M39" s="1">
        <v>0</v>
      </c>
      <c r="N39" s="1">
        <f t="shared" si="11"/>
        <v>0</v>
      </c>
      <c r="R39" s="1" t="str">
        <f>""&amp;_3lg_4_1_4_1[[#This Row],[wunsch_fragen]]</f>
        <v/>
      </c>
      <c r="S3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39" s="1">
        <f t="shared" si="4"/>
        <v>0</v>
      </c>
      <c r="U39" s="1">
        <v>0</v>
      </c>
      <c r="V39" s="1">
        <f t="shared" si="5"/>
        <v>0</v>
      </c>
      <c r="Z39" s="1" t="str">
        <f>""&amp;_3lg_4_1_4o[[#This Row],[wunsch_fragen]]</f>
        <v/>
      </c>
      <c r="AA3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39" s="1">
        <f t="shared" si="6"/>
        <v>0</v>
      </c>
      <c r="AC39" s="1">
        <v>0</v>
      </c>
      <c r="AD39" s="1">
        <f t="shared" si="7"/>
        <v>0</v>
      </c>
    </row>
    <row r="40" spans="2:30" s="1" customFormat="1" x14ac:dyDescent="0.25">
      <c r="B40" s="1" t="str">
        <f>""&amp;_3sm_4_1_4_1[[#This Row],[wunsch_fragen]]</f>
        <v>Wie entsorge ich Getränke in Glasflaschen?</v>
      </c>
      <c r="C4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40" s="1">
        <f t="shared" si="9"/>
        <v>1</v>
      </c>
      <c r="E40" s="1">
        <v>0</v>
      </c>
      <c r="F40" s="1">
        <f t="shared" si="10"/>
        <v>0</v>
      </c>
      <c r="J40" s="1" t="str">
        <f>""&amp;_3sm_4_1_4o[[#This Row],[wunsch_fragen]]</f>
        <v>Wie entsorge ich Getränke in Glasflaschen?</v>
      </c>
      <c r="K4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0" s="1">
        <f t="shared" si="8"/>
        <v>1</v>
      </c>
      <c r="M40" s="1">
        <v>0</v>
      </c>
      <c r="N40" s="1">
        <f t="shared" si="11"/>
        <v>0</v>
      </c>
      <c r="R40" s="1" t="str">
        <f>""&amp;_3lg_4_1_4_1[[#This Row],[wunsch_fragen]]</f>
        <v>Wie entsorge ich Getränke in Glasflaschen?</v>
      </c>
      <c r="S4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0" s="1">
        <f t="shared" si="4"/>
        <v>1</v>
      </c>
      <c r="U40" s="1">
        <v>0</v>
      </c>
      <c r="V40" s="1">
        <f t="shared" si="5"/>
        <v>0</v>
      </c>
      <c r="Z40" s="1" t="str">
        <f>""&amp;_3lg_4_1_4o[[#This Row],[wunsch_fragen]]</f>
        <v>Wie entsorge ich Getränke in Glasflaschen?</v>
      </c>
      <c r="AA4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40" s="1">
        <f t="shared" si="6"/>
        <v>1</v>
      </c>
      <c r="AC40" s="1">
        <v>0</v>
      </c>
      <c r="AD40" s="1">
        <f t="shared" si="7"/>
        <v>0</v>
      </c>
    </row>
    <row r="41" spans="2:30" s="1" customFormat="1" x14ac:dyDescent="0.25">
      <c r="B41" s="1" t="str">
        <f>""&amp;_3sm_4_1_4_1[[#This Row],[wunsch_fragen]]</f>
        <v/>
      </c>
      <c r="C4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41" s="1">
        <f t="shared" si="9"/>
        <v>0</v>
      </c>
      <c r="E41" s="1">
        <v>0</v>
      </c>
      <c r="F41" s="1">
        <f t="shared" si="10"/>
        <v>0</v>
      </c>
      <c r="J41" s="1" t="str">
        <f>""&amp;_3sm_4_1_4o[[#This Row],[wunsch_fragen]]</f>
        <v/>
      </c>
      <c r="K4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1" s="1">
        <f t="shared" si="8"/>
        <v>0</v>
      </c>
      <c r="M41" s="1">
        <v>0</v>
      </c>
      <c r="N41" s="1">
        <f t="shared" si="11"/>
        <v>0</v>
      </c>
      <c r="R41" s="1" t="str">
        <f>""&amp;_3lg_4_1_4_1[[#This Row],[wunsch_fragen]]</f>
        <v/>
      </c>
      <c r="S4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1" s="1">
        <f t="shared" si="4"/>
        <v>0</v>
      </c>
      <c r="U41" s="1">
        <v>0</v>
      </c>
      <c r="V41" s="1">
        <f t="shared" si="5"/>
        <v>0</v>
      </c>
      <c r="Z41" s="1" t="str">
        <f>""&amp;_3lg_4_1_4o[[#This Row],[wunsch_fragen]]</f>
        <v/>
      </c>
      <c r="AA4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41" s="1">
        <f t="shared" si="6"/>
        <v>0</v>
      </c>
      <c r="AC41" s="1">
        <v>0</v>
      </c>
      <c r="AD41" s="1">
        <f t="shared" si="7"/>
        <v>0</v>
      </c>
    </row>
    <row r="42" spans="2:30" s="1" customFormat="1" x14ac:dyDescent="0.25">
      <c r="B42" s="1" t="str">
        <f>""&amp;_3sm_4_1_4_1[[#This Row],[wunsch_fragen]]</f>
        <v/>
      </c>
      <c r="C4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42" s="1">
        <f t="shared" si="9"/>
        <v>0</v>
      </c>
      <c r="E42" s="1">
        <v>0</v>
      </c>
      <c r="F42" s="1">
        <f t="shared" si="10"/>
        <v>0</v>
      </c>
      <c r="J42" s="1" t="str">
        <f>""&amp;_3sm_4_1_4o[[#This Row],[wunsch_fragen]]</f>
        <v/>
      </c>
      <c r="K4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2" s="1">
        <f t="shared" si="8"/>
        <v>0</v>
      </c>
      <c r="M42" s="1">
        <v>0</v>
      </c>
      <c r="N42" s="1">
        <f t="shared" si="11"/>
        <v>0</v>
      </c>
      <c r="R42" s="1" t="str">
        <f>""&amp;_3lg_4_1_4_1[[#This Row],[wunsch_fragen]]</f>
        <v/>
      </c>
      <c r="S4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2" s="1">
        <f t="shared" si="4"/>
        <v>0</v>
      </c>
      <c r="U42" s="1">
        <v>0</v>
      </c>
      <c r="V42" s="1">
        <f t="shared" si="5"/>
        <v>0</v>
      </c>
      <c r="Z42" s="1" t="str">
        <f>""&amp;_3lg_4_1_4o[[#This Row],[wunsch_fragen]]</f>
        <v/>
      </c>
      <c r="AA4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42" s="1">
        <f t="shared" si="6"/>
        <v>0</v>
      </c>
      <c r="AC42" s="1">
        <v>0</v>
      </c>
      <c r="AD42" s="1">
        <f t="shared" si="7"/>
        <v>0</v>
      </c>
    </row>
    <row r="43" spans="2:30" s="1" customFormat="1" x14ac:dyDescent="0.25">
      <c r="B43" s="1" t="str">
        <f>""&amp;_3sm_4_1_4_1[[#This Row],[wunsch_fragen]]</f>
        <v/>
      </c>
      <c r="C4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43" s="1">
        <f t="shared" si="9"/>
        <v>0</v>
      </c>
      <c r="E43" s="1">
        <v>0</v>
      </c>
      <c r="F43" s="1">
        <f t="shared" si="10"/>
        <v>0</v>
      </c>
      <c r="J43" s="1" t="str">
        <f>""&amp;_3sm_4_1_4o[[#This Row],[wunsch_fragen]]</f>
        <v/>
      </c>
      <c r="K4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3" s="1">
        <f t="shared" si="8"/>
        <v>0</v>
      </c>
      <c r="M43" s="1">
        <v>0</v>
      </c>
      <c r="N43" s="1">
        <f t="shared" si="11"/>
        <v>0</v>
      </c>
      <c r="R43" s="1" t="str">
        <f>""&amp;_3lg_4_1_4_1[[#This Row],[wunsch_fragen]]</f>
        <v/>
      </c>
      <c r="S4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3" s="1">
        <f t="shared" si="4"/>
        <v>0</v>
      </c>
      <c r="U43" s="1">
        <v>0</v>
      </c>
      <c r="V43" s="1">
        <f t="shared" si="5"/>
        <v>0</v>
      </c>
      <c r="Z43" s="1" t="str">
        <f>""&amp;_3lg_4_1_4o[[#This Row],[wunsch_fragen]]</f>
        <v/>
      </c>
      <c r="AA4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43" s="1">
        <f t="shared" si="6"/>
        <v>0</v>
      </c>
      <c r="AC43" s="1">
        <v>0</v>
      </c>
      <c r="AD43" s="1">
        <f t="shared" si="7"/>
        <v>0</v>
      </c>
    </row>
    <row r="44" spans="2:30" s="1" customFormat="1" x14ac:dyDescent="0.25">
      <c r="B44" s="1" t="str">
        <f>""&amp;_3sm_4_1_4_1[[#This Row],[wunsch_fragen]]</f>
        <v>Können mehrere Container zusammen abgeholt werden</v>
      </c>
      <c r="C44"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44" s="1">
        <f t="shared" si="9"/>
        <v>0</v>
      </c>
      <c r="E44" s="1">
        <v>0</v>
      </c>
      <c r="F44" s="1">
        <f t="shared" si="10"/>
        <v>0</v>
      </c>
      <c r="J44" s="1" t="str">
        <f>""&amp;_3sm_4_1_4o[[#This Row],[wunsch_fragen]]</f>
        <v>Können mehrere Container zusammen abgeholt werden</v>
      </c>
      <c r="K44"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4" s="1">
        <f t="shared" si="8"/>
        <v>0</v>
      </c>
      <c r="M44" s="1">
        <v>0</v>
      </c>
      <c r="N44" s="1">
        <f t="shared" si="11"/>
        <v>0</v>
      </c>
      <c r="R44" s="1" t="str">
        <f>""&amp;_3lg_4_1_4_1[[#This Row],[wunsch_fragen]]</f>
        <v>Können mehrere Container zusammen abgeholt werden</v>
      </c>
      <c r="S44"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4" s="1">
        <f t="shared" si="4"/>
        <v>0</v>
      </c>
      <c r="U44" s="1">
        <v>0</v>
      </c>
      <c r="V44" s="1">
        <f t="shared" si="5"/>
        <v>0</v>
      </c>
      <c r="Z44" s="1" t="str">
        <f>""&amp;_3lg_4_1_4o[[#This Row],[wunsch_fragen]]</f>
        <v>Können mehrere Container zusammen abgeholt werden</v>
      </c>
      <c r="AA44"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44" s="1">
        <f t="shared" si="6"/>
        <v>0</v>
      </c>
      <c r="AC44" s="1">
        <v>0</v>
      </c>
      <c r="AD44" s="1">
        <f t="shared" si="7"/>
        <v>0</v>
      </c>
    </row>
    <row r="45" spans="2:30" s="1" customFormat="1" x14ac:dyDescent="0.25">
      <c r="B45" s="1" t="str">
        <f>""&amp;_3sm_4_1_4_1[[#This Row],[wunsch_fragen]]</f>
        <v/>
      </c>
      <c r="C4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45" s="1">
        <f t="shared" si="9"/>
        <v>0</v>
      </c>
      <c r="E45" s="1">
        <v>0</v>
      </c>
      <c r="F45" s="1">
        <f t="shared" si="10"/>
        <v>0</v>
      </c>
      <c r="J45" s="1" t="str">
        <f>""&amp;_3sm_4_1_4o[[#This Row],[wunsch_fragen]]</f>
        <v/>
      </c>
      <c r="K4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5" s="1">
        <f t="shared" si="8"/>
        <v>0</v>
      </c>
      <c r="M45" s="1">
        <v>0</v>
      </c>
      <c r="N45" s="1">
        <f t="shared" si="11"/>
        <v>0</v>
      </c>
      <c r="R45" s="1" t="str">
        <f>""&amp;_3lg_4_1_4_1[[#This Row],[wunsch_fragen]]</f>
        <v/>
      </c>
      <c r="S4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5" s="1">
        <f t="shared" si="4"/>
        <v>0</v>
      </c>
      <c r="U45" s="1">
        <v>0</v>
      </c>
      <c r="V45" s="1">
        <f t="shared" si="5"/>
        <v>0</v>
      </c>
      <c r="Z45" s="1" t="str">
        <f>""&amp;_3lg_4_1_4o[[#This Row],[wunsch_fragen]]</f>
        <v/>
      </c>
      <c r="AA4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45" s="1">
        <f t="shared" si="6"/>
        <v>0</v>
      </c>
      <c r="AC45" s="1">
        <v>0</v>
      </c>
      <c r="AD45" s="1">
        <f t="shared" si="7"/>
        <v>0</v>
      </c>
    </row>
    <row r="46" spans="2:30" s="1" customFormat="1" x14ac:dyDescent="0.25">
      <c r="B46" s="1" t="str">
        <f>""&amp;_3sm_4_1_4_1[[#This Row],[wunsch_fragen]]</f>
        <v/>
      </c>
      <c r="C4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46" s="1">
        <f t="shared" si="9"/>
        <v>0</v>
      </c>
      <c r="E46" s="1">
        <v>0</v>
      </c>
      <c r="F46" s="1">
        <f t="shared" si="10"/>
        <v>0</v>
      </c>
      <c r="J46" s="1" t="str">
        <f>""&amp;_3sm_4_1_4o[[#This Row],[wunsch_fragen]]</f>
        <v/>
      </c>
      <c r="K4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6" s="1">
        <f t="shared" si="8"/>
        <v>0</v>
      </c>
      <c r="M46" s="1">
        <v>0</v>
      </c>
      <c r="N46" s="1">
        <f t="shared" si="11"/>
        <v>0</v>
      </c>
      <c r="R46" s="1" t="str">
        <f>""&amp;_3lg_4_1_4_1[[#This Row],[wunsch_fragen]]</f>
        <v/>
      </c>
      <c r="S4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6" s="1">
        <f t="shared" si="4"/>
        <v>0</v>
      </c>
      <c r="U46" s="1">
        <v>0</v>
      </c>
      <c r="V46" s="1">
        <f t="shared" si="5"/>
        <v>0</v>
      </c>
      <c r="Z46" s="1" t="str">
        <f>""&amp;_3lg_4_1_4o[[#This Row],[wunsch_fragen]]</f>
        <v/>
      </c>
      <c r="AA4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46" s="1">
        <f t="shared" si="6"/>
        <v>0</v>
      </c>
      <c r="AC46" s="1">
        <v>0</v>
      </c>
      <c r="AD46" s="1">
        <f t="shared" si="7"/>
        <v>0</v>
      </c>
    </row>
    <row r="47" spans="2:30" s="1" customFormat="1" x14ac:dyDescent="0.25">
      <c r="B47" s="17" t="str">
        <f>""&amp;_3sm_4_1_4_1[[#This Row],[wunsch_fragen]]</f>
        <v>Wo kann ich Spanplatten entsorgen?</v>
      </c>
      <c r="C47" s="17"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entsorge ich Spanplatten?</v>
      </c>
      <c r="D47" s="17">
        <f t="shared" si="9"/>
        <v>1</v>
      </c>
      <c r="E47" s="17">
        <v>1</v>
      </c>
      <c r="F47" s="17">
        <f t="shared" si="10"/>
        <v>1</v>
      </c>
      <c r="J47" s="17" t="str">
        <f>""&amp;_3sm_4_1_4o[[#This Row],[wunsch_fragen]]</f>
        <v>Wo kann ich Spanplatten entsorgen?</v>
      </c>
      <c r="K47" s="17"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7" s="17">
        <f t="shared" si="8"/>
        <v>1</v>
      </c>
      <c r="M47" s="17">
        <v>0</v>
      </c>
      <c r="N47" s="17">
        <f t="shared" si="11"/>
        <v>0</v>
      </c>
      <c r="R47" s="17" t="str">
        <f>""&amp;_3lg_4_1_4_1[[#This Row],[wunsch_fragen]]</f>
        <v>Wo kann ich Spanplatten entsorgen?</v>
      </c>
      <c r="S47" s="17"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7" s="17">
        <f t="shared" si="4"/>
        <v>1</v>
      </c>
      <c r="U47" s="17">
        <v>0</v>
      </c>
      <c r="V47" s="17">
        <f t="shared" si="5"/>
        <v>0</v>
      </c>
      <c r="Z47" s="17" t="str">
        <f>""&amp;_3lg_4_1_4o[[#This Row],[wunsch_fragen]]</f>
        <v>Wo kann ich Spanplatten entsorgen?</v>
      </c>
      <c r="AA47" s="17"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entsorge ich Spanplatten?,Kann ich 1000 kg Spanplatten entsorgen?</v>
      </c>
      <c r="AB47" s="17">
        <f t="shared" si="6"/>
        <v>1</v>
      </c>
      <c r="AC47" s="17">
        <v>1</v>
      </c>
      <c r="AD47" s="17">
        <f t="shared" si="7"/>
        <v>1</v>
      </c>
    </row>
    <row r="48" spans="2:30" s="1" customFormat="1" x14ac:dyDescent="0.25">
      <c r="B48" s="1" t="str">
        <f>""&amp;_3sm_4_1_4_1[[#This Row],[wunsch_fragen]]</f>
        <v>Welche Containergrößen gibt es?</v>
      </c>
      <c r="C48"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Welche Containergrößen bieten Sie an?</v>
      </c>
      <c r="D48" s="1">
        <f t="shared" si="9"/>
        <v>1</v>
      </c>
      <c r="E48" s="1">
        <v>1</v>
      </c>
      <c r="F48" s="1">
        <f t="shared" si="10"/>
        <v>1</v>
      </c>
      <c r="J48" s="1" t="str">
        <f>""&amp;_3sm_4_1_4o[[#This Row],[wunsch_fragen]]</f>
        <v>Welche Containergrößen gibt es?</v>
      </c>
      <c r="K48"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Welche Größen von Containern bieten Sie an?</v>
      </c>
      <c r="L48" s="1">
        <f t="shared" si="8"/>
        <v>1</v>
      </c>
      <c r="M48" s="1">
        <v>1</v>
      </c>
      <c r="N48" s="1">
        <f t="shared" si="11"/>
        <v>1</v>
      </c>
      <c r="R48" s="1" t="str">
        <f>""&amp;_3lg_4_1_4_1[[#This Row],[wunsch_fragen]]</f>
        <v>Welche Containergrößen gibt es?</v>
      </c>
      <c r="S48"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Welche Containergrößen bieten Sie an?</v>
      </c>
      <c r="T48" s="1">
        <f t="shared" si="4"/>
        <v>1</v>
      </c>
      <c r="U48" s="1">
        <v>1</v>
      </c>
      <c r="V48" s="1">
        <f t="shared" si="5"/>
        <v>1</v>
      </c>
      <c r="Z48" s="1" t="str">
        <f>""&amp;_3lg_4_1_4o[[#This Row],[wunsch_fragen]]</f>
        <v>Welche Containergrößen gibt es?</v>
      </c>
      <c r="AA48"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Welche Größen von Containern sind verfügbar?</v>
      </c>
      <c r="AB48" s="1">
        <f t="shared" si="6"/>
        <v>1</v>
      </c>
      <c r="AC48" s="1">
        <v>1</v>
      </c>
      <c r="AD48" s="1">
        <f t="shared" si="7"/>
        <v>1</v>
      </c>
    </row>
    <row r="49" spans="2:30" s="1" customFormat="1" x14ac:dyDescent="0.25">
      <c r="B49" s="1" t="str">
        <f>""&amp;_3sm_4_1_4_1[[#This Row],[wunsch_fragen]]</f>
        <v/>
      </c>
      <c r="C4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49" s="1">
        <f t="shared" si="9"/>
        <v>0</v>
      </c>
      <c r="E49" s="1">
        <v>0</v>
      </c>
      <c r="F49" s="1">
        <f t="shared" si="10"/>
        <v>0</v>
      </c>
      <c r="J49" s="1" t="str">
        <f>""&amp;_3sm_4_1_4o[[#This Row],[wunsch_fragen]]</f>
        <v/>
      </c>
      <c r="K4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49" s="1">
        <f t="shared" si="8"/>
        <v>0</v>
      </c>
      <c r="M49" s="1">
        <v>0</v>
      </c>
      <c r="N49" s="1">
        <f t="shared" si="11"/>
        <v>0</v>
      </c>
      <c r="R49" s="1" t="str">
        <f>""&amp;_3lg_4_1_4_1[[#This Row],[wunsch_fragen]]</f>
        <v/>
      </c>
      <c r="S4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49" s="1">
        <f t="shared" si="4"/>
        <v>0</v>
      </c>
      <c r="U49" s="1">
        <v>0</v>
      </c>
      <c r="V49" s="1">
        <f t="shared" si="5"/>
        <v>0</v>
      </c>
      <c r="Z49" s="1" t="str">
        <f>""&amp;_3lg_4_1_4o[[#This Row],[wunsch_fragen]]</f>
        <v/>
      </c>
      <c r="AA4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49" s="1">
        <f t="shared" si="6"/>
        <v>0</v>
      </c>
      <c r="AC49" s="1">
        <v>0</v>
      </c>
      <c r="AD49" s="1">
        <f t="shared" si="7"/>
        <v>0</v>
      </c>
    </row>
    <row r="50" spans="2:30" s="1" customFormat="1" ht="30" x14ac:dyDescent="0.25">
      <c r="B50" s="1" t="str">
        <f>""&amp;_3sm_4_1_4_1[[#This Row],[wunsch_fragen]]</f>
        <v>Können Schieferplatten in Altholz A4 entsorgt werden? Können Schieferplatten in Bauschutt entsorgt werden? Kann Estrich im Bauschuttcontainer entsorgt werden?</v>
      </c>
      <c r="C5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Dürfen Schieferplatten im Altholz A IV Container entsorgt werden?,Können Schieferplatten bei einer Anmietung eines &lt;ANONYMIZED_LOCATION&gt; entsorgt werden?,Ist die Entsorgung von Estrich im &lt;ANONYMIZED_LOCATION&gt; möglich?</v>
      </c>
      <c r="D50" s="1">
        <f t="shared" si="9"/>
        <v>3</v>
      </c>
      <c r="E50" s="1">
        <v>3</v>
      </c>
      <c r="F50" s="1">
        <f t="shared" si="10"/>
        <v>1</v>
      </c>
      <c r="J50" s="1" t="str">
        <f>""&amp;_3sm_4_1_4o[[#This Row],[wunsch_fragen]]</f>
        <v>Können Schieferplatten in Altholz A4 entsorgt werden? Können Schieferplatten in Bauschutt entsorgt werden? Kann Estrich im Bauschuttcontainer entsorgt werden?</v>
      </c>
      <c r="K5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Dürfen Schieferplatten in einen Altholz A IV Container entsorgt werden?,Können Schieferplatten bei einer Anmietung eines &lt;ANONYMIZED_LOCATION&gt;s entsorgt werden?,Ist es erlaubt, Estrich in einen &lt;ANONYMIZED_LOCATION&gt; zu entsorgen?</v>
      </c>
      <c r="L50" s="1">
        <f t="shared" si="8"/>
        <v>3</v>
      </c>
      <c r="M50" s="1">
        <v>3</v>
      </c>
      <c r="N50" s="1">
        <f t="shared" si="11"/>
        <v>1</v>
      </c>
      <c r="R50" s="1" t="str">
        <f>""&amp;_3lg_4_1_4_1[[#This Row],[wunsch_fragen]]</f>
        <v>Können Schieferplatten in Altholz A4 entsorgt werden? Können Schieferplatten in Bauschutt entsorgt werden? Kann Estrich im Bauschuttcontainer entsorgt werden?</v>
      </c>
      <c r="S5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Dürfen Schieferplatten im Altholz A IV Container entsorgt werden?,Können Schieferplatten bei einer Anmietung eines &lt;ANONYMIZED_LOCATION&gt; entsorgt werden?,Ist die Entsorgung von Estrich im &lt;ANONYMIZED_LOCATION&gt; möglich?</v>
      </c>
      <c r="T50" s="1">
        <f t="shared" si="4"/>
        <v>3</v>
      </c>
      <c r="U50" s="1">
        <v>3</v>
      </c>
      <c r="V50" s="1">
        <f t="shared" si="5"/>
        <v>1</v>
      </c>
      <c r="Z50" s="1" t="str">
        <f>""&amp;_3lg_4_1_4o[[#This Row],[wunsch_fragen]]</f>
        <v>Können Schieferplatten in Altholz A4 entsorgt werden? Können Schieferplatten in Bauschutt entsorgt werden? Kann Estrich im Bauschuttcontainer entsorgt werden?</v>
      </c>
      <c r="AA5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Dürfen Schieferplatten im Altholz A IV Container entsorgt werden?,Können Schieferplatten bei einer Anmietung eines &lt;ANONYMIZED_LOCATION&gt;s entsorgt werden?,Ist es erlaubt, Estrich in einem &lt;ANONYMIZED_LOCATION&gt; zu entsorgen?</v>
      </c>
      <c r="AB50" s="1">
        <f t="shared" si="6"/>
        <v>3</v>
      </c>
      <c r="AC50" s="1">
        <v>3</v>
      </c>
      <c r="AD50" s="1">
        <f t="shared" si="7"/>
        <v>1</v>
      </c>
    </row>
    <row r="51" spans="2:30" s="1" customFormat="1" x14ac:dyDescent="0.25">
      <c r="B51" s="1" t="str">
        <f>""&amp;_3sm_4_1_4_1[[#This Row],[wunsch_fragen]]</f>
        <v>Kann Estrich im Bauschutt entsorgt werden? Können Fliesen im Bauschutt entsorgt werden?</v>
      </c>
      <c r="C5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kann ich Estrich entsorgen?,Wie kann ich Fliesen entsorgen?,Gehören Estrich und Fliesen zum Bauschutt?</v>
      </c>
      <c r="D51" s="1">
        <f t="shared" si="9"/>
        <v>2</v>
      </c>
      <c r="E51" s="1">
        <v>2</v>
      </c>
      <c r="F51" s="1">
        <f t="shared" si="10"/>
        <v>1</v>
      </c>
      <c r="J51" s="1" t="str">
        <f>""&amp;_3sm_4_1_4o[[#This Row],[wunsch_fragen]]</f>
        <v>Kann Estrich im Bauschutt entsorgt werden? Können Fliesen im Bauschutt entsorgt werden?</v>
      </c>
      <c r="K5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Was zählt als Bauschutt?,Wie entsorgt man Estrich?,Wie entsorgt man Fliesen?</v>
      </c>
      <c r="L51" s="1">
        <f t="shared" si="8"/>
        <v>2</v>
      </c>
      <c r="M51" s="1">
        <v>2</v>
      </c>
      <c r="N51" s="1">
        <f t="shared" si="11"/>
        <v>1</v>
      </c>
      <c r="R51" s="1" t="str">
        <f>""&amp;_3lg_4_1_4_1[[#This Row],[wunsch_fragen]]</f>
        <v>Kann Estrich im Bauschutt entsorgt werden? Können Fliesen im Bauschutt entsorgt werden?</v>
      </c>
      <c r="S5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kann ich Estrich entsorgen?,Wie kann ich Fliesen entsorgen?,Gehören Estrich und Fliesen zum Bauschutt?</v>
      </c>
      <c r="T51" s="1">
        <f t="shared" si="4"/>
        <v>2</v>
      </c>
      <c r="U51" s="1">
        <v>2</v>
      </c>
      <c r="V51" s="1">
        <f t="shared" si="5"/>
        <v>1</v>
      </c>
      <c r="Z51" s="1" t="str">
        <f>""&amp;_3lg_4_1_4o[[#This Row],[wunsch_fragen]]</f>
        <v>Kann Estrich im Bauschutt entsorgt werden? Können Fliesen im Bauschutt entsorgt werden?</v>
      </c>
      <c r="AA5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Was zählt als Bauschutt?,Wie entsorgt man Estrich?,Wie entsorgt man Fliesen?</v>
      </c>
      <c r="AB51" s="1">
        <f t="shared" si="6"/>
        <v>2</v>
      </c>
      <c r="AC51" s="1">
        <v>2</v>
      </c>
      <c r="AD51" s="1">
        <f t="shared" si="7"/>
        <v>1</v>
      </c>
    </row>
    <row r="52" spans="2:30" s="1" customFormat="1" x14ac:dyDescent="0.25">
      <c r="B52" s="1" t="str">
        <f>""&amp;_3sm_4_1_4_1[[#This Row],[wunsch_fragen]]</f>
        <v/>
      </c>
      <c r="C5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52" s="1">
        <f t="shared" si="9"/>
        <v>0</v>
      </c>
      <c r="E52" s="1">
        <v>0</v>
      </c>
      <c r="F52" s="1">
        <f t="shared" si="10"/>
        <v>0</v>
      </c>
      <c r="J52" s="1" t="str">
        <f>""&amp;_3sm_4_1_4o[[#This Row],[wunsch_fragen]]</f>
        <v/>
      </c>
      <c r="K5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52" s="1">
        <f t="shared" si="8"/>
        <v>0</v>
      </c>
      <c r="M52" s="1">
        <v>0</v>
      </c>
      <c r="N52" s="1">
        <f t="shared" si="11"/>
        <v>0</v>
      </c>
      <c r="R52" s="1" t="str">
        <f>""&amp;_3lg_4_1_4_1[[#This Row],[wunsch_fragen]]</f>
        <v/>
      </c>
      <c r="S5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52" s="1">
        <f t="shared" si="4"/>
        <v>0</v>
      </c>
      <c r="U52" s="1">
        <v>0</v>
      </c>
      <c r="V52" s="1">
        <f t="shared" si="5"/>
        <v>0</v>
      </c>
      <c r="Z52" s="1" t="str">
        <f>""&amp;_3lg_4_1_4o[[#This Row],[wunsch_fragen]]</f>
        <v/>
      </c>
      <c r="AA5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52" s="1">
        <f t="shared" si="6"/>
        <v>0</v>
      </c>
      <c r="AC52" s="1">
        <v>0</v>
      </c>
      <c r="AD52" s="1">
        <f t="shared" si="7"/>
        <v>0</v>
      </c>
    </row>
    <row r="53" spans="2:30" s="1" customFormat="1" x14ac:dyDescent="0.25">
      <c r="B53" s="1" t="str">
        <f>""&amp;_3sm_4_1_4_1[[#This Row],[wunsch_fragen]]</f>
        <v/>
      </c>
      <c r="C5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53" s="1">
        <f t="shared" si="9"/>
        <v>0</v>
      </c>
      <c r="E53" s="1">
        <v>0</v>
      </c>
      <c r="F53" s="1">
        <f t="shared" si="10"/>
        <v>0</v>
      </c>
      <c r="J53" s="1" t="str">
        <f>""&amp;_3sm_4_1_4o[[#This Row],[wunsch_fragen]]</f>
        <v/>
      </c>
      <c r="K5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53" s="1">
        <f t="shared" si="8"/>
        <v>0</v>
      </c>
      <c r="M53" s="1">
        <v>0</v>
      </c>
      <c r="N53" s="1">
        <f t="shared" si="11"/>
        <v>0</v>
      </c>
      <c r="R53" s="1" t="str">
        <f>""&amp;_3lg_4_1_4_1[[#This Row],[wunsch_fragen]]</f>
        <v/>
      </c>
      <c r="S5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53" s="1">
        <f t="shared" si="4"/>
        <v>0</v>
      </c>
      <c r="U53" s="1">
        <v>0</v>
      </c>
      <c r="V53" s="1">
        <f t="shared" si="5"/>
        <v>0</v>
      </c>
      <c r="Z53" s="1" t="str">
        <f>""&amp;_3lg_4_1_4o[[#This Row],[wunsch_fragen]]</f>
        <v/>
      </c>
      <c r="AA5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53" s="1">
        <f t="shared" si="6"/>
        <v>0</v>
      </c>
      <c r="AC53" s="1">
        <v>0</v>
      </c>
      <c r="AD53" s="1">
        <f t="shared" si="7"/>
        <v>0</v>
      </c>
    </row>
    <row r="54" spans="2:30" s="1" customFormat="1" x14ac:dyDescent="0.25">
      <c r="B54" s="1" t="str">
        <f>""&amp;_3sm_4_1_4_1[[#This Row],[wunsch_fragen]]</f>
        <v/>
      </c>
      <c r="C54"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54" s="1">
        <f t="shared" si="9"/>
        <v>0</v>
      </c>
      <c r="E54" s="1">
        <v>0</v>
      </c>
      <c r="F54" s="1">
        <f t="shared" si="10"/>
        <v>0</v>
      </c>
      <c r="J54" s="1" t="str">
        <f>""&amp;_3sm_4_1_4o[[#This Row],[wunsch_fragen]]</f>
        <v/>
      </c>
      <c r="K54"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54" s="1">
        <f t="shared" si="8"/>
        <v>0</v>
      </c>
      <c r="M54" s="1">
        <v>0</v>
      </c>
      <c r="N54" s="1">
        <f t="shared" si="11"/>
        <v>0</v>
      </c>
      <c r="R54" s="1" t="str">
        <f>""&amp;_3lg_4_1_4_1[[#This Row],[wunsch_fragen]]</f>
        <v/>
      </c>
      <c r="S54"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54" s="1">
        <f t="shared" si="4"/>
        <v>0</v>
      </c>
      <c r="U54" s="1">
        <v>0</v>
      </c>
      <c r="V54" s="1">
        <f t="shared" si="5"/>
        <v>0</v>
      </c>
      <c r="Z54" s="1" t="str">
        <f>""&amp;_3lg_4_1_4o[[#This Row],[wunsch_fragen]]</f>
        <v/>
      </c>
      <c r="AA54"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54" s="1">
        <f t="shared" si="6"/>
        <v>0</v>
      </c>
      <c r="AC54" s="1">
        <v>0</v>
      </c>
      <c r="AD54" s="1">
        <f t="shared" si="7"/>
        <v>0</v>
      </c>
    </row>
    <row r="55" spans="2:30" s="1" customFormat="1" x14ac:dyDescent="0.25">
      <c r="B55" s="1" t="str">
        <f>""&amp;_3sm_4_1_4_1[[#This Row],[wunsch_fragen]]</f>
        <v/>
      </c>
      <c r="C5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55" s="1">
        <f t="shared" si="9"/>
        <v>0</v>
      </c>
      <c r="E55" s="1">
        <v>0</v>
      </c>
      <c r="F55" s="1">
        <f t="shared" si="10"/>
        <v>0</v>
      </c>
      <c r="J55" s="1" t="str">
        <f>""&amp;_3sm_4_1_4o[[#This Row],[wunsch_fragen]]</f>
        <v/>
      </c>
      <c r="K5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55" s="1">
        <f t="shared" si="8"/>
        <v>0</v>
      </c>
      <c r="M55" s="1">
        <v>0</v>
      </c>
      <c r="N55" s="1">
        <f t="shared" si="11"/>
        <v>0</v>
      </c>
      <c r="R55" s="1" t="str">
        <f>""&amp;_3lg_4_1_4_1[[#This Row],[wunsch_fragen]]</f>
        <v/>
      </c>
      <c r="S5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55" s="1">
        <f t="shared" si="4"/>
        <v>0</v>
      </c>
      <c r="U55" s="1">
        <v>0</v>
      </c>
      <c r="V55" s="1">
        <f t="shared" si="5"/>
        <v>0</v>
      </c>
      <c r="Z55" s="1" t="str">
        <f>""&amp;_3lg_4_1_4o[[#This Row],[wunsch_fragen]]</f>
        <v/>
      </c>
      <c r="AA5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55" s="1">
        <f t="shared" si="6"/>
        <v>0</v>
      </c>
      <c r="AC55" s="1">
        <v>0</v>
      </c>
      <c r="AD55" s="1">
        <f t="shared" si="7"/>
        <v>0</v>
      </c>
    </row>
    <row r="56" spans="2:30" s="1" customFormat="1" x14ac:dyDescent="0.25">
      <c r="B56" s="1" t="str">
        <f>""&amp;_3sm_4_1_4_1[[#This Row],[wunsch_fragen]]</f>
        <v/>
      </c>
      <c r="C5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56" s="1">
        <f t="shared" si="9"/>
        <v>0</v>
      </c>
      <c r="E56" s="1">
        <v>0</v>
      </c>
      <c r="F56" s="1">
        <f t="shared" si="10"/>
        <v>0</v>
      </c>
      <c r="J56" s="1" t="str">
        <f>""&amp;_3sm_4_1_4o[[#This Row],[wunsch_fragen]]</f>
        <v/>
      </c>
      <c r="K5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56" s="1">
        <f t="shared" si="8"/>
        <v>0</v>
      </c>
      <c r="M56" s="1">
        <v>0</v>
      </c>
      <c r="N56" s="1">
        <f t="shared" si="11"/>
        <v>0</v>
      </c>
      <c r="R56" s="1" t="str">
        <f>""&amp;_3lg_4_1_4_1[[#This Row],[wunsch_fragen]]</f>
        <v/>
      </c>
      <c r="S5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56" s="1">
        <f t="shared" si="4"/>
        <v>0</v>
      </c>
      <c r="U56" s="1">
        <v>0</v>
      </c>
      <c r="V56" s="1">
        <f t="shared" si="5"/>
        <v>0</v>
      </c>
      <c r="Z56" s="1" t="str">
        <f>""&amp;_3lg_4_1_4o[[#This Row],[wunsch_fragen]]</f>
        <v/>
      </c>
      <c r="AA5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56" s="1">
        <f t="shared" si="6"/>
        <v>0</v>
      </c>
      <c r="AC56" s="1">
        <v>0</v>
      </c>
      <c r="AD56" s="1">
        <f t="shared" si="7"/>
        <v>0</v>
      </c>
    </row>
    <row r="57" spans="2:30" s="1" customFormat="1" x14ac:dyDescent="0.25">
      <c r="B57" s="1" t="str">
        <f>""&amp;_3sm_4_1_4_1[[#This Row],[wunsch_fragen]]</f>
        <v/>
      </c>
      <c r="C57"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57" s="1">
        <f t="shared" si="9"/>
        <v>0</v>
      </c>
      <c r="E57" s="1">
        <v>0</v>
      </c>
      <c r="F57" s="1">
        <f t="shared" si="10"/>
        <v>0</v>
      </c>
      <c r="J57" s="1" t="str">
        <f>""&amp;_3sm_4_1_4o[[#This Row],[wunsch_fragen]]</f>
        <v/>
      </c>
      <c r="K57"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57" s="1">
        <f t="shared" si="8"/>
        <v>0</v>
      </c>
      <c r="M57" s="1">
        <v>0</v>
      </c>
      <c r="N57" s="1">
        <f t="shared" si="11"/>
        <v>0</v>
      </c>
      <c r="R57" s="1" t="str">
        <f>""&amp;_3lg_4_1_4_1[[#This Row],[wunsch_fragen]]</f>
        <v/>
      </c>
      <c r="S57"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57" s="1">
        <f t="shared" si="4"/>
        <v>0</v>
      </c>
      <c r="U57" s="1">
        <v>0</v>
      </c>
      <c r="V57" s="1">
        <f t="shared" si="5"/>
        <v>0</v>
      </c>
      <c r="Z57" s="1" t="str">
        <f>""&amp;_3lg_4_1_4o[[#This Row],[wunsch_fragen]]</f>
        <v/>
      </c>
      <c r="AA57"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57" s="1">
        <f t="shared" si="6"/>
        <v>0</v>
      </c>
      <c r="AC57" s="1">
        <v>0</v>
      </c>
      <c r="AD57" s="1">
        <f t="shared" si="7"/>
        <v>0</v>
      </c>
    </row>
    <row r="58" spans="2:30" s="1" customFormat="1" x14ac:dyDescent="0.25">
      <c r="B58" s="1" t="str">
        <f>""&amp;_3sm_4_1_4_1[[#This Row],[wunsch_fragen]]</f>
        <v/>
      </c>
      <c r="C58"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58" s="1">
        <f t="shared" si="9"/>
        <v>0</v>
      </c>
      <c r="E58" s="1">
        <v>0</v>
      </c>
      <c r="F58" s="1">
        <f t="shared" si="10"/>
        <v>0</v>
      </c>
      <c r="J58" s="1" t="str">
        <f>""&amp;_3sm_4_1_4o[[#This Row],[wunsch_fragen]]</f>
        <v/>
      </c>
      <c r="K58"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58" s="1">
        <f t="shared" si="8"/>
        <v>0</v>
      </c>
      <c r="M58" s="1">
        <v>0</v>
      </c>
      <c r="N58" s="1">
        <f t="shared" si="11"/>
        <v>0</v>
      </c>
      <c r="R58" s="1" t="str">
        <f>""&amp;_3lg_4_1_4_1[[#This Row],[wunsch_fragen]]</f>
        <v/>
      </c>
      <c r="S58"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58" s="1">
        <f t="shared" si="4"/>
        <v>0</v>
      </c>
      <c r="U58" s="1">
        <v>0</v>
      </c>
      <c r="V58" s="1">
        <f t="shared" si="5"/>
        <v>0</v>
      </c>
      <c r="Z58" s="1" t="str">
        <f>""&amp;_3lg_4_1_4o[[#This Row],[wunsch_fragen]]</f>
        <v/>
      </c>
      <c r="AA58"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58" s="1">
        <f t="shared" si="6"/>
        <v>0</v>
      </c>
      <c r="AC58" s="1">
        <v>0</v>
      </c>
      <c r="AD58" s="1">
        <f t="shared" si="7"/>
        <v>0</v>
      </c>
    </row>
    <row r="59" spans="2:30" s="1" customFormat="1" ht="30" x14ac:dyDescent="0.25">
      <c r="B59" s="1" t="str">
        <f>""&amp;_3sm_4_1_4_1[[#This Row],[wunsch_fragen]]</f>
        <v>Wo wird Mauerwerkt ensorgt? Wo wird Beton entsorgt? Wo wird Parkett ensorgt? Wo wird Laminat entsorgt?</v>
      </c>
      <c r="C5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kann ich 2-3m³ Mauerwerk entsorgen?,Wohin gehört 1m³ Beton zur Entsorgung?,Kann ich 80m² Parkett recyceln oder entsorgen?,Wie entsorge ich 60m² Laminat richtig?</v>
      </c>
      <c r="D59" s="1">
        <f t="shared" si="9"/>
        <v>4</v>
      </c>
      <c r="E59" s="1">
        <v>4</v>
      </c>
      <c r="F59" s="1">
        <f t="shared" si="10"/>
        <v>1</v>
      </c>
      <c r="J59" s="1" t="str">
        <f>""&amp;_3sm_4_1_4o[[#This Row],[wunsch_fragen]]</f>
        <v>Wo wird Mauerwerkt ensorgt? Wo wird Beton entsorgt? Wo wird Parkett ensorgt? Wo wird Laminat entsorgt?</v>
      </c>
      <c r="K5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entsorge ich Mauerwerk?,Wie entsorge ich Beton?,Wie entsorge ich Parkett?,Wie entsorge ich Laminat?</v>
      </c>
      <c r="L59" s="1">
        <f t="shared" si="8"/>
        <v>4</v>
      </c>
      <c r="M59" s="1">
        <v>4</v>
      </c>
      <c r="N59" s="1">
        <f t="shared" si="11"/>
        <v>1</v>
      </c>
      <c r="R59" s="1" t="str">
        <f>""&amp;_3lg_4_1_4_1[[#This Row],[wunsch_fragen]]</f>
        <v>Wo wird Mauerwerkt ensorgt? Wo wird Beton entsorgt? Wo wird Parkett ensorgt? Wo wird Laminat entsorgt?</v>
      </c>
      <c r="S5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kann ich 2-3m³ Mauerwerk entsorgen?,Wohin gehört 1m³ Beton zur Entsorgung?,Wie entsorge ich 80m² Parkett?,Kann ich 60m² Laminat im Container entsorgen?</v>
      </c>
      <c r="T59" s="1">
        <f t="shared" si="4"/>
        <v>4</v>
      </c>
      <c r="U59" s="1">
        <v>4</v>
      </c>
      <c r="V59" s="1">
        <f t="shared" si="5"/>
        <v>1</v>
      </c>
      <c r="Z59" s="1" t="str">
        <f>""&amp;_3lg_4_1_4o[[#This Row],[wunsch_fragen]]</f>
        <v>Wo wird Mauerwerkt ensorgt? Wo wird Beton entsorgt? Wo wird Parkett ensorgt? Wo wird Laminat entsorgt?</v>
      </c>
      <c r="AA5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entsorge ich Mauerwerk?,Wie entsorge ich Beton?,Wie entsorge ich Parkett?,Wie entsorge ich Laminat?</v>
      </c>
      <c r="AB59" s="1">
        <f t="shared" si="6"/>
        <v>4</v>
      </c>
      <c r="AC59" s="1">
        <v>4</v>
      </c>
      <c r="AD59" s="1">
        <f t="shared" si="7"/>
        <v>1</v>
      </c>
    </row>
    <row r="60" spans="2:30" s="1" customFormat="1" x14ac:dyDescent="0.25">
      <c r="B60" s="1" t="str">
        <f>""&amp;_3sm_4_1_4_1[[#This Row],[wunsch_fragen]]</f>
        <v/>
      </c>
      <c r="C6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60" s="1">
        <f t="shared" si="9"/>
        <v>0</v>
      </c>
      <c r="E60" s="1">
        <v>0</v>
      </c>
      <c r="F60" s="1">
        <f t="shared" si="10"/>
        <v>0</v>
      </c>
      <c r="J60" s="1" t="str">
        <f>""&amp;_3sm_4_1_4o[[#This Row],[wunsch_fragen]]</f>
        <v/>
      </c>
      <c r="K6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60" s="1">
        <f t="shared" si="8"/>
        <v>0</v>
      </c>
      <c r="M60" s="1">
        <v>0</v>
      </c>
      <c r="N60" s="1">
        <f t="shared" si="11"/>
        <v>0</v>
      </c>
      <c r="R60" s="1" t="str">
        <f>""&amp;_3lg_4_1_4_1[[#This Row],[wunsch_fragen]]</f>
        <v/>
      </c>
      <c r="S6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60" s="1">
        <f t="shared" si="4"/>
        <v>0</v>
      </c>
      <c r="U60" s="1">
        <v>0</v>
      </c>
      <c r="V60" s="1">
        <f t="shared" si="5"/>
        <v>0</v>
      </c>
      <c r="Z60" s="1" t="str">
        <f>""&amp;_3lg_4_1_4o[[#This Row],[wunsch_fragen]]</f>
        <v/>
      </c>
      <c r="AA6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60" s="1">
        <f t="shared" si="6"/>
        <v>0</v>
      </c>
      <c r="AC60" s="1">
        <v>0</v>
      </c>
      <c r="AD60" s="1">
        <f t="shared" si="7"/>
        <v>0</v>
      </c>
    </row>
    <row r="61" spans="2:30" s="1" customFormat="1" x14ac:dyDescent="0.25">
      <c r="B61" s="1" t="str">
        <f>""&amp;_3sm_4_1_4_1[[#This Row],[wunsch_fragen]]</f>
        <v/>
      </c>
      <c r="C6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61" s="1">
        <f t="shared" si="9"/>
        <v>0</v>
      </c>
      <c r="E61" s="1">
        <v>0</v>
      </c>
      <c r="F61" s="1">
        <f t="shared" si="10"/>
        <v>0</v>
      </c>
      <c r="J61" s="1" t="str">
        <f>""&amp;_3sm_4_1_4o[[#This Row],[wunsch_fragen]]</f>
        <v/>
      </c>
      <c r="K6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61" s="1">
        <f t="shared" si="8"/>
        <v>0</v>
      </c>
      <c r="M61" s="1">
        <v>0</v>
      </c>
      <c r="N61" s="1">
        <f t="shared" si="11"/>
        <v>0</v>
      </c>
      <c r="R61" s="1" t="str">
        <f>""&amp;_3lg_4_1_4_1[[#This Row],[wunsch_fragen]]</f>
        <v/>
      </c>
      <c r="S6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61" s="1">
        <f t="shared" si="4"/>
        <v>0</v>
      </c>
      <c r="U61" s="1">
        <v>0</v>
      </c>
      <c r="V61" s="1">
        <f t="shared" si="5"/>
        <v>0</v>
      </c>
      <c r="Z61" s="1" t="str">
        <f>""&amp;_3lg_4_1_4o[[#This Row],[wunsch_fragen]]</f>
        <v/>
      </c>
      <c r="AA6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61" s="1">
        <f t="shared" si="6"/>
        <v>0</v>
      </c>
      <c r="AC61" s="1">
        <v>0</v>
      </c>
      <c r="AD61" s="1">
        <f t="shared" si="7"/>
        <v>0</v>
      </c>
    </row>
    <row r="62" spans="2:30" s="1" customFormat="1" x14ac:dyDescent="0.25">
      <c r="B62" s="1" t="str">
        <f>""&amp;_3sm_4_1_4_1[[#This Row],[wunsch_fragen]]</f>
        <v/>
      </c>
      <c r="C6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62" s="1">
        <f t="shared" si="9"/>
        <v>0</v>
      </c>
      <c r="E62" s="1">
        <v>0</v>
      </c>
      <c r="F62" s="1">
        <f t="shared" si="10"/>
        <v>0</v>
      </c>
      <c r="J62" s="1" t="str">
        <f>""&amp;_3sm_4_1_4o[[#This Row],[wunsch_fragen]]</f>
        <v/>
      </c>
      <c r="K6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62" s="1">
        <f t="shared" si="8"/>
        <v>0</v>
      </c>
      <c r="M62" s="1">
        <v>0</v>
      </c>
      <c r="N62" s="1">
        <f t="shared" si="11"/>
        <v>0</v>
      </c>
      <c r="R62" s="1" t="str">
        <f>""&amp;_3lg_4_1_4_1[[#This Row],[wunsch_fragen]]</f>
        <v/>
      </c>
      <c r="S6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62" s="1">
        <f t="shared" si="4"/>
        <v>0</v>
      </c>
      <c r="U62" s="1">
        <v>0</v>
      </c>
      <c r="V62" s="1">
        <f t="shared" si="5"/>
        <v>0</v>
      </c>
      <c r="Z62" s="1" t="str">
        <f>""&amp;_3lg_4_1_4o[[#This Row],[wunsch_fragen]]</f>
        <v/>
      </c>
      <c r="AA6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62" s="1">
        <f t="shared" si="6"/>
        <v>0</v>
      </c>
      <c r="AC62" s="1">
        <v>0</v>
      </c>
      <c r="AD62" s="1">
        <f t="shared" si="7"/>
        <v>0</v>
      </c>
    </row>
    <row r="63" spans="2:30" s="1" customFormat="1" x14ac:dyDescent="0.25">
      <c r="B63" s="1" t="str">
        <f>""&amp;_3sm_4_1_4_1[[#This Row],[wunsch_fragen]]</f>
        <v/>
      </c>
      <c r="C6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Warum ist die Unternehmensfarbe blau?</v>
      </c>
      <c r="D63" s="1">
        <f t="shared" si="9"/>
        <v>0</v>
      </c>
      <c r="E63" s="1">
        <v>0</v>
      </c>
      <c r="F63" s="1">
        <f t="shared" si="10"/>
        <v>0</v>
      </c>
      <c r="J63" s="1" t="str">
        <f>""&amp;_3sm_4_1_4o[[#This Row],[wunsch_fragen]]</f>
        <v/>
      </c>
      <c r="K6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Warum ist die Unternehmensfarbe blau?</v>
      </c>
      <c r="L63" s="1">
        <f t="shared" si="8"/>
        <v>0</v>
      </c>
      <c r="M63" s="1">
        <v>0</v>
      </c>
      <c r="N63" s="1">
        <f t="shared" si="11"/>
        <v>0</v>
      </c>
      <c r="R63" s="1" t="str">
        <f>""&amp;_3lg_4_1_4_1[[#This Row],[wunsch_fragen]]</f>
        <v/>
      </c>
      <c r="S6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Warum ist die Unternehmensfarbe Ihres Unternehmens blau?</v>
      </c>
      <c r="T63" s="1">
        <f t="shared" si="4"/>
        <v>0</v>
      </c>
      <c r="U63" s="1">
        <v>0</v>
      </c>
      <c r="V63" s="1">
        <f t="shared" si="5"/>
        <v>0</v>
      </c>
      <c r="Z63" s="1" t="str">
        <f>""&amp;_3lg_4_1_4o[[#This Row],[wunsch_fragen]]</f>
        <v/>
      </c>
      <c r="AA6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Warum ist die Unternehmensfarbe blau?</v>
      </c>
      <c r="AB63" s="1">
        <f t="shared" si="6"/>
        <v>0</v>
      </c>
      <c r="AC63" s="1">
        <v>0</v>
      </c>
      <c r="AD63" s="1">
        <f t="shared" si="7"/>
        <v>0</v>
      </c>
    </row>
    <row r="64" spans="2:30" s="1" customFormat="1" x14ac:dyDescent="0.25">
      <c r="B64" s="1" t="str">
        <f>""&amp;_3sm_4_1_4_1[[#This Row],[wunsch_fragen]]</f>
        <v>Ist eine regelmäßige Entleerung eines Papiercontainers möglich?</v>
      </c>
      <c r="C64"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64" s="1">
        <f t="shared" si="9"/>
        <v>1</v>
      </c>
      <c r="E64" s="1">
        <v>0</v>
      </c>
      <c r="F64" s="1">
        <f t="shared" si="10"/>
        <v>0</v>
      </c>
      <c r="J64" s="1" t="str">
        <f>""&amp;_3sm_4_1_4o[[#This Row],[wunsch_fragen]]</f>
        <v>Ist eine regelmäßige Entleerung eines Papiercontainers möglich?</v>
      </c>
      <c r="K64"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64" s="1">
        <f t="shared" si="8"/>
        <v>1</v>
      </c>
      <c r="M64" s="1">
        <v>0</v>
      </c>
      <c r="N64" s="1">
        <f t="shared" si="11"/>
        <v>0</v>
      </c>
      <c r="R64" s="1" t="str">
        <f>""&amp;_3lg_4_1_4_1[[#This Row],[wunsch_fragen]]</f>
        <v>Ist eine regelmäßige Entleerung eines Papiercontainers möglich?</v>
      </c>
      <c r="S64"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64" s="1">
        <f t="shared" si="4"/>
        <v>1</v>
      </c>
      <c r="U64" s="1">
        <v>0</v>
      </c>
      <c r="V64" s="1">
        <f t="shared" si="5"/>
        <v>0</v>
      </c>
      <c r="Z64" s="1" t="str">
        <f>""&amp;_3lg_4_1_4o[[#This Row],[wunsch_fragen]]</f>
        <v>Ist eine regelmäßige Entleerung eines Papiercontainers möglich?</v>
      </c>
      <c r="AA64"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64" s="1">
        <f t="shared" si="6"/>
        <v>1</v>
      </c>
      <c r="AC64" s="1">
        <v>0</v>
      </c>
      <c r="AD64" s="1">
        <f t="shared" si="7"/>
        <v>0</v>
      </c>
    </row>
    <row r="65" spans="2:30" s="1" customFormat="1" x14ac:dyDescent="0.25">
      <c r="B65" s="1" t="str">
        <f>""&amp;_3sm_4_1_4_1[[#This Row],[wunsch_fragen]]</f>
        <v>Gibt es auch Rollcontainer? Welchen Untergrund benötigen Rollcontainer?</v>
      </c>
      <c r="C6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Bietet ihr Rollcontainer an?,Welcher Untergrund wird für einen Rollcontainer benötigt?</v>
      </c>
      <c r="D65" s="1">
        <f t="shared" si="9"/>
        <v>2</v>
      </c>
      <c r="E65" s="1">
        <v>2</v>
      </c>
      <c r="F65" s="1">
        <f t="shared" si="10"/>
        <v>1</v>
      </c>
      <c r="J65" s="1" t="str">
        <f>""&amp;_3sm_4_1_4o[[#This Row],[wunsch_fragen]]</f>
        <v>Gibt es auch Rollcontainer? Welchen Untergrund benötigen Rollcontainer?</v>
      </c>
      <c r="K6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Bietet ihr Rollcontainer an?,Welcher Untergrund ist für die Nutzung eines Rollcontainers erforderlich?</v>
      </c>
      <c r="L65" s="1">
        <f t="shared" si="8"/>
        <v>2</v>
      </c>
      <c r="M65" s="1">
        <v>2</v>
      </c>
      <c r="N65" s="1">
        <f t="shared" si="11"/>
        <v>1</v>
      </c>
      <c r="R65" s="1" t="str">
        <f>""&amp;_3lg_4_1_4_1[[#This Row],[wunsch_fragen]]</f>
        <v>Gibt es auch Rollcontainer? Welchen Untergrund benötigen Rollcontainer?</v>
      </c>
      <c r="S6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Bietet ihr Rollcontainer an?,Welcher Untergrund ist für einen Rollcontainer erforderlich?</v>
      </c>
      <c r="T65" s="1">
        <f t="shared" si="4"/>
        <v>2</v>
      </c>
      <c r="U65" s="1">
        <v>2</v>
      </c>
      <c r="V65" s="1">
        <f t="shared" si="5"/>
        <v>1</v>
      </c>
      <c r="Z65" s="1" t="str">
        <f>""&amp;_3lg_4_1_4o[[#This Row],[wunsch_fragen]]</f>
        <v>Gibt es auch Rollcontainer? Welchen Untergrund benötigen Rollcontainer?</v>
      </c>
      <c r="AA6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Bietet ihr Rollcontainer an?,Welcher Untergrund ist für die Nutzung eines Rollcontainers erforderlich?</v>
      </c>
      <c r="AB65" s="1">
        <f t="shared" si="6"/>
        <v>2</v>
      </c>
      <c r="AC65" s="1">
        <v>2</v>
      </c>
      <c r="AD65" s="1">
        <f t="shared" si="7"/>
        <v>1</v>
      </c>
    </row>
    <row r="66" spans="2:30" s="1" customFormat="1" x14ac:dyDescent="0.25">
      <c r="B66" s="1" t="str">
        <f>""&amp;_3sm_4_1_4_1[[#This Row],[wunsch_fragen]]</f>
        <v>Ist der Container begehbar?</v>
      </c>
      <c r="C6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Darf ich den Container betreten?</v>
      </c>
      <c r="D66" s="1">
        <f t="shared" ref="D66:D101" si="12">LEN(B66)-LEN(SUBSTITUTE(B66,"?",""))</f>
        <v>1</v>
      </c>
      <c r="E66" s="1">
        <v>1</v>
      </c>
      <c r="F66" s="1">
        <f t="shared" ref="F66:F97" si="13">IF(AND(D66=E66,D66&lt;&gt;0,E66&lt;&gt;0),1,0)</f>
        <v>1</v>
      </c>
      <c r="J66" s="1" t="str">
        <f>""&amp;_3sm_4_1_4o[[#This Row],[wunsch_fragen]]</f>
        <v>Ist der Container begehbar?</v>
      </c>
      <c r="K6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Darf ich in den Container hineingehen?</v>
      </c>
      <c r="L66" s="1">
        <f t="shared" si="8"/>
        <v>1</v>
      </c>
      <c r="M66" s="1">
        <v>1</v>
      </c>
      <c r="N66" s="1">
        <f t="shared" ref="N66:N97" si="14">IF(AND(L66=M66,L66&lt;&gt;0,M66&lt;&gt;0),1,0)</f>
        <v>1</v>
      </c>
      <c r="R66" s="1" t="str">
        <f>""&amp;_3lg_4_1_4_1[[#This Row],[wunsch_fragen]]</f>
        <v>Ist der Container begehbar?</v>
      </c>
      <c r="S6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Darf ich den Container betreten?</v>
      </c>
      <c r="T66" s="1">
        <f t="shared" si="4"/>
        <v>1</v>
      </c>
      <c r="U66" s="1">
        <v>1</v>
      </c>
      <c r="V66" s="1">
        <f t="shared" si="5"/>
        <v>1</v>
      </c>
      <c r="Z66" s="1" t="str">
        <f>""&amp;_3lg_4_1_4o[[#This Row],[wunsch_fragen]]</f>
        <v>Ist der Container begehbar?</v>
      </c>
      <c r="AA6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Darf man einen Container betreten?</v>
      </c>
      <c r="AB66" s="1">
        <f t="shared" si="6"/>
        <v>1</v>
      </c>
      <c r="AC66" s="1">
        <v>1</v>
      </c>
      <c r="AD66" s="1">
        <f t="shared" si="7"/>
        <v>1</v>
      </c>
    </row>
    <row r="67" spans="2:30" s="1" customFormat="1" x14ac:dyDescent="0.25">
      <c r="B67" s="1" t="str">
        <f>""&amp;_3sm_4_1_4_1[[#This Row],[wunsch_fragen]]</f>
        <v>Kann die Adresse bei einer Containerbestellung geändert werden?</v>
      </c>
      <c r="C67"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67" s="1">
        <f t="shared" si="12"/>
        <v>1</v>
      </c>
      <c r="E67" s="1">
        <v>0</v>
      </c>
      <c r="F67" s="1">
        <f t="shared" si="13"/>
        <v>0</v>
      </c>
      <c r="J67" s="1" t="str">
        <f>""&amp;_3sm_4_1_4o[[#This Row],[wunsch_fragen]]</f>
        <v>Kann die Adresse bei einer Containerbestellung geändert werden?</v>
      </c>
      <c r="K67"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67" s="1">
        <f t="shared" si="8"/>
        <v>1</v>
      </c>
      <c r="M67" s="1">
        <v>0</v>
      </c>
      <c r="N67" s="1">
        <f t="shared" si="14"/>
        <v>0</v>
      </c>
      <c r="R67" s="1" t="str">
        <f>""&amp;_3lg_4_1_4_1[[#This Row],[wunsch_fragen]]</f>
        <v>Kann die Adresse bei einer Containerbestellung geändert werden?</v>
      </c>
      <c r="S67"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67" s="1">
        <f t="shared" ref="T67:T101" si="15">LEN(R67)-LEN(SUBSTITUTE(R67,"?",""))</f>
        <v>1</v>
      </c>
      <c r="U67" s="1">
        <v>0</v>
      </c>
      <c r="V67" s="1">
        <f t="shared" ref="V67:V101" si="16">IF(AND(T67=U67,T67&lt;&gt;0,U67&lt;&gt;0),1,0)</f>
        <v>0</v>
      </c>
      <c r="Z67" s="1" t="str">
        <f>""&amp;_3lg_4_1_4o[[#This Row],[wunsch_fragen]]</f>
        <v>Kann die Adresse bei einer Containerbestellung geändert werden?</v>
      </c>
      <c r="AA67"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67" s="1">
        <f t="shared" ref="AB67:AB101" si="17">LEN(Z67)-LEN(SUBSTITUTE(Z67,"?",""))</f>
        <v>1</v>
      </c>
      <c r="AC67" s="1">
        <v>0</v>
      </c>
      <c r="AD67" s="1">
        <f t="shared" ref="AD67:AD101" si="18">IF(AND(AB67=AC67,AB67&lt;&gt;0,AC67&lt;&gt;0),1,0)</f>
        <v>0</v>
      </c>
    </row>
    <row r="68" spans="2:30" s="1" customFormat="1" x14ac:dyDescent="0.25">
      <c r="B68" s="1" t="str">
        <f>""&amp;_3sm_4_1_4_1[[#This Row],[wunsch_fragen]]</f>
        <v>Wie kann ein Container storniert werden?</v>
      </c>
      <c r="C68"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68" s="1">
        <f t="shared" si="12"/>
        <v>1</v>
      </c>
      <c r="E68" s="1">
        <v>0</v>
      </c>
      <c r="F68" s="1">
        <f t="shared" si="13"/>
        <v>0</v>
      </c>
      <c r="J68" s="1" t="str">
        <f>""&amp;_3sm_4_1_4o[[#This Row],[wunsch_fragen]]</f>
        <v>Wie kann ein Container storniert werden?</v>
      </c>
      <c r="K68"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68" s="1">
        <f t="shared" si="8"/>
        <v>1</v>
      </c>
      <c r="M68" s="1">
        <v>0</v>
      </c>
      <c r="N68" s="1">
        <f t="shared" si="14"/>
        <v>0</v>
      </c>
      <c r="R68" s="1" t="str">
        <f>""&amp;_3lg_4_1_4_1[[#This Row],[wunsch_fragen]]</f>
        <v>Wie kann ein Container storniert werden?</v>
      </c>
      <c r="S68"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68" s="1">
        <f t="shared" si="15"/>
        <v>1</v>
      </c>
      <c r="U68" s="1">
        <v>0</v>
      </c>
      <c r="V68" s="1">
        <f t="shared" si="16"/>
        <v>0</v>
      </c>
      <c r="Z68" s="1" t="str">
        <f>""&amp;_3lg_4_1_4o[[#This Row],[wunsch_fragen]]</f>
        <v>Wie kann ein Container storniert werden?</v>
      </c>
      <c r="AA68"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68" s="1">
        <f t="shared" si="17"/>
        <v>1</v>
      </c>
      <c r="AC68" s="1">
        <v>0</v>
      </c>
      <c r="AD68" s="1">
        <f t="shared" si="18"/>
        <v>0</v>
      </c>
    </row>
    <row r="69" spans="2:30" s="1" customFormat="1" x14ac:dyDescent="0.25">
      <c r="B69" s="1" t="str">
        <f>""&amp;_3sm_4_1_4_1[[#This Row],[wunsch_fragen]]</f>
        <v>Wie lange dauert die Lieferung des Containers?</v>
      </c>
      <c r="C6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lange dauert es, bis ein Container nach der Bestellung geliefert wird?</v>
      </c>
      <c r="D69" s="1">
        <f t="shared" si="12"/>
        <v>1</v>
      </c>
      <c r="E69" s="1">
        <v>1</v>
      </c>
      <c r="F69" s="1">
        <f t="shared" si="13"/>
        <v>1</v>
      </c>
      <c r="J69" s="1" t="str">
        <f>""&amp;_3sm_4_1_4o[[#This Row],[wunsch_fragen]]</f>
        <v>Wie lange dauert die Lieferung des Containers?</v>
      </c>
      <c r="K6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lange dauert es, bis ein bestellter Container geliefert wird?,Kann ich einen Container für nächste Woche bestellen, wenn ich heute anrufe?</v>
      </c>
      <c r="L69" s="1">
        <f t="shared" si="8"/>
        <v>1</v>
      </c>
      <c r="M69" s="1">
        <v>1</v>
      </c>
      <c r="N69" s="1">
        <f t="shared" si="14"/>
        <v>1</v>
      </c>
      <c r="R69" s="1" t="str">
        <f>""&amp;_3lg_4_1_4_1[[#This Row],[wunsch_fragen]]</f>
        <v>Wie lange dauert die Lieferung des Containers?</v>
      </c>
      <c r="S6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lange dauert die Lieferung eines Containers nach Bestellung?</v>
      </c>
      <c r="T69" s="1">
        <f t="shared" si="15"/>
        <v>1</v>
      </c>
      <c r="U69" s="1">
        <v>1</v>
      </c>
      <c r="V69" s="1">
        <f t="shared" si="16"/>
        <v>1</v>
      </c>
      <c r="Z69" s="1" t="str">
        <f>""&amp;_3lg_4_1_4o[[#This Row],[wunsch_fragen]]</f>
        <v>Wie lange dauert die Lieferung des Containers?</v>
      </c>
      <c r="AA6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lange dauert es, bis ein bestellter Container geliefert wird?,Kann ich einen Container für nächste Woche bestellen, wenn ich heute anrufe?</v>
      </c>
      <c r="AB69" s="1">
        <f t="shared" si="17"/>
        <v>1</v>
      </c>
      <c r="AC69" s="1">
        <v>1</v>
      </c>
      <c r="AD69" s="1">
        <f t="shared" si="18"/>
        <v>1</v>
      </c>
    </row>
    <row r="70" spans="2:30" s="1" customFormat="1" x14ac:dyDescent="0.25">
      <c r="B70" s="1" t="str">
        <f>""&amp;_3sm_4_1_4_1[[#This Row],[wunsch_fragen]]</f>
        <v>Wie groß muss die Einfahrt für einen Container sein?</v>
      </c>
      <c r="C7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70" s="1">
        <f t="shared" si="12"/>
        <v>1</v>
      </c>
      <c r="E70" s="1">
        <v>0</v>
      </c>
      <c r="F70" s="1">
        <f t="shared" si="13"/>
        <v>0</v>
      </c>
      <c r="J70" s="1" t="str">
        <f>""&amp;_3sm_4_1_4o[[#This Row],[wunsch_fragen]]</f>
        <v>Wie groß muss die Einfahrt für einen Container sein?</v>
      </c>
      <c r="K7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70" s="1">
        <f t="shared" si="8"/>
        <v>1</v>
      </c>
      <c r="M70" s="1">
        <v>0</v>
      </c>
      <c r="N70" s="1">
        <f t="shared" si="14"/>
        <v>0</v>
      </c>
      <c r="R70" s="1" t="str">
        <f>""&amp;_3lg_4_1_4_1[[#This Row],[wunsch_fragen]]</f>
        <v>Wie groß muss die Einfahrt für einen Container sein?</v>
      </c>
      <c r="S7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70" s="1">
        <f t="shared" si="15"/>
        <v>1</v>
      </c>
      <c r="U70" s="1">
        <v>0</v>
      </c>
      <c r="V70" s="1">
        <f t="shared" si="16"/>
        <v>0</v>
      </c>
      <c r="Z70" s="1" t="str">
        <f>""&amp;_3lg_4_1_4o[[#This Row],[wunsch_fragen]]</f>
        <v>Wie groß muss die Einfahrt für einen Container sein?</v>
      </c>
      <c r="AA7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70" s="1">
        <f t="shared" si="17"/>
        <v>1</v>
      </c>
      <c r="AC70" s="1">
        <v>0</v>
      </c>
      <c r="AD70" s="1">
        <f t="shared" si="18"/>
        <v>0</v>
      </c>
    </row>
    <row r="71" spans="2:30" s="1" customFormat="1" x14ac:dyDescent="0.25">
      <c r="B71" s="1" t="str">
        <f>""&amp;_3sm_4_1_4_1[[#This Row],[wunsch_fragen]]</f>
        <v>Zu welcher Uhrzeit erfolgt die Containerlieferung</v>
      </c>
      <c r="C7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71" s="1">
        <f t="shared" si="12"/>
        <v>0</v>
      </c>
      <c r="E71" s="1">
        <v>0</v>
      </c>
      <c r="F71" s="1">
        <f t="shared" si="13"/>
        <v>0</v>
      </c>
      <c r="J71" s="1" t="str">
        <f>""&amp;_3sm_4_1_4o[[#This Row],[wunsch_fragen]]</f>
        <v>Zu welcher Uhrzeit erfolgt die Containerlieferung</v>
      </c>
      <c r="K7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71" s="1">
        <f t="shared" si="8"/>
        <v>0</v>
      </c>
      <c r="M71" s="1">
        <v>0</v>
      </c>
      <c r="N71" s="1">
        <f t="shared" si="14"/>
        <v>0</v>
      </c>
      <c r="R71" s="1" t="str">
        <f>""&amp;_3lg_4_1_4_1[[#This Row],[wunsch_fragen]]</f>
        <v>Zu welcher Uhrzeit erfolgt die Containerlieferung</v>
      </c>
      <c r="S7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71" s="1">
        <f t="shared" si="15"/>
        <v>0</v>
      </c>
      <c r="U71" s="1">
        <v>0</v>
      </c>
      <c r="V71" s="1">
        <f t="shared" si="16"/>
        <v>0</v>
      </c>
      <c r="Z71" s="1" t="str">
        <f>""&amp;_3lg_4_1_4o[[#This Row],[wunsch_fragen]]</f>
        <v>Zu welcher Uhrzeit erfolgt die Containerlieferung</v>
      </c>
      <c r="AA7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71" s="1">
        <f t="shared" si="17"/>
        <v>0</v>
      </c>
      <c r="AC71" s="1">
        <v>0</v>
      </c>
      <c r="AD71" s="1">
        <f t="shared" si="18"/>
        <v>0</v>
      </c>
    </row>
    <row r="72" spans="2:30" s="1" customFormat="1" x14ac:dyDescent="0.25">
      <c r="B72" s="1" t="str">
        <f>""&amp;_3sm_4_1_4_1[[#This Row],[wunsch_fragen]]</f>
        <v>Muss ich bei der Anlieferung anwesend sein?</v>
      </c>
      <c r="C7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72" s="1">
        <f t="shared" si="12"/>
        <v>1</v>
      </c>
      <c r="E72" s="1">
        <v>0</v>
      </c>
      <c r="F72" s="1">
        <f t="shared" si="13"/>
        <v>0</v>
      </c>
      <c r="J72" s="1" t="str">
        <f>""&amp;_3sm_4_1_4o[[#This Row],[wunsch_fragen]]</f>
        <v>Muss ich bei der Anlieferung anwesend sein?</v>
      </c>
      <c r="K7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72" s="1">
        <f t="shared" si="8"/>
        <v>1</v>
      </c>
      <c r="M72" s="1">
        <v>0</v>
      </c>
      <c r="N72" s="1">
        <f t="shared" si="14"/>
        <v>0</v>
      </c>
      <c r="R72" s="1" t="str">
        <f>""&amp;_3lg_4_1_4_1[[#This Row],[wunsch_fragen]]</f>
        <v>Muss ich bei der Anlieferung anwesend sein?</v>
      </c>
      <c r="S7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72" s="1">
        <f t="shared" si="15"/>
        <v>1</v>
      </c>
      <c r="U72" s="1">
        <v>0</v>
      </c>
      <c r="V72" s="1">
        <f t="shared" si="16"/>
        <v>0</v>
      </c>
      <c r="Z72" s="1" t="str">
        <f>""&amp;_3lg_4_1_4o[[#This Row],[wunsch_fragen]]</f>
        <v>Muss ich bei der Anlieferung anwesend sein?</v>
      </c>
      <c r="AA7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72" s="1">
        <f t="shared" si="17"/>
        <v>1</v>
      </c>
      <c r="AC72" s="1">
        <v>0</v>
      </c>
      <c r="AD72" s="1">
        <f t="shared" si="18"/>
        <v>0</v>
      </c>
    </row>
    <row r="73" spans="2:30" s="1" customFormat="1" x14ac:dyDescent="0.25">
      <c r="B73" s="1" t="str">
        <f>""&amp;_3sm_4_1_4_1[[#This Row],[wunsch_fragen]]</f>
        <v>Wie kann ich eine Zwischenleerung beauftragen</v>
      </c>
      <c r="C7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73" s="1">
        <f t="shared" si="12"/>
        <v>0</v>
      </c>
      <c r="E73" s="1">
        <v>0</v>
      </c>
      <c r="F73" s="1">
        <f t="shared" si="13"/>
        <v>0</v>
      </c>
      <c r="J73" s="1" t="str">
        <f>""&amp;_3sm_4_1_4o[[#This Row],[wunsch_fragen]]</f>
        <v>Wie kann ich eine Zwischenleerung beauftragen</v>
      </c>
      <c r="K7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73" s="1">
        <f t="shared" si="8"/>
        <v>0</v>
      </c>
      <c r="M73" s="1">
        <v>0</v>
      </c>
      <c r="N73" s="1">
        <f t="shared" si="14"/>
        <v>0</v>
      </c>
      <c r="R73" s="1" t="str">
        <f>""&amp;_3lg_4_1_4_1[[#This Row],[wunsch_fragen]]</f>
        <v>Wie kann ich eine Zwischenleerung beauftragen</v>
      </c>
      <c r="S7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73" s="1">
        <f t="shared" si="15"/>
        <v>0</v>
      </c>
      <c r="U73" s="1">
        <v>0</v>
      </c>
      <c r="V73" s="1">
        <f t="shared" si="16"/>
        <v>0</v>
      </c>
      <c r="Z73" s="1" t="str">
        <f>""&amp;_3lg_4_1_4o[[#This Row],[wunsch_fragen]]</f>
        <v>Wie kann ich eine Zwischenleerung beauftragen</v>
      </c>
      <c r="AA7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73" s="1">
        <f t="shared" si="17"/>
        <v>0</v>
      </c>
      <c r="AC73" s="1">
        <v>0</v>
      </c>
      <c r="AD73" s="1">
        <f t="shared" si="18"/>
        <v>0</v>
      </c>
    </row>
    <row r="74" spans="2:30" s="1" customFormat="1" x14ac:dyDescent="0.25">
      <c r="B74" s="17" t="str">
        <f>""&amp;_3sm_4_1_4_1[[#This Row],[wunsch_fragen]]</f>
        <v>Bekomme ich Geld wieder bei einem halbvollen Container?</v>
      </c>
      <c r="C74" s="17"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74" s="17">
        <f t="shared" si="12"/>
        <v>1</v>
      </c>
      <c r="E74" s="17">
        <v>0</v>
      </c>
      <c r="F74" s="17">
        <f t="shared" si="13"/>
        <v>0</v>
      </c>
      <c r="J74" s="17" t="str">
        <f>""&amp;_3sm_4_1_4o[[#This Row],[wunsch_fragen]]</f>
        <v>Bekomme ich Geld wieder bei einem halbvollen Container?</v>
      </c>
      <c r="K74" s="17"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Bekomme ich Geld zurück, wenn der Container nur halb voll ist?,Wie wird die Menge des Bauschutts im Container berechnet?</v>
      </c>
      <c r="L74" s="17">
        <f t="shared" si="8"/>
        <v>1</v>
      </c>
      <c r="M74" s="17">
        <v>1</v>
      </c>
      <c r="N74" s="17">
        <f t="shared" si="14"/>
        <v>1</v>
      </c>
      <c r="R74" s="17" t="str">
        <f>""&amp;_3lg_4_1_4_1[[#This Row],[wunsch_fragen]]</f>
        <v>Bekomme ich Geld wieder bei einem halbvollen Container?</v>
      </c>
      <c r="S74" s="17"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Bekomme ich Geld zurück, wenn der Container nur halb voll ist?,Wie viel Bauschutt darf in einen Container aus einem Abriss entsorgt werden?</v>
      </c>
      <c r="T74" s="17">
        <f t="shared" si="15"/>
        <v>1</v>
      </c>
      <c r="U74" s="17">
        <v>1</v>
      </c>
      <c r="V74" s="17">
        <f t="shared" si="16"/>
        <v>1</v>
      </c>
      <c r="Z74" s="17" t="str">
        <f>""&amp;_3lg_4_1_4o[[#This Row],[wunsch_fragen]]</f>
        <v>Bekomme ich Geld wieder bei einem halbvollen Container?</v>
      </c>
      <c r="AA74" s="17"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74" s="17">
        <f t="shared" si="17"/>
        <v>1</v>
      </c>
      <c r="AC74" s="17">
        <v>0</v>
      </c>
      <c r="AD74" s="17">
        <f t="shared" si="18"/>
        <v>0</v>
      </c>
    </row>
    <row r="75" spans="2:30" s="1" customFormat="1" x14ac:dyDescent="0.25">
      <c r="B75" s="1" t="str">
        <f>""&amp;_3sm_4_1_4_1[[#This Row],[wunsch_fragen]]</f>
        <v>Wann wird mein Container abgeholt?</v>
      </c>
      <c r="C7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75" s="1">
        <f t="shared" si="12"/>
        <v>1</v>
      </c>
      <c r="E75" s="1">
        <v>0</v>
      </c>
      <c r="F75" s="1">
        <f t="shared" si="13"/>
        <v>0</v>
      </c>
      <c r="J75" s="1" t="str">
        <f>""&amp;_3sm_4_1_4o[[#This Row],[wunsch_fragen]]</f>
        <v>Wann wird mein Container abgeholt?</v>
      </c>
      <c r="K7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75" s="1">
        <f t="shared" si="8"/>
        <v>1</v>
      </c>
      <c r="M75" s="1">
        <v>0</v>
      </c>
      <c r="N75" s="1">
        <f t="shared" si="14"/>
        <v>0</v>
      </c>
      <c r="R75" s="1" t="str">
        <f>""&amp;_3lg_4_1_4_1[[#This Row],[wunsch_fragen]]</f>
        <v>Wann wird mein Container abgeholt?</v>
      </c>
      <c r="S7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75" s="1">
        <f t="shared" si="15"/>
        <v>1</v>
      </c>
      <c r="U75" s="1">
        <v>0</v>
      </c>
      <c r="V75" s="1">
        <f t="shared" si="16"/>
        <v>0</v>
      </c>
      <c r="Z75" s="1" t="str">
        <f>""&amp;_3lg_4_1_4o[[#This Row],[wunsch_fragen]]</f>
        <v>Wann wird mein Container abgeholt?</v>
      </c>
      <c r="AA7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75" s="1">
        <f t="shared" si="17"/>
        <v>1</v>
      </c>
      <c r="AC75" s="1">
        <v>0</v>
      </c>
      <c r="AD75" s="1">
        <f t="shared" si="18"/>
        <v>0</v>
      </c>
    </row>
    <row r="76" spans="2:30" s="1" customFormat="1" x14ac:dyDescent="0.25">
      <c r="B76" s="1" t="str">
        <f>""&amp;_3sm_4_1_4_1[[#This Row],[wunsch_fragen]]</f>
        <v>Wie lange darf der Container stehen bleiben? Darf der Container länger stehen bleiben?</v>
      </c>
      <c r="C7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76" s="1">
        <f t="shared" si="12"/>
        <v>2</v>
      </c>
      <c r="E76" s="1">
        <v>0</v>
      </c>
      <c r="F76" s="1">
        <f t="shared" si="13"/>
        <v>0</v>
      </c>
      <c r="J76" s="1" t="str">
        <f>""&amp;_3sm_4_1_4o[[#This Row],[wunsch_fragen]]</f>
        <v>Wie lange darf der Container stehen bleiben? Darf der Container länger stehen bleiben?</v>
      </c>
      <c r="K7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76" s="1">
        <f t="shared" si="8"/>
        <v>2</v>
      </c>
      <c r="M76" s="1">
        <v>0</v>
      </c>
      <c r="N76" s="1">
        <f t="shared" si="14"/>
        <v>0</v>
      </c>
      <c r="R76" s="1" t="str">
        <f>""&amp;_3lg_4_1_4_1[[#This Row],[wunsch_fragen]]</f>
        <v>Wie lange darf der Container stehen bleiben? Darf der Container länger stehen bleiben?</v>
      </c>
      <c r="S7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76" s="1">
        <f t="shared" si="15"/>
        <v>2</v>
      </c>
      <c r="U76" s="1">
        <v>0</v>
      </c>
      <c r="V76" s="1">
        <f t="shared" si="16"/>
        <v>0</v>
      </c>
      <c r="Z76" s="1" t="str">
        <f>""&amp;_3lg_4_1_4o[[#This Row],[wunsch_fragen]]</f>
        <v>Wie lange darf der Container stehen bleiben? Darf der Container länger stehen bleiben?</v>
      </c>
      <c r="AA7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76" s="1">
        <f t="shared" si="17"/>
        <v>2</v>
      </c>
      <c r="AC76" s="1">
        <v>0</v>
      </c>
      <c r="AD76" s="1">
        <f t="shared" si="18"/>
        <v>0</v>
      </c>
    </row>
    <row r="77" spans="2:30" s="1" customFormat="1" ht="30" x14ac:dyDescent="0.25">
      <c r="B77" s="1" t="str">
        <f>""&amp;_3sm_4_1_4_1[[#This Row],[wunsch_fragen]]</f>
        <v>Darf ein Bauschuttcontainer auf einem öffentlichen Weg stehen? Wird für die Aufstellung eines Containers eine Genehmigung benötigt?</v>
      </c>
      <c r="C77"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Darf ein Bauschutt Container auf dem öffentlichen Weg abgestellt werden?,Wird für das Abstellen eines Containers auf öffentlichem Grund eine Genehmigung benötigt?</v>
      </c>
      <c r="D77" s="1">
        <f t="shared" si="12"/>
        <v>2</v>
      </c>
      <c r="E77" s="1">
        <v>2</v>
      </c>
      <c r="F77" s="1">
        <f t="shared" si="13"/>
        <v>1</v>
      </c>
      <c r="J77" s="1" t="str">
        <f>""&amp;_3sm_4_1_4o[[#This Row],[wunsch_fragen]]</f>
        <v>Darf ein Bauschuttcontainer auf einem öffentlichen Weg stehen? Wird für die Aufstellung eines Containers eine Genehmigung benötigt?</v>
      </c>
      <c r="K77"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Darf ein Bauschuttcontainer auf einem öffentlichen Weg abgestellt werden?,Benötigt man eine Genehmigung, um einen Container auf einem öffentlichen Weg zu platzieren?</v>
      </c>
      <c r="L77" s="1">
        <f t="shared" si="8"/>
        <v>2</v>
      </c>
      <c r="M77" s="1">
        <v>2</v>
      </c>
      <c r="N77" s="1">
        <f t="shared" si="14"/>
        <v>1</v>
      </c>
      <c r="R77" s="1" t="str">
        <f>""&amp;_3lg_4_1_4_1[[#This Row],[wunsch_fragen]]</f>
        <v>Darf ein Bauschuttcontainer auf einem öffentlichen Weg stehen? Wird für die Aufstellung eines Containers eine Genehmigung benötigt?</v>
      </c>
      <c r="S77"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Darf ein Bauschutt Container auf dem öffentlichen Weg abgestellt werden?,Benötige ich eine Genehmigung, um einen Container auf dem öffentlichen Weg zu platzieren?</v>
      </c>
      <c r="T77" s="1">
        <f t="shared" si="15"/>
        <v>2</v>
      </c>
      <c r="U77" s="1">
        <v>2</v>
      </c>
      <c r="V77" s="1">
        <f t="shared" si="16"/>
        <v>1</v>
      </c>
      <c r="Z77" s="1" t="str">
        <f>""&amp;_3lg_4_1_4o[[#This Row],[wunsch_fragen]]</f>
        <v>Darf ein Bauschuttcontainer auf einem öffentlichen Weg stehen? Wird für die Aufstellung eines Containers eine Genehmigung benötigt?</v>
      </c>
      <c r="AA77"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Darf ein Bauschuttcontainer auf einem öffentlichen Weg abgestellt werden?,Benötigt man eine Genehmigung, um einen Container auf einem öffentlichen Weg zu platzieren?</v>
      </c>
      <c r="AB77" s="1">
        <f t="shared" si="17"/>
        <v>2</v>
      </c>
      <c r="AC77" s="1">
        <v>2</v>
      </c>
      <c r="AD77" s="1">
        <f t="shared" si="18"/>
        <v>1</v>
      </c>
    </row>
    <row r="78" spans="2:30" s="1" customFormat="1" x14ac:dyDescent="0.25">
      <c r="B78" s="17" t="str">
        <f>""&amp;_3sm_4_1_4_1[[#This Row],[wunsch_fragen]]</f>
        <v>Darf der Container gedreht werden?</v>
      </c>
      <c r="C78" s="17"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Darf ich den aufgestellten Container selbst drehen?</v>
      </c>
      <c r="D78" s="17">
        <f t="shared" si="12"/>
        <v>1</v>
      </c>
      <c r="E78" s="17">
        <v>1</v>
      </c>
      <c r="F78" s="17">
        <f t="shared" si="13"/>
        <v>1</v>
      </c>
      <c r="J78" s="17" t="str">
        <f>""&amp;_3sm_4_1_4o[[#This Row],[wunsch_fragen]]</f>
        <v>Darf der Container gedreht werden?</v>
      </c>
      <c r="K78" s="17"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Darf ich einen aufgestellten Container selbst umstellen?,Was soll ich tun, wenn ein Container falsch aufgestellt wurde?</v>
      </c>
      <c r="L78" s="17">
        <f t="shared" si="8"/>
        <v>1</v>
      </c>
      <c r="M78" s="17">
        <v>0</v>
      </c>
      <c r="N78" s="17">
        <f t="shared" si="14"/>
        <v>0</v>
      </c>
      <c r="R78" s="17" t="str">
        <f>""&amp;_3lg_4_1_4_1[[#This Row],[wunsch_fragen]]</f>
        <v>Darf der Container gedreht werden?</v>
      </c>
      <c r="S78" s="17"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Darf ich einen aufgestellten Container selbst drehen?</v>
      </c>
      <c r="T78" s="17">
        <f t="shared" si="15"/>
        <v>1</v>
      </c>
      <c r="U78" s="17">
        <v>1</v>
      </c>
      <c r="V78" s="17">
        <f t="shared" si="16"/>
        <v>1</v>
      </c>
      <c r="Z78" s="17" t="str">
        <f>""&amp;_3lg_4_1_4o[[#This Row],[wunsch_fragen]]</f>
        <v>Darf der Container gedreht werden?</v>
      </c>
      <c r="AA78" s="17"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Kann ein Container nachträglich gedreht oder umgestellt werden?</v>
      </c>
      <c r="AB78" s="17">
        <f t="shared" si="17"/>
        <v>1</v>
      </c>
      <c r="AC78" s="17">
        <v>1</v>
      </c>
      <c r="AD78" s="17">
        <f t="shared" si="18"/>
        <v>1</v>
      </c>
    </row>
    <row r="79" spans="2:30" s="1" customFormat="1" x14ac:dyDescent="0.25">
      <c r="B79" s="1" t="str">
        <f>""&amp;_3sm_4_1_4_1[[#This Row],[wunsch_fragen]]</f>
        <v>Wie hoch darf der Container beladen werden?</v>
      </c>
      <c r="C7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hoch darf ein Container beladen werden?,Dürfen große Latten in den Bauschutt Container entsorgt werden?</v>
      </c>
      <c r="D79" s="1">
        <f t="shared" si="12"/>
        <v>1</v>
      </c>
      <c r="E79" s="1">
        <v>1</v>
      </c>
      <c r="F79" s="1">
        <f t="shared" si="13"/>
        <v>1</v>
      </c>
      <c r="J79" s="1" t="str">
        <f>""&amp;_3sm_4_1_4o[[#This Row],[wunsch_fragen]]</f>
        <v>Wie hoch darf der Container beladen werden?</v>
      </c>
      <c r="K7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hoch darf ein Container beladen werden?,Dürfen große Latten in einen Bauschutt-Container entsorgt werden?</v>
      </c>
      <c r="L79" s="1">
        <f t="shared" si="8"/>
        <v>1</v>
      </c>
      <c r="M79" s="1">
        <v>1</v>
      </c>
      <c r="N79" s="1">
        <f t="shared" si="14"/>
        <v>1</v>
      </c>
      <c r="R79" s="1" t="str">
        <f>""&amp;_3lg_4_1_4_1[[#This Row],[wunsch_fragen]]</f>
        <v>Wie hoch darf der Container beladen werden?</v>
      </c>
      <c r="S7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hoch darf ein Container beladen werden?,Dürfen große Latten in den Bauschutt Container entsorgt werden?</v>
      </c>
      <c r="T79" s="1">
        <f t="shared" si="15"/>
        <v>1</v>
      </c>
      <c r="U79" s="1">
        <v>1</v>
      </c>
      <c r="V79" s="1">
        <f t="shared" si="16"/>
        <v>1</v>
      </c>
      <c r="Z79" s="1" t="str">
        <f>""&amp;_3lg_4_1_4o[[#This Row],[wunsch_fragen]]</f>
        <v>Wie hoch darf der Container beladen werden?</v>
      </c>
      <c r="AA7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hoch darf ein Container beladen werden?,Dürfen große Latten in einen Bauschutt-Container entsorgt werden?</v>
      </c>
      <c r="AB79" s="1">
        <f t="shared" si="17"/>
        <v>1</v>
      </c>
      <c r="AC79" s="1">
        <v>1</v>
      </c>
      <c r="AD79" s="1">
        <f t="shared" si="18"/>
        <v>1</v>
      </c>
    </row>
    <row r="80" spans="2:30" s="1" customFormat="1" x14ac:dyDescent="0.25">
      <c r="B80" s="1" t="str">
        <f>""&amp;_3sm_4_1_4_1[[#This Row],[wunsch_fragen]]</f>
        <v>Wie kann verhindert werden, dass andere meinen Container verwenden</v>
      </c>
      <c r="C8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80" s="1">
        <f t="shared" si="12"/>
        <v>0</v>
      </c>
      <c r="E80" s="1">
        <v>0</v>
      </c>
      <c r="F80" s="1">
        <f t="shared" si="13"/>
        <v>0</v>
      </c>
      <c r="J80" s="1" t="str">
        <f>""&amp;_3sm_4_1_4o[[#This Row],[wunsch_fragen]]</f>
        <v>Wie kann verhindert werden, dass andere meinen Container verwenden</v>
      </c>
      <c r="K8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80" s="1">
        <f t="shared" si="8"/>
        <v>0</v>
      </c>
      <c r="M80" s="1">
        <v>0</v>
      </c>
      <c r="N80" s="1">
        <f t="shared" si="14"/>
        <v>0</v>
      </c>
      <c r="R80" s="1" t="str">
        <f>""&amp;_3lg_4_1_4_1[[#This Row],[wunsch_fragen]]</f>
        <v>Wie kann verhindert werden, dass andere meinen Container verwenden</v>
      </c>
      <c r="S8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80" s="1">
        <f t="shared" si="15"/>
        <v>0</v>
      </c>
      <c r="U80" s="1">
        <v>0</v>
      </c>
      <c r="V80" s="1">
        <f t="shared" si="16"/>
        <v>0</v>
      </c>
      <c r="Z80" s="1" t="str">
        <f>""&amp;_3lg_4_1_4o[[#This Row],[wunsch_fragen]]</f>
        <v>Wie kann verhindert werden, dass andere meinen Container verwenden</v>
      </c>
      <c r="AA8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80" s="1">
        <f t="shared" si="17"/>
        <v>0</v>
      </c>
      <c r="AC80" s="1">
        <v>0</v>
      </c>
      <c r="AD80" s="1">
        <f t="shared" si="18"/>
        <v>0</v>
      </c>
    </row>
    <row r="81" spans="2:30" s="1" customFormat="1" x14ac:dyDescent="0.25">
      <c r="B81" s="1" t="str">
        <f>""&amp;_3sm_4_1_4_1[[#This Row],[wunsch_fragen]]</f>
        <v>Wie kann man bezahlen?</v>
      </c>
      <c r="C8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kann ich bei Ihnen bezahlen?</v>
      </c>
      <c r="D81" s="1">
        <f t="shared" si="12"/>
        <v>1</v>
      </c>
      <c r="E81" s="1">
        <v>1</v>
      </c>
      <c r="F81" s="1">
        <f t="shared" si="13"/>
        <v>1</v>
      </c>
      <c r="J81" s="1" t="str">
        <f>""&amp;_3sm_4_1_4o[[#This Row],[wunsch_fragen]]</f>
        <v>Wie kann man bezahlen?</v>
      </c>
      <c r="K8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Welche Zahlungsmethoden bietet Ihr Unternehmen an?</v>
      </c>
      <c r="L81" s="1">
        <f t="shared" si="8"/>
        <v>1</v>
      </c>
      <c r="M81" s="1">
        <v>1</v>
      </c>
      <c r="N81" s="1">
        <f t="shared" si="14"/>
        <v>1</v>
      </c>
      <c r="R81" s="1" t="str">
        <f>""&amp;_3lg_4_1_4_1[[#This Row],[wunsch_fragen]]</f>
        <v>Wie kann man bezahlen?</v>
      </c>
      <c r="S8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kann ich bei Ihnen bezahlen?</v>
      </c>
      <c r="T81" s="1">
        <f t="shared" si="15"/>
        <v>1</v>
      </c>
      <c r="U81" s="1">
        <v>1</v>
      </c>
      <c r="V81" s="1">
        <f t="shared" si="16"/>
        <v>1</v>
      </c>
      <c r="Z81" s="1" t="str">
        <f>""&amp;_3lg_4_1_4o[[#This Row],[wunsch_fragen]]</f>
        <v>Wie kann man bezahlen?</v>
      </c>
      <c r="AA8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Welche Zahlungsmethoden bietet Ihr Unternehmen an?</v>
      </c>
      <c r="AB81" s="1">
        <f t="shared" si="17"/>
        <v>1</v>
      </c>
      <c r="AC81" s="1">
        <v>1</v>
      </c>
      <c r="AD81" s="1">
        <f t="shared" si="18"/>
        <v>1</v>
      </c>
    </row>
    <row r="82" spans="2:30" s="1" customFormat="1" x14ac:dyDescent="0.25">
      <c r="B82" s="1" t="str">
        <f>""&amp;_3sm_4_1_4_1[[#This Row],[wunsch_fragen]]</f>
        <v>Wird die Tonne vom Hof geholt?</v>
      </c>
      <c r="C8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82" s="1">
        <f t="shared" si="12"/>
        <v>1</v>
      </c>
      <c r="E82" s="1">
        <v>0</v>
      </c>
      <c r="F82" s="1">
        <f t="shared" si="13"/>
        <v>0</v>
      </c>
      <c r="J82" s="1" t="str">
        <f>""&amp;_3sm_4_1_4o[[#This Row],[wunsch_fragen]]</f>
        <v>Wird die Tonne vom Hof geholt?</v>
      </c>
      <c r="K8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82" s="1">
        <f t="shared" si="8"/>
        <v>1</v>
      </c>
      <c r="M82" s="1">
        <v>0</v>
      </c>
      <c r="N82" s="1">
        <f t="shared" si="14"/>
        <v>0</v>
      </c>
      <c r="R82" s="1" t="str">
        <f>""&amp;_3lg_4_1_4_1[[#This Row],[wunsch_fragen]]</f>
        <v>Wird die Tonne vom Hof geholt?</v>
      </c>
      <c r="S8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82" s="1">
        <f t="shared" si="15"/>
        <v>1</v>
      </c>
      <c r="U82" s="1">
        <v>0</v>
      </c>
      <c r="V82" s="1">
        <f t="shared" si="16"/>
        <v>0</v>
      </c>
      <c r="Z82" s="1" t="str">
        <f>""&amp;_3lg_4_1_4o[[#This Row],[wunsch_fragen]]</f>
        <v>Wird die Tonne vom Hof geholt?</v>
      </c>
      <c r="AA8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82" s="1">
        <f t="shared" si="17"/>
        <v>1</v>
      </c>
      <c r="AC82" s="1">
        <v>0</v>
      </c>
      <c r="AD82" s="1">
        <f t="shared" si="18"/>
        <v>0</v>
      </c>
    </row>
    <row r="83" spans="2:30" s="1" customFormat="1" x14ac:dyDescent="0.25">
      <c r="B83" s="1" t="str">
        <f>""&amp;_3sm_4_1_4_1[[#This Row],[wunsch_fragen]]</f>
        <v/>
      </c>
      <c r="C8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83" s="1">
        <f t="shared" si="12"/>
        <v>0</v>
      </c>
      <c r="E83" s="1">
        <v>0</v>
      </c>
      <c r="F83" s="1">
        <f t="shared" si="13"/>
        <v>0</v>
      </c>
      <c r="J83" s="1" t="str">
        <f>""&amp;_3sm_4_1_4o[[#This Row],[wunsch_fragen]]</f>
        <v/>
      </c>
      <c r="K8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83" s="1">
        <f t="shared" ref="L83:L101" si="19">LEN(J83)-LEN(SUBSTITUTE(J83,"?",""))</f>
        <v>0</v>
      </c>
      <c r="M83" s="1">
        <v>0</v>
      </c>
      <c r="N83" s="1">
        <f t="shared" si="14"/>
        <v>0</v>
      </c>
      <c r="R83" s="1" t="str">
        <f>""&amp;_3lg_4_1_4_1[[#This Row],[wunsch_fragen]]</f>
        <v/>
      </c>
      <c r="S8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83" s="1">
        <f t="shared" si="15"/>
        <v>0</v>
      </c>
      <c r="U83" s="1">
        <v>0</v>
      </c>
      <c r="V83" s="1">
        <f t="shared" si="16"/>
        <v>0</v>
      </c>
      <c r="Z83" s="1" t="str">
        <f>""&amp;_3lg_4_1_4o[[#This Row],[wunsch_fragen]]</f>
        <v/>
      </c>
      <c r="AA8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83" s="1">
        <f t="shared" si="17"/>
        <v>0</v>
      </c>
      <c r="AC83" s="1">
        <v>0</v>
      </c>
      <c r="AD83" s="1">
        <f t="shared" si="18"/>
        <v>0</v>
      </c>
    </row>
    <row r="84" spans="2:30" s="1" customFormat="1" x14ac:dyDescent="0.25">
      <c r="B84" s="1" t="str">
        <f>""&amp;_3sm_4_1_4_1[[#This Row],[wunsch_fragen]]</f>
        <v/>
      </c>
      <c r="C84"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84" s="1">
        <f t="shared" si="12"/>
        <v>0</v>
      </c>
      <c r="E84" s="1">
        <v>0</v>
      </c>
      <c r="F84" s="1">
        <f t="shared" si="13"/>
        <v>0</v>
      </c>
      <c r="J84" s="1" t="str">
        <f>""&amp;_3sm_4_1_4o[[#This Row],[wunsch_fragen]]</f>
        <v/>
      </c>
      <c r="K84"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84" s="1">
        <f t="shared" si="19"/>
        <v>0</v>
      </c>
      <c r="M84" s="1">
        <v>0</v>
      </c>
      <c r="N84" s="1">
        <f t="shared" si="14"/>
        <v>0</v>
      </c>
      <c r="R84" s="1" t="str">
        <f>""&amp;_3lg_4_1_4_1[[#This Row],[wunsch_fragen]]</f>
        <v/>
      </c>
      <c r="S84"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84" s="1">
        <f t="shared" si="15"/>
        <v>0</v>
      </c>
      <c r="U84" s="1">
        <v>0</v>
      </c>
      <c r="V84" s="1">
        <f t="shared" si="16"/>
        <v>0</v>
      </c>
      <c r="Z84" s="1" t="str">
        <f>""&amp;_3lg_4_1_4o[[#This Row],[wunsch_fragen]]</f>
        <v/>
      </c>
      <c r="AA84"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84" s="1">
        <f t="shared" si="17"/>
        <v>0</v>
      </c>
      <c r="AC84" s="1">
        <v>0</v>
      </c>
      <c r="AD84" s="1">
        <f t="shared" si="18"/>
        <v>0</v>
      </c>
    </row>
    <row r="85" spans="2:30" s="1" customFormat="1" x14ac:dyDescent="0.25">
      <c r="B85" s="1" t="str">
        <f>""&amp;_3sm_4_1_4_1[[#This Row],[wunsch_fragen]]</f>
        <v/>
      </c>
      <c r="C8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85" s="1">
        <f t="shared" si="12"/>
        <v>0</v>
      </c>
      <c r="E85" s="1">
        <v>0</v>
      </c>
      <c r="F85" s="1">
        <f t="shared" si="13"/>
        <v>0</v>
      </c>
      <c r="J85" s="1" t="str">
        <f>""&amp;_3sm_4_1_4o[[#This Row],[wunsch_fragen]]</f>
        <v/>
      </c>
      <c r="K8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85" s="1">
        <f t="shared" si="19"/>
        <v>0</v>
      </c>
      <c r="M85" s="1">
        <v>0</v>
      </c>
      <c r="N85" s="1">
        <f t="shared" si="14"/>
        <v>0</v>
      </c>
      <c r="R85" s="1" t="str">
        <f>""&amp;_3lg_4_1_4_1[[#This Row],[wunsch_fragen]]</f>
        <v/>
      </c>
      <c r="S8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85" s="1">
        <f t="shared" si="15"/>
        <v>0</v>
      </c>
      <c r="U85" s="1">
        <v>0</v>
      </c>
      <c r="V85" s="1">
        <f t="shared" si="16"/>
        <v>0</v>
      </c>
      <c r="Z85" s="1" t="str">
        <f>""&amp;_3lg_4_1_4o[[#This Row],[wunsch_fragen]]</f>
        <v/>
      </c>
      <c r="AA8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85" s="1">
        <f t="shared" si="17"/>
        <v>0</v>
      </c>
      <c r="AC85" s="1">
        <v>0</v>
      </c>
      <c r="AD85" s="1">
        <f t="shared" si="18"/>
        <v>0</v>
      </c>
    </row>
    <row r="86" spans="2:30" s="1" customFormat="1" x14ac:dyDescent="0.25">
      <c r="B86" s="1" t="str">
        <f>""&amp;_3sm_4_1_4_1[[#This Row],[wunsch_fragen]]</f>
        <v/>
      </c>
      <c r="C8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86" s="1">
        <f t="shared" si="12"/>
        <v>0</v>
      </c>
      <c r="E86" s="1">
        <v>0</v>
      </c>
      <c r="F86" s="1">
        <f t="shared" si="13"/>
        <v>0</v>
      </c>
      <c r="J86" s="1" t="str">
        <f>""&amp;_3sm_4_1_4o[[#This Row],[wunsch_fragen]]</f>
        <v/>
      </c>
      <c r="K8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86" s="1">
        <f t="shared" si="19"/>
        <v>0</v>
      </c>
      <c r="M86" s="1">
        <v>0</v>
      </c>
      <c r="N86" s="1">
        <f t="shared" si="14"/>
        <v>0</v>
      </c>
      <c r="R86" s="1" t="str">
        <f>""&amp;_3lg_4_1_4_1[[#This Row],[wunsch_fragen]]</f>
        <v/>
      </c>
      <c r="S8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86" s="1">
        <f t="shared" si="15"/>
        <v>0</v>
      </c>
      <c r="U86" s="1">
        <v>0</v>
      </c>
      <c r="V86" s="1">
        <f t="shared" si="16"/>
        <v>0</v>
      </c>
      <c r="Z86" s="1" t="str">
        <f>""&amp;_3lg_4_1_4o[[#This Row],[wunsch_fragen]]</f>
        <v/>
      </c>
      <c r="AA8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86" s="1">
        <f t="shared" si="17"/>
        <v>0</v>
      </c>
      <c r="AC86" s="1">
        <v>0</v>
      </c>
      <c r="AD86" s="1">
        <f t="shared" si="18"/>
        <v>0</v>
      </c>
    </row>
    <row r="87" spans="2:30" s="1" customFormat="1" x14ac:dyDescent="0.25">
      <c r="B87" s="1" t="str">
        <f>""&amp;_3sm_4_1_4_1[[#This Row],[wunsch_fragen]]</f>
        <v/>
      </c>
      <c r="C87"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87" s="1">
        <f t="shared" si="12"/>
        <v>0</v>
      </c>
      <c r="E87" s="1">
        <v>0</v>
      </c>
      <c r="F87" s="1">
        <f t="shared" si="13"/>
        <v>0</v>
      </c>
      <c r="J87" s="1" t="str">
        <f>""&amp;_3sm_4_1_4o[[#This Row],[wunsch_fragen]]</f>
        <v/>
      </c>
      <c r="K87"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87" s="1">
        <f t="shared" si="19"/>
        <v>0</v>
      </c>
      <c r="M87" s="1">
        <v>0</v>
      </c>
      <c r="N87" s="1">
        <f t="shared" si="14"/>
        <v>0</v>
      </c>
      <c r="R87" s="1" t="str">
        <f>""&amp;_3lg_4_1_4_1[[#This Row],[wunsch_fragen]]</f>
        <v/>
      </c>
      <c r="S87"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87" s="1">
        <f t="shared" si="15"/>
        <v>0</v>
      </c>
      <c r="U87" s="1">
        <v>0</v>
      </c>
      <c r="V87" s="1">
        <f t="shared" si="16"/>
        <v>0</v>
      </c>
      <c r="Z87" s="1" t="str">
        <f>""&amp;_3lg_4_1_4o[[#This Row],[wunsch_fragen]]</f>
        <v/>
      </c>
      <c r="AA87"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87" s="1">
        <f t="shared" si="17"/>
        <v>0</v>
      </c>
      <c r="AC87" s="1">
        <v>0</v>
      </c>
      <c r="AD87" s="1">
        <f t="shared" si="18"/>
        <v>0</v>
      </c>
    </row>
    <row r="88" spans="2:30" s="1" customFormat="1" x14ac:dyDescent="0.25">
      <c r="B88" s="1" t="str">
        <f>""&amp;_3sm_4_1_4_1[[#This Row],[wunsch_fragen]]</f>
        <v/>
      </c>
      <c r="C88"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88" s="1">
        <f t="shared" si="12"/>
        <v>0</v>
      </c>
      <c r="E88" s="1">
        <v>0</v>
      </c>
      <c r="F88" s="1">
        <f t="shared" si="13"/>
        <v>0</v>
      </c>
      <c r="J88" s="1" t="str">
        <f>""&amp;_3sm_4_1_4o[[#This Row],[wunsch_fragen]]</f>
        <v/>
      </c>
      <c r="K88"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88" s="1">
        <f t="shared" si="19"/>
        <v>0</v>
      </c>
      <c r="M88" s="1">
        <v>0</v>
      </c>
      <c r="N88" s="1">
        <f t="shared" si="14"/>
        <v>0</v>
      </c>
      <c r="R88" s="1" t="str">
        <f>""&amp;_3lg_4_1_4_1[[#This Row],[wunsch_fragen]]</f>
        <v/>
      </c>
      <c r="S88"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88" s="1">
        <f t="shared" si="15"/>
        <v>0</v>
      </c>
      <c r="U88" s="1">
        <v>0</v>
      </c>
      <c r="V88" s="1">
        <f t="shared" si="16"/>
        <v>0</v>
      </c>
      <c r="Z88" s="1" t="str">
        <f>""&amp;_3lg_4_1_4o[[#This Row],[wunsch_fragen]]</f>
        <v/>
      </c>
      <c r="AA88"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88" s="1">
        <f t="shared" si="17"/>
        <v>0</v>
      </c>
      <c r="AC88" s="1">
        <v>0</v>
      </c>
      <c r="AD88" s="1">
        <f t="shared" si="18"/>
        <v>0</v>
      </c>
    </row>
    <row r="89" spans="2:30" s="1" customFormat="1" x14ac:dyDescent="0.25">
      <c r="B89" s="1" t="str">
        <f>""&amp;_3sm_4_1_4_1[[#This Row],[wunsch_fragen]]</f>
        <v/>
      </c>
      <c r="C8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Ist die Berliner Straßenreinigung ein direkter Konkurrent Ihres Unternehmens?</v>
      </c>
      <c r="D89" s="1">
        <f t="shared" si="12"/>
        <v>0</v>
      </c>
      <c r="E89" s="1">
        <v>0</v>
      </c>
      <c r="F89" s="1">
        <f t="shared" si="13"/>
        <v>0</v>
      </c>
      <c r="J89" s="1" t="str">
        <f>""&amp;_3sm_4_1_4o[[#This Row],[wunsch_fragen]]</f>
        <v/>
      </c>
      <c r="K8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Ist die Berliner Straßenreinigung ein direkter Konkurrent von Ihnen?</v>
      </c>
      <c r="L89" s="1">
        <f t="shared" si="19"/>
        <v>0</v>
      </c>
      <c r="M89" s="1">
        <v>0</v>
      </c>
      <c r="N89" s="1">
        <f t="shared" si="14"/>
        <v>0</v>
      </c>
      <c r="R89" s="1" t="str">
        <f>""&amp;_3lg_4_1_4_1[[#This Row],[wunsch_fragen]]</f>
        <v/>
      </c>
      <c r="S8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Ist die Berliner Straßenreinigung ein direkter Konkurrent Ihres Unternehmens?</v>
      </c>
      <c r="T89" s="1">
        <f t="shared" si="15"/>
        <v>0</v>
      </c>
      <c r="U89" s="1">
        <v>0</v>
      </c>
      <c r="V89" s="1">
        <f t="shared" si="16"/>
        <v>0</v>
      </c>
      <c r="Z89" s="1" t="str">
        <f>""&amp;_3lg_4_1_4o[[#This Row],[wunsch_fragen]]</f>
        <v/>
      </c>
      <c r="AA8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Ist die Berliner Straßenreinigung ein direkter Konkurrent Ihrer Firma?</v>
      </c>
      <c r="AB89" s="1">
        <f t="shared" si="17"/>
        <v>0</v>
      </c>
      <c r="AC89" s="1">
        <v>0</v>
      </c>
      <c r="AD89" s="1">
        <f t="shared" si="18"/>
        <v>0</v>
      </c>
    </row>
    <row r="90" spans="2:30" s="1" customFormat="1" x14ac:dyDescent="0.25">
      <c r="B90" s="1" t="str">
        <f>""&amp;_3sm_4_1_4_1[[#This Row],[wunsch_fragen]]</f>
        <v/>
      </c>
      <c r="C9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90" s="1">
        <f t="shared" si="12"/>
        <v>0</v>
      </c>
      <c r="E90" s="1">
        <v>0</v>
      </c>
      <c r="F90" s="1">
        <f t="shared" si="13"/>
        <v>0</v>
      </c>
      <c r="J90" s="1" t="str">
        <f>""&amp;_3sm_4_1_4o[[#This Row],[wunsch_fragen]]</f>
        <v/>
      </c>
      <c r="K9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90" s="1">
        <f t="shared" si="19"/>
        <v>0</v>
      </c>
      <c r="M90" s="1">
        <v>0</v>
      </c>
      <c r="N90" s="1">
        <f t="shared" si="14"/>
        <v>0</v>
      </c>
      <c r="R90" s="1" t="str">
        <f>""&amp;_3lg_4_1_4_1[[#This Row],[wunsch_fragen]]</f>
        <v/>
      </c>
      <c r="S9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90" s="1">
        <f t="shared" si="15"/>
        <v>0</v>
      </c>
      <c r="U90" s="1">
        <v>0</v>
      </c>
      <c r="V90" s="1">
        <f t="shared" si="16"/>
        <v>0</v>
      </c>
      <c r="Z90" s="1" t="str">
        <f>""&amp;_3lg_4_1_4o[[#This Row],[wunsch_fragen]]</f>
        <v/>
      </c>
      <c r="AA9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90" s="1">
        <f t="shared" si="17"/>
        <v>0</v>
      </c>
      <c r="AC90" s="1">
        <v>0</v>
      </c>
      <c r="AD90" s="1">
        <f t="shared" si="18"/>
        <v>0</v>
      </c>
    </row>
    <row r="91" spans="2:30" s="1" customFormat="1" x14ac:dyDescent="0.25">
      <c r="B91" s="1" t="str">
        <f>""&amp;_3sm_4_1_4_1[[#This Row],[wunsch_fragen]]</f>
        <v/>
      </c>
      <c r="C9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91" s="1">
        <f t="shared" si="12"/>
        <v>0</v>
      </c>
      <c r="E91" s="1">
        <v>0</v>
      </c>
      <c r="F91" s="1">
        <f t="shared" si="13"/>
        <v>0</v>
      </c>
      <c r="J91" s="1" t="str">
        <f>""&amp;_3sm_4_1_4o[[#This Row],[wunsch_fragen]]</f>
        <v/>
      </c>
      <c r="K9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91" s="1">
        <f t="shared" si="19"/>
        <v>0</v>
      </c>
      <c r="M91" s="1">
        <v>0</v>
      </c>
      <c r="N91" s="1">
        <f t="shared" si="14"/>
        <v>0</v>
      </c>
      <c r="R91" s="1" t="str">
        <f>""&amp;_3lg_4_1_4_1[[#This Row],[wunsch_fragen]]</f>
        <v/>
      </c>
      <c r="S9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91" s="1">
        <f t="shared" si="15"/>
        <v>0</v>
      </c>
      <c r="U91" s="1">
        <v>0</v>
      </c>
      <c r="V91" s="1">
        <f t="shared" si="16"/>
        <v>0</v>
      </c>
      <c r="Z91" s="1" t="str">
        <f>""&amp;_3lg_4_1_4o[[#This Row],[wunsch_fragen]]</f>
        <v/>
      </c>
      <c r="AA9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91" s="1">
        <f t="shared" si="17"/>
        <v>0</v>
      </c>
      <c r="AC91" s="1">
        <v>0</v>
      </c>
      <c r="AD91" s="1">
        <f t="shared" si="18"/>
        <v>0</v>
      </c>
    </row>
    <row r="92" spans="2:30" s="1" customFormat="1" ht="30" x14ac:dyDescent="0.25">
      <c r="B92" s="1" t="str">
        <f>""&amp;_3sm_4_1_4_1[[#This Row],[wunsch_fragen]]</f>
        <v>Wo werden Akten entsorgt? Wo werden CDs entsorgt? Wo wird Pappe entsorgt?</v>
      </c>
      <c r="C92"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Darf Pappe in einen Container entsorgt werden?,Können CDs in einen Container entsorgt werden?,Ist die Entsorgung von Akten in einem Container erlaubt?</v>
      </c>
      <c r="D92" s="1">
        <f t="shared" si="12"/>
        <v>3</v>
      </c>
      <c r="E92" s="1">
        <v>3</v>
      </c>
      <c r="F92" s="1">
        <f t="shared" si="13"/>
        <v>1</v>
      </c>
      <c r="J92" s="1" t="str">
        <f>""&amp;_3sm_4_1_4o[[#This Row],[wunsch_fragen]]</f>
        <v>Wo werden Akten entsorgt? Wo werden CDs entsorgt? Wo wird Pappe entsorgt?</v>
      </c>
      <c r="K92"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entsorgt man Pappe richtig?,Wie entsorgt man CDs korrekt?,Wie entsorgt man Akten ordnungsgemäß?,Dürfen Pappe, CDs und Akten zusammen in einen Container entsorgt werden?</v>
      </c>
      <c r="L92" s="1">
        <f t="shared" si="19"/>
        <v>3</v>
      </c>
      <c r="M92" s="1">
        <v>3</v>
      </c>
      <c r="N92" s="1">
        <f t="shared" si="14"/>
        <v>1</v>
      </c>
      <c r="R92" s="1" t="str">
        <f>""&amp;_3lg_4_1_4_1[[#This Row],[wunsch_fragen]]</f>
        <v>Wo werden Akten entsorgt? Wo werden CDs entsorgt? Wo wird Pappe entsorgt?</v>
      </c>
      <c r="S92"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kann Pappe entsorgt werden?,Wie werden CDs richtig entsorgt?,Wie können Akten ordnungsgemäß entsorgt werden?</v>
      </c>
      <c r="T92" s="1">
        <f t="shared" si="15"/>
        <v>3</v>
      </c>
      <c r="U92" s="1">
        <v>3</v>
      </c>
      <c r="V92" s="1">
        <f t="shared" si="16"/>
        <v>1</v>
      </c>
      <c r="Z92" s="1" t="str">
        <f>""&amp;_3lg_4_1_4o[[#This Row],[wunsch_fragen]]</f>
        <v>Wo werden Akten entsorgt? Wo werden CDs entsorgt? Wo wird Pappe entsorgt?</v>
      </c>
      <c r="AA92"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Darf Pappe in einen Container entsorgt werden?,Können CDs in einen Container entsorgt werden?,Wie entsorgt man eine große Menge an Akten?</v>
      </c>
      <c r="AB92" s="1">
        <f t="shared" si="17"/>
        <v>3</v>
      </c>
      <c r="AC92" s="1">
        <v>3</v>
      </c>
      <c r="AD92" s="1">
        <f t="shared" si="18"/>
        <v>1</v>
      </c>
    </row>
    <row r="93" spans="2:30" s="1" customFormat="1" x14ac:dyDescent="0.25">
      <c r="B93" s="1" t="str">
        <f>""&amp;_3sm_4_1_4_1[[#This Row],[wunsch_fragen]]</f>
        <v>Wo wird eine Küche entsorgt? Wo wir ein Esstisch entsorgt? Wo werden Stühle entsorgt?</v>
      </c>
      <c r="C93"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entsorge ich eine alte Küche?,Wie kann ich einen Esstisch entsorgen?,Dürfen Stühle in den Container für Sperrmüll?</v>
      </c>
      <c r="D93" s="1">
        <f t="shared" si="12"/>
        <v>3</v>
      </c>
      <c r="E93" s="1">
        <v>3</v>
      </c>
      <c r="F93" s="1">
        <f t="shared" si="13"/>
        <v>1</v>
      </c>
      <c r="J93" s="1" t="str">
        <f>""&amp;_3sm_4_1_4o[[#This Row],[wunsch_fragen]]</f>
        <v>Wo wird eine Küche entsorgt? Wo wir ein Esstisch entsorgt? Wo werden Stühle entsorgt?</v>
      </c>
      <c r="K93"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entsorge ich eine alte Küche?,Welcher Container ist für einen Esstisch geeignet?,Wie entsorge ich Stühle?</v>
      </c>
      <c r="L93" s="1">
        <f t="shared" si="19"/>
        <v>3</v>
      </c>
      <c r="M93" s="1">
        <v>3</v>
      </c>
      <c r="N93" s="1">
        <f t="shared" si="14"/>
        <v>1</v>
      </c>
      <c r="R93" s="1" t="str">
        <f>""&amp;_3lg_4_1_4_1[[#This Row],[wunsch_fragen]]</f>
        <v>Wo wird eine Küche entsorgt? Wo wir ein Esstisch entsorgt? Wo werden Stühle entsorgt?</v>
      </c>
      <c r="S93"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entsorge ich eine alte Küche?,Wie kann ich einen Esstisch entsorgen?,Dürfen Stühle in den Container für Sperrmüll?</v>
      </c>
      <c r="T93" s="1">
        <f t="shared" si="15"/>
        <v>3</v>
      </c>
      <c r="U93" s="1">
        <v>3</v>
      </c>
      <c r="V93" s="1">
        <f t="shared" si="16"/>
        <v>1</v>
      </c>
      <c r="Z93" s="1" t="str">
        <f>""&amp;_3lg_4_1_4o[[#This Row],[wunsch_fragen]]</f>
        <v>Wo wird eine Küche entsorgt? Wo wir ein Esstisch entsorgt? Wo werden Stühle entsorgt?</v>
      </c>
      <c r="AA93"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entsorge ich eine alte Küche?,Welcher Container ist für einen Esstisch geeignet?,Wie entsorge ich Stühle?</v>
      </c>
      <c r="AB93" s="1">
        <f t="shared" si="17"/>
        <v>3</v>
      </c>
      <c r="AC93" s="1">
        <v>3</v>
      </c>
      <c r="AD93" s="1">
        <f t="shared" si="18"/>
        <v>1</v>
      </c>
    </row>
    <row r="94" spans="2:30" s="1" customFormat="1" ht="30" x14ac:dyDescent="0.25">
      <c r="B94" s="1" t="str">
        <f>""&amp;_3sm_4_1_4_1[[#This Row],[wunsch_fragen]]</f>
        <v>Wo werden Rigipsplatten entsorgt?</v>
      </c>
      <c r="C94"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In welchen Container dürfen Rigipsplatten entsorgt werden?,Was ist der Unterschied zwischen Baumischabfall und Bauschutt?</v>
      </c>
      <c r="D94" s="1">
        <f t="shared" si="12"/>
        <v>1</v>
      </c>
      <c r="E94" s="1">
        <v>1</v>
      </c>
      <c r="F94" s="1">
        <f t="shared" si="13"/>
        <v>1</v>
      </c>
      <c r="J94" s="1" t="str">
        <f>""&amp;_3sm_4_1_4o[[#This Row],[wunsch_fragen]]</f>
        <v>Wo werden Rigipsplatten entsorgt?</v>
      </c>
      <c r="K94"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entsorgt man Rigipsplatten korrekt?,Gehören Rigipsplatten in den Baumischabfall?,Können Rigipsplatten als Bauschutt entsorgt werden?,Welcher Container ist für 500kg Rigipsplatten geeignet?</v>
      </c>
      <c r="L94" s="1">
        <f t="shared" si="19"/>
        <v>1</v>
      </c>
      <c r="M94" s="1">
        <v>1</v>
      </c>
      <c r="N94" s="1">
        <f t="shared" si="14"/>
        <v>1</v>
      </c>
      <c r="R94" s="1" t="str">
        <f>""&amp;_3lg_4_1_4_1[[#This Row],[wunsch_fragen]]</f>
        <v>Wo werden Rigipsplatten entsorgt?</v>
      </c>
      <c r="S94"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In welchen Container dürfen Rigipsplatten entsorgt werden?,Gehören Rigipsplatten zum Baumischabfall?,Gehören Rigipsplatten zum Bauschutt?</v>
      </c>
      <c r="T94" s="1">
        <f t="shared" si="15"/>
        <v>1</v>
      </c>
      <c r="U94" s="1">
        <v>1</v>
      </c>
      <c r="V94" s="1">
        <f t="shared" si="16"/>
        <v>1</v>
      </c>
      <c r="Z94" s="1" t="str">
        <f>""&amp;_3lg_4_1_4o[[#This Row],[wunsch_fragen]]</f>
        <v>Wo werden Rigipsplatten entsorgt?</v>
      </c>
      <c r="AA94"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Wohin gehören Rigipsplatten entsorgt?,Kann Rigips in einen Baumischabfallcontainer entsorgt werden?,Kann Rigips in einen Bauschuttcontainer entsorgt werden?</v>
      </c>
      <c r="AB94" s="1">
        <f t="shared" si="17"/>
        <v>1</v>
      </c>
      <c r="AC94" s="1">
        <v>1</v>
      </c>
      <c r="AD94" s="1">
        <f t="shared" si="18"/>
        <v>1</v>
      </c>
    </row>
    <row r="95" spans="2:30" s="1" customFormat="1" x14ac:dyDescent="0.25">
      <c r="B95" s="1" t="str">
        <f>""&amp;_3sm_4_1_4_1[[#This Row],[wunsch_fragen]]</f>
        <v>Wo wird gehäckseltes Holz entzsorgt? Wo werden gehäckselte Sträucher entsorgt?</v>
      </c>
      <c r="C95"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Wo kann ich gehäckselte Hölzer entsorgen?,Wo werden gehäckselte Sträucher entsorgt?</v>
      </c>
      <c r="D95" s="1">
        <f t="shared" si="12"/>
        <v>2</v>
      </c>
      <c r="E95" s="1">
        <v>2</v>
      </c>
      <c r="F95" s="1">
        <f t="shared" si="13"/>
        <v>1</v>
      </c>
      <c r="J95" s="1" t="str">
        <f>""&amp;_3sm_4_1_4o[[#This Row],[wunsch_fragen]]</f>
        <v>Wo wird gehäckseltes Holz entzsorgt? Wo werden gehäckselte Sträucher entsorgt?</v>
      </c>
      <c r="K95"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Wo kann ich gehäckselte Hölzer entsorgen?,Wo kann ich gehäckselte Sträucher entsorgen?</v>
      </c>
      <c r="L95" s="1">
        <f t="shared" si="19"/>
        <v>2</v>
      </c>
      <c r="M95" s="1">
        <v>2</v>
      </c>
      <c r="N95" s="1">
        <f t="shared" si="14"/>
        <v>1</v>
      </c>
      <c r="R95" s="1" t="str">
        <f>""&amp;_3lg_4_1_4_1[[#This Row],[wunsch_fragen]]</f>
        <v>Wo wird gehäckseltes Holz entzsorgt? Wo werden gehäckselte Sträucher entsorgt?</v>
      </c>
      <c r="S95"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Wo kann ich gehäckselte Hölzer entsorgen?,Wo werden gehäckselte Sträucher entsorgt?</v>
      </c>
      <c r="T95" s="1">
        <f t="shared" si="15"/>
        <v>2</v>
      </c>
      <c r="U95" s="1">
        <v>2</v>
      </c>
      <c r="V95" s="1">
        <f t="shared" si="16"/>
        <v>1</v>
      </c>
      <c r="Z95" s="1" t="str">
        <f>""&amp;_3lg_4_1_4o[[#This Row],[wunsch_fragen]]</f>
        <v>Wo wird gehäckseltes Holz entzsorgt? Wo werden gehäckselte Sträucher entsorgt?</v>
      </c>
      <c r="AA95"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Wo entsorge ich gehäckselte Hölzer?,Wo entsorge ich gehäckselte Sträucher?</v>
      </c>
      <c r="AB95" s="1">
        <f t="shared" si="17"/>
        <v>2</v>
      </c>
      <c r="AC95" s="1">
        <v>2</v>
      </c>
      <c r="AD95" s="1">
        <f t="shared" si="18"/>
        <v>1</v>
      </c>
    </row>
    <row r="96" spans="2:30" s="1" customFormat="1" ht="30" x14ac:dyDescent="0.25">
      <c r="B96" s="1" t="str">
        <f>""&amp;_3sm_4_1_4_1[[#This Row],[wunsch_fragen]]</f>
        <v>Wo werden Getränkedosen entsorgt? Wo wird Styropor entsorgt? Wo werden Herde entsorgt? Wo werden Kühlschränke entsorgt? Wo werden Essensverpackungen entsorgt?</v>
      </c>
      <c r="C96"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kann ich Styropor entsorgen?,Darf ein Herd in den Sperrmüll?,Wie entsorge ich einen Kühlschrank?</v>
      </c>
      <c r="D96" s="1">
        <f t="shared" si="12"/>
        <v>5</v>
      </c>
      <c r="E96" s="1">
        <v>3</v>
      </c>
      <c r="F96" s="1">
        <f t="shared" si="13"/>
        <v>0</v>
      </c>
      <c r="J96" s="1" t="str">
        <f>""&amp;_3sm_4_1_4o[[#This Row],[wunsch_fragen]]</f>
        <v>Wo werden Getränkedosen entsorgt? Wo wird Styropor entsorgt? Wo werden Herde entsorgt? Wo werden Kühlschränke entsorgt? Wo werden Essensverpackungen entsorgt?</v>
      </c>
      <c r="K96"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entsorgt man Styropor?,Wie entsorgt man Herde?,Wie entsorgt man Kühlschränke?</v>
      </c>
      <c r="L96" s="1">
        <f t="shared" si="19"/>
        <v>5</v>
      </c>
      <c r="M96" s="1">
        <v>3</v>
      </c>
      <c r="N96" s="1">
        <f t="shared" si="14"/>
        <v>0</v>
      </c>
      <c r="R96" s="1" t="str">
        <f>""&amp;_3lg_4_1_4_1[[#This Row],[wunsch_fragen]]</f>
        <v>Wo werden Getränkedosen entsorgt? Wo wird Styropor entsorgt? Wo werden Herde entsorgt? Wo werden Kühlschränke entsorgt? Wo werden Essensverpackungen entsorgt?</v>
      </c>
      <c r="S96"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kann ich Styropor entsorgen?,Darf ein Herd in den Sperrmüll?,Wie entsorge ich einen Kühlschrank?</v>
      </c>
      <c r="T96" s="1">
        <f t="shared" si="15"/>
        <v>5</v>
      </c>
      <c r="U96" s="1">
        <v>3</v>
      </c>
      <c r="V96" s="1">
        <f t="shared" si="16"/>
        <v>0</v>
      </c>
      <c r="Z96" s="1" t="str">
        <f>""&amp;_3lg_4_1_4o[[#This Row],[wunsch_fragen]]</f>
        <v>Wo werden Getränkedosen entsorgt? Wo wird Styropor entsorgt? Wo werden Herde entsorgt? Wo werden Kühlschränke entsorgt? Wo werden Essensverpackungen entsorgt?</v>
      </c>
      <c r="AA96"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entsorgt man Styropor?,Darf ein Herd in den Sperrmüll?,Wie entsorgt man Kühlschränke?</v>
      </c>
      <c r="AB96" s="1">
        <f t="shared" si="17"/>
        <v>5</v>
      </c>
      <c r="AC96" s="1">
        <v>3</v>
      </c>
      <c r="AD96" s="1">
        <f t="shared" si="18"/>
        <v>0</v>
      </c>
    </row>
    <row r="97" spans="1:30" s="1" customFormat="1" x14ac:dyDescent="0.25">
      <c r="B97" s="1" t="str">
        <f>""&amp;_3sm_4_1_4_1[[#This Row],[wunsch_fragen]]</f>
        <v>Wo wird Aluminium entsorgt?</v>
      </c>
      <c r="C97"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97" s="1">
        <f t="shared" si="12"/>
        <v>1</v>
      </c>
      <c r="E97" s="1">
        <v>0</v>
      </c>
      <c r="F97" s="1">
        <f t="shared" si="13"/>
        <v>0</v>
      </c>
      <c r="J97" s="1" t="str">
        <f>""&amp;_3sm_4_1_4o[[#This Row],[wunsch_fragen]]</f>
        <v>Wo wird Aluminium entsorgt?</v>
      </c>
      <c r="K97"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97" s="1">
        <f t="shared" si="19"/>
        <v>1</v>
      </c>
      <c r="M97" s="1">
        <v>0</v>
      </c>
      <c r="N97" s="1">
        <f t="shared" si="14"/>
        <v>0</v>
      </c>
      <c r="R97" s="1" t="str">
        <f>""&amp;_3lg_4_1_4_1[[#This Row],[wunsch_fragen]]</f>
        <v>Wo wird Aluminium entsorgt?</v>
      </c>
      <c r="S97"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97" s="1">
        <f t="shared" si="15"/>
        <v>1</v>
      </c>
      <c r="U97" s="1">
        <v>0</v>
      </c>
      <c r="V97" s="1">
        <f t="shared" si="16"/>
        <v>0</v>
      </c>
      <c r="Z97" s="1" t="str">
        <f>""&amp;_3lg_4_1_4o[[#This Row],[wunsch_fragen]]</f>
        <v>Wo wird Aluminium entsorgt?</v>
      </c>
      <c r="AA97"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97" s="1">
        <f t="shared" si="17"/>
        <v>1</v>
      </c>
      <c r="AC97" s="1">
        <v>0</v>
      </c>
      <c r="AD97" s="1">
        <f t="shared" si="18"/>
        <v>0</v>
      </c>
    </row>
    <row r="98" spans="1:30" s="1" customFormat="1" x14ac:dyDescent="0.25">
      <c r="B98" s="1" t="str">
        <f>""&amp;_3sm_4_1_4_1[[#This Row],[wunsch_fragen]]</f>
        <v>Können Schaumstoffplatten in den Kunststoff Container entsorgt werden?</v>
      </c>
      <c r="C98"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
      </c>
      <c r="D98" s="1">
        <f t="shared" si="12"/>
        <v>1</v>
      </c>
      <c r="E98" s="1">
        <v>0</v>
      </c>
      <c r="F98" s="1">
        <f t="shared" ref="F98:F101" si="20">IF(AND(D98=E98,D98&lt;&gt;0,E98&lt;&gt;0),1,0)</f>
        <v>0</v>
      </c>
      <c r="J98" s="1" t="str">
        <f>""&amp;_3sm_4_1_4o[[#This Row],[wunsch_fragen]]</f>
        <v>Können Schaumstoffplatten in den Kunststoff Container entsorgt werden?</v>
      </c>
      <c r="K98"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
      </c>
      <c r="L98" s="1">
        <f t="shared" si="19"/>
        <v>1</v>
      </c>
      <c r="M98" s="1">
        <v>0</v>
      </c>
      <c r="N98" s="1">
        <f t="shared" ref="N98:N101" si="21">IF(AND(L98=M98,L98&lt;&gt;0,M98&lt;&gt;0),1,0)</f>
        <v>0</v>
      </c>
      <c r="R98" s="1" t="str">
        <f>""&amp;_3lg_4_1_4_1[[#This Row],[wunsch_fragen]]</f>
        <v>Können Schaumstoffplatten in den Kunststoff Container entsorgt werden?</v>
      </c>
      <c r="S98"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
      </c>
      <c r="T98" s="1">
        <f t="shared" si="15"/>
        <v>1</v>
      </c>
      <c r="U98" s="1">
        <v>0</v>
      </c>
      <c r="V98" s="1">
        <f t="shared" si="16"/>
        <v>0</v>
      </c>
      <c r="Z98" s="1" t="str">
        <f>""&amp;_3lg_4_1_4o[[#This Row],[wunsch_fragen]]</f>
        <v>Können Schaumstoffplatten in den Kunststoff Container entsorgt werden?</v>
      </c>
      <c r="AA98"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
      </c>
      <c r="AB98" s="1">
        <f t="shared" si="17"/>
        <v>1</v>
      </c>
      <c r="AC98" s="1">
        <v>0</v>
      </c>
      <c r="AD98" s="1">
        <f t="shared" si="18"/>
        <v>0</v>
      </c>
    </row>
    <row r="99" spans="1:30" s="1" customFormat="1" x14ac:dyDescent="0.25">
      <c r="B99" s="1" t="str">
        <f>""&amp;_3sm_4_1_4_1[[#This Row],[wunsch_fragen]]</f>
        <v>Wo werden Fliesen entsorgt? Wo werden Ziegel entsorgt?</v>
      </c>
      <c r="C99"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kann ich Fliesen auf zwei Paletten entsorgen?,Dürfen kaputte Ziegel im Volumen von 1m³ entsorgt werden?</v>
      </c>
      <c r="D99" s="1">
        <f t="shared" si="12"/>
        <v>2</v>
      </c>
      <c r="E99" s="1">
        <v>2</v>
      </c>
      <c r="F99" s="1">
        <f t="shared" si="20"/>
        <v>1</v>
      </c>
      <c r="J99" s="1" t="str">
        <f>""&amp;_3sm_4_1_4o[[#This Row],[wunsch_fragen]]</f>
        <v>Wo werden Fliesen entsorgt? Wo werden Ziegel entsorgt?</v>
      </c>
      <c r="K99"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entsorge ich Fliesen auf Paletten?,Dürfen kaputte Ziegel in den Bauschuttcontainer?</v>
      </c>
      <c r="L99" s="1">
        <f t="shared" si="19"/>
        <v>2</v>
      </c>
      <c r="M99" s="1">
        <v>2</v>
      </c>
      <c r="N99" s="1">
        <f t="shared" si="21"/>
        <v>1</v>
      </c>
      <c r="R99" s="1" t="str">
        <f>""&amp;_3lg_4_1_4_1[[#This Row],[wunsch_fragen]]</f>
        <v>Wo werden Fliesen entsorgt? Wo werden Ziegel entsorgt?</v>
      </c>
      <c r="S99"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entsorge ich Fliesen auf zwei Paletten?,Dürfen kaputte Ziegel im Volumen von 1m³ entsorgt werden?</v>
      </c>
      <c r="T99" s="1">
        <f t="shared" si="15"/>
        <v>2</v>
      </c>
      <c r="U99" s="1">
        <v>2</v>
      </c>
      <c r="V99" s="1">
        <f t="shared" si="16"/>
        <v>1</v>
      </c>
      <c r="Z99" s="1" t="str">
        <f>""&amp;_3lg_4_1_4o[[#This Row],[wunsch_fragen]]</f>
        <v>Wo werden Fliesen entsorgt? Wo werden Ziegel entsorgt?</v>
      </c>
      <c r="AA99"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entsorge ich Fliesen?,Dürfen kaputte Ziegel in den Bauschuttcontainer?</v>
      </c>
      <c r="AB99" s="1">
        <f t="shared" si="17"/>
        <v>2</v>
      </c>
      <c r="AC99" s="1">
        <v>2</v>
      </c>
      <c r="AD99" s="1">
        <f t="shared" si="18"/>
        <v>1</v>
      </c>
    </row>
    <row r="100" spans="1:30" s="1" customFormat="1" x14ac:dyDescent="0.25">
      <c r="B100" s="1" t="str">
        <f>""&amp;_3sm_4_1_4_1[[#This Row],[wunsch_fragen]]</f>
        <v>Wo werden Bücher entsorgt? Wo werden Regale entsorgt?</v>
      </c>
      <c r="C100"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kann ich Bücher richtig entsorgen?,Wohin kann ich alte Regale entsorgen?</v>
      </c>
      <c r="D100" s="1">
        <f t="shared" si="12"/>
        <v>2</v>
      </c>
      <c r="E100" s="1">
        <v>2</v>
      </c>
      <c r="F100" s="1">
        <f t="shared" si="20"/>
        <v>1</v>
      </c>
      <c r="J100" s="1" t="str">
        <f>""&amp;_3sm_4_1_4o[[#This Row],[wunsch_fragen]]</f>
        <v>Wo werden Bücher entsorgt? Wo werden Regale entsorgt?</v>
      </c>
      <c r="K100"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entsorge ich Bücher umweltgerecht?,Können Bücher im Altpapier entsorgt werden?,Wie entsorge ich Regale korrekt?,Dürfen Regale in den Sperrmüll?</v>
      </c>
      <c r="L100" s="1">
        <f t="shared" si="19"/>
        <v>2</v>
      </c>
      <c r="M100" s="1">
        <v>2</v>
      </c>
      <c r="N100" s="1">
        <f t="shared" si="21"/>
        <v>1</v>
      </c>
      <c r="R100" s="1" t="str">
        <f>""&amp;_3lg_4_1_4_1[[#This Row],[wunsch_fragen]]</f>
        <v>Wo werden Bücher entsorgt? Wo werden Regale entsorgt?</v>
      </c>
      <c r="S100"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kann ich Bücher entsorgen?,Wohin kann ich Regale entsorgen?</v>
      </c>
      <c r="T100" s="1">
        <f t="shared" si="15"/>
        <v>2</v>
      </c>
      <c r="U100" s="1">
        <v>2</v>
      </c>
      <c r="V100" s="1">
        <f t="shared" si="16"/>
        <v>1</v>
      </c>
      <c r="Z100" s="1" t="str">
        <f>""&amp;_3lg_4_1_4o[[#This Row],[wunsch_fragen]]</f>
        <v>Wo werden Bücher entsorgt? Wo werden Regale entsorgt?</v>
      </c>
      <c r="AA100"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entsorge ich Bücher korrekt?,Dürfen Regale in den Sperrmüll?</v>
      </c>
      <c r="AB100" s="1">
        <f t="shared" si="17"/>
        <v>2</v>
      </c>
      <c r="AC100" s="1">
        <v>2</v>
      </c>
      <c r="AD100" s="1">
        <f t="shared" si="18"/>
        <v>1</v>
      </c>
    </row>
    <row r="101" spans="1:30" s="1" customFormat="1" x14ac:dyDescent="0.25">
      <c r="B101" s="1" t="str">
        <f>""&amp;_3sm_4_1_4_1[[#This Row],[wunsch_fragen]]</f>
        <v>Wo werden Paletten entsorgt? Wo werden Matratzen entsorgt? Wo werden Teppiche entsorgt?</v>
      </c>
      <c r="C101" s="1" t="str">
        <f>_xlfn.TEXTJOIN(",",TRUE,_3sm_4_1_4_1[[#This Row],[generierte_frage_0]],_3sm_4_1_4_1[[#This Row],[generierte_frage_1]],_3sm_4_1_4_1[[#This Row],[generierte_frage_2]],_3sm_4_1_4_1[[#This Row],[generierte_frage_3]],_3sm_4_1_4_1[[#This Row],[generierte_frage_4]],_3sm_4_1_4_1[[#This Row],[generierte_frage_5]],_3sm_4_1_4_1[[#This Row],[generierte_frage_6]],_3sm_4_1_4_1[[#This Row],[generierte_frage_7]])</f>
        <v>Wie entsorge ich Europaletten?,Dürfen Matratzen in den Sperrmüll?,Können Teppiche im Sperrmüll entsorgt werden?</v>
      </c>
      <c r="D101" s="1">
        <f t="shared" si="12"/>
        <v>3</v>
      </c>
      <c r="E101" s="1">
        <v>3</v>
      </c>
      <c r="F101" s="1">
        <f t="shared" si="20"/>
        <v>1</v>
      </c>
      <c r="J101" s="1" t="str">
        <f>""&amp;_3sm_4_1_4o[[#This Row],[wunsch_fragen]]</f>
        <v>Wo werden Paletten entsorgt? Wo werden Matratzen entsorgt? Wo werden Teppiche entsorgt?</v>
      </c>
      <c r="K101" s="1" t="str">
        <f>_xlfn.TEXTJOIN(",",TRUE,_3sm_4_1_4o[[#This Row],[generierte_frage_0]],_3sm_4_1_4o[[#This Row],[generierte_frage_1]],_3sm_4_1_4o[[#This Row],[generierte_frage_2]],_3sm_4_1_4o[[#This Row],[generierte_frage_3]],_3sm_4_1_4o[[#This Row],[generierte_frage_4]],_3sm_4_1_4o[[#This Row],[generierte_frage_5]],_3sm_4_1_4o[[#This Row],[generierte_frage_6]],_3sm_4_1_4o[[#This Row],[generierte_frage_7]])</f>
        <v>Wie entsorge ich Europaletten?,Dürfen Matratzen in den Sperrmüll?,Wie entsorge ich Teppiche?</v>
      </c>
      <c r="L101" s="1">
        <f t="shared" si="19"/>
        <v>3</v>
      </c>
      <c r="M101" s="1">
        <v>3</v>
      </c>
      <c r="N101" s="1">
        <f t="shared" si="21"/>
        <v>1</v>
      </c>
      <c r="R101" s="1" t="str">
        <f>""&amp;_3lg_4_1_4_1[[#This Row],[wunsch_fragen]]</f>
        <v>Wo werden Paletten entsorgt? Wo werden Matratzen entsorgt? Wo werden Teppiche entsorgt?</v>
      </c>
      <c r="S101" s="1" t="str">
        <f>_xlfn.TEXTJOIN(",",TRUE,_3lg_4_1_4_1[[#This Row],[generierte_frage_0]],_3lg_4_1_4_1[[#This Row],[generierte_frage_1]],_3lg_4_1_4_1[[#This Row],[generierte_frage_2]],_3lg_4_1_4_1[[#This Row],[generierte_frage_3]],_3lg_4_1_4_1[[#This Row],[generierte_frage_4]],_3lg_4_1_4_1[[#This Row],[generierte_frage_5]],_3lg_4_1_4_1[[#This Row],[generierte_frage_6]],_3lg_4_1_4_1[[#This Row],[generierte_frage_7]])</f>
        <v>Wie entsorge ich Europaletten?,Dürfen Matratzen in den Sperrmüll?,Kann ich Teppiche im Sperrmüll entsorgen?</v>
      </c>
      <c r="T101" s="1">
        <f t="shared" si="15"/>
        <v>3</v>
      </c>
      <c r="U101" s="1">
        <v>3</v>
      </c>
      <c r="V101" s="1">
        <f t="shared" si="16"/>
        <v>1</v>
      </c>
      <c r="Z101" s="1" t="str">
        <f>""&amp;_3lg_4_1_4o[[#This Row],[wunsch_fragen]]</f>
        <v>Wo werden Paletten entsorgt? Wo werden Matratzen entsorgt? Wo werden Teppiche entsorgt?</v>
      </c>
      <c r="AA101" s="1" t="str">
        <f>_xlfn.TEXTJOIN(",",TRUE,_3lg_4_1_4o[[#This Row],[generierte_frage_0]],_3lg_4_1_4o[[#This Row],[generierte_frage_1]],_3lg_4_1_4o[[#This Row],[generierte_frage_2]],_3lg_4_1_4o[[#This Row],[generierte_frage_3]],_3lg_4_1_4o[[#This Row],[generierte_frage_4]],_3lg_4_1_4o[[#This Row],[generierte_frage_5]],_3lg_4_1_4o[[#This Row],[generierte_frage_6]],_3lg_4_1_4o[[#This Row],[generierte_frage_7]])</f>
        <v>Wie entsorge ich Europaletten?,Dürfen Matratzen in den Sperrmüll?,Wie werden Teppiche korrekt entsorgt?</v>
      </c>
      <c r="AB101" s="1">
        <f t="shared" si="17"/>
        <v>3</v>
      </c>
      <c r="AC101" s="1">
        <v>3</v>
      </c>
      <c r="AD101" s="1">
        <f t="shared" si="18"/>
        <v>1</v>
      </c>
    </row>
    <row r="107" spans="1:30" ht="45" x14ac:dyDescent="0.25">
      <c r="B107" s="1" t="s">
        <v>625</v>
      </c>
      <c r="C107" s="1" t="s">
        <v>619</v>
      </c>
      <c r="D107" s="1" t="s">
        <v>620</v>
      </c>
      <c r="E107" t="s">
        <v>621</v>
      </c>
      <c r="F107" t="s">
        <v>622</v>
      </c>
      <c r="G107" t="s">
        <v>623</v>
      </c>
    </row>
    <row r="108" spans="1:30" x14ac:dyDescent="0.25">
      <c r="A108" t="s">
        <v>596</v>
      </c>
      <c r="B108" s="1">
        <f>COUNTIF(Tabelle6['#_soll_fragen],"&gt;0")</f>
        <v>44</v>
      </c>
      <c r="C108" s="1">
        <f>SUM(Tabelle6['#_richtig_generierter_fragen])</f>
        <v>57</v>
      </c>
      <c r="D108" s="1">
        <f>SUM(Tabelle6['#_soll_fragen])</f>
        <v>85</v>
      </c>
      <c r="E108">
        <f>$C108/$D108</f>
        <v>0.6705882352941176</v>
      </c>
      <c r="F108">
        <f>SUM(Tabelle6[fragen_richtig_generiert?])</f>
        <v>23</v>
      </c>
      <c r="G108">
        <f>$F108/$B108</f>
        <v>0.52272727272727271</v>
      </c>
    </row>
    <row r="109" spans="1:30" x14ac:dyDescent="0.25">
      <c r="A109" t="s">
        <v>599</v>
      </c>
      <c r="B109" s="1">
        <f>COUNTIF(Tabelle68['#_soll_fragen],"&gt;0")</f>
        <v>44</v>
      </c>
      <c r="C109" s="1">
        <f>SUM(Tabelle68['#_richtig_generierter_fragen])</f>
        <v>56</v>
      </c>
      <c r="D109" s="1">
        <f>SUM(Tabelle6['#_soll_fragen])</f>
        <v>85</v>
      </c>
      <c r="E109">
        <f>$C109/$D109</f>
        <v>0.6588235294117647</v>
      </c>
      <c r="F109">
        <f>SUM(Tabelle68[fragen_richtig_generiert?])</f>
        <v>22</v>
      </c>
      <c r="G109">
        <f>$F109/$B109</f>
        <v>0.5</v>
      </c>
    </row>
    <row r="110" spans="1:30" x14ac:dyDescent="0.25">
      <c r="A110" t="s">
        <v>871</v>
      </c>
      <c r="B110" s="1">
        <f>COUNTIF(Tabelle14['#_soll_fragen],"&gt;0")</f>
        <v>44</v>
      </c>
      <c r="C110" s="1">
        <f>SUM(Tabelle14['#_richtig_generierter_fragen])</f>
        <v>57</v>
      </c>
      <c r="D110" s="1">
        <f>SUM(Tabelle14['#_soll_fragen])</f>
        <v>85</v>
      </c>
      <c r="E110">
        <f>$C110/$D110</f>
        <v>0.6705882352941176</v>
      </c>
      <c r="F110">
        <f>SUM(Tabelle14[fragen_richtig_generiert?])</f>
        <v>23</v>
      </c>
      <c r="G110">
        <f>$F110/$B110</f>
        <v>0.52272727272727271</v>
      </c>
    </row>
    <row r="111" spans="1:30" x14ac:dyDescent="0.25">
      <c r="A111" t="s">
        <v>872</v>
      </c>
      <c r="B111" s="1">
        <f>COUNTIF(Tabelle15['#_soll_fragen],"&gt;0")</f>
        <v>44</v>
      </c>
      <c r="C111" s="1">
        <f>SUM(Tabelle15['#_richtig_generierter_fragen])</f>
        <v>57</v>
      </c>
      <c r="D111" s="1">
        <f>SUM(Tabelle15['#_soll_fragen])</f>
        <v>85</v>
      </c>
      <c r="E111">
        <f>$C111/$D111</f>
        <v>0.6705882352941176</v>
      </c>
      <c r="F111">
        <f>SUM(Tabelle14[fragen_richtig_generiert?])</f>
        <v>23</v>
      </c>
      <c r="G111">
        <f>$F111/$B111</f>
        <v>0.52272727272727271</v>
      </c>
    </row>
  </sheetData>
  <pageMargins left="0.7" right="0.7" top="0.78740157499999996" bottom="0.78740157499999996"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2B4-F3E9-4D1A-B888-8832BEC61AAA}">
  <sheetPr codeName="Tabelle12">
    <tabColor rgb="FF00B0F0"/>
  </sheetPr>
  <dimension ref="A1:AD84"/>
  <sheetViews>
    <sheetView workbookViewId="0">
      <selection activeCell="B2" sqref="B2"/>
    </sheetView>
  </sheetViews>
  <sheetFormatPr baseColWidth="10" defaultRowHeight="15" x14ac:dyDescent="0.25"/>
  <cols>
    <col min="2" max="2" width="91.28515625" bestFit="1" customWidth="1"/>
    <col min="3" max="3" width="205.85546875" style="1" customWidth="1"/>
    <col min="4" max="5" width="82.5703125" style="1" customWidth="1"/>
    <col min="9" max="9" width="12.5703125" customWidth="1"/>
    <col min="10" max="10" width="69.5703125" customWidth="1"/>
    <col min="11" max="11" width="12.7109375" customWidth="1"/>
    <col min="12" max="12" width="24.85546875" style="1" customWidth="1"/>
    <col min="13" max="13" width="54.42578125" style="1" customWidth="1"/>
    <col min="18" max="18" width="96.140625" customWidth="1"/>
    <col min="20" max="20" width="75.85546875" customWidth="1"/>
    <col min="21" max="21" width="108" style="1" customWidth="1"/>
    <col min="26" max="26" width="71.7109375" style="1" customWidth="1"/>
    <col min="28" max="28" width="45.7109375" style="1" customWidth="1"/>
    <col min="29" max="29" width="87.85546875" style="1" customWidth="1"/>
  </cols>
  <sheetData>
    <row r="1" spans="1:30" ht="30" x14ac:dyDescent="0.25">
      <c r="A1" t="s">
        <v>596</v>
      </c>
      <c r="B1" t="s">
        <v>629</v>
      </c>
      <c r="C1" s="1" t="s">
        <v>630</v>
      </c>
      <c r="D1" s="1" t="s">
        <v>634</v>
      </c>
      <c r="E1" s="1" t="s">
        <v>635</v>
      </c>
      <c r="F1" t="s">
        <v>631</v>
      </c>
      <c r="I1" t="s">
        <v>599</v>
      </c>
      <c r="J1" t="s">
        <v>629</v>
      </c>
      <c r="K1" s="1" t="s">
        <v>630</v>
      </c>
      <c r="L1" s="1" t="s">
        <v>634</v>
      </c>
      <c r="M1" s="1" t="s">
        <v>635</v>
      </c>
      <c r="N1" t="s">
        <v>631</v>
      </c>
      <c r="Q1" t="s">
        <v>871</v>
      </c>
      <c r="R1" t="s">
        <v>629</v>
      </c>
      <c r="S1" s="1" t="s">
        <v>630</v>
      </c>
      <c r="T1" s="1" t="s">
        <v>634</v>
      </c>
      <c r="U1" s="1" t="s">
        <v>635</v>
      </c>
      <c r="V1" t="s">
        <v>631</v>
      </c>
      <c r="Y1" t="s">
        <v>872</v>
      </c>
      <c r="Z1" s="1" t="s">
        <v>629</v>
      </c>
      <c r="AA1" s="1" t="s">
        <v>630</v>
      </c>
      <c r="AB1" s="1" t="s">
        <v>634</v>
      </c>
      <c r="AC1" s="1" t="s">
        <v>635</v>
      </c>
      <c r="AD1" t="s">
        <v>631</v>
      </c>
    </row>
    <row r="2" spans="1:30" ht="240" x14ac:dyDescent="0.25">
      <c r="B2" t="str" cm="1">
        <f t="array" ref="B2:B66">_xlfn._xlws.FILTER(_xlfn.VSTACK(_3sm_4_1_4_1[generierte_frage_0],_3sm_4_1_4_1[generierte_frage_1],_3sm_4_1_4_1[generierte_frage_2],_3sm_4_1_4_1[generierte_frage_3],_3sm_4_1_4_1[generierte_frage_4],_3sm_4_1_4_1[generierte_frage_5],_3sm_4_1_4_1[generierte_frage_6],_3sm_4_1_4_1[generierte_frage_7]),_xlfn.VSTACK(_3sm_4_1_4_1[generierte_frage_0],_3sm_4_1_4_1[generierte_frage_1],_3sm_4_1_4_1[generierte_frage_2],_3sm_4_1_4_1[generierte_frage_3],_3sm_4_1_4_1[generierte_frage_4],_3sm_4_1_4_1[generierte_frage_5],_3sm_4_1_4_1[generierte_frage_6],_3sm_4_1_4_1[generierte_frage_7])&lt;&gt;"")</f>
        <v>Darf eine alte Stehlampe im Sperrmüllcontainer entsorgt werden?</v>
      </c>
      <c r="C2" s="1" t="str" cm="1">
        <f t="array" ref="C2">_xlfn.LET(
  _xlpm.keys, _xlfn.TOCOL(_3sm_4_1_4_1[[generierte_frage_0]:[generierte_frage_7]], 1),
  _xlpm.vals, _xlfn.TOCOL(_3sm_4_1_4_1[[kontext_frage_0]:[kontext_frage_7]], 1),
  _xlpm.maske, _xlpm.keys&lt;&gt;"",
  IFERROR(
    _xlfn.XLOOKUP(
      B2,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460471328728945202,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v>
      </c>
      <c r="D2" s="1" t="str" cm="1">
        <f t="array" ref="D2">_xlfn.LET(
  _xlpm.txt, C2,
  _xlpm.arr, _xlfn.DROP(_xlfn.TEXTSPLIT(_xlpm.txt, "'Fraktion': '"),,1),
  _xlpm.namen, _xlfn.TEXTBEFORE(_xlpm.arr, "',"),
  IFERROR(_xlfn.TEXTJOIN(", ", TRUE, _xlfn.UNIQUE(TRIM(_xlpm.namen))), "")
)</f>
        <v>Sperrmüll, Bauschutt, Dachpappe, Aktenentsorgung</v>
      </c>
      <c r="E2" s="1" t="str" cm="1">
        <f t="array" ref="E2">_xlfn.LET(
  _xlpm.txt, C2,
  _xlpm.teile, _xlfn.TEXTSPLIT(_xlpm.txt, "'Antwort': '"),
  _xlpm.koerper, _xlfn.DROP(_xlpm.teile,,1),
  _xlpm.antworten, _xlfn.TEXTBEFORE(_xlpm.koerper, "'}, 'page_content'"),
  IFERROR(_xlfn.TEXTJOIN(", ", TRUE, _xlfn.UNIQUE(TRIM(_xlpm.antworten))), "")
)</f>
        <v/>
      </c>
      <c r="F2" t="s">
        <v>632</v>
      </c>
      <c r="J2" t="str" cm="1">
        <f t="array" ref="J2:J75">_xlfn._xlws.FILTER(_xlfn.VSTACK(_3sm_4_1_4o[generierte_frage_0],_3sm_4_1_4o[generierte_frage_1],_3sm_4_1_4o[generierte_frage_2],_3sm_4_1_4o[generierte_frage_3],_3sm_4_1_4o[generierte_frage_4],_3sm_4_1_4o[generierte_frage_5],_3sm_4_1_4o[generierte_frage_6],_3sm_4_1_4o[generierte_frage_7]),_xlfn.VSTACK(_3sm_4_1_4o[generierte_frage_0],_3sm_4_1_4o[generierte_frage_1],_3sm_4_1_4o[generierte_frage_2],_3sm_4_1_4o[generierte_frage_3],_3sm_4_1_4o[generierte_frage_4],_3sm_4_1_4o[generierte_frage_5],_3sm_4_1_4o[generierte_frage_6],_3sm_4_1_4o[generierte_frage_7])&lt;&gt;"")</f>
        <v>Darf eine alte Stehlampe im Sperrmüll entsorgt werden?</v>
      </c>
      <c r="K2" t="str" cm="1">
        <f t="array" ref="K2">_xlfn.LET(
  _xlpm.keys, _xlfn.TOCOL(_3sm_4_1_4o[[generierte_frage_0]:[generierte_frage_7]], 1),
  _xlpm.vals, _xlfn.TOCOL(_3sm_4_1_4o[[kontext_frage_0]:[kontext_frage_7]], 1),
  _xlpm.maske, _xlpm.keys&lt;&gt;"",
  IFERROR(
    _xlfn.XLOOKUP(
      J2,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2" s="1" t="str" cm="1">
        <f t="array" ref="L2">_xlfn.LET(
  _xlpm.txt, K2,
  _xlpm.arr, _xlfn.DROP(_xlfn.TEXTSPLIT(_xlpm.txt, "'Fraktion': '"),,1),
  _xlpm.namen, _xlfn.TEXTBEFORE(_xlpm.arr, "',"),
  IFERROR(_xlfn.TEXTJOIN(", ", TRUE, _xlfn.UNIQUE(TRIM(_xlpm.namen))), "")
)</f>
        <v>Sperrmüll, Baumischabfall, Bauschutt, Mischabfall | Gewerbeabfall</v>
      </c>
      <c r="M2" s="1" t="str" cm="1">
        <f t="array" ref="M2">_xlfn.LET(
  _xlpm.txt, K2,
  _xlpm.teile, _xlfn.TEXTSPLIT(_xlpm.txt, "'Antwort': '"),
  _xlpm.koerper, _xlfn.DROP(_xlpm.teile,,1),
  _xlpm.antworten, _xlfn.TEXTBEFORE(_xlpm.koerper, "'}, 'page_content'"),
  IFERROR(_xlfn.TEXTJOIN(", ", TRUE, _xlfn.UNIQUE(TRIM(_xlpm.antworten))), "")
)</f>
        <v/>
      </c>
      <c r="N2" t="s">
        <v>632</v>
      </c>
      <c r="R2" t="str" cm="1">
        <f t="array" ref="R2:R69">_xlfn._xlws.FILTER(_xlfn.VSTACK(_3lg_4_1_4_1[generierte_frage_0],_3lg_4_1_4_1[generierte_frage_1],_3lg_4_1_4_1[generierte_frage_2],_3lg_4_1_4_1[generierte_frage_3],_3lg_4_1_4_1[generierte_frage_4],_3lg_4_1_4_1[generierte_frage_5],_3lg_4_1_4_1[generierte_frage_6],_3lg_4_1_4_1[generierte_frage_7]),_xlfn.VSTACK(_3lg_4_1_4_1[generierte_frage_0],_3lg_4_1_4_1[generierte_frage_1],_3lg_4_1_4_1[generierte_frage_2],_3lg_4_1_4_1[generierte_frage_3],_3lg_4_1_4_1[generierte_frage_4],_3lg_4_1_4_1[generierte_frage_5],_3lg_4_1_4_1[generierte_frage_6],_3lg_4_1_4_1[generierte_frage_7])&lt;&gt;"")</f>
        <v>Darf eine alte Stehlampe im Sperrmüllcontainer entsorgt werden?</v>
      </c>
      <c r="S2" t="str" cm="1">
        <f t="array" ref="S2">_xlfn.LET(
  _xlpm.keys, _xlfn.TOCOL(_3lg_4_1_4_1[[generierte_frage_0]:[generierte_frage_7]], 1),
  _xlpm.vals, _xlfn.TOCOL(_3lg_4_1_4_1[[kontext_frage_0]:[kontext_frage_7]], 1),
  _xlpm.maske, _xlpm.keys&lt;&gt;"",
  IFERROR(
    _xlfn.XLOOKUP(
      R2,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v>
      </c>
      <c r="T2" t="str" cm="1">
        <f t="array" ref="T2">_xlfn.LET(
  _xlpm.txt, S2,
  _xlpm.arr, _xlfn.DROP(_xlfn.TEXTSPLIT(_xlpm.txt, "'Fraktion': '"),,1),
  _xlpm.namen, _xlfn.TEXTBEFORE(_xlpm.arr, "',"),
  IFERROR(_xlfn.TEXTJOIN(", ", TRUE, _xlfn.UNIQUE(TRIM(_xlpm.namen))), "")
)</f>
        <v>Sperrmüll, E-Geräte (Kleingeräte), Dachpappe, Aktenentsorgung</v>
      </c>
      <c r="U2" s="1" t="str" cm="1">
        <f t="array" ref="U2">_xlfn.LET(
  _xlpm.txt, S2,
  _xlpm.teile, _xlfn.TEXTSPLIT(_xlpm.txt, "'Antwort': '"),
  _xlpm.koerper, _xlfn.DROP(_xlpm.teile,,1),
  _xlpm.antworten, _xlfn.TEXTBEFORE(_xlpm.koerper, "'}, 'page_content'"),
  IFERROR(_xlfn.TEXTJOIN(", ", TRUE, _xlfn.UNIQUE(TRIM(_xlpm.antworten))), "")
)</f>
        <v/>
      </c>
      <c r="V2" t="s">
        <v>632</v>
      </c>
      <c r="Z2" s="1" t="str" cm="1">
        <f t="array" ref="Z2:Z70">_xlfn._xlws.FILTER(_xlfn.VSTACK(_3lg_4_1_4o[generierte_frage_0],_3lg_4_1_4o[generierte_frage_1],_3lg_4_1_4o[generierte_frage_2],_3lg_4_1_4o[generierte_frage_3],_3lg_4_1_4o[generierte_frage_4],_3lg_4_1_4o[generierte_frage_5],_3lg_4_1_4o[generierte_frage_6],_3lg_4_1_4o[generierte_frage_7]),_xlfn.VSTACK(_3lg_4_1_4o[generierte_frage_0],_3lg_4_1_4o[generierte_frage_1],_3lg_4_1_4o[generierte_frage_2],_3lg_4_1_4o[generierte_frage_3],_3lg_4_1_4o[generierte_frage_4],_3lg_4_1_4o[generierte_frage_5],_3lg_4_1_4o[generierte_frage_6],_3lg_4_1_4o[generierte_frage_7])&lt;&gt;"")</f>
        <v>Darf eine alte Stehlampe im Sperrmüllcontainer entsorgt werden?</v>
      </c>
      <c r="AA2" t="str" cm="1">
        <f t="array" ref="AA2">_xlfn.LET(
  _xlpm.keys, _xlfn.TOCOL(_3lg_4_1_4o[[generierte_frage_0]:[generierte_frage_7]], 1),
  _xlpm.vals, _xlfn.TOCOL(_3lg_4_1_4o[[kontext_frage_0]:[kontext_frage_7]], 1),
  _xlpm.maske, _xlpm.keys&lt;&gt;"",
  IFERROR(
    _xlfn.XLOOKUP(
      Z2,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v>
      </c>
      <c r="AB2" s="1" t="str" cm="1">
        <f t="array" ref="AB2">_xlfn.LET(
  _xlpm.txt, AA2,
  _xlpm.arr, _xlfn.DROP(_xlfn.TEXTSPLIT(_xlpm.txt, "'Fraktion': '"),,1),
  _xlpm.namen, _xlfn.TEXTBEFORE(_xlpm.arr, "',"),
  IFERROR(_xlfn.TEXTJOIN(", ", TRUE, _xlfn.UNIQUE(TRIM(_xlpm.namen))), "")
)</f>
        <v>Sperrmüll, E-Geräte (Kleingeräte), Dachpappe, Aktenentsorgung</v>
      </c>
      <c r="AC2" s="1" t="str" cm="1">
        <f t="array" ref="AC2">_xlfn.LET(
  _xlpm.txt, AA2,
  _xlpm.teile, _xlfn.TEXTSPLIT(_xlpm.txt, "'Antwort': '"),
  _xlpm.koerper, _xlfn.DROP(_xlpm.teile,,1),
  _xlpm.antworten, _xlfn.TEXTBEFORE(_xlpm.koerper, "'}, 'page_content'"),
  IFERROR(_xlfn.TEXTJOIN(", ", TRUE, _xlfn.UNIQUE(TRIM(_xlpm.antworten))), "")
)</f>
        <v/>
      </c>
      <c r="AD2" t="s">
        <v>632</v>
      </c>
    </row>
    <row r="3" spans="1:30" ht="390" x14ac:dyDescent="0.25">
      <c r="B3" t="str">
        <v>Wie entsorge ich Kalksandsteine richtig?</v>
      </c>
      <c r="C3" s="1" t="str" cm="1">
        <f t="array" ref="C3">_xlfn.LET(
  _xlpm.keys, _xlfn.TOCOL(_3sm_4_1_4_1[[generierte_frage_0]:[generierte_frage_7]], 1),
  _xlpm.vals, _xlfn.TOCOL(_3sm_4_1_4_1[[kontext_frage_0]:[kontext_frage_7]], 1),
  _xlpm.maske, _xlpm.keys&lt;&gt;"",
  IFERROR(
    _xlfn.XLOOKUP(
      B3,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D3" s="1" t="str" cm="1">
        <f t="array" ref="D3">_xlfn.LET(
  _xlpm.txt, C3,
  _xlpm.arr, _xlfn.DROP(_xlfn.TEXTSPLIT(_xlpm.txt, "'Fraktion': '"),,1),
  _xlpm.namen, _xlfn.TEXTBEFORE(_xlpm.arr, "',"),
  IFERROR(_xlfn.TEXTJOIN(", ", TRUE, _xlfn.UNIQUE(TRIM(_xlpm.namen))), "")
)</f>
        <v>Baumischabfall, Bauschutt, Holz A1 - A3, E-Geräte (Kleingeräte)</v>
      </c>
      <c r="E3" s="1" t="str" cm="1">
        <f t="array" ref="E3">_xlfn.LET(
  _xlpm.txt, C3,
  _xlpm.teile, _xlfn.TEXTSPLIT(_xlpm.txt, "'Antwort': '"),
  _xlpm.koerper, _xlfn.DROP(_xlpm.teile,,1),
  _xlpm.antworten, _xlfn.TEXTBEFORE(_xlpm.koerper, "'}, 'page_content'"),
  IFERROR(_xlfn.TEXTJOIN(", ", TRUE, _xlfn.UNIQUE(TRIM(_xlpm.antworten))), "")
)</f>
        <v/>
      </c>
      <c r="F3" t="s">
        <v>632</v>
      </c>
      <c r="J3" t="str">
        <v>Wie entsorgt man Kalksandsteine?</v>
      </c>
      <c r="K3" t="str" cm="1">
        <f t="array" ref="K3">_xlfn.LET(
  _xlpm.keys, _xlfn.TOCOL(_3sm_4_1_4o[[generierte_frage_0]:[generierte_frage_7]], 1),
  _xlpm.vals, _xlfn.TOCOL(_3sm_4_1_4o[[kontext_frage_0]:[kontext_frage_7]], 1),
  _xlpm.maske, _xlpm.keys&lt;&gt;"",
  IFERROR(
    _xlfn.XLOOKUP(
      J3,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3" s="1" t="str" cm="1">
        <f t="array" ref="L3">_xlfn.LET(
  _xlpm.txt, K3,
  _xlpm.arr, _xlfn.DROP(_xlfn.TEXTSPLIT(_xlpm.txt, "'Fraktion': '"),,1),
  _xlpm.namen, _xlfn.TEXTBEFORE(_xlpm.arr, "',"),
  IFERROR(_xlfn.TEXTJOIN(", ", TRUE, _xlfn.UNIQUE(TRIM(_xlpm.namen))), "")
)</f>
        <v>Baumischabfall, Bauschutt, Holz A1 - A3, E-Geräte (Kleingeräte)</v>
      </c>
      <c r="M3" s="1" t="str" cm="1">
        <f t="array" ref="M3">_xlfn.LET(
  _xlpm.txt, K3,
  _xlpm.teile, _xlfn.TEXTSPLIT(_xlpm.txt, "'Antwort': '"),
  _xlpm.koerper, _xlfn.DROP(_xlpm.teile,,1),
  _xlpm.antworten, _xlfn.TEXTBEFORE(_xlpm.koerper, "'}, 'page_content'"),
  IFERROR(_xlfn.TEXTJOIN(", ", TRUE, _xlfn.UNIQUE(TRIM(_xlpm.antworten))), "")
)</f>
        <v/>
      </c>
      <c r="N3" t="s">
        <v>632</v>
      </c>
      <c r="R3" t="str">
        <v>Wie entsorge ich Kalksandsteine richtig?</v>
      </c>
      <c r="S3" t="str" cm="1">
        <f t="array" ref="S3">_xlfn.LET(
  _xlpm.keys, _xlfn.TOCOL(_3lg_4_1_4_1[[generierte_frage_0]:[generierte_frage_7]], 1),
  _xlpm.vals, _xlfn.TOCOL(_3lg_4_1_4_1[[kontext_frage_0]:[kontext_frage_7]], 1),
  _xlpm.maske, _xlpm.keys&lt;&gt;"",
  IFERROR(
    _xlfn.XLOOKUP(
      R3,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T3" t="str" cm="1">
        <f t="array" ref="T3">_xlfn.LET(
  _xlpm.txt, S3,
  _xlpm.arr, _xlfn.DROP(_xlfn.TEXTSPLIT(_xlpm.txt, "'Fraktion': '"),,1),
  _xlpm.namen, _xlfn.TEXTBEFORE(_xlpm.arr, "',"),
  IFERROR(_xlfn.TEXTJOIN(", ", TRUE, _xlfn.UNIQUE(TRIM(_xlpm.namen))), "")
)</f>
        <v>Holz A1 - A3, Baumischabfall, Bauschutt, E-Geräte (Kleingeräte)</v>
      </c>
      <c r="U3" s="1" t="str" cm="1">
        <f t="array" ref="U3">_xlfn.LET(
  _xlpm.txt, S3,
  _xlpm.teile, _xlfn.TEXTSPLIT(_xlpm.txt, "'Antwort': '"),
  _xlpm.koerper, _xlfn.DROP(_xlpm.teile,,1),
  _xlpm.antworten, _xlfn.TEXTBEFORE(_xlpm.koerper, "'}, 'page_content'"),
  IFERROR(_xlfn.TEXTJOIN(", ", TRUE, _xlfn.UNIQUE(TRIM(_xlpm.antworten))), "")
)</f>
        <v/>
      </c>
      <c r="V3" t="s">
        <v>632</v>
      </c>
      <c r="Z3" s="1" t="str">
        <v>Wohin gehören Kalksandsteine entsorgt?</v>
      </c>
      <c r="AA3" t="str" cm="1">
        <f t="array" ref="AA3">_xlfn.LET(
  _xlpm.keys, _xlfn.TOCOL(_3lg_4_1_4o[[generierte_frage_0]:[generierte_frage_7]], 1),
  _xlpm.vals, _xlfn.TOCOL(_3lg_4_1_4o[[kontext_frage_0]:[kontext_frage_7]], 1),
  _xlpm.maske, _xlpm.keys&lt;&gt;"",
  IFERROR(
    _xlfn.XLOOKUP(
      Z3,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v>
      </c>
      <c r="AB3" s="1" t="str" cm="1">
        <f t="array" ref="AB3">_xlfn.LET(
  _xlpm.txt, AA3,
  _xlpm.arr, _xlfn.DROP(_xlfn.TEXTSPLIT(_xlpm.txt, "'Fraktion': '"),,1),
  _xlpm.namen, _xlfn.TEXTBEFORE(_xlpm.arr, "',"),
  IFERROR(_xlfn.TEXTJOIN(", ", TRUE, _xlfn.UNIQUE(TRIM(_xlpm.namen))), "")
)</f>
        <v>Bauschutt, Baumischabfall, Mischabfall | Gewerbeabfall, Aktenentsorgung</v>
      </c>
      <c r="AC3" s="1" t="str" cm="1">
        <f t="array" ref="AC3">_xlfn.LET(
  _xlpm.txt, AA3,
  _xlpm.teile, _xlfn.TEXTSPLIT(_xlpm.txt, "'Antwort': '"),
  _xlpm.koerper, _xlfn.DROP(_xlpm.teile,,1),
  _xlpm.antworten, _xlfn.TEXTBEFORE(_xlpm.koerper, "'}, 'page_content'"),
  IFERROR(_xlfn.TEXTJOIN(", ", TRUE, _xlfn.UNIQUE(TRIM(_xlpm.antworten))), "")
)</f>
        <v/>
      </c>
      <c r="AD3" t="s">
        <v>632</v>
      </c>
    </row>
    <row r="4" spans="1:30" ht="345" x14ac:dyDescent="0.25">
      <c r="B4" t="str">
        <v>Wo kann ich Bitumenschindeln entsorgen?</v>
      </c>
      <c r="C4" s="1" t="str" cm="1">
        <f t="array" ref="C4">_xlfn.LET(
  _xlpm.keys, _xlfn.TOCOL(_3sm_4_1_4_1[[generierte_frage_0]:[generierte_frage_7]], 1),
  _xlpm.vals, _xlfn.TOCOL(_3sm_4_1_4_1[[kontext_frage_0]:[kontext_frage_7]], 1),
  _xlpm.maske, _xlpm.keys&lt;&gt;"",
  IFERROR(
    _xlfn.XLOOKUP(
      B4,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4" s="1" t="str" cm="1">
        <f t="array" ref="D4">_xlfn.LET(
  _xlpm.txt, C4,
  _xlpm.arr, _xlfn.DROP(_xlfn.TEXTSPLIT(_xlpm.txt, "'Fraktion': '"),,1),
  _xlpm.namen, _xlfn.TEXTBEFORE(_xlpm.arr, "',"),
  IFERROR(_xlfn.TEXTJOIN(", ", TRUE, _xlfn.UNIQUE(TRIM(_xlpm.namen))), "")
)</f>
        <v>Bauschutt, Baumischabfall, Mischabfall | Gewerbeabfall, Sperrmüll</v>
      </c>
      <c r="E4" s="1" t="str" cm="1">
        <f t="array" ref="E4">_xlfn.LET(
  _xlpm.txt, C4,
  _xlpm.teile, _xlfn.TEXTSPLIT(_xlpm.txt, "'Antwort': '"),
  _xlpm.koerper, _xlfn.DROP(_xlpm.teile,,1),
  _xlpm.antworten, _xlfn.TEXTBEFORE(_xlpm.koerper, "'}, 'page_content'"),
  IFERROR(_xlfn.TEXTJOIN(", ", TRUE, _xlfn.UNIQUE(TRIM(_xlpm.antworten))), "")
)</f>
        <v/>
      </c>
      <c r="F4" t="s">
        <v>633</v>
      </c>
      <c r="J4" t="str">
        <v>Wo können Bitumenschindeln entsorgt werden?</v>
      </c>
      <c r="K4" t="str" cm="1">
        <f t="array" ref="K4">_xlfn.LET(
  _xlpm.keys, _xlfn.TOCOL(_3sm_4_1_4o[[generierte_frage_0]:[generierte_frage_7]], 1),
  _xlpm.vals, _xlfn.TOCOL(_3sm_4_1_4o[[kontext_frage_0]:[kontext_frage_7]], 1),
  _xlpm.maske, _xlpm.keys&lt;&gt;"",
  IFERROR(
    _xlfn.XLOOKUP(
      J4,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L4" s="1" t="str" cm="1">
        <f t="array" ref="L4">_xlfn.LET(
  _xlpm.txt, K4,
  _xlpm.arr, _xlfn.DROP(_xlfn.TEXTSPLIT(_xlpm.txt, "'Fraktion': '"),,1),
  _xlpm.namen, _xlfn.TEXTBEFORE(_xlpm.arr, "',"),
  IFERROR(_xlfn.TEXTJOIN(", ", TRUE, _xlfn.UNIQUE(TRIM(_xlpm.namen))), "")
)</f>
        <v>Bauschutt, Holz A4, Baumischabfall, Holz A1 - A3</v>
      </c>
      <c r="M4" s="1" t="str" cm="1">
        <f t="array" ref="M4">_xlfn.LET(
  _xlpm.txt, K4,
  _xlpm.teile, _xlfn.TEXTSPLIT(_xlpm.txt, "'Antwort': '"),
  _xlpm.koerper, _xlfn.DROP(_xlpm.teile,,1),
  _xlpm.antworten, _xlfn.TEXTBEFORE(_xlpm.koerper, "'}, 'page_content'"),
  IFERROR(_xlfn.TEXTJOIN(", ", TRUE, _xlfn.UNIQUE(TRIM(_xlpm.antworten))), "")
)</f>
        <v/>
      </c>
      <c r="N4" t="s">
        <v>633</v>
      </c>
      <c r="R4" t="str">
        <v>Wo kann ich Bitumenschindeln entsorgen?</v>
      </c>
      <c r="S4" t="str" cm="1">
        <f t="array" ref="S4">_xlfn.LET(
  _xlpm.keys, _xlfn.TOCOL(_3lg_4_1_4_1[[generierte_frage_0]:[generierte_frage_7]], 1),
  _xlpm.vals, _xlfn.TOCOL(_3lg_4_1_4_1[[kontext_frage_0]:[kontext_frage_7]], 1),
  _xlpm.maske, _xlpm.keys&lt;&gt;"",
  IFERROR(
    _xlfn.XLOOKUP(
      R4,
      _xlfn._xlws.FILTER(_xlpm.keys, _xlpm.maske, ""),
      _xlfn._xlws.FILTER(_xlpm.vals, _xlpm.maske, ""),
      "nicht gefunden"
    ),
    "nicht gefunden"
  )
)</f>
        <v>[{'id':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4" t="str" cm="1">
        <f t="array" ref="T4">_xlfn.LET(
  _xlpm.txt, S4,
  _xlpm.arr, _xlfn.DROP(_xlfn.TEXTSPLIT(_xlpm.txt, "'Fraktion': '"),,1),
  _xlpm.namen, _xlfn.TEXTBEFORE(_xlpm.arr, "',"),
  IFERROR(_xlfn.TEXTJOIN(", ", TRUE, _xlfn.UNIQUE(TRIM(_xlpm.namen))), "")
)</f>
        <v>Dachpappe, Bauschutt, Baumischabfall, Mischabfall | Gewerbeabfall</v>
      </c>
      <c r="U4" s="1" t="str" cm="1">
        <f t="array" ref="U4">_xlfn.LET(
  _xlpm.txt, S4,
  _xlpm.teile, _xlfn.TEXTSPLIT(_xlpm.txt, "'Antwort': '"),
  _xlpm.koerper, _xlfn.DROP(_xlpm.teile,,1),
  _xlpm.antworten, _xlfn.TEXTBEFORE(_xlpm.koerper, "'}, 'page_content'"),
  IFERROR(_xlfn.TEXTJOIN(", ", TRUE, _xlfn.UNIQUE(TRIM(_xlpm.antworten))), "")
)</f>
        <v/>
      </c>
      <c r="V4" t="s">
        <v>632</v>
      </c>
      <c r="Z4" s="1" t="str">
        <v>Wo können Bitumenschindeln entsorgt werden?</v>
      </c>
      <c r="AA4" t="str" cm="1">
        <f t="array" ref="AA4">_xlfn.LET(
  _xlpm.keys, _xlfn.TOCOL(_3lg_4_1_4o[[generierte_frage_0]:[generierte_frage_7]], 1),
  _xlpm.vals, _xlfn.TOCOL(_3lg_4_1_4o[[kontext_frage_0]:[kontext_frage_7]], 1),
  _xlpm.maske, _xlpm.keys&lt;&gt;"",
  IFERROR(
    _xlfn.XLOOKUP(
      Z4,
      _xlfn._xlws.FILTER(_xlpm.keys, _xlpm.maske, ""),
      _xlfn._xlws.FILTER(_xlpm.vals, _xlpm.maske, ""),
      "nicht gefunden"
    ),
    "nicht gefunden"
  )
)</f>
        <v>[{'id':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AB4" s="1" t="str" cm="1">
        <f t="array" ref="AB4">_xlfn.LET(
  _xlpm.txt, AA4,
  _xlpm.arr, _xlfn.DROP(_xlfn.TEXTSPLIT(_xlpm.txt, "'Fraktion': '"),,1),
  _xlpm.namen, _xlfn.TEXTBEFORE(_xlpm.arr, "',"),
  IFERROR(_xlfn.TEXTJOIN(", ", TRUE, _xlfn.UNIQUE(TRIM(_xlpm.namen))), "")
)</f>
        <v>Dachpappe, Holz A4, Bauschutt, Holz A1 - A3</v>
      </c>
      <c r="AC4" s="1" t="str" cm="1">
        <f t="array" ref="AC4">_xlfn.LET(
  _xlpm.txt, AA4,
  _xlpm.teile, _xlfn.TEXTSPLIT(_xlpm.txt, "'Antwort': '"),
  _xlpm.koerper, _xlfn.DROP(_xlpm.teile,,1),
  _xlpm.antworten, _xlfn.TEXTBEFORE(_xlpm.koerper, "'}, 'page_content'"),
  IFERROR(_xlfn.TEXTJOIN(", ", TRUE, _xlfn.UNIQUE(TRIM(_xlpm.antworten))), "")
)</f>
        <v/>
      </c>
      <c r="AD4" t="s">
        <v>632</v>
      </c>
    </row>
    <row r="5" spans="1:30" ht="409.5" x14ac:dyDescent="0.25">
      <c r="B5" t="str">
        <v>Wie kann ich Bretter mit festklebenden Resten von alter Teerpappe entsorgen?</v>
      </c>
      <c r="C5" s="1" t="str" cm="1">
        <f t="array" ref="C5">_xlfn.LET(
  _xlpm.keys, _xlfn.TOCOL(_3sm_4_1_4_1[[generierte_frage_0]:[generierte_frage_7]], 1),
  _xlpm.vals, _xlfn.TOCOL(_3sm_4_1_4_1[[kontext_frage_0]:[kontext_frage_7]], 1),
  _xlpm.maske, _xlpm.keys&lt;&gt;"",
  IFERROR(
    _xlfn.XLOOKUP(
      B5,
      _xlfn._xlws.FILTER(_xlpm.keys, _xlpm.maske, ""),
      _xlfn._xlws.FILTER(_xlpm.vals, _xlpm.maske, ""),
      "nicht gefunden"
    ),
    "nicht gefunden"
  )
)</f>
        <v>[{'id':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D5" s="1" t="str" cm="1">
        <f t="array" ref="D5">_xlfn.LET(
  _xlpm.txt, C5,
  _xlpm.arr, _xlfn.DROP(_xlfn.TEXTSPLIT(_xlpm.txt, "'Fraktion': '"),,1),
  _xlpm.namen, _xlfn.TEXTBEFORE(_xlpm.arr, "',"),
  IFERROR(_xlfn.TEXTJOIN(", ", TRUE, _xlfn.UNIQUE(TRIM(_xlpm.namen))), "")
)</f>
        <v>Pappe | Papier, Holz A1 - A3, Mischabfall | Gewerbeabfall, Baumischabfall</v>
      </c>
      <c r="E5" s="1" t="str" cm="1">
        <f t="array" ref="E5">_xlfn.LET(
  _xlpm.txt, C5,
  _xlpm.teile, _xlfn.TEXTSPLIT(_xlpm.txt, "'Antwort': '"),
  _xlpm.koerper, _xlfn.DROP(_xlpm.teile,,1),
  _xlpm.antworten, _xlfn.TEXTBEFORE(_xlpm.koerper, "'}, 'page_content'"),
  IFERROR(_xlfn.TEXTJOIN(", ", TRUE, _xlfn.UNIQUE(TRIM(_xlpm.antworten))), "")
)</f>
        <v/>
      </c>
      <c r="F5" t="s">
        <v>633</v>
      </c>
      <c r="J5" t="str">
        <v>Wie entsorge ich Bretter mit festklebenden Resten von Teerpappe?</v>
      </c>
      <c r="K5" t="str" cm="1">
        <f t="array" ref="K5">_xlfn.LET(
  _xlpm.keys, _xlfn.TOCOL(_3sm_4_1_4o[[generierte_frage_0]:[generierte_frage_7]], 1),
  _xlpm.vals, _xlfn.TOCOL(_3sm_4_1_4o[[kontext_frage_0]:[kontext_frage_7]], 1),
  _xlpm.maske, _xlpm.keys&lt;&gt;"",
  IFERROR(
    _xlfn.XLOOKUP(
      J5,
      _xlfn._xlws.FILTER(_xlpm.keys, _xlpm.maske, ""),
      _xlfn._xlws.FILTER(_xlpm.vals, _xlpm.maske, ""),
      "nicht gefunden"
    ),
    "nicht gefunden"
  )
)</f>
        <v>[{'id':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L5" s="1" t="str" cm="1">
        <f t="array" ref="L5">_xlfn.LET(
  _xlpm.txt, K5,
  _xlpm.arr, _xlfn.DROP(_xlfn.TEXTSPLIT(_xlpm.txt, "'Fraktion': '"),,1),
  _xlpm.namen, _xlfn.TEXTBEFORE(_xlpm.arr, "',"),
  IFERROR(_xlfn.TEXTJOIN(", ", TRUE, _xlfn.UNIQUE(TRIM(_xlpm.namen))), "")
)</f>
        <v>Pappe | Papier, Holz A1 - A3, Mischabfall | Gewerbeabfall, Baumischabfall</v>
      </c>
      <c r="M5" s="1" t="str" cm="1">
        <f t="array" ref="M5">_xlfn.LET(
  _xlpm.txt, K5,
  _xlpm.teile, _xlfn.TEXTSPLIT(_xlpm.txt, "'Antwort': '"),
  _xlpm.koerper, _xlfn.DROP(_xlpm.teile,,1),
  _xlpm.antworten, _xlfn.TEXTBEFORE(_xlpm.koerper, "'}, 'page_content'"),
  IFERROR(_xlfn.TEXTJOIN(", ", TRUE, _xlfn.UNIQUE(TRIM(_xlpm.antworten))), "")
)</f>
        <v/>
      </c>
      <c r="N5" t="s">
        <v>633</v>
      </c>
      <c r="R5" t="str">
        <v>Wie kann ich Bretter mit festklebenden Resten alter Teerpappe entsorgen?</v>
      </c>
      <c r="S5" t="str" cm="1">
        <f t="array" ref="S5">_xlfn.LET(
  _xlpm.keys, _xlfn.TOCOL(_3lg_4_1_4_1[[generierte_frage_0]:[generierte_frage_7]], 1),
  _xlpm.vals, _xlfn.TOCOL(_3lg_4_1_4_1[[kontext_frage_0]:[kontext_frage_7]], 1),
  _xlpm.maske, _xlpm.keys&lt;&gt;"",
  IFERROR(
    _xlfn.XLOOKUP(
      R5,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v>
      </c>
      <c r="T5" t="str" cm="1">
        <f t="array" ref="T5">_xlfn.LET(
  _xlpm.txt, S5,
  _xlpm.arr, _xlfn.DROP(_xlfn.TEXTSPLIT(_xlpm.txt, "'Fraktion': '"),,1),
  _xlpm.namen, _xlfn.TEXTBEFORE(_xlpm.arr, "',"),
  IFERROR(_xlfn.TEXTJOIN(", ", TRUE, _xlfn.UNIQUE(TRIM(_xlpm.namen))), "")
)</f>
        <v>Holz A1 - A3, Holz A4, Dachpappe, Kunststoff | Verpackungen</v>
      </c>
      <c r="U5" s="1" t="str" cm="1">
        <f t="array" ref="U5">_xlfn.LET(
  _xlpm.txt, S5,
  _xlpm.teile, _xlfn.TEXTSPLIT(_xlpm.txt, "'Antwort': '"),
  _xlpm.koerper, _xlfn.DROP(_xlpm.teile,,1),
  _xlpm.antworten, _xlfn.TEXTBEFORE(_xlpm.koerper, "'}, 'page_content'"),
  IFERROR(_xlfn.TEXTJOIN(", ", TRUE, _xlfn.UNIQUE(TRIM(_xlpm.antworten))), "")
)</f>
        <v/>
      </c>
      <c r="V5" t="s">
        <v>632</v>
      </c>
      <c r="Z5" s="1" t="str">
        <v>Wie entsorge ich Bretter mit festklebenden Resten von Teerpappe?</v>
      </c>
      <c r="AA5" t="str" cm="1">
        <f t="array" ref="AA5">_xlfn.LET(
  _xlpm.keys, _xlfn.TOCOL(_3lg_4_1_4o[[generierte_frage_0]:[generierte_frage_7]], 1),
  _xlpm.vals, _xlfn.TOCOL(_3lg_4_1_4o[[kontext_frage_0]:[kontext_frage_7]], 1),
  _xlpm.maske, _xlpm.keys&lt;&gt;"",
  IFERROR(
    _xlfn.XLOOKUP(
      Z5,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v>
      </c>
      <c r="AB5" s="1" t="str" cm="1">
        <f t="array" ref="AB5">_xlfn.LET(
  _xlpm.txt, AA5,
  _xlpm.arr, _xlfn.DROP(_xlfn.TEXTSPLIT(_xlpm.txt, "'Fraktion': '"),,1),
  _xlpm.namen, _xlfn.TEXTBEFORE(_xlpm.arr, "',"),
  IFERROR(_xlfn.TEXTJOIN(", ", TRUE, _xlfn.UNIQUE(TRIM(_xlpm.namen))), "")
)</f>
        <v>Holz A1 - A3, Holz A4, Dachpappe, Kunststoff | Verpackungen</v>
      </c>
      <c r="AC5" s="1" t="str" cm="1">
        <f t="array" ref="AC5">_xlfn.LET(
  _xlpm.txt, AA5,
  _xlpm.teile, _xlfn.TEXTSPLIT(_xlpm.txt, "'Antwort': '"),
  _xlpm.koerper, _xlfn.DROP(_xlpm.teile,,1),
  _xlpm.antworten, _xlfn.TEXTBEFORE(_xlpm.koerper, "'}, 'page_content'"),
  IFERROR(_xlfn.TEXTJOIN(", ", TRUE, _xlfn.UNIQUE(TRIM(_xlpm.antworten))), "")
)</f>
        <v/>
      </c>
      <c r="AD5" t="s">
        <v>632</v>
      </c>
    </row>
    <row r="6" spans="1:30" ht="405" x14ac:dyDescent="0.25">
      <c r="B6" t="str">
        <v>Welcher Container ist für die Entsorgung von Sand geeignet?</v>
      </c>
      <c r="C6" s="1" t="str" cm="1">
        <f t="array" ref="C6">_xlfn.LET(
  _xlpm.keys, _xlfn.TOCOL(_3sm_4_1_4_1[[generierte_frage_0]:[generierte_frage_7]], 1),
  _xlpm.vals, _xlfn.TOCOL(_3sm_4_1_4_1[[kontext_frage_0]:[kontext_frage_7]], 1),
  _xlpm.maske, _xlpm.keys&lt;&gt;"",
  IFERROR(
    _xlfn.XLOOKUP(
      B6,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6" s="1" t="str" cm="1">
        <f t="array" ref="D6">_xlfn.LET(
  _xlpm.txt, C6,
  _xlpm.arr, _xlfn.DROP(_xlfn.TEXTSPLIT(_xlpm.txt, "'Fraktion': '"),,1),
  _xlpm.namen, _xlfn.TEXTBEFORE(_xlpm.arr, "',"),
  IFERROR(_xlfn.TEXTJOIN(", ", TRUE, _xlfn.UNIQUE(TRIM(_xlpm.namen))), "")
)</f>
        <v>Baumischabfall, Bauschutt, Kunststoff | Verpackungen, Mischabfall | Gewerbeabfall</v>
      </c>
      <c r="E6" s="1" t="str" cm="1">
        <f t="array" ref="E6">_xlfn.LET(
  _xlpm.txt, C6,
  _xlpm.teile, _xlfn.TEXTSPLIT(_xlpm.txt, "'Antwort': '"),
  _xlpm.koerper, _xlfn.DROP(_xlpm.teile,,1),
  _xlpm.antworten, _xlfn.TEXTBEFORE(_xlpm.koerper, "'}, 'page_content'"),
  IFERROR(_xlfn.TEXTJOIN(", ", TRUE, _xlfn.UNIQUE(TRIM(_xlpm.antworten))), "")
)</f>
        <v/>
      </c>
      <c r="F6" t="s">
        <v>632</v>
      </c>
      <c r="J6" t="str">
        <v>Welcher Container ist für die Entsorgung von Sand geeignet?</v>
      </c>
      <c r="K6" t="str" cm="1">
        <f t="array" ref="K6">_xlfn.LET(
  _xlpm.keys, _xlfn.TOCOL(_3sm_4_1_4o[[generierte_frage_0]:[generierte_frage_7]], 1),
  _xlpm.vals, _xlfn.TOCOL(_3sm_4_1_4o[[kontext_frage_0]:[kontext_frage_7]], 1),
  _xlpm.maske, _xlpm.keys&lt;&gt;"",
  IFERROR(
    _xlfn.XLOOKUP(
      J6,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6" s="1" t="str" cm="1">
        <f t="array" ref="L6">_xlfn.LET(
  _xlpm.txt, K6,
  _xlpm.arr, _xlfn.DROP(_xlfn.TEXTSPLIT(_xlpm.txt, "'Fraktion': '"),,1),
  _xlpm.namen, _xlfn.TEXTBEFORE(_xlpm.arr, "',"),
  IFERROR(_xlfn.TEXTJOIN(", ", TRUE, _xlfn.UNIQUE(TRIM(_xlpm.namen))), "")
)</f>
        <v>Baumischabfall, Bauschutt, Kunststoff | Verpackungen, Mischabfall | Gewerbeabfall</v>
      </c>
      <c r="M6" s="1" t="str" cm="1">
        <f t="array" ref="M6">_xlfn.LET(
  _xlpm.txt, K6,
  _xlpm.teile, _xlfn.TEXTSPLIT(_xlpm.txt, "'Antwort': '"),
  _xlpm.koerper, _xlfn.DROP(_xlpm.teile,,1),
  _xlpm.antworten, _xlfn.TEXTBEFORE(_xlpm.koerper, "'}, 'page_content'"),
  IFERROR(_xlfn.TEXTJOIN(", ", TRUE, _xlfn.UNIQUE(TRIM(_xlpm.antworten))), "")
)</f>
        <v/>
      </c>
      <c r="N6" t="s">
        <v>632</v>
      </c>
      <c r="R6" t="str">
        <v>Welcher Container ist für die Entsorgung von Sand geeignet?</v>
      </c>
      <c r="S6" t="str" cm="1">
        <f t="array" ref="S6">_xlfn.LET(
  _xlpm.keys, _xlfn.TOCOL(_3lg_4_1_4_1[[generierte_frage_0]:[generierte_frage_7]], 1),
  _xlpm.vals, _xlfn.TOCOL(_3lg_4_1_4_1[[kontext_frage_0]:[kontext_frage_7]], 1),
  _xlpm.maske, _xlpm.keys&lt;&gt;"",
  IFERROR(
    _xlfn.XLOOKUP(
      R6,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T6" t="str" cm="1">
        <f t="array" ref="T6">_xlfn.LET(
  _xlpm.txt, S6,
  _xlpm.arr, _xlfn.DROP(_xlfn.TEXTSPLIT(_xlpm.txt, "'Fraktion': '"),,1),
  _xlpm.namen, _xlfn.TEXTBEFORE(_xlpm.arr, "',"),
  IFERROR(_xlfn.TEXTJOIN(", ", TRUE, _xlfn.UNIQUE(TRIM(_xlpm.namen))), "")
)</f>
        <v>Bauschutt, Baumischabfall, Kunststoff | Verpackungen, Holz A4</v>
      </c>
      <c r="U6" s="1" t="str" cm="1">
        <f t="array" ref="U6">_xlfn.LET(
  _xlpm.txt, S6,
  _xlpm.teile, _xlfn.TEXTSPLIT(_xlpm.txt, "'Antwort': '"),
  _xlpm.koerper, _xlfn.DROP(_xlpm.teile,,1),
  _xlpm.antworten, _xlfn.TEXTBEFORE(_xlpm.koerper, "'}, 'page_content'"),
  IFERROR(_xlfn.TEXTJOIN(", ", TRUE, _xlfn.UNIQUE(TRIM(_xlpm.antworten))), "")
)</f>
        <v/>
      </c>
      <c r="V6" t="s">
        <v>632</v>
      </c>
      <c r="Z6" s="1" t="str">
        <v>Welcher Container ist für die Entsorgung von Sand geeignet?</v>
      </c>
      <c r="AA6" t="str" cm="1">
        <f t="array" ref="AA6">_xlfn.LET(
  _xlpm.keys, _xlfn.TOCOL(_3lg_4_1_4o[[generierte_frage_0]:[generierte_frage_7]], 1),
  _xlpm.vals, _xlfn.TOCOL(_3lg_4_1_4o[[kontext_frage_0]:[kontext_frage_7]], 1),
  _xlpm.maske, _xlpm.keys&lt;&gt;"",
  IFERROR(
    _xlfn.XLOOKUP(
      Z6,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6" s="1" t="str" cm="1">
        <f t="array" ref="AB6">_xlfn.LET(
  _xlpm.txt, AA6,
  _xlpm.arr, _xlfn.DROP(_xlfn.TEXTSPLIT(_xlpm.txt, "'Fraktion': '"),,1),
  _xlpm.namen, _xlfn.TEXTBEFORE(_xlpm.arr, "',"),
  IFERROR(_xlfn.TEXTJOIN(", ", TRUE, _xlfn.UNIQUE(TRIM(_xlpm.namen))), "")
)</f>
        <v>Bauschutt, Baumischabfall, Kunststoff | Verpackungen, Holz A4</v>
      </c>
      <c r="AC6" s="1" t="str" cm="1">
        <f t="array" ref="AC6">_xlfn.LET(
  _xlpm.txt, AA6,
  _xlpm.teile, _xlfn.TEXTSPLIT(_xlpm.txt, "'Antwort': '"),
  _xlpm.koerper, _xlfn.DROP(_xlpm.teile,,1),
  _xlpm.antworten, _xlfn.TEXTBEFORE(_xlpm.koerper, "'}, 'page_content'"),
  IFERROR(_xlfn.TEXTJOIN(", ", TRUE, _xlfn.UNIQUE(TRIM(_xlpm.antworten))), "")
)</f>
        <v/>
      </c>
      <c r="AD6" t="s">
        <v>632</v>
      </c>
    </row>
    <row r="7" spans="1:30" ht="345" x14ac:dyDescent="0.25">
      <c r="B7" t="str">
        <v>In welchen Container kann ich Mauerwerk entsorgen?</v>
      </c>
      <c r="C7" s="1" t="str" cm="1">
        <f t="array" ref="C7">_xlfn.LET(
  _xlpm.keys, _xlfn.TOCOL(_3sm_4_1_4_1[[generierte_frage_0]:[generierte_frage_7]], 1),
  _xlpm.vals, _xlfn.TOCOL(_3sm_4_1_4_1[[kontext_frage_0]:[kontext_frage_7]], 1),
  _xlpm.maske, _xlpm.keys&lt;&gt;"",
  IFERROR(
    _xlfn.XLOOKUP(
      B7,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7" s="1" t="str" cm="1">
        <f t="array" ref="D7">_xlfn.LET(
  _xlpm.txt, C7,
  _xlpm.arr, _xlfn.DROP(_xlfn.TEXTSPLIT(_xlpm.txt, "'Fraktion': '"),,1),
  _xlpm.namen, _xlfn.TEXTBEFORE(_xlpm.arr, "',"),
  IFERROR(_xlfn.TEXTJOIN(", ", TRUE, _xlfn.UNIQUE(TRIM(_xlpm.namen))), "")
)</f>
        <v>Baumischabfall, Bauschutt, Mischabfall | Gewerbeabfall, Sperrmüll</v>
      </c>
      <c r="E7" s="1" t="str" cm="1">
        <f t="array" ref="E7">_xlfn.LET(
  _xlpm.txt, C7,
  _xlpm.teile, _xlfn.TEXTSPLIT(_xlpm.txt, "'Antwort': '"),
  _xlpm.koerper, _xlfn.DROP(_xlpm.teile,,1),
  _xlpm.antworten, _xlfn.TEXTBEFORE(_xlpm.koerper, "'}, 'page_content'"),
  IFERROR(_xlfn.TEXTJOIN(", ", TRUE, _xlfn.UNIQUE(TRIM(_xlpm.antworten))), "")
)</f>
        <v/>
      </c>
      <c r="F7" t="s">
        <v>632</v>
      </c>
      <c r="J7" t="str">
        <v>Welcher Container ist für die Entsorgung von Mauerwerk geeignet?</v>
      </c>
      <c r="K7" t="str" cm="1">
        <f t="array" ref="K7">_xlfn.LET(
  _xlpm.keys, _xlfn.TOCOL(_3sm_4_1_4o[[generierte_frage_0]:[generierte_frage_7]], 1),
  _xlpm.vals, _xlfn.TOCOL(_3sm_4_1_4o[[kontext_frage_0]:[kontext_frage_7]], 1),
  _xlpm.maske, _xlpm.keys&lt;&gt;"",
  IFERROR(
    _xlfn.XLOOKUP(
      J7,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7" s="1" t="str" cm="1">
        <f t="array" ref="L7">_xlfn.LET(
  _xlpm.txt, K7,
  _xlpm.arr, _xlfn.DROP(_xlfn.TEXTSPLIT(_xlpm.txt, "'Fraktion': '"),,1),
  _xlpm.namen, _xlfn.TEXTBEFORE(_xlpm.arr, "',"),
  IFERROR(_xlfn.TEXTJOIN(", ", TRUE, _xlfn.UNIQUE(TRIM(_xlpm.namen))), "")
)</f>
        <v>Baumischabfall, Bauschutt, Kunststoff | Verpackungen, Mischabfall | Gewerbeabfall</v>
      </c>
      <c r="M7" s="1" t="str" cm="1">
        <f t="array" ref="M7">_xlfn.LET(
  _xlpm.txt, K7,
  _xlpm.teile, _xlfn.TEXTSPLIT(_xlpm.txt, "'Antwort': '"),
  _xlpm.koerper, _xlfn.DROP(_xlpm.teile,,1),
  _xlpm.antworten, _xlfn.TEXTBEFORE(_xlpm.koerper, "'}, 'page_content'"),
  IFERROR(_xlfn.TEXTJOIN(", ", TRUE, _xlfn.UNIQUE(TRIM(_xlpm.antworten))), "")
)</f>
        <v/>
      </c>
      <c r="N7" t="s">
        <v>632</v>
      </c>
      <c r="R7" t="str">
        <v>Wie kann ich Mauerwerk entsorgen?</v>
      </c>
      <c r="S7" t="str" cm="1">
        <f t="array" ref="S7">_xlfn.LET(
  _xlpm.keys, _xlfn.TOCOL(_3lg_4_1_4_1[[generierte_frage_0]:[generierte_frage_7]], 1),
  _xlpm.vals, _xlfn.TOCOL(_3lg_4_1_4_1[[kontext_frage_0]:[kontext_frage_7]], 1),
  _xlpm.maske, _xlpm.keys&lt;&gt;"",
  IFERROR(
    _xlfn.XLOOKUP(
      R7,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7" t="str" cm="1">
        <f t="array" ref="T7">_xlfn.LET(
  _xlpm.txt, S7,
  _xlpm.arr, _xlfn.DROP(_xlfn.TEXTSPLIT(_xlpm.txt, "'Fraktion': '"),,1),
  _xlpm.namen, _xlfn.TEXTBEFORE(_xlpm.arr, "',"),
  IFERROR(_xlfn.TEXTJOIN(", ", TRUE, _xlfn.UNIQUE(TRIM(_xlpm.namen))), "")
)</f>
        <v>Baumischabfall, Bauschutt, Holz A1 - A3, Mischabfall | Gewerbeabfall</v>
      </c>
      <c r="U7" s="1" t="str" cm="1">
        <f t="array" ref="U7">_xlfn.LET(
  _xlpm.txt, S7,
  _xlpm.teile, _xlfn.TEXTSPLIT(_xlpm.txt, "'Antwort': '"),
  _xlpm.koerper, _xlfn.DROP(_xlpm.teile,,1),
  _xlpm.antworten, _xlfn.TEXTBEFORE(_xlpm.koerper, "'}, 'page_content'"),
  IFERROR(_xlfn.TEXTJOIN(", ", TRUE, _xlfn.UNIQUE(TRIM(_xlpm.antworten))), "")
)</f>
        <v/>
      </c>
      <c r="V7" t="s">
        <v>632</v>
      </c>
      <c r="Z7" s="1" t="str">
        <v>Welcher Container ist geeignet für die Entsorgung von Mauerwerk?</v>
      </c>
      <c r="AA7" t="str" cm="1">
        <f t="array" ref="AA7">_xlfn.LET(
  _xlpm.keys, _xlfn.TOCOL(_3lg_4_1_4o[[generierte_frage_0]:[generierte_frage_7]], 1),
  _xlpm.vals, _xlfn.TOCOL(_3lg_4_1_4o[[kontext_frage_0]:[kontext_frage_7]], 1),
  _xlpm.maske, _xlpm.keys&lt;&gt;"",
  IFERROR(
    _xlfn.XLOOKUP(
      Z7,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AB7" s="1" t="str" cm="1">
        <f t="array" ref="AB7">_xlfn.LET(
  _xlpm.txt, AA7,
  _xlpm.arr, _xlfn.DROP(_xlfn.TEXTSPLIT(_xlpm.txt, "'Fraktion': '"),,1),
  _xlpm.namen, _xlfn.TEXTBEFORE(_xlpm.arr, "',"),
  IFERROR(_xlfn.TEXTJOIN(", ", TRUE, _xlfn.UNIQUE(TRIM(_xlpm.namen))), "")
)</f>
        <v>Baumischabfall, Bauschutt, Kunststoff | Verpackungen, Mischabfall | Gewerbeabfall</v>
      </c>
      <c r="AC7" s="1" t="str" cm="1">
        <f t="array" ref="AC7">_xlfn.LET(
  _xlpm.txt, AA7,
  _xlpm.teile, _xlfn.TEXTSPLIT(_xlpm.txt, "'Antwort': '"),
  _xlpm.koerper, _xlfn.DROP(_xlpm.teile,,1),
  _xlpm.antworten, _xlfn.TEXTBEFORE(_xlpm.koerper, "'}, 'page_content'"),
  IFERROR(_xlfn.TEXTJOIN(", ", TRUE, _xlfn.UNIQUE(TRIM(_xlpm.antworten))), "")
)</f>
        <v/>
      </c>
      <c r="AD7" t="s">
        <v>632</v>
      </c>
    </row>
    <row r="8" spans="1:30" ht="409.5" x14ac:dyDescent="0.25">
      <c r="B8" t="str">
        <v>Wie entsorge ich Spanplatten?</v>
      </c>
      <c r="C8" s="1" t="str" cm="1">
        <f t="array" ref="C8">_xlfn.LET(
  _xlpm.keys, _xlfn.TOCOL(_3sm_4_1_4_1[[generierte_frage_0]:[generierte_frage_7]], 1),
  _xlpm.vals, _xlfn.TOCOL(_3sm_4_1_4_1[[kontext_frage_0]:[kontext_frage_7]], 1),
  _xlpm.maske, _xlpm.keys&lt;&gt;"",
  IFERROR(
    _xlfn.XLOOKUP(
      B8,
      _xlfn._xlws.FILTER(_xlpm.keys, _xlpm.maske, ""),
      _xlfn._xlws.FILTER(_xlpm.vals, _xlpm.maske, ""),
      "nicht gefunden"
    ),
    "nicht gefunden"
  )
)</f>
        <v>[{'id':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v>
      </c>
      <c r="D8" s="1" t="str" cm="1">
        <f t="array" ref="D8">_xlfn.LET(
  _xlpm.txt, C8,
  _xlpm.arr, _xlfn.DROP(_xlfn.TEXTSPLIT(_xlpm.txt, "'Fraktion': '"),,1),
  _xlpm.namen, _xlfn.TEXTBEFORE(_xlpm.arr, "',"),
  IFERROR(_xlfn.TEXTJOIN(", ", TRUE, _xlfn.UNIQUE(TRIM(_xlpm.namen))), "")
)</f>
        <v>Holz A4, Holz A1 - A3, Sperrmüll, Bauschutt</v>
      </c>
      <c r="E8" s="1" t="str" cm="1">
        <f t="array" ref="E8">_xlfn.LET(
  _xlpm.txt, C8,
  _xlpm.teile, _xlfn.TEXTSPLIT(_xlpm.txt, "'Antwort': '"),
  _xlpm.koerper, _xlfn.DROP(_xlpm.teile,,1),
  _xlpm.antworten, _xlfn.TEXTBEFORE(_xlpm.koerper, "'}, 'page_content'"),
  IFERROR(_xlfn.TEXTJOIN(", ", TRUE, _xlfn.UNIQUE(TRIM(_xlpm.antworten))), "")
)</f>
        <v/>
      </c>
      <c r="F8" t="s">
        <v>632</v>
      </c>
      <c r="J8" t="str">
        <v>Welche Größen von Containern bieten Sie an?</v>
      </c>
      <c r="K8" t="str" cm="1">
        <f t="array" ref="K8">_xlfn.LET(
  _xlpm.keys, _xlfn.TOCOL(_3sm_4_1_4o[[generierte_frage_0]:[generierte_frage_7]], 1),
  _xlpm.vals, _xlfn.TOCOL(_3sm_4_1_4o[[kontext_frage_0]:[kontext_frage_7]], 1),
  _xlpm.maske, _xlpm.keys&lt;&gt;"",
  IFERROR(
    _xlfn.XLOOKUP(
      J8,
      _xlfn._xlws.FILTER(_xlpm.keys, _xlpm.maske, ""),
      _xlfn._xlws.FILTER(_xlpm.vals, _xlpm.maske, ""),
      "nicht gefunden"
    ),
    "nicht gefunden"
  )
)</f>
        <v>[{'id': None, 'metadata': {'pk': 460471328728945647,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 {'id': None, 'metadata': {'pk': 460471328728945653, 'source': 'csv/faq.csv', 'row': 27, 'Antwort': 'Wir bieten eine Vielzahl an Containergrößen an. Die Containergrößen können je nach Abfallart und Postleitzahl variieren.'}, 'page_content': 'Frage: Welche Auswahl an Containergrößen haben Sie im Sortiment? Antwort: Wir bieten eine Vielzahl an Containergrößen an. Die Containergrößen können je nach Abfallart und Postleitzahl variieren.', 'type': 'Document'}, {'id': None, 'metadata': {'pk': 460471328728945646, 'source': 'csv/faq.csv', 'row': 27, 'Antwort': 'Wir bieten eine Vielzahl an Containergrößen an. Die Containergrößen können je nach Abfallart und Postleitzahl variieren.'}, 'page_content': 'Frage: Welche Containergrößen gibt es?\nAntwort: Wir bieten eine Vielzahl an Containergrößen an. Die Containergrößen können je nach Abfallart und Postleitzahl variieren.', 'type': 'Document'}, {'id': None, 'metadata': {'pk': 460471328728945673, 'source': 'csv/faq.csv', 'row': 28, 'Antwort': 'Bei uns kannst du auf Rechnung zahlen.'}, 'page_content': 'Frage: Welche Bezahlmethoden bieten Sie an? Antwort: Bei uns kannst du auf Rechnung zahlen.', 'type': 'Document'}]</v>
      </c>
      <c r="L8" s="1" t="str" cm="1">
        <f t="array" ref="L8">_xlfn.LET(
  _xlpm.txt, K8,
  _xlpm.arr, _xlfn.DROP(_xlfn.TEXTSPLIT(_xlpm.txt, "'Fraktion': '"),,1),
  _xlpm.namen, _xlfn.TEXTBEFORE(_xlpm.arr, "',"),
  IFERROR(_xlfn.TEXTJOIN(", ", TRUE, _xlfn.UNIQUE(TRIM(_xlpm.namen))), "")
)</f>
        <v/>
      </c>
      <c r="M8" s="1" t="str" cm="1">
        <f t="array" ref="M8">_xlfn.LET(
  _xlpm.txt, K8,
  _xlpm.teile, _xlfn.TEXTSPLIT(_xlpm.txt, "'Antwort': '"),
  _xlpm.koerper, _xlfn.DROP(_xlpm.teile,,1),
  _xlpm.antworten, _xlfn.TEXTBEFORE(_xlpm.koerper, "'}, 'page_content'"),
  IFERROR(_xlfn.TEXTJOIN(", ", TRUE, _xlfn.UNIQUE(TRIM(_xlpm.antworten))), "")
)</f>
        <v>Wir bieten eine Vielzahl an Containergrößen an. Die Containergrößen können je nach Abfallart und Postleitzahl variieren., Wir bieten eine Vielzahl an Containergrößen an. Die Containergrößen können je nach Abfallart und Postleitzahl variieren., Wir bieten eine Vielzahl an Containergrößen an. Die Containergrößen können je nach Abfallart und Postleitzahl variieren., Bei uns kannst du auf Rechnung zahlen.</v>
      </c>
      <c r="N8" t="s">
        <v>632</v>
      </c>
      <c r="R8" t="str">
        <v>Welche Containergrößen bieten Sie an?</v>
      </c>
      <c r="S8" t="str" cm="1">
        <f t="array" ref="S8">_xlfn.LET(
  _xlpm.keys, _xlfn.TOCOL(_3lg_4_1_4_1[[generierte_frage_0]:[generierte_frage_7]], 1),
  _xlpm.vals, _xlfn.TOCOL(_3lg_4_1_4_1[[kontext_frage_0]:[kontext_frage_7]], 1),
  _xlpm.maske, _xlpm.keys&lt;&gt;"",
  IFERROR(
    _xlfn.XLOOKUP(
      R8,
      _xlfn._xlws.FILTER(_xlpm.keys, _xlpm.maske, ""),
      _xlfn._xlws.FILTER(_xlpm.vals, _xlpm.maske, ""),
      "nicht gefunden"
    ),
    "nicht gefunden"
  )
)</f>
        <v>[{'id': None, 'metadata': {'pk': 460471328728945058, 'source': 'csv/faq.csv', 'row': 27, 'Antwort': 'Wir bieten eine Vielzahl an Containergrößen an. Die Containergrößen können je nach Abfallart und Postleitzahl variieren.'}, 'page_content': 'Frage: Welche Auswahl an Containergrößen gibt es bei Ihnen? Antwort: Wir bieten eine Vielzahl an Containergrößen an. Die Containergrößen können je nach Abfallart und Postleitzahl variieren.', 'type': 'Document'}, {'id': None, 'metadata': {'pk': 460471328728945055, 'source': 'csv/faq.csv', 'row': 27, 'Antwort': 'Wir bieten eine Vielzahl an Containergrößen an. Die Containergrößen können je nach Abfallart und Postleitzahl variieren.'}, 'page_content': 'Frage: Wie groß sind die Container, die Sie anbieten? Antwort: Wir bieten eine Vielzahl an Containergrößen an. Die Containergrößen können je nach Abfallart und Postleitzahl variieren.', 'type': 'Document'}, {'id': None, 'metadata': {'pk': 460471328728945057, 'source': 'csv/faq.csv', 'row': 27, 'Antwort': 'Wir bieten eine Vielzahl an Containergrößen an. Die Containergrößen können je nach Abfallart und Postleitzahl variieren.'}, 'page_content': 'Frage: Welche Containergrößen bieten Sie für meine Postleitzahl an? Antwort: Wir bieten eine Vielzahl an Containergrößen an. Die Containergrößen können je nach Abfallart und Postleitzahl variieren.', 'type': 'Document'}, {'id': None, 'metadata': {'pk': 460471328728945052,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v>
      </c>
      <c r="T8" t="str" cm="1">
        <f t="array" ref="T8">_xlfn.LET(
  _xlpm.txt, S8,
  _xlpm.arr, _xlfn.DROP(_xlfn.TEXTSPLIT(_xlpm.txt, "'Fraktion': '"),,1),
  _xlpm.namen, _xlfn.TEXTBEFORE(_xlpm.arr, "',"),
  IFERROR(_xlfn.TEXTJOIN(", ", TRUE, _xlfn.UNIQUE(TRIM(_xlpm.namen))), "")
)</f>
        <v/>
      </c>
      <c r="U8" s="1" t="str" cm="1">
        <f t="array" ref="U8">_xlfn.LET(
  _xlpm.txt, S8,
  _xlpm.teile, _xlfn.TEXTSPLIT(_xlpm.txt, "'Antwort': '"),
  _xlpm.koerper, _xlfn.DROP(_xlpm.teile,,1),
  _xlpm.antworten, _xlfn.TEXTBEFORE(_xlpm.koerper, "'}, 'page_content'"),
  IFERROR(_xlfn.TEXTJOIN(", ", TRUE, _xlfn.UNIQUE(TRIM(_xlpm.antworten))), "")
)</f>
        <v>Wir bieten eine Vielzahl an Containergrößen an. Die Containergrößen können je nach Abfallart und Postleitzahl variieren., Wir bieten eine Vielzahl an Containergrößen an. Die Containergrößen können je nach Abfallart und Postleitzahl variieren., Wir bieten eine Vielzahl an Containergrößen an. Die Containergrößen können je nach Abfallart und Postleitzahl variieren., Wir bieten eine Vielzahl an Containergrößen an. Die Containergrößen können je nach Abfallart und Postleitzahl variieren.</v>
      </c>
      <c r="V8" t="s">
        <v>632</v>
      </c>
      <c r="Z8" s="1" t="str">
        <v>Wie entsorge ich Spanplatten?</v>
      </c>
      <c r="AA8" t="str" cm="1">
        <f t="array" ref="AA8">_xlfn.LET(
  _xlpm.keys, _xlfn.TOCOL(_3lg_4_1_4o[[generierte_frage_0]:[generierte_frage_7]], 1),
  _xlpm.vals, _xlfn.TOCOL(_3lg_4_1_4o[[kontext_frage_0]:[kontext_frage_7]], 1),
  _xlpm.maske, _xlpm.keys&lt;&gt;"",
  IFERROR(
    _xlfn.XLOOKUP(
      Z8,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AB8" s="1" t="str" cm="1">
        <f t="array" ref="AB8">_xlfn.LET(
  _xlpm.txt, AA8,
  _xlpm.arr, _xlfn.DROP(_xlfn.TEXTSPLIT(_xlpm.txt, "'Fraktion': '"),,1),
  _xlpm.namen, _xlfn.TEXTBEFORE(_xlpm.arr, "',"),
  IFERROR(_xlfn.TEXTJOIN(", ", TRUE, _xlfn.UNIQUE(TRIM(_xlpm.namen))), "")
)</f>
        <v>Holz A1 - A3, Holz A4, E-Geräte (Kleingeräte), Sperrmüll</v>
      </c>
      <c r="AC8" s="1" t="str" cm="1">
        <f t="array" ref="AC8">_xlfn.LET(
  _xlpm.txt, AA8,
  _xlpm.teile, _xlfn.TEXTSPLIT(_xlpm.txt, "'Antwort': '"),
  _xlpm.koerper, _xlfn.DROP(_xlpm.teile,,1),
  _xlpm.antworten, _xlfn.TEXTBEFORE(_xlpm.koerper, "'}, 'page_content'"),
  IFERROR(_xlfn.TEXTJOIN(", ", TRUE, _xlfn.UNIQUE(TRIM(_xlpm.antworten))), "")
)</f>
        <v/>
      </c>
      <c r="AD8" t="s">
        <v>632</v>
      </c>
    </row>
    <row r="9" spans="1:30" ht="120" x14ac:dyDescent="0.25">
      <c r="B9" t="str">
        <v>Welche Containergrößen bieten Sie an?</v>
      </c>
      <c r="C9" s="1" t="str" cm="1">
        <f t="array" ref="C9">_xlfn.LET(
  _xlpm.keys, _xlfn.TOCOL(_3sm_4_1_4_1[[generierte_frage_0]:[generierte_frage_7]], 1),
  _xlpm.vals, _xlfn.TOCOL(_3sm_4_1_4_1[[kontext_frage_0]:[kontext_frage_7]], 1),
  _xlpm.maske, _xlpm.keys&lt;&gt;"",
  IFERROR(
    _xlfn.XLOOKUP(
      B9,
      _xlfn._xlws.FILTER(_xlpm.keys, _xlpm.maske, ""),
      _xlfn._xlws.FILTER(_xlpm.vals, _xlpm.maske, ""),
      "nicht gefunden"
    ),
    "nicht gefunden"
  )
)</f>
        <v>[{'id': None, 'metadata': {'pk': 460471328728945653, 'source': 'csv/faq.csv', 'row': 27, 'Antwort': 'Wir bieten eine Vielzahl an Containergrößen an. Die Containergrößen können je nach Abfallart und Postleitzahl variieren.'}, 'page_content': 'Frage: Welche Auswahl an Containergrößen haben Sie im Sortiment? Antwort: Wir bieten eine Vielzahl an Containergrößen an. Die Containergrößen können je nach Abfallart und Postleitzahl variieren.', 'type': 'Document'}, {'id': None, 'metadata': {'pk': 460471328728945646, 'source': 'csv/faq.csv', 'row': 27, 'Antwort': 'Wir bieten eine Vielzahl an Containergrößen an. Die Containergrößen können je nach Abfallart und Postleitzahl variieren.'}, 'page_content': 'Frage: Welche Containergrößen gibt es?\nAntwort: Wir bieten eine Vielzahl an Containergrößen an. Die Containergrößen können je nach Abfallart und Postleitzahl variieren.', 'type': 'Document'}, {'id': None, 'metadata': {'pk': 460471328728945661, 'source': 'csv/faq.csv', 'row': 27, 'Antwort': 'Wir bieten eine Vielzahl an Containergrößen an. Die Containergrößen können je nach Abfallart und Postleitzahl variieren.'}, 'page_content': 'Frage: Welche Containergrößen bieten Sie für meinen Wohnort an? Antwort: Wir bieten eine Vielzahl an Containergrößen an. Die Containergrößen können je nach Abfallart und Postleitzahl variieren.', 'type': 'Document'}, {'id': None, 'metadata': {'pk': 460471328728945647,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v>
      </c>
      <c r="D9" s="1" t="str" cm="1">
        <f t="array" ref="D9">_xlfn.LET(
  _xlpm.txt, C9,
  _xlpm.arr, _xlfn.DROP(_xlfn.TEXTSPLIT(_xlpm.txt, "'Fraktion': '"),,1),
  _xlpm.namen, _xlfn.TEXTBEFORE(_xlpm.arr, "',"),
  IFERROR(_xlfn.TEXTJOIN(", ", TRUE, _xlfn.UNIQUE(TRIM(_xlpm.namen))), "")
)</f>
        <v/>
      </c>
      <c r="E9" s="1" t="str" cm="1">
        <f t="array" ref="E9">_xlfn.LET(
  _xlpm.txt, C9,
  _xlpm.teile, _xlfn.TEXTSPLIT(_xlpm.txt, "'Antwort': '"),
  _xlpm.koerper, _xlfn.DROP(_xlpm.teile,,1),
  _xlpm.antworten, _xlfn.TEXTBEFORE(_xlpm.koerper, "'}, 'page_content'"),
  IFERROR(_xlfn.TEXTJOIN(", ", TRUE, _xlfn.UNIQUE(TRIM(_xlpm.antworten))), "")
)</f>
        <v>Wir bieten eine Vielzahl an Containergrößen an. Die Containergrößen können je nach Abfallart und Postleitzahl variieren., Wir bieten eine Vielzahl an Containergrößen an. Die Containergrößen können je nach Abfallart und Postleitzahl variieren., Wir bieten eine Vielzahl an Containergrößen an. Die Containergrößen können je nach Abfallart und Postleitzahl variieren., Wir bieten eine Vielzahl an Containergrößen an. Die Containergrößen können je nach Abfallart und Postleitzahl variieren.</v>
      </c>
      <c r="F9" t="s">
        <v>632</v>
      </c>
      <c r="J9" t="str">
        <v>Dürfen Schieferplatten in einen Altholz A IV Container entsorgt werden?</v>
      </c>
      <c r="K9" t="str" cm="1">
        <f t="array" ref="K9">_xlfn.LET(
  _xlpm.keys, _xlfn.TOCOL(_3sm_4_1_4o[[generierte_frage_0]:[generierte_frage_7]], 1),
  _xlpm.vals, _xlfn.TOCOL(_3sm_4_1_4o[[kontext_frage_0]:[kontext_frage_7]], 1),
  _xlpm.maske, _xlpm.keys&lt;&gt;"",
  IFERROR(
    _xlfn.XLOOKUP(
      J9,
      _xlfn._xlws.FILTER(_xlpm.keys, _xlpm.maske, ""),
      _xlfn._xlws.FILTER(_xlpm.vals, _xlpm.maske, ""),
      "nicht gefunden"
    ),
    "nicht gefunden"
  )
)</f>
        <v>[{'id':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L9" s="1" t="str" cm="1">
        <f t="array" ref="L9">_xlfn.LET(
  _xlpm.txt, K9,
  _xlpm.arr, _xlfn.DROP(_xlfn.TEXTSPLIT(_xlpm.txt, "'Fraktion': '"),,1),
  _xlpm.namen, _xlfn.TEXTBEFORE(_xlpm.arr, "',"),
  IFERROR(_xlfn.TEXTJOIN(", ", TRUE, _xlfn.UNIQUE(TRIM(_xlpm.namen))), "")
)</f>
        <v>Holz A1 - A3, Holz A4, Mischabfall | Gewerbeabfall, Baumischabfall</v>
      </c>
      <c r="M9" s="1" t="str" cm="1">
        <f t="array" ref="M9">_xlfn.LET(
  _xlpm.txt, K9,
  _xlpm.teile, _xlfn.TEXTSPLIT(_xlpm.txt, "'Antwort': '"),
  _xlpm.koerper, _xlfn.DROP(_xlpm.teile,,1),
  _xlpm.antworten, _xlfn.TEXTBEFORE(_xlpm.koerper, "'}, 'page_content'"),
  IFERROR(_xlfn.TEXTJOIN(", ", TRUE, _xlfn.UNIQUE(TRIM(_xlpm.antworten))), "")
)</f>
        <v/>
      </c>
      <c r="N9" t="s">
        <v>632</v>
      </c>
      <c r="R9" t="str">
        <v>Dürfen Schieferplatten im Altholz A IV Container entsorgt werden?</v>
      </c>
      <c r="S9" t="str" cm="1">
        <f t="array" ref="S9">_xlfn.LET(
  _xlpm.keys, _xlfn.TOCOL(_3lg_4_1_4_1[[generierte_frage_0]:[generierte_frage_7]], 1),
  _xlpm.vals, _xlfn.TOCOL(_3lg_4_1_4_1[[kontext_frage_0]:[kontext_frage_7]], 1),
  _xlpm.maske, _xlpm.keys&lt;&gt;"",
  IFERROR(
    _xlfn.XLOOKUP(
      R9,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T9" t="str" cm="1">
        <f t="array" ref="T9">_xlfn.LET(
  _xlpm.txt, S9,
  _xlpm.arr, _xlfn.DROP(_xlfn.TEXTSPLIT(_xlpm.txt, "'Fraktion': '"),,1),
  _xlpm.namen, _xlfn.TEXTBEFORE(_xlpm.arr, "',"),
  IFERROR(_xlfn.TEXTJOIN(", ", TRUE, _xlfn.UNIQUE(TRIM(_xlpm.namen))), "")
)</f>
        <v>Holz A1 - A3, Holz A4, Bauschutt, Baumischabfall</v>
      </c>
      <c r="U9" s="1" t="str" cm="1">
        <f t="array" ref="U9">_xlfn.LET(
  _xlpm.txt, S9,
  _xlpm.teile, _xlfn.TEXTSPLIT(_xlpm.txt, "'Antwort': '"),
  _xlpm.koerper, _xlfn.DROP(_xlpm.teile,,1),
  _xlpm.antworten, _xlfn.TEXTBEFORE(_xlpm.koerper, "'}, 'page_content'"),
  IFERROR(_xlfn.TEXTJOIN(", ", TRUE, _xlfn.UNIQUE(TRIM(_xlpm.antworten))), "")
)</f>
        <v/>
      </c>
      <c r="V9" t="s">
        <v>632</v>
      </c>
      <c r="Z9" s="1" t="str">
        <v>Welche Größen von Containern sind verfügbar?</v>
      </c>
      <c r="AA9" t="str" cm="1">
        <f t="array" ref="AA9">_xlfn.LET(
  _xlpm.keys, _xlfn.TOCOL(_3lg_4_1_4o[[generierte_frage_0]:[generierte_frage_7]], 1),
  _xlpm.vals, _xlfn.TOCOL(_3lg_4_1_4o[[kontext_frage_0]:[kontext_frage_7]], 1),
  _xlpm.maske, _xlpm.keys&lt;&gt;"",
  IFERROR(
    _xlfn.XLOOKUP(
      Z9,
      _xlfn._xlws.FILTER(_xlpm.keys, _xlpm.maske, ""),
      _xlfn._xlws.FILTER(_xlpm.vals, _xlpm.maske, ""),
      "nicht gefunden"
    ),
    "nicht gefunden"
  )
)</f>
        <v>[{'id': None, 'metadata': {'pk': 460471328728945052,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 {'id': None, 'metadata': {'pk': 460471328728945061, 'source': 'csv/faq.csv', 'row': 27, 'Antwort': 'Wir bieten eine Vielzahl an Containergrößen an. Die Containergrößen können je nach Abfallart und Postleitzahl variieren.'}, 'page_content': 'Frage: Wie finde ich heraus, welche Containergrößen für meinen Standort verfügbar sind? Antwort: Wir bieten eine Vielzahl an Containergrößen an. Die Containergrößen können je nach Abfallart und Postleitzahl variieren.', 'type': 'Document'}, {'id': None, 'metadata': {'pk': 460471328728945064, 'source': 'csv/faq.csv', 'row': 27, 'Antwort': 'Wir bieten eine Vielzahl an Containergrößen an. Die Containergrößen können je nach Abfallart und Postleitzahl variieren.'}, 'page_content': 'Frage: Gibt es eine Übersicht über die verfügbaren Containergrößen? Antwort: Wir bieten eine Vielzahl an Containergrößen an. Die Containergrößen können je nach Abfallart und Postleitzahl variieren.', 'type': 'Document'}, {'id': None, 'metadata': {'pk': 460471328728945022,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Welche Arten von Containern stehen zur Auswahl?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v>
      </c>
      <c r="AB9" s="1" t="str" cm="1">
        <f t="array" ref="AB9">_xlfn.LET(
  _xlpm.txt, AA9,
  _xlpm.arr, _xlfn.DROP(_xlfn.TEXTSPLIT(_xlpm.txt, "'Fraktion': '"),,1),
  _xlpm.namen, _xlfn.TEXTBEFORE(_xlpm.arr, "',"),
  IFERROR(_xlfn.TEXTJOIN(", ", TRUE, _xlfn.UNIQUE(TRIM(_xlpm.namen))), "")
)</f>
        <v/>
      </c>
      <c r="AC9" s="1" t="str" cm="1">
        <f t="array" ref="AC9">_xlfn.LET(
  _xlpm.txt, AA9,
  _xlpm.teile, _xlfn.TEXTSPLIT(_xlpm.txt, "'Antwort': '"),
  _xlpm.koerper, _xlfn.DROP(_xlpm.teile,,1),
  _xlpm.antworten, _xlfn.TEXTBEFORE(_xlpm.koerper, "'}, 'page_content'"),
  IFERROR(_xlfn.TEXTJOIN(", ", TRUE, _xlfn.UNIQUE(TRIM(_xlpm.antworten))), "")
)</f>
        <v>Wir bieten eine Vielzahl an Containergrößen an. Die Containergrößen können je nach Abfallart und Postleitzahl variieren., Wir bieten eine Vielzahl an Containergrößen an. Die Containergrößen können je nach Abfallart und Postleitzahl variieren., Wir bieten eine Vielzahl an Containergrößen an. Die Containergrößen können je nach Abfallart und Postleitzahl variieren.,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v>
      </c>
      <c r="AD9" t="s">
        <v>632</v>
      </c>
    </row>
    <row r="10" spans="1:30" ht="409.5" x14ac:dyDescent="0.25">
      <c r="B10" t="str">
        <v>Dürfen Schieferplatten im Altholz A IV Container entsorgt werden?</v>
      </c>
      <c r="C10" s="1" t="str" cm="1">
        <f t="array" ref="C10">_xlfn.LET(
  _xlpm.keys, _xlfn.TOCOL(_3sm_4_1_4_1[[generierte_frage_0]:[generierte_frage_7]], 1),
  _xlpm.vals, _xlfn.TOCOL(_3sm_4_1_4_1[[kontext_frage_0]:[kontext_frage_7]], 1),
  _xlpm.maske, _xlpm.keys&lt;&gt;"",
  IFERROR(
    _xlfn.XLOOKUP(
      B10,
      _xlfn._xlws.FILTER(_xlpm.keys, _xlpm.maske, ""),
      _xlfn._xlws.FILTER(_xlpm.vals, _xlpm.maske, ""),
      "nicht gefunden"
    ),
    "nicht gefunden"
  )
)</f>
        <v>[{'id':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v>
      </c>
      <c r="D10" s="1" t="str" cm="1">
        <f t="array" ref="D10">_xlfn.LET(
  _xlpm.txt, C10,
  _xlpm.arr, _xlfn.DROP(_xlfn.TEXTSPLIT(_xlpm.txt, "'Fraktion': '"),,1),
  _xlpm.namen, _xlfn.TEXTBEFORE(_xlpm.arr, "',"),
  IFERROR(_xlfn.TEXTJOIN(", ", TRUE, _xlfn.UNIQUE(TRIM(_xlpm.namen))), "")
)</f>
        <v>Holz A1 - A3, Holz A4, Baumischabfall, Bauschutt</v>
      </c>
      <c r="E10" s="1" t="str" cm="1">
        <f t="array" ref="E10">_xlfn.LET(
  _xlpm.txt, C10,
  _xlpm.teile, _xlfn.TEXTSPLIT(_xlpm.txt, "'Antwort': '"),
  _xlpm.koerper, _xlfn.DROP(_xlpm.teile,,1),
  _xlpm.antworten, _xlfn.TEXTBEFORE(_xlpm.koerper, "'}, 'page_content'"),
  IFERROR(_xlfn.TEXTJOIN(", ", TRUE, _xlfn.UNIQUE(TRIM(_xlpm.antworten))), "")
)</f>
        <v/>
      </c>
      <c r="F10" t="s">
        <v>632</v>
      </c>
      <c r="J10" t="str">
        <v>Was zählt als Bauschutt?</v>
      </c>
      <c r="K10" t="str" cm="1">
        <f t="array" ref="K10">_xlfn.LET(
  _xlpm.keys, _xlfn.TOCOL(_3sm_4_1_4o[[generierte_frage_0]:[generierte_frage_7]], 1),
  _xlpm.vals, _xlfn.TOCOL(_3sm_4_1_4o[[kontext_frage_0]:[kontext_frage_7]], 1),
  _xlpm.maske, _xlpm.keys&lt;&gt;"",
  IFERROR(
    _xlfn.XLOOKUP(
      J10,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v>
      </c>
      <c r="L10" s="1" t="str" cm="1">
        <f t="array" ref="L10">_xlfn.LET(
  _xlpm.txt, K10,
  _xlpm.arr, _xlfn.DROP(_xlfn.TEXTSPLIT(_xlpm.txt, "'Fraktion': '"),,1),
  _xlpm.namen, _xlfn.TEXTBEFORE(_xlpm.arr, "',"),
  IFERROR(_xlfn.TEXTJOIN(", ", TRUE, _xlfn.UNIQUE(TRIM(_xlpm.namen))), "")
)</f>
        <v>Bauschutt, Baumischabfall, Sperrmüll, Grünschnitt | Gartenabfälle</v>
      </c>
      <c r="M10" s="1" t="str" cm="1">
        <f t="array" ref="M10">_xlfn.LET(
  _xlpm.txt, K10,
  _xlpm.teile, _xlfn.TEXTSPLIT(_xlpm.txt, "'Antwort': '"),
  _xlpm.koerper, _xlfn.DROP(_xlpm.teile,,1),
  _xlpm.antworten, _xlfn.TEXTBEFORE(_xlpm.koerper, "'}, 'page_content'"),
  IFERROR(_xlfn.TEXTJOIN(", ", TRUE, _xlfn.UNIQUE(TRIM(_xlpm.antworten))), "")
)</f>
        <v/>
      </c>
      <c r="N10" t="s">
        <v>632</v>
      </c>
      <c r="R10" t="str">
        <v>Wie kann ich Estrich entsorgen?</v>
      </c>
      <c r="S10" t="str" cm="1">
        <f t="array" ref="S10">_xlfn.LET(
  _xlpm.keys, _xlfn.TOCOL(_3lg_4_1_4_1[[generierte_frage_0]:[generierte_frage_7]], 1),
  _xlpm.vals, _xlfn.TOCOL(_3lg_4_1_4_1[[kontext_frage_0]:[kontext_frage_7]], 1),
  _xlpm.maske, _xlpm.keys&lt;&gt;"",
  IFERROR(
    _xlfn.XLOOKUP(
      R10,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T10" t="str" cm="1">
        <f t="array" ref="T10">_xlfn.LET(
  _xlpm.txt, S10,
  _xlpm.arr, _xlfn.DROP(_xlfn.TEXTSPLIT(_xlpm.txt, "'Fraktion': '"),,1),
  _xlpm.namen, _xlfn.TEXTBEFORE(_xlpm.arr, "',"),
  IFERROR(_xlfn.TEXTJOIN(", ", TRUE, _xlfn.UNIQUE(TRIM(_xlpm.namen))), "")
)</f>
        <v>Holz A1 - A3, Baumischabfall, Bauschutt, E-Geräte (Kleingeräte)</v>
      </c>
      <c r="U10" s="1" t="str" cm="1">
        <f t="array" ref="U10">_xlfn.LET(
  _xlpm.txt, S10,
  _xlpm.teile, _xlfn.TEXTSPLIT(_xlpm.txt, "'Antwort': '"),
  _xlpm.koerper, _xlfn.DROP(_xlpm.teile,,1),
  _xlpm.antworten, _xlfn.TEXTBEFORE(_xlpm.koerper, "'}, 'page_content'"),
  IFERROR(_xlfn.TEXTJOIN(", ", TRUE, _xlfn.UNIQUE(TRIM(_xlpm.antworten))), "")
)</f>
        <v/>
      </c>
      <c r="V10" t="s">
        <v>632</v>
      </c>
      <c r="Z10" s="1" t="str">
        <v>Dürfen Schieferplatten im Altholz A IV Container entsorgt werden?</v>
      </c>
      <c r="AA10" t="str" cm="1">
        <f t="array" ref="AA10">_xlfn.LET(
  _xlpm.keys, _xlfn.TOCOL(_3lg_4_1_4o[[generierte_frage_0]:[generierte_frage_7]], 1),
  _xlpm.vals, _xlfn.TOCOL(_3lg_4_1_4o[[kontext_frage_0]:[kontext_frage_7]], 1),
  _xlpm.maske, _xlpm.keys&lt;&gt;"",
  IFERROR(
    _xlfn.XLOOKUP(
      Z10,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AB10" s="1" t="str" cm="1">
        <f t="array" ref="AB10">_xlfn.LET(
  _xlpm.txt, AA10,
  _xlpm.arr, _xlfn.DROP(_xlfn.TEXTSPLIT(_xlpm.txt, "'Fraktion': '"),,1),
  _xlpm.namen, _xlfn.TEXTBEFORE(_xlpm.arr, "',"),
  IFERROR(_xlfn.TEXTJOIN(", ", TRUE, _xlfn.UNIQUE(TRIM(_xlpm.namen))), "")
)</f>
        <v>Holz A1 - A3, Holz A4, Bauschutt, Baumischabfall</v>
      </c>
      <c r="AC10" s="1" t="str" cm="1">
        <f t="array" ref="AC10">_xlfn.LET(
  _xlpm.txt, AA10,
  _xlpm.teile, _xlfn.TEXTSPLIT(_xlpm.txt, "'Antwort': '"),
  _xlpm.koerper, _xlfn.DROP(_xlpm.teile,,1),
  _xlpm.antworten, _xlfn.TEXTBEFORE(_xlpm.koerper, "'}, 'page_content'"),
  IFERROR(_xlfn.TEXTJOIN(", ", TRUE, _xlfn.UNIQUE(TRIM(_xlpm.antworten))), "")
)</f>
        <v/>
      </c>
      <c r="AD10" t="s">
        <v>632</v>
      </c>
    </row>
    <row r="11" spans="1:30" ht="390" x14ac:dyDescent="0.25">
      <c r="B11" t="str">
        <v>Wie kann ich Estrich entsorgen?</v>
      </c>
      <c r="C11" s="1" t="str" cm="1">
        <f t="array" ref="C11">_xlfn.LET(
  _xlpm.keys, _xlfn.TOCOL(_3sm_4_1_4_1[[generierte_frage_0]:[generierte_frage_7]], 1),
  _xlpm.vals, _xlfn.TOCOL(_3sm_4_1_4_1[[kontext_frage_0]:[kontext_frage_7]], 1),
  _xlpm.maske, _xlpm.keys&lt;&gt;"",
  IFERROR(
    _xlfn.XLOOKUP(
      B11,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D11" s="1" t="str" cm="1">
        <f t="array" ref="D11">_xlfn.LET(
  _xlpm.txt, C11,
  _xlpm.arr, _xlfn.DROP(_xlfn.TEXTSPLIT(_xlpm.txt, "'Fraktion': '"),,1),
  _xlpm.namen, _xlfn.TEXTBEFORE(_xlpm.arr, "',"),
  IFERROR(_xlfn.TEXTJOIN(", ", TRUE, _xlfn.UNIQUE(TRIM(_xlpm.namen))), "")
)</f>
        <v>Baumischabfall, Bauschutt, Holz A1 - A3, E-Geräte (Kleingeräte)</v>
      </c>
      <c r="E11" s="1" t="str" cm="1">
        <f t="array" ref="E11">_xlfn.LET(
  _xlpm.txt, C11,
  _xlpm.teile, _xlfn.TEXTSPLIT(_xlpm.txt, "'Antwort': '"),
  _xlpm.koerper, _xlfn.DROP(_xlpm.teile,,1),
  _xlpm.antworten, _xlfn.TEXTBEFORE(_xlpm.koerper, "'}, 'page_content'"),
  IFERROR(_xlfn.TEXTJOIN(", ", TRUE, _xlfn.UNIQUE(TRIM(_xlpm.antworten))), "")
)</f>
        <v/>
      </c>
      <c r="F11" t="s">
        <v>632</v>
      </c>
      <c r="J11" t="str">
        <v>Wie entsorge ich Mauerwerk?</v>
      </c>
      <c r="K11" t="str" cm="1">
        <f t="array" ref="K11">_xlfn.LET(
  _xlpm.keys, _xlfn.TOCOL(_3sm_4_1_4o[[generierte_frage_0]:[generierte_frage_7]], 1),
  _xlpm.vals, _xlfn.TOCOL(_3sm_4_1_4o[[kontext_frage_0]:[kontext_frage_7]], 1),
  _xlpm.maske, _xlpm.keys&lt;&gt;"",
  IFERROR(
    _xlfn.XLOOKUP(
      J11,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L11" s="1" t="str" cm="1">
        <f t="array" ref="L11">_xlfn.LET(
  _xlpm.txt, K11,
  _xlpm.arr, _xlfn.DROP(_xlfn.TEXTSPLIT(_xlpm.txt, "'Fraktion': '"),,1),
  _xlpm.namen, _xlfn.TEXTBEFORE(_xlpm.arr, "',"),
  IFERROR(_xlfn.TEXTJOIN(", ", TRUE, _xlfn.UNIQUE(TRIM(_xlpm.namen))), "")
)</f>
        <v>Baumischabfall, Bauschutt, Holz A1 - A3, Sperrmüll</v>
      </c>
      <c r="M11" s="1" t="str" cm="1">
        <f t="array" ref="M11">_xlfn.LET(
  _xlpm.txt, K11,
  _xlpm.teile, _xlfn.TEXTSPLIT(_xlpm.txt, "'Antwort': '"),
  _xlpm.koerper, _xlfn.DROP(_xlpm.teile,,1),
  _xlpm.antworten, _xlfn.TEXTBEFORE(_xlpm.koerper, "'}, 'page_content'"),
  IFERROR(_xlfn.TEXTJOIN(", ", TRUE, _xlfn.UNIQUE(TRIM(_xlpm.antworten))), "")
)</f>
        <v/>
      </c>
      <c r="N11" t="s">
        <v>632</v>
      </c>
      <c r="R11" t="str">
        <v>Wie kann ich 2-3m³ Mauerwerk entsorgen?</v>
      </c>
      <c r="S11" t="str" cm="1">
        <f t="array" ref="S11">_xlfn.LET(
  _xlpm.keys, _xlfn.TOCOL(_3lg_4_1_4_1[[generierte_frage_0]:[generierte_frage_7]], 1),
  _xlpm.vals, _xlfn.TOCOL(_3lg_4_1_4_1[[kontext_frage_0]:[kontext_frage_7]], 1),
  _xlpm.maske, _xlpm.keys&lt;&gt;"",
  IFERROR(
    _xlfn.XLOOKUP(
      R11,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11" t="str" cm="1">
        <f t="array" ref="T11">_xlfn.LET(
  _xlpm.txt, S11,
  _xlpm.arr, _xlfn.DROP(_xlfn.TEXTSPLIT(_xlpm.txt, "'Fraktion': '"),,1),
  _xlpm.namen, _xlfn.TEXTBEFORE(_xlpm.arr, "',"),
  IFERROR(_xlfn.TEXTJOIN(", ", TRUE, _xlfn.UNIQUE(TRIM(_xlpm.namen))), "")
)</f>
        <v>Baumischabfall, Bauschutt, Holz A1 - A3, Mischabfall | Gewerbeabfall</v>
      </c>
      <c r="U11" s="1" t="str" cm="1">
        <f t="array" ref="U11">_xlfn.LET(
  _xlpm.txt, S11,
  _xlpm.teile, _xlfn.TEXTSPLIT(_xlpm.txt, "'Antwort': '"),
  _xlpm.koerper, _xlfn.DROP(_xlpm.teile,,1),
  _xlpm.antworten, _xlfn.TEXTBEFORE(_xlpm.koerper, "'}, 'page_content'"),
  IFERROR(_xlfn.TEXTJOIN(", ", TRUE, _xlfn.UNIQUE(TRIM(_xlpm.antworten))), "")
)</f>
        <v/>
      </c>
      <c r="V11" t="s">
        <v>632</v>
      </c>
      <c r="Z11" s="1" t="str">
        <v>Was zählt als Bauschutt?</v>
      </c>
      <c r="AA11" t="str" cm="1">
        <f t="array" ref="AA11">_xlfn.LET(
  _xlpm.keys, _xlfn.TOCOL(_3lg_4_1_4o[[generierte_frage_0]:[generierte_frage_7]], 1),
  _xlpm.vals, _xlfn.TOCOL(_3lg_4_1_4o[[kontext_frage_0]:[kontext_frage_7]], 1),
  _xlpm.maske, _xlpm.keys&lt;&gt;"",
  IFERROR(
    _xlfn.XLOOKUP(
      Z11,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460471328728944614, 'source': 'csv/fraktionen.csv', 'row': 10, 'Fraktion': 'Lebensmittel | Speisereste', 'Was darf rein': 'Obst, pflanzliche Küchenabfälle, Rückstände zubereiteter tierischer Produkte wie Fleisch, Wurst, Blut, Geflügelabfälle, Eier, Milch, Speck, Fisch und Knochen (kleiner als 15cm), Tee- und Kaffeesud sowie Teebeutel, überlagerte und unverpackte Lebensmittel', 'Was darf NICHT rein': 'Fleischereiabfälle, Pflanzen und Grünschnitt, rohe Knochen, verpackte Lebensmittel, Zigaretten und Asche'}, 'page_content': 'Die Fraktion Lebensmittel | Speisereste darf folgendes enthalten: Obst, pflanzliche Küchenabfälle, Rückstände zubereiteter tierischer Produkte wie Fleisch, Wurst, Blut, Geflügelabfälle, Eier, Milch, Speck, Fisch und Knochen (kleiner als 15cm), Tee- und Kaffeesud sowie Teebeutel, überlagerte und unverpackte Lebensmittel. Die Fraktion Lebensmittel | Speisereste darf folgendes nicht enthalten: Fleischereiabfälle, Pflanzen und Grünschnitt, rohe Knochen, verpackte Lebensmittel, Zigaretten und Asche.', 'type': 'Document'}]</v>
      </c>
      <c r="AB11" s="1" t="str" cm="1">
        <f t="array" ref="AB11">_xlfn.LET(
  _xlpm.txt, AA11,
  _xlpm.arr, _xlfn.DROP(_xlfn.TEXTSPLIT(_xlpm.txt, "'Fraktion': '"),,1),
  _xlpm.namen, _xlfn.TEXTBEFORE(_xlpm.arr, "',"),
  IFERROR(_xlfn.TEXTJOIN(", ", TRUE, _xlfn.UNIQUE(TRIM(_xlpm.namen))), "")
)</f>
        <v>Bauschutt, Baumischabfall, Sperrmüll, Lebensmittel | Speisereste</v>
      </c>
      <c r="AC11" s="1" t="str" cm="1">
        <f t="array" ref="AC11">_xlfn.LET(
  _xlpm.txt, AA11,
  _xlpm.teile, _xlfn.TEXTSPLIT(_xlpm.txt, "'Antwort': '"),
  _xlpm.koerper, _xlfn.DROP(_xlpm.teile,,1),
  _xlpm.antworten, _xlfn.TEXTBEFORE(_xlpm.koerper, "'}, 'page_content'"),
  IFERROR(_xlfn.TEXTJOIN(", ", TRUE, _xlfn.UNIQUE(TRIM(_xlpm.antworten))), "")
)</f>
        <v/>
      </c>
      <c r="AD11" t="s">
        <v>632</v>
      </c>
    </row>
    <row r="12" spans="1:30" ht="409.5" x14ac:dyDescent="0.25">
      <c r="B12" t="str">
        <v>Wie kann ich 2-3m³ Mauerwerk entsorgen?</v>
      </c>
      <c r="C12" s="1" t="str" cm="1">
        <f t="array" ref="C12">_xlfn.LET(
  _xlpm.keys, _xlfn.TOCOL(_3sm_4_1_4_1[[generierte_frage_0]:[generierte_frage_7]], 1),
  _xlpm.vals, _xlfn.TOCOL(_3sm_4_1_4_1[[kontext_frage_0]:[kontext_frage_7]], 1),
  _xlpm.maske, _xlpm.keys&lt;&gt;"",
  IFERROR(
    _xlfn.XLOOKUP(
      B12,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12" s="1" t="str" cm="1">
        <f t="array" ref="D12">_xlfn.LET(
  _xlpm.txt, C12,
  _xlpm.arr, _xlfn.DROP(_xlfn.TEXTSPLIT(_xlpm.txt, "'Fraktion': '"),,1),
  _xlpm.namen, _xlfn.TEXTBEFORE(_xlpm.arr, "',"),
  IFERROR(_xlfn.TEXTJOIN(", ", TRUE, _xlfn.UNIQUE(TRIM(_xlpm.namen))), "")
)</f>
        <v>Baumischabfall, Bauschutt, Holz A1 - A3, Sperrmüll</v>
      </c>
      <c r="E12" s="1" t="str" cm="1">
        <f t="array" ref="E12">_xlfn.LET(
  _xlpm.txt, C12,
  _xlpm.teile, _xlfn.TEXTSPLIT(_xlpm.txt, "'Antwort': '"),
  _xlpm.koerper, _xlfn.DROP(_xlpm.teile,,1),
  _xlpm.antworten, _xlfn.TEXTBEFORE(_xlpm.koerper, "'}, 'page_content'"),
  IFERROR(_xlfn.TEXTJOIN(", ", TRUE, _xlfn.UNIQUE(TRIM(_xlpm.antworten))), "")
)</f>
        <v/>
      </c>
      <c r="F12" t="s">
        <v>632</v>
      </c>
      <c r="J12" t="str">
        <v>Warum ist die Unternehmensfarbe blau?</v>
      </c>
      <c r="K12" t="str" cm="1">
        <f t="array" ref="K12">_xlfn.LET(
  _xlpm.keys, _xlfn.TOCOL(_3sm_4_1_4o[[generierte_frage_0]:[generierte_frage_7]], 1),
  _xlpm.vals, _xlfn.TOCOL(_3sm_4_1_4o[[kontext_frage_0]:[kontext_frage_7]], 1),
  _xlpm.maske, _xlpm.keys&lt;&gt;"",
  IFERROR(
    _xlfn.XLOOKUP(
      J12,
      _xlfn._xlws.FILTER(_xlpm.keys, _xlpm.maske, ""),
      _xlfn._xlws.FILTER(_xlpm.vals, _xlpm.maske, ""),
      "nicht gefunden"
    ),
    "nicht gefunden"
  )
)</f>
        <v>[{'id': None, 'metadata': {'pk': 460471328728945424,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Warum empfiehlt es sich, einen Container am Straßenrand mit Deckel auszustatten?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 {'id': None, 'metadata': {'pk': 460471328728945582,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Was tut ALBA für mehr Nachhaltigkeit?\nAntwort: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 {'id': None, 'metadata': {'pk': 460471328728945277, 'source': 'csv/faq.csv', 'row': 3, 'Antwort': 'Für ein problemloses Erreichen und Aufnehmen des Containers durch unseren LKW, sollte dieser gerade bei einem räumlich begrenzten Abstellort nicht verrückt oder gedreht werden.'}, 'page_content': 'Frage: Warum sollte der Container nicht verrückt oder gedreht werden? Antwort: Für ein problemloses Erreichen und Aufnehmen des Containers durch unseren LKW, sollte dieser gerade bei einem räumlich begrenzten Abstellort nicht verrückt oder gedreht werden.', 'type': 'Document'}, {'id': None, 'metadata': {'pk': 460471328728945583,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engagiert sich ALBA für den Umweltschutz?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v>
      </c>
      <c r="L12" s="1" t="str" cm="1">
        <f t="array" ref="L12">_xlfn.LET(
  _xlpm.txt, K12,
  _xlpm.arr, _xlfn.DROP(_xlfn.TEXTSPLIT(_xlpm.txt, "'Fraktion': '"),,1),
  _xlpm.namen, _xlfn.TEXTBEFORE(_xlpm.arr, "',"),
  IFERROR(_xlfn.TEXTJOIN(", ", TRUE, _xlfn.UNIQUE(TRIM(_xlpm.namen))), "")
)</f>
        <v/>
      </c>
      <c r="M12" s="1" t="str" cm="1">
        <f t="array" ref="M12">_xlfn.LET(
  _xlpm.txt, K12,
  _xlpm.teile, _xlfn.TEXTSPLIT(_xlpm.txt, "'Antwort': '"),
  _xlpm.koerper, _xlfn.DROP(_xlpm.teile,,1),
  _xlpm.antworten, _xlfn.TEXTBEFORE(_xlpm.koerper, "'}, 'page_content'"),
  IFERROR(_xlfn.TEXTJOIN(", ", TRUE, _xlfn.UNIQUE(TRIM(_xlpm.antworten))), "")
)</f>
        <v>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Für ein problemloses Erreichen und Aufnehmen des Containers durch unseren LKW, sollte dieser gerade bei einem räumlich begrenzten Abstellort nicht verrückt oder gedreht werden.,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v>
      </c>
      <c r="N12" t="s">
        <v>633</v>
      </c>
      <c r="R12" t="str">
        <v>Warum ist die Unternehmensfarbe Ihres Unternehmens blau?</v>
      </c>
      <c r="S12" t="str" cm="1">
        <f t="array" ref="S12">_xlfn.LET(
  _xlpm.keys, _xlfn.TOCOL(_3lg_4_1_4_1[[generierte_frage_0]:[generierte_frage_7]], 1),
  _xlpm.vals, _xlfn.TOCOL(_3lg_4_1_4_1[[kontext_frage_0]:[kontext_frage_7]], 1),
  _xlpm.maske, _xlpm.keys&lt;&gt;"",
  IFERROR(
    _xlfn.XLOOKUP(
      R12,
      _xlfn._xlws.FILTER(_xlpm.keys, _xlpm.maske, ""),
      _xlfn._xlws.FILTER(_xlpm.vals, _xlpm.maske, ""),
      "nicht gefunden"
    ),
    "nicht gefunden"
  )
)</f>
        <v>[{'id': None, 'metadata': {'pk': 460471328728944830,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Warum ist ein Deckel bei Containern am Straßenrand sinnvoll?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 {'id': None, 'metadata': {'pk': 460471328728944997,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setzt sich ALBA für eine grünere Zukunft ein?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 {'id': None, 'metadata': {'pk': 460471328728944753,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Liefern Sie auch außerhalb Ihres Hauptgebiets?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460471328728945001,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macht ALBA Unternehmen unabhängiger von knappen Rohstoffen?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v>
      </c>
      <c r="T12" t="str" cm="1">
        <f t="array" ref="T12">_xlfn.LET(
  _xlpm.txt, S12,
  _xlpm.arr, _xlfn.DROP(_xlfn.TEXTSPLIT(_xlpm.txt, "'Fraktion': '"),,1),
  _xlpm.namen, _xlfn.TEXTBEFORE(_xlpm.arr, "',"),
  IFERROR(_xlfn.TEXTJOIN(", ", TRUE, _xlfn.UNIQUE(TRIM(_xlpm.namen))), "")
)</f>
        <v/>
      </c>
      <c r="U12" s="1" t="str" cm="1">
        <f t="array" ref="U12">_xlfn.LET(
  _xlpm.txt, S12,
  _xlpm.teile, _xlfn.TEXTSPLIT(_xlpm.txt, "'Antwort': '"),
  _xlpm.koerper, _xlfn.DROP(_xlpm.teile,,1),
  _xlpm.antworten, _xlfn.TEXTBEFORE(_xlpm.koerper, "'}, 'page_content'"),
  IFERROR(_xlfn.TEXTJOIN(", ", TRUE, _xlfn.UNIQUE(TRIM(_xlpm.antworten))), "")
)</f>
        <v>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Du kannst durch die PLZ-Suche auf unserer Website herausfinden, ob wir auch in deine Stadt liefern. In Regionen, in denen wir selbst keine Lieferung anbieten, kannst du über unseren Partner Ecoservice24 einen &lt;a href="https://www.ecoservice24.com/de/" target="_blank"&gt;Container mieten.&lt;/a&gt;,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v>
      </c>
      <c r="V12" t="s">
        <v>633</v>
      </c>
      <c r="Z12" s="1" t="str">
        <v>Wie entsorge ich Mauerwerk?</v>
      </c>
      <c r="AA12" t="str" cm="1">
        <f t="array" ref="AA12">_xlfn.LET(
  _xlpm.keys, _xlfn.TOCOL(_3lg_4_1_4o[[generierte_frage_0]:[generierte_frage_7]], 1),
  _xlpm.vals, _xlfn.TOCOL(_3lg_4_1_4o[[kontext_frage_0]:[kontext_frage_7]], 1),
  _xlpm.maske, _xlpm.keys&lt;&gt;"",
  IFERROR(
    _xlfn.XLOOKUP(
      Z12,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AB12" s="1" t="str" cm="1">
        <f t="array" ref="AB12">_xlfn.LET(
  _xlpm.txt, AA12,
  _xlpm.arr, _xlfn.DROP(_xlfn.TEXTSPLIT(_xlpm.txt, "'Fraktion': '"),,1),
  _xlpm.namen, _xlfn.TEXTBEFORE(_xlpm.arr, "',"),
  IFERROR(_xlfn.TEXTJOIN(", ", TRUE, _xlfn.UNIQUE(TRIM(_xlpm.namen))), "")
)</f>
        <v>Baumischabfall, Bauschutt, Holz A1 - A3, Mischabfall | Gewerbeabfall</v>
      </c>
      <c r="AC12" s="1" t="str" cm="1">
        <f t="array" ref="AC12">_xlfn.LET(
  _xlpm.txt, AA12,
  _xlpm.teile, _xlfn.TEXTSPLIT(_xlpm.txt, "'Antwort': '"),
  _xlpm.koerper, _xlfn.DROP(_xlpm.teile,,1),
  _xlpm.antworten, _xlfn.TEXTBEFORE(_xlpm.koerper, "'}, 'page_content'"),
  IFERROR(_xlfn.TEXTJOIN(", ", TRUE, _xlfn.UNIQUE(TRIM(_xlpm.antworten))), "")
)</f>
        <v/>
      </c>
      <c r="AD12" t="s">
        <v>632</v>
      </c>
    </row>
    <row r="13" spans="1:30" ht="300" x14ac:dyDescent="0.25">
      <c r="B13" t="str">
        <v>Warum ist die Unternehmensfarbe blau?</v>
      </c>
      <c r="C13" s="1" t="str" cm="1">
        <f t="array" ref="C13">_xlfn.LET(
  _xlpm.keys, _xlfn.TOCOL(_3sm_4_1_4_1[[generierte_frage_0]:[generierte_frage_7]], 1),
  _xlpm.vals, _xlfn.TOCOL(_3sm_4_1_4_1[[kontext_frage_0]:[kontext_frage_7]], 1),
  _xlpm.maske, _xlpm.keys&lt;&gt;"",
  IFERROR(
    _xlfn.XLOOKUP(
      B13,
      _xlfn._xlws.FILTER(_xlpm.keys, _xlpm.maske, ""),
      _xlfn._xlws.FILTER(_xlpm.vals, _xlpm.maske, ""),
      "nicht gefunden"
    ),
    "nicht gefunden"
  )
)</f>
        <v>[{'id': None, 'metadata': {'pk': 460471328728945424,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Warum empfiehlt es sich, einen Container am Straßenrand mit Deckel auszustatten?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 {'id': None, 'metadata': {'pk': 460471328728945582,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Was tut ALBA für mehr Nachhaltigkeit?\nAntwort: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 {'id': None, 'metadata': {'pk': 460471328728945277, 'source': 'csv/faq.csv', 'row': 3, 'Antwort': 'Für ein problemloses Erreichen und Aufnehmen des Containers durch unseren LKW, sollte dieser gerade bei einem räumlich begrenzten Abstellort nicht verrückt oder gedreht werden.'}, 'page_content': 'Frage: Warum sollte der Container nicht verrückt oder gedreht werden? Antwort: Für ein problemloses Erreichen und Aufnehmen des Containers durch unseren LKW, sollte dieser gerade bei einem räumlich begrenzten Abstellort nicht verrückt oder gedreht werden.', 'type': 'Document'}, {'id': None, 'metadata': {'pk': 460471328728945583,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engagiert sich ALBA für den Umweltschutz?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v>
      </c>
      <c r="D13" s="1" t="str" cm="1">
        <f t="array" ref="D13">_xlfn.LET(
  _xlpm.txt, C13,
  _xlpm.arr, _xlfn.DROP(_xlfn.TEXTSPLIT(_xlpm.txt, "'Fraktion': '"),,1),
  _xlpm.namen, _xlfn.TEXTBEFORE(_xlpm.arr, "',"),
  IFERROR(_xlfn.TEXTJOIN(", ", TRUE, _xlfn.UNIQUE(TRIM(_xlpm.namen))), "")
)</f>
        <v/>
      </c>
      <c r="E13" s="1" t="str" cm="1">
        <f t="array" ref="E13">_xlfn.LET(
  _xlpm.txt, C13,
  _xlpm.teile, _xlfn.TEXTSPLIT(_xlpm.txt, "'Antwort': '"),
  _xlpm.koerper, _xlfn.DROP(_xlpm.teile,,1),
  _xlpm.antworten, _xlfn.TEXTBEFORE(_xlpm.koerper, "'}, 'page_content'"),
  IFERROR(_xlfn.TEXTJOIN(", ", TRUE, _xlfn.UNIQUE(TRIM(_xlpm.antworten))), "")
)</f>
        <v>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Für ein problemloses Erreichen und Aufnehmen des Containers durch unseren LKW, sollte dieser gerade bei einem räumlich begrenzten Abstellort nicht verrückt oder gedreht werden.,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v>
      </c>
      <c r="F13" t="s">
        <v>633</v>
      </c>
      <c r="J13" t="str">
        <v>Bietet ihr Rollcontainer an?</v>
      </c>
      <c r="K13" t="str" cm="1">
        <f t="array" ref="K13">_xlfn.LET(
  _xlpm.keys, _xlfn.TOCOL(_3sm_4_1_4o[[generierte_frage_0]:[generierte_frage_7]], 1),
  _xlpm.vals, _xlfn.TOCOL(_3sm_4_1_4o[[kontext_frage_0]:[kontext_frage_7]], 1),
  _xlpm.maske, _xlpm.keys&lt;&gt;"",
  IFERROR(
    _xlfn.XLOOKUP(
      J13,
      _xlfn._xlws.FILTER(_xlpm.keys, _xlpm.maske, ""),
      _xlfn._xlws.FILTER(_xlpm.vals, _xlpm.maske, ""),
      "nicht gefunden"
    ),
    "nicht gefunden"
  )
)</f>
        <v>[{'id': None, 'metadata': {'pk': 460471328728945282, 'source': 'csv/faq.csv', 'row': 4, 'Antwort': 'Um deine Tonne vor Fremdbefüllung zu schützen, empfehlen wir sie mit einem Vorhängeschloss abzuschließen. Dieses kannst du bei der Bestellung mit auswählen.'}, 'page_content': 'Frage: Bietet ihr Tonnen mit integriertem Schloss an? Antwort: Um deine Tonne vor Fremdbefüllung zu schützen, empfehlen wir sie mit einem Vorhängeschloss abzuschließen. Dieses kannst du bei der Bestellung mit auswählen.', 'type': 'Document'}, {'id': None, 'metadata': {'pk': 460471328728945615,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Welche verschiedenen Container kann ich bei Ihnen mieten?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460471328728945290, 'source': 'csv/faq.csv', 'row': 4, 'Antwort': 'Um deine Tonne vor Fremdbefüllung zu schützen, empfehlen wir sie mit einem Vorhängeschloss abzuschließen. Dieses kannst du bei der Bestellung mit auswählen.'}, 'page_content': 'Frage: Bietet ihr Zubehör wie Vorhängeschlösser für die Tonnen an? Antwort: Um deine Tonne vor Fremdbefüllung zu schützen, empfehlen wir sie mit einem Vorhängeschloss abzuschließen. Dieses kannst du bei der Bestellung mit auswählen.', 'type': 'Document'}, {'id': None, 'metadata': {'pk': 460471328728945618,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begehbare Container bekommen?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v>
      </c>
      <c r="L13" s="1" t="str" cm="1">
        <f t="array" ref="L13">_xlfn.LET(
  _xlpm.txt, K13,
  _xlpm.arr, _xlfn.DROP(_xlfn.TEXTSPLIT(_xlpm.txt, "'Fraktion': '"),,1),
  _xlpm.namen, _xlfn.TEXTBEFORE(_xlpm.arr, "',"),
  IFERROR(_xlfn.TEXTJOIN(", ", TRUE, _xlfn.UNIQUE(TRIM(_xlpm.namen))), "")
)</f>
        <v/>
      </c>
      <c r="M13" s="1" t="str" cm="1">
        <f t="array" ref="M13">_xlfn.LET(
  _xlpm.txt, K13,
  _xlpm.teile, _xlfn.TEXTSPLIT(_xlpm.txt, "'Antwort': '"),
  _xlpm.koerper, _xlfn.DROP(_xlpm.teile,,1),
  _xlpm.antworten, _xlfn.TEXTBEFORE(_xlpm.koerper, "'}, 'page_content'"),
  IFERROR(_xlfn.TEXTJOIN(", ", TRUE, _xlfn.UNIQUE(TRIM(_xlpm.antworten))), "")
)</f>
        <v>Um deine Tonne vor Fremdbefüllung zu schützen, empfehlen wir sie mit einem Vorhängeschloss abzuschließen. Dieses kannst du bei der Bestellung mit auswählen.,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Um deine Tonne vor Fremdbefüllung zu schützen, empfehlen wir sie mit einem Vorhängeschloss abzuschließen. Dieses kannst du bei der Bestellung mit auswählen.,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v>
      </c>
      <c r="N13" t="s">
        <v>632</v>
      </c>
      <c r="R13" t="str">
        <v>Bietet ihr Rollcontainer an?</v>
      </c>
      <c r="S13" t="str" cm="1">
        <f t="array" ref="S13">_xlfn.LET(
  _xlpm.keys, _xlfn.TOCOL(_3lg_4_1_4_1[[generierte_frage_0]:[generierte_frage_7]], 1),
  _xlpm.vals, _xlfn.TOCOL(_3lg_4_1_4_1[[kontext_frage_0]:[kontext_frage_7]], 1),
  _xlpm.maske, _xlpm.keys&lt;&gt;"",
  IFERROR(
    _xlfn.XLOOKUP(
      R13,
      _xlfn._xlws.FILTER(_xlpm.keys, _xlpm.maske, ""),
      _xlfn._xlws.FILTER(_xlpm.vals, _xlpm.maske, ""),
      "nicht gefunden"
    ),
    "nicht gefunden"
  )
)</f>
        <v>[{'id': None, 'metadata': {'pk': 460471328728944695, 'source': 'csv/faq.csv', 'row': 4, 'Antwort': 'Um deine Tonne vor Fremdbefüllung zu schützen, empfehlen wir sie mit einem Vorhängeschloss abzuschließen. Dieses kannst du bei der Bestellung mit auswählen.'}, 'page_content': 'Frage: Bietet ihr Zubehör wie Vorhängeschlösser für Tonnen an? Antwort: Um deine Tonne vor Fremdbefüllung zu schützen, empfehlen wir sie mit einem Vorhängeschloss abzuschließen. Dieses kannst du bei der Bestellung mit auswählen.', 'type': 'Document'}, {'id': None, 'metadata': {'pk': 460471328728945023,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Bieten Sie sowohl Abroll- als auch Absetzcontainer an?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460471328728944687, 'source': 'csv/faq.csv', 'row': 4, 'Antwort': 'Um deine Tonne vor Fremdbefüllung zu schützen, empfehlen wir sie mit einem Vorhängeschloss abzuschließen. Dieses kannst du bei der Bestellung mit auswählen.'}, 'page_content': 'Frage: Bietet ihr Tonnen mit Schloss oder Sicherung an? Antwort: Um deine Tonne vor Fremdbefüllung zu schützen, empfehlen wir sie mit einem Vorhängeschloss abzuschließen. Dieses kannst du bei der Bestellung mit auswählen.', 'type': 'Document'}, {'id': None, 'metadata': {'pk': 460471328728945033,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einen Container für Bauschutt bestellen?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v>
      </c>
      <c r="T13" t="str" cm="1">
        <f t="array" ref="T13">_xlfn.LET(
  _xlpm.txt, S13,
  _xlpm.arr, _xlfn.DROP(_xlfn.TEXTSPLIT(_xlpm.txt, "'Fraktion': '"),,1),
  _xlpm.namen, _xlfn.TEXTBEFORE(_xlpm.arr, "',"),
  IFERROR(_xlfn.TEXTJOIN(", ", TRUE, _xlfn.UNIQUE(TRIM(_xlpm.namen))), "")
)</f>
        <v/>
      </c>
      <c r="U13" s="1" t="str" cm="1">
        <f t="array" ref="U13">_xlfn.LET(
  _xlpm.txt, S13,
  _xlpm.teile, _xlfn.TEXTSPLIT(_xlpm.txt, "'Antwort': '"),
  _xlpm.koerper, _xlfn.DROP(_xlpm.teile,,1),
  _xlpm.antworten, _xlfn.TEXTBEFORE(_xlpm.koerper, "'}, 'page_content'"),
  IFERROR(_xlfn.TEXTJOIN(", ", TRUE, _xlfn.UNIQUE(TRIM(_xlpm.antworten))), "")
)</f>
        <v>Um deine Tonne vor Fremdbefüllung zu schützen, empfehlen wir sie mit einem Vorhängeschloss abzuschließen. Dieses kannst du bei der Bestellung mit auswählen.,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Um deine Tonne vor Fremdbefüllung zu schützen, empfehlen wir sie mit einem Vorhängeschloss abzuschließen. Dieses kannst du bei der Bestellung mit auswählen.,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v>
      </c>
      <c r="V13" t="s">
        <v>632</v>
      </c>
      <c r="Z13" s="1" t="str">
        <v>Warum ist die Unternehmensfarbe blau?</v>
      </c>
      <c r="AA13" t="str" cm="1">
        <f t="array" ref="AA13">_xlfn.LET(
  _xlpm.keys, _xlfn.TOCOL(_3lg_4_1_4o[[generierte_frage_0]:[generierte_frage_7]], 1),
  _xlpm.vals, _xlfn.TOCOL(_3lg_4_1_4o[[kontext_frage_0]:[kontext_frage_7]], 1),
  _xlpm.maske, _xlpm.keys&lt;&gt;"",
  IFERROR(
    _xlfn.XLOOKUP(
      Z13,
      _xlfn._xlws.FILTER(_xlpm.keys, _xlpm.maske, ""),
      _xlfn._xlws.FILTER(_xlpm.vals, _xlpm.maske, ""),
      "nicht gefunden"
    ),
    "nicht gefunden"
  )
)</f>
        <v>[{'id': None, 'metadata': {'pk': 460471328728944830,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Warum ist ein Deckel bei Containern am Straßenrand sinnvoll?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 {'id': None, 'metadata': {'pk': 460471328728944997,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setzt sich ALBA für eine grünere Zukunft ein?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 {'id': None, 'metadata': {'pk': 460471328728945001, 'source': 'csv/faq.csv', 'row': 23,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'page_content': 'Frage: Wie macht ALBA Unternehmen unabhängiger von knappen Rohstoffen? Antwort: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'type': 'Document'}, {'id': None, 'metadata': {'pk': 460471328728945136, 'source': 'csv/faq.csv', 'row': 32, 'Antwort': 'Die reguläre Stellzeit, die in unserer Preisen enthalten ist beträgt 7 Tage. Du kannst gerne die Stelldauer verkürzen oder auch für einen kleinen Aufpreis verlängern.'}, 'page_content': 'Frage: Ist es möglich, die Stellzeit des Containers zu verlängern? Antwort: Die reguläre Stellzeit, die in unserer Preisen enthalten ist beträgt 7 Tage. Du kannst gerne die Stelldauer verkürzen oder auch für einen kleinen Aufpreis verlängern.', 'type': 'Document'}]</v>
      </c>
      <c r="AB13" s="1" t="str" cm="1">
        <f t="array" ref="AB13">_xlfn.LET(
  _xlpm.txt, AA13,
  _xlpm.arr, _xlfn.DROP(_xlfn.TEXTSPLIT(_xlpm.txt, "'Fraktion': '"),,1),
  _xlpm.namen, _xlfn.TEXTBEFORE(_xlpm.arr, "',"),
  IFERROR(_xlfn.TEXTJOIN(", ", TRUE, _xlfn.UNIQUE(TRIM(_xlpm.namen))), "")
)</f>
        <v/>
      </c>
      <c r="AC13" s="1" t="str" cm="1">
        <f t="array" ref="AC13">_xlfn.LET(
  _xlpm.txt, AA13,
  _xlpm.teile, _xlfn.TEXTSPLIT(_xlpm.txt, "'Antwort': '"),
  _xlpm.koerper, _xlfn.DROP(_xlpm.teile,,1),
  _xlpm.antworten, _xlfn.TEXTBEFORE(_xlpm.koerper, "'}, 'page_content'"),
  IFERROR(_xlfn.TEXTJOIN(", ", TRUE, _xlfn.UNIQUE(TRIM(_xlpm.antworten))), "")
)</f>
        <v>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Als führender Umweltdienstleister und Rohstoffanbieter sehen wir uns in besonderem Maße gefordert, zu einer nachhaltigen Entwicklung beizutragen. Wir stellen der Industrie Recyclingmaterialien zur Verfügung und machen sie damit unabhängig von knappen Rohstoffvorkommen. Dadurch werden nicht nur natürliche Ressourcen, sondern auch die Umwelt und das Klima geschont. Für mehr Informationen kannst du gerne unsere Website besuchen: &lt;a href="https://www.alba.info/unternehmen/verantwortung/" target="_blank"&gt;https://www.alba.info/unternehmen/verantwortung/&lt;/a&gt;, Die reguläre Stellzeit, die in unserer Preisen enthalten ist beträgt 7 Tage. Du kannst gerne die Stelldauer verkürzen oder auch für einen kleinen Aufpreis verlängern.</v>
      </c>
      <c r="AD13" t="s">
        <v>633</v>
      </c>
    </row>
    <row r="14" spans="1:30" ht="270" x14ac:dyDescent="0.25">
      <c r="B14" t="str">
        <v>Bietet ihr Rollcontainer an?</v>
      </c>
      <c r="C14" s="1" t="str" cm="1">
        <f t="array" ref="C14">_xlfn.LET(
  _xlpm.keys, _xlfn.TOCOL(_3sm_4_1_4_1[[generierte_frage_0]:[generierte_frage_7]], 1),
  _xlpm.vals, _xlfn.TOCOL(_3sm_4_1_4_1[[kontext_frage_0]:[kontext_frage_7]], 1),
  _xlpm.maske, _xlpm.keys&lt;&gt;"",
  IFERROR(
    _xlfn.XLOOKUP(
      B14,
      _xlfn._xlws.FILTER(_xlpm.keys, _xlpm.maske, ""),
      _xlfn._xlws.FILTER(_xlpm.vals, _xlpm.maske, ""),
      "nicht gefunden"
    ),
    "nicht gefunden"
  )
)</f>
        <v>[{'id': None, 'metadata': {'pk': 460471328728945282, 'source': 'csv/faq.csv', 'row': 4, 'Antwort': 'Um deine Tonne vor Fremdbefüllung zu schützen, empfehlen wir sie mit einem Vorhängeschloss abzuschließen. Dieses kannst du bei der Bestellung mit auswählen.'}, 'page_content': 'Frage: Bietet ihr Tonnen mit integriertem Schloss an? Antwort: Um deine Tonne vor Fremdbefüllung zu schützen, empfehlen wir sie mit einem Vorhängeschloss abzuschließen. Dieses kannst du bei der Bestellung mit auswählen.', 'type': 'Document'}, {'id': None, 'metadata': {'pk': 460471328728945615,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Welche verschiedenen Container kann ich bei Ihnen mieten?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460471328728945290, 'source': 'csv/faq.csv', 'row': 4, 'Antwort': 'Um deine Tonne vor Fremdbefüllung zu schützen, empfehlen wir sie mit einem Vorhängeschloss abzuschließen. Dieses kannst du bei der Bestellung mit auswählen.'}, 'page_content': 'Frage: Bietet ihr Zubehör wie Vorhängeschlösser für die Tonnen an? Antwort: Um deine Tonne vor Fremdbefüllung zu schützen, empfehlen wir sie mit einem Vorhängeschloss abzuschließen. Dieses kannst du bei der Bestellung mit auswählen.', 'type': 'Document'}, {'id': None, 'metadata': {'pk': 460471328728945618,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begehbare Container bekommen?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v>
      </c>
      <c r="D14" s="1" t="str" cm="1">
        <f t="array" ref="D14">_xlfn.LET(
  _xlpm.txt, C14,
  _xlpm.arr, _xlfn.DROP(_xlfn.TEXTSPLIT(_xlpm.txt, "'Fraktion': '"),,1),
  _xlpm.namen, _xlfn.TEXTBEFORE(_xlpm.arr, "',"),
  IFERROR(_xlfn.TEXTJOIN(", ", TRUE, _xlfn.UNIQUE(TRIM(_xlpm.namen))), "")
)</f>
        <v/>
      </c>
      <c r="E14" s="1" t="str" cm="1">
        <f t="array" ref="E14">_xlfn.LET(
  _xlpm.txt, C14,
  _xlpm.teile, _xlfn.TEXTSPLIT(_xlpm.txt, "'Antwort': '"),
  _xlpm.koerper, _xlfn.DROP(_xlpm.teile,,1),
  _xlpm.antworten, _xlfn.TEXTBEFORE(_xlpm.koerper, "'}, 'page_content'"),
  IFERROR(_xlfn.TEXTJOIN(", ", TRUE, _xlfn.UNIQUE(TRIM(_xlpm.antworten))), "")
)</f>
        <v>Um deine Tonne vor Fremdbefüllung zu schützen, empfehlen wir sie mit einem Vorhängeschloss abzuschließen. Dieses kannst du bei der Bestellung mit auswählen.,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Um deine Tonne vor Fremdbefüllung zu schützen, empfehlen wir sie mit einem Vorhängeschloss abzuschließen. Dieses kannst du bei der Bestellung mit auswählen.,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v>
      </c>
      <c r="F14" t="s">
        <v>632</v>
      </c>
      <c r="J14" t="str">
        <v>Darf ich in den Container hineingehen?</v>
      </c>
      <c r="K14" t="str" cm="1">
        <f t="array" ref="K14">_xlfn.LET(
  _xlpm.keys, _xlfn.TOCOL(_3sm_4_1_4o[[generierte_frage_0]:[generierte_frage_7]], 1),
  _xlpm.vals, _xlfn.TOCOL(_3sm_4_1_4o[[kontext_frage_0]:[kontext_frage_7]], 1),
  _xlpm.maske, _xlpm.keys&lt;&gt;"",
  IFERROR(
    _xlfn.XLOOKUP(
      J14,
      _xlfn._xlws.FILTER(_xlpm.keys, _xlpm.maske, ""),
      _xlfn._xlws.FILTER(_xlpm.vals, _xlpm.maske, ""),
      "nicht gefunden"
    ),
    "nicht gefunden"
  )
)</f>
        <v>[{'id': None, 'metadata': {'pk': 460471328728945487, 'source': 'csv/faq.csv', 'row': 17, 'Antwort': 'Die Trennhinweise für deinen Abfall findest du in der Detailbeschreibung der einzelnen Abfallarten und im Anhang deiner Bestellbestätigungsmail. Du kannst dir auch auf der jeweiligen Seite die Videoanleitungen zur Abfalltrennung anschauen.'}, 'page_content': 'Frage: Wo finde ich Informationen darüber, was ich in den Container werfen darf? Antwort: Die Trennhinweise für deinen Abfall findest du in der Detailbeschreibung der einzelnen Abfallarten und im Anhang deiner Bestellbestätigungsmail. Du kannst dir auch auf der jeweiligen Seite die Videoanleitungen zur Abfalltrennung anschauen.', 'type': 'Document'}, {'id': None, 'metadata': {'pk': 460471328728945698,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Ist es erlaubt, den Container über die Kante hinaus zu beladen?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460471328728945491, 'source': 'csv/faq.csv', 'row': 17, 'Antwort': 'Die Trennhinweise für deinen Abfall findest du in der Detailbeschreibung der einzelnen Abfallarten und im Anhang deiner Bestellbestätigungsmail. Du kannst dir auch auf der jeweiligen Seite die Videoanleitungen zur Abfalltrennung anschauen.'}, 'page_content': 'Frage: Kann ich irgendwo nachlesen, was in den Container darf und was nicht? Antwort: Die Trennhinweise für deinen Abfall findest du in der Detailbeschreibung der einzelnen Abfallarten und im Anhang deiner Bestellbestätigungsmail. Du kannst dir auch auf der jeweiligen Seite die Videoanleitungen zur Abfalltrennung anschauen.', 'type': 'Document'}, {'id': None, 'metadata': {'pk': 460471328728945705,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Gibt es eine Markierung, bis zu der ich den Container befüllen darf? Antwort: Der Container darf nur bis zu der Beladungskante befüllt werden. Nur so ist ein ordentlicher und sicherer Transport der Abfälle möglich. Bei der Überfüllung des Containers kann der Inhalt beim Transport andere Verkehrsteilnehmer gefährden.', 'type': 'Document'}]</v>
      </c>
      <c r="L14" s="1" t="str" cm="1">
        <f t="array" ref="L14">_xlfn.LET(
  _xlpm.txt, K14,
  _xlpm.arr, _xlfn.DROP(_xlfn.TEXTSPLIT(_xlpm.txt, "'Fraktion': '"),,1),
  _xlpm.namen, _xlfn.TEXTBEFORE(_xlpm.arr, "',"),
  IFERROR(_xlfn.TEXTJOIN(", ", TRUE, _xlfn.UNIQUE(TRIM(_xlpm.namen))), "")
)</f>
        <v/>
      </c>
      <c r="M14" s="1" t="str" cm="1">
        <f t="array" ref="M14">_xlfn.LET(
  _xlpm.txt, K14,
  _xlpm.teile, _xlfn.TEXTSPLIT(_xlpm.txt, "'Antwort': '"),
  _xlpm.koerper, _xlfn.DROP(_xlpm.teile,,1),
  _xlpm.antworten, _xlfn.TEXTBEFORE(_xlpm.koerper, "'}, 'page_content'"),
  IFERROR(_xlfn.TEXTJOIN(", ", TRUE, _xlfn.UNIQUE(TRIM(_xlpm.antworten))), "")
)</f>
        <v>Die Trennhinweise für deinen Abfall findest du in der Detailbeschreibung der einzelnen Abfallarten und im Anhang deiner Bestellbestätigungsmail. Du kannst dir auch auf der jeweiligen Seite die Videoanleitungen zur Abfalltrennung anschauen., Der Container darf nur bis zu der Beladungskante befüllt werden. Nur so ist ein ordentlicher und sicherer Transport der Abfälle möglich. Bei der Überfüllung des Containers kann der Inhalt beim Transport andere Verkehrsteilnehmer gefährden., Die Trennhinweise für deinen Abfall findest du in der Detailbeschreibung der einzelnen Abfallarten und im Anhang deiner Bestellbestätigungsmail. Du kannst dir auch auf der jeweiligen Seite die Videoanleitungen zur Abfalltrennung anschauen., Der Container darf nur bis zu der Beladungskante befüllt werden. Nur so ist ein ordentlicher und sicherer Transport der Abfälle möglich. Bei der Überfüllung des Containers kann der Inhalt beim Transport andere Verkehrsteilnehmer gefährden.</v>
      </c>
      <c r="N14" t="s">
        <v>633</v>
      </c>
      <c r="R14" t="str">
        <v>Darf ich den Container betreten?</v>
      </c>
      <c r="S14" t="str" cm="1">
        <f t="array" ref="S14">_xlfn.LET(
  _xlpm.keys, _xlfn.TOCOL(_3lg_4_1_4_1[[generierte_frage_0]:[generierte_frage_7]], 1),
  _xlpm.vals, _xlfn.TOCOL(_3lg_4_1_4_1[[kontext_frage_0]:[kontext_frage_7]], 1),
  _xlpm.maske, _xlpm.keys&lt;&gt;"",
  IFERROR(
    _xlfn.XLOOKUP(
      R14,
      _xlfn._xlws.FILTER(_xlpm.keys, _xlpm.maske, ""),
      _xlfn._xlws.FILTER(_xlpm.vals, _xlpm.maske, ""),
      "nicht gefunden"
    ),
    "nicht gefunden"
  )
)</f>
        <v>[{'id': None, 'metadata': {'pk': 460471328728945027,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Gibt es Container, die man betreten kann?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460471328728945024,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begehbare Container bekommen?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460471328728945102,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Bis wohin darf ich den Container befüllen?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460471328728944668, 'source': 'csv/faq.csv', 'row': 3, 'Antwort': 'Für ein problemloses Erreichen und Aufnehmen des Containers durch unseren LKW, sollte dieser gerade bei einem räumlich begrenzten Abstellort nicht verrückt oder gedreht werden.'}, 'page_content': 'Frage: Darf ich den Container nach der Lieferung noch verschieben? Antwort: Für ein problemloses Erreichen und Aufnehmen des Containers durch unseren LKW, sollte dieser gerade bei einem räumlich begrenzten Abstellort nicht verrückt oder gedreht werden.', 'type': 'Document'}]</v>
      </c>
      <c r="T14" t="str" cm="1">
        <f t="array" ref="T14">_xlfn.LET(
  _xlpm.txt, S14,
  _xlpm.arr, _xlfn.DROP(_xlfn.TEXTSPLIT(_xlpm.txt, "'Fraktion': '"),,1),
  _xlpm.namen, _xlfn.TEXTBEFORE(_xlpm.arr, "',"),
  IFERROR(_xlfn.TEXTJOIN(", ", TRUE, _xlfn.UNIQUE(TRIM(_xlpm.namen))), "")
)</f>
        <v/>
      </c>
      <c r="U14" s="1" t="str" cm="1">
        <f t="array" ref="U14">_xlfn.LET(
  _xlpm.txt, S14,
  _xlpm.teile, _xlfn.TEXTSPLIT(_xlpm.txt, "'Antwort': '"),
  _xlpm.koerper, _xlfn.DROP(_xlpm.teile,,1),
  _xlpm.antworten, _xlfn.TEXTBEFORE(_xlpm.koerper, "'}, 'page_content'"),
  IFERROR(_xlfn.TEXTJOIN(", ", TRUE, _xlfn.UNIQUE(TRIM(_xlpm.antworten))), "")
)</f>
        <v>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Der Container darf nur bis zu der Beladungskante befüllt werden. Nur so ist ein ordentlicher und sicherer Transport der Abfälle möglich. Bei der Überfüllung des Containers kann der Inhalt beim Transport andere Verkehrsteilnehmer gefährden., Für ein problemloses Erreichen und Aufnehmen des Containers durch unseren LKW, sollte dieser gerade bei einem räumlich begrenzten Abstellort nicht verrückt oder gedreht werden.</v>
      </c>
      <c r="V14" t="s">
        <v>633</v>
      </c>
      <c r="Z14" s="1" t="str">
        <v>Bietet ihr Rollcontainer an?</v>
      </c>
      <c r="AA14" t="str" cm="1">
        <f t="array" ref="AA14">_xlfn.LET(
  _xlpm.keys, _xlfn.TOCOL(_3lg_4_1_4o[[generierte_frage_0]:[generierte_frage_7]], 1),
  _xlpm.vals, _xlfn.TOCOL(_3lg_4_1_4o[[kontext_frage_0]:[kontext_frage_7]], 1),
  _xlpm.maske, _xlpm.keys&lt;&gt;"",
  IFERROR(
    _xlfn.XLOOKUP(
      Z14,
      _xlfn._xlws.FILTER(_xlpm.keys, _xlpm.maske, ""),
      _xlfn._xlws.FILTER(_xlpm.vals, _xlpm.maske, ""),
      "nicht gefunden"
    ),
    "nicht gefunden"
  )
)</f>
        <v>[{'id': None, 'metadata': {'pk': 460471328728944695, 'source': 'csv/faq.csv', 'row': 4, 'Antwort': 'Um deine Tonne vor Fremdbefüllung zu schützen, empfehlen wir sie mit einem Vorhängeschloss abzuschließen. Dieses kannst du bei der Bestellung mit auswählen.'}, 'page_content': 'Frage: Bietet ihr Zubehör wie Vorhängeschlösser für Tonnen an? Antwort: Um deine Tonne vor Fremdbefüllung zu schützen, empfehlen wir sie mit einem Vorhängeschloss abzuschließen. Dieses kannst du bei der Bestellung mit auswählen.', 'type': 'Document'}, {'id': None, 'metadata': {'pk': 460471328728945023,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Bieten Sie sowohl Abroll- als auch Absetzcontainer an?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460471328728944687, 'source': 'csv/faq.csv', 'row': 4, 'Antwort': 'Um deine Tonne vor Fremdbefüllung zu schützen, empfehlen wir sie mit einem Vorhängeschloss abzuschließen. Dieses kannst du bei der Bestellung mit auswählen.'}, 'page_content': 'Frage: Bietet ihr Tonnen mit Schloss oder Sicherung an? Antwort: Um deine Tonne vor Fremdbefüllung zu schützen, empfehlen wir sie mit einem Vorhängeschloss abzuschließen. Dieses kannst du bei der Bestellung mit auswählen.', 'type': 'Document'}, {'id': None, 'metadata': {'pk': 460471328728945033,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einen Container für Bauschutt bestellen?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v>
      </c>
      <c r="AB14" s="1" t="str" cm="1">
        <f t="array" ref="AB14">_xlfn.LET(
  _xlpm.txt, AA14,
  _xlpm.arr, _xlfn.DROP(_xlfn.TEXTSPLIT(_xlpm.txt, "'Fraktion': '"),,1),
  _xlpm.namen, _xlfn.TEXTBEFORE(_xlpm.arr, "',"),
  IFERROR(_xlfn.TEXTJOIN(", ", TRUE, _xlfn.UNIQUE(TRIM(_xlpm.namen))), "")
)</f>
        <v/>
      </c>
      <c r="AC14" s="1" t="str" cm="1">
        <f t="array" ref="AC14">_xlfn.LET(
  _xlpm.txt, AA14,
  _xlpm.teile, _xlfn.TEXTSPLIT(_xlpm.txt, "'Antwort': '"),
  _xlpm.koerper, _xlfn.DROP(_xlpm.teile,,1),
  _xlpm.antworten, _xlfn.TEXTBEFORE(_xlpm.koerper, "'}, 'page_content'"),
  IFERROR(_xlfn.TEXTJOIN(", ", TRUE, _xlfn.UNIQUE(TRIM(_xlpm.antworten))), "")
)</f>
        <v>Um deine Tonne vor Fremdbefüllung zu schützen, empfehlen wir sie mit einem Vorhängeschloss abzuschließen. Dieses kannst du bei der Bestellung mit auswählen.,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Um deine Tonne vor Fremdbefüllung zu schützen, empfehlen wir sie mit einem Vorhängeschloss abzuschließen. Dieses kannst du bei der Bestellung mit auswählen.,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v>
      </c>
      <c r="AD14" t="s">
        <v>632</v>
      </c>
    </row>
    <row r="15" spans="1:30" ht="405" x14ac:dyDescent="0.25">
      <c r="B15" t="str">
        <v>Darf ich den Container betreten?</v>
      </c>
      <c r="C15" s="1" t="str" cm="1">
        <f t="array" ref="C15">_xlfn.LET(
  _xlpm.keys, _xlfn.TOCOL(_3sm_4_1_4_1[[generierte_frage_0]:[generierte_frage_7]], 1),
  _xlpm.vals, _xlfn.TOCOL(_3sm_4_1_4_1[[kontext_frage_0]:[kontext_frage_7]], 1),
  _xlpm.maske, _xlpm.keys&lt;&gt;"",
  IFERROR(
    _xlfn.XLOOKUP(
      B15,
      _xlfn._xlws.FILTER(_xlpm.keys, _xlpm.maske, ""),
      _xlfn._xlws.FILTER(_xlpm.vals, _xlpm.maske, ""),
      "nicht gefunden"
    ),
    "nicht gefunden"
  )
)</f>
        <v>[{'id': None, 'metadata': {'pk': 460471328728945385, 'source': 'csv/faq.csv', 'row': 10, 'Antwort': 'Du musst nicht zwingend bei der Containerlieferung vor Ort sein. Jedoch ist es empfehlenswert, so kann der Fahrer über den exakten Stellplatz des Containers informiert werden. Für eine problemlose Lieferung des Containers auf dem privaten Grundstück muss der Zugang bzw. Zufahrt für das Fahrzeug gewährleistet sein. Alternativ kannst du uns Stellplatzinformationen auch beim Bestellvorgang im Kommentar hinterlassen.'}, 'page_content': 'Frage: Kann ich die Zufahrt zum Grundstück freigeben und den Container ohne meine Anwesenheit liefern lassen? Antwort: Du musst nicht zwingend bei der Containerlieferung vor Ort sein. Jedoch ist es empfehlenswert, so kann der Fahrer über den exakten Stellplatz des Containers informiert werden. Für eine problemlose Lieferung des Containers auf dem privaten Grundstück muss der Zugang bzw. Zufahrt für das Fahrzeug gewährleistet sein. Alternativ kannst du uns Stellplatzinformationen auch beim Bestellvorgang im Kommentar hinterlassen.', 'type': 'Document'}, {'id': None, 'metadata': {'pk': 460471328728945695,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Bis zu welcher Höhe darf ich den Container befüllen?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460471328728945698,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Ist es erlaubt, den Container über die Kante hinaus zu beladen?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460471328728945705,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Gibt es eine Markierung, bis zu der ich den Container befüllen darf? Antwort: Der Container darf nur bis zu der Beladungskante befüllt werden. Nur so ist ein ordentlicher und sicherer Transport der Abfälle möglich. Bei der Überfüllung des Containers kann der Inhalt beim Transport andere Verkehrsteilnehmer gefährden.', 'type': 'Document'}]</v>
      </c>
      <c r="D15" s="1" t="str" cm="1">
        <f t="array" ref="D15">_xlfn.LET(
  _xlpm.txt, C15,
  _xlpm.arr, _xlfn.DROP(_xlfn.TEXTSPLIT(_xlpm.txt, "'Fraktion': '"),,1),
  _xlpm.namen, _xlfn.TEXTBEFORE(_xlpm.arr, "',"),
  IFERROR(_xlfn.TEXTJOIN(", ", TRUE, _xlfn.UNIQUE(TRIM(_xlpm.namen))), "")
)</f>
        <v/>
      </c>
      <c r="E15" s="1" t="str" cm="1">
        <f t="array" ref="E15">_xlfn.LET(
  _xlpm.txt, C15,
  _xlpm.teile, _xlfn.TEXTSPLIT(_xlpm.txt, "'Antwort': '"),
  _xlpm.koerper, _xlfn.DROP(_xlpm.teile,,1),
  _xlpm.antworten, _xlfn.TEXTBEFORE(_xlpm.koerper, "'}, 'page_content'"),
  IFERROR(_xlfn.TEXTJOIN(", ", TRUE, _xlfn.UNIQUE(TRIM(_xlpm.antworten))), "")
)</f>
        <v>Du musst nicht zwingend bei der Containerlieferung vor Ort sein. Jedoch ist es empfehlenswert, so kann der Fahrer über den exakten Stellplatz des Containers informiert werden. Für eine problemlose Lieferung des Containers auf dem privaten Grundstück muss der Zugang bzw. Zufahrt für das Fahrzeug gewährleistet sein. Alternativ kannst du uns Stellplatzinformationen auch beim Bestellvorgang im Kommentar hinterlassen.,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v>
      </c>
      <c r="F15" t="s">
        <v>633</v>
      </c>
      <c r="J15" t="str">
        <v>Wie lange dauert es, bis ein bestellter Container geliefert wird?</v>
      </c>
      <c r="K15" t="str" cm="1">
        <f t="array" ref="K15">_xlfn.LET(
  _xlpm.keys, _xlfn.TOCOL(_3sm_4_1_4o[[generierte_frage_0]:[generierte_frage_7]], 1),
  _xlpm.vals, _xlfn.TOCOL(_3sm_4_1_4o[[kontext_frage_0]:[kontext_frage_7]], 1),
  _xlpm.maske, _xlpm.keys&lt;&gt;"",
  IFERROR(
    _xlfn.XLOOKUP(
      J15,
      _xlfn._xlws.FILTER(_xlpm.keys, _xlpm.maske, ""),
      _xlfn._xlws.FILTER(_xlpm.vals, _xlpm.maske, ""),
      "nicht gefunden"
    ),
    "nicht gefunden"
  )
)</f>
        <v>[{'id': None, 'metadata': {'pk': 460471328728945767,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lange im Voraus sollte ich den Container idealerweise bestellen?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460471328728945770,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erkenne ich bei der Bestellung, wann der Container geliefert werden kann?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460471328728945773,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Welche Faktoren beeinflussen, wie schnell ein Container geliefert werden kann?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460471328728945448, 'source': 'csv/faq.csv', 'row': 14,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'page_content': 'Frage: Wie lange ist das Zeitfenster, in dem mein Container geliefert werden kann?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'type': 'Document'}]</v>
      </c>
      <c r="L15" s="1" t="str" cm="1">
        <f t="array" ref="L15">_xlfn.LET(
  _xlpm.txt, K15,
  _xlpm.arr, _xlfn.DROP(_xlfn.TEXTSPLIT(_xlpm.txt, "'Fraktion': '"),,1),
  _xlpm.namen, _xlfn.TEXTBEFORE(_xlpm.arr, "',"),
  IFERROR(_xlfn.TEXTJOIN(", ", TRUE, _xlfn.UNIQUE(TRIM(_xlpm.namen))), "")
)</f>
        <v/>
      </c>
      <c r="M15" s="1" t="str" cm="1">
        <f t="array" ref="M15">_xlfn.LET(
  _xlpm.txt, K15,
  _xlpm.teile, _xlfn.TEXTSPLIT(_xlpm.txt, "'Antwort': '"),
  _xlpm.koerper, _xlfn.DROP(_xlpm.teile,,1),
  _xlpm.antworten, _xlfn.TEXTBEFORE(_xlpm.koerper, "'}, 'page_content'"),
  IFERROR(_xlfn.TEXTJOIN(", ", TRUE, _xlfn.UNIQUE(TRIM(_xlpm.antworten))), "")
)</f>
        <v>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v>
      </c>
      <c r="N15" t="s">
        <v>632</v>
      </c>
      <c r="R15" t="str">
        <v>Wie lange dauert die Lieferung eines Containers nach Bestellung?</v>
      </c>
      <c r="S15" t="str" cm="1">
        <f t="array" ref="S15">_xlfn.LET(
  _xlpm.keys, _xlfn.TOCOL(_3lg_4_1_4_1[[generierte_frage_0]:[generierte_frage_7]], 1),
  _xlpm.vals, _xlfn.TOCOL(_3lg_4_1_4_1[[kontext_frage_0]:[kontext_frage_7]], 1),
  _xlpm.maske, _xlpm.keys&lt;&gt;"",
  IFERROR(
    _xlfn.XLOOKUP(
      R15,
      _xlfn._xlws.FILTER(_xlpm.keys, _xlpm.maske, ""),
      _xlfn._xlws.FILTER(_xlpm.vals, _xlpm.maske, ""),
      "nicht gefunden"
    ),
    "nicht gefunden"
  )
)</f>
        <v>[{'id': None, 'metadata': {'pk': 460471328728944855, 'source': 'csv/faq.csv', 'row': 14,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'page_content': 'Frage: Wie lange ist das Zeitfenster für die Containeranlieferung?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'type': 'Document'}, {'id': None, 'metadata': {'pk': 460471328728945165,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Gibt es eine Mindestvorlaufzeit für die Containerbestellung?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460471328728944872, 'source': 'csv/faq.csv', 'row': 15, 'Antwort': 'Dein Container wird an deinem gewünschten Datum wird abgeholt. Dieses legst du bei der Bestellung fest.'}, 'page_content': 'Frage: Wie lange bleibt der Container bei mir, bevor er abgeholt wird? Antwort: Dein Container wird an deinem gewünschten Datum wird abgeholt. Dieses legst du bei der Bestellung fest.', 'type': 'Document'}, {'id': None, 'metadata': {'pk': 460471328728945164,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kurzfristig kann ich einen Container bestellen?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v>
      </c>
      <c r="T15" t="str" cm="1">
        <f t="array" ref="T15">_xlfn.LET(
  _xlpm.txt, S15,
  _xlpm.arr, _xlfn.DROP(_xlfn.TEXTSPLIT(_xlpm.txt, "'Fraktion': '"),,1),
  _xlpm.namen, _xlfn.TEXTBEFORE(_xlpm.arr, "',"),
  IFERROR(_xlfn.TEXTJOIN(", ", TRUE, _xlfn.UNIQUE(TRIM(_xlpm.namen))), "")
)</f>
        <v/>
      </c>
      <c r="U15" s="1" t="str" cm="1">
        <f t="array" ref="U15">_xlfn.LET(
  _xlpm.txt, S15,
  _xlpm.teile, _xlfn.TEXTSPLIT(_xlpm.txt, "'Antwort': '"),
  _xlpm.koerper, _xlfn.DROP(_xlpm.teile,,1),
  _xlpm.antworten, _xlfn.TEXTBEFORE(_xlpm.koerper, "'}, 'page_content'"),
  IFERROR(_xlfn.TEXTJOIN(", ", TRUE, _xlfn.UNIQUE(TRIM(_xlpm.antworten))), "")
)</f>
        <v>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Dein Container wird an deinem gewünschten Datum wird abgeholt. Dieses legst du bei der Bestellung fest.,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v>
      </c>
      <c r="V15" t="s">
        <v>632</v>
      </c>
      <c r="Z15" s="1" t="str">
        <v>Darf man einen Container betreten?</v>
      </c>
      <c r="AA15" t="str" cm="1">
        <f t="array" ref="AA15">_xlfn.LET(
  _xlpm.keys, _xlfn.TOCOL(_3lg_4_1_4o[[generierte_frage_0]:[generierte_frage_7]], 1),
  _xlpm.vals, _xlfn.TOCOL(_3lg_4_1_4o[[kontext_frage_0]:[kontext_frage_7]], 1),
  _xlpm.maske, _xlpm.keys&lt;&gt;"",
  IFERROR(
    _xlfn.XLOOKUP(
      Z15,
      _xlfn._xlws.FILTER(_xlpm.keys, _xlpm.maske, ""),
      _xlfn._xlws.FILTER(_xlpm.vals, _xlpm.maske, ""),
      "nicht gefunden"
    ),
    "nicht gefunden"
  )
)</f>
        <v>[{'id': None, 'metadata': {'pk': 460471328728945027,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Gibt es Container, die man betreten kann?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460471328728945024,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begehbare Container bekommen?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460471328728944680, 'source': 'csv/faq.csv', 'row': 3, 'Antwort': 'Für ein problemloses Erreichen und Aufnehmen des Containers durch unseren LKW, sollte dieser gerade bei einem räumlich begrenzten Abstellort nicht verrückt oder gedreht werden.'}, 'page_content': 'Frage: Ist es in Ordnung, den Container zu drehen, um mehr Platz zu schaffen? Antwort: Für ein problemloses Erreichen und Aufnehmen des Containers durch unseren LKW, sollte dieser gerade bei einem räumlich begrenzten Abstellort nicht verrückt oder gedreht werden.', 'type': 'Document'}]</v>
      </c>
      <c r="AB15" s="1" t="str" cm="1">
        <f t="array" ref="AB15">_xlfn.LET(
  _xlpm.txt, AA15,
  _xlpm.arr, _xlfn.DROP(_xlfn.TEXTSPLIT(_xlpm.txt, "'Fraktion': '"),,1),
  _xlpm.namen, _xlfn.TEXTBEFORE(_xlpm.arr, "',"),
  IFERROR(_xlfn.TEXTJOIN(", ", TRUE, _xlfn.UNIQUE(TRIM(_xlpm.namen))), "")
)</f>
        <v/>
      </c>
      <c r="AC15" s="1" t="str" cm="1">
        <f t="array" ref="AC15">_xlfn.LET(
  _xlpm.txt, AA15,
  _xlpm.teile, _xlfn.TEXTSPLIT(_xlpm.txt, "'Antwort': '"),
  _xlpm.koerper, _xlfn.DROP(_xlpm.teile,,1),
  _xlpm.antworten, _xlfn.TEXTBEFORE(_xlpm.koerper, "'}, 'page_content'"),
  IFERROR(_xlfn.TEXTJOIN(", ", TRUE, _xlfn.UNIQUE(TRIM(_xlpm.antworten))), "")
)</f>
        <v>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Für ein problemloses Erreichen und Aufnehmen des Containers durch unseren LKW, sollte dieser gerade bei einem räumlich begrenzten Abstellort nicht verrückt oder gedreht werden.</v>
      </c>
      <c r="AD15" t="s">
        <v>632</v>
      </c>
    </row>
    <row r="16" spans="1:30" ht="255" x14ac:dyDescent="0.25">
      <c r="B16" t="str">
        <v>Wie lange dauert es, bis ein Container nach der Bestellung geliefert wird?</v>
      </c>
      <c r="C16" s="1" t="str" cm="1">
        <f t="array" ref="C16">_xlfn.LET(
  _xlpm.keys, _xlfn.TOCOL(_3sm_4_1_4_1[[generierte_frage_0]:[generierte_frage_7]], 1),
  _xlpm.vals, _xlfn.TOCOL(_3sm_4_1_4_1[[kontext_frage_0]:[kontext_frage_7]], 1),
  _xlpm.maske, _xlpm.keys&lt;&gt;"",
  IFERROR(
    _xlfn.XLOOKUP(
      B16,
      _xlfn._xlws.FILTER(_xlpm.keys, _xlpm.maske, ""),
      _xlfn._xlws.FILTER(_xlpm.vals, _xlpm.maske, ""),
      "nicht gefunden"
    ),
    "nicht gefunden"
  )
)</f>
        <v>[{'id': None, 'metadata': {'pk': 460471328728945450, 'source': 'csv/faq.csv', 'row': 14,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'page_content': 'Frage: Wie erfahre ich, wann mein Container tatsächlich geliefert wird?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'type': 'Document'}, {'id': None, 'metadata': {'pk': 460471328728945448, 'source': 'csv/faq.csv', 'row': 14,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'page_content': 'Frage: Wie lange ist das Zeitfenster, in dem mein Container geliefert werden kann? Antwort: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'type': 'Document'}, {'id': None, 'metadata': {'pk': 460471328728945770,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erkenne ich bei der Bestellung, wann der Container geliefert werden kann?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460471328728945742, 'source': 'csv/faq.csv', 'row': 33, 'Antwort': 'Je nach Containergröße wird eine andere Stellfläche für den Container benötigt. In der unteren Tabelle findest du die jeweiligen Stellflächen.'}, 'page_content': 'Frage: Wie viel Platz wird für ein Container benötigt?\nAntwort: Je nach Containergröße wird eine andere Stellfläche für den Container benötigt. In der unteren Tabelle findest du die jeweiligen Stellflächen.', 'type': 'Document'}]</v>
      </c>
      <c r="D16" s="1" t="str" cm="1">
        <f t="array" ref="D16">_xlfn.LET(
  _xlpm.txt, C16,
  _xlpm.arr, _xlfn.DROP(_xlfn.TEXTSPLIT(_xlpm.txt, "'Fraktion': '"),,1),
  _xlpm.namen, _xlfn.TEXTBEFORE(_xlpm.arr, "',"),
  IFERROR(_xlfn.TEXTJOIN(", ", TRUE, _xlfn.UNIQUE(TRIM(_xlpm.namen))), "")
)</f>
        <v/>
      </c>
      <c r="E16" s="1" t="str" cm="1">
        <f t="array" ref="E16">_xlfn.LET(
  _xlpm.txt, C16,
  _xlpm.teile, _xlfn.TEXTSPLIT(_xlpm.txt, "'Antwort': '"),
  _xlpm.koerper, _xlfn.DROP(_xlpm.teile,,1),
  _xlpm.antworten, _xlfn.TEXTBEFORE(_xlpm.koerper, "'}, 'page_content'"),
  IFERROR(_xlfn.TEXTJOIN(", ", TRUE, _xlfn.UNIQUE(TRIM(_xlpm.antworten))), "")
)</f>
        <v>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Die Lieferung deines Containers erfolgt zum Wunschtermin. Den gewünschten Liefertermin kannst du einfach in deiner Bestellung angeben. Nach Überprüfung der Verfügbarkeit erhältst du die Auftragsbestätigung. Die Lieferung findet in der Regel in der Zeit von 8:00 - 15:00 Uhr statt. Soll die Anfahrt früher oder später erfolgen, gib das bitte im Bestellprozess mit an und wir prüfen die Möglichkeit. Aus logistischen Gründen kann das Zeitfenster nicht kleiner als 6 Stunden sein.,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Je nach Containergröße wird eine andere Stellfläche für den Container benötigt. In der unteren Tabelle findest du die jeweiligen Stellflächen.</v>
      </c>
      <c r="F16" t="s">
        <v>632</v>
      </c>
      <c r="J16" t="str">
        <v>Bekomme ich Geld zurück, wenn der Container nur halb voll ist?</v>
      </c>
      <c r="K16" t="str" cm="1">
        <f t="array" ref="K16">_xlfn.LET(
  _xlpm.keys, _xlfn.TOCOL(_3sm_4_1_4o[[generierte_frage_0]:[generierte_frage_7]], 1),
  _xlpm.vals, _xlfn.TOCOL(_3sm_4_1_4o[[kontext_frage_0]:[kontext_frage_7]], 1),
  _xlpm.maske, _xlpm.keys&lt;&gt;"",
  IFERROR(
    _xlfn.XLOOKUP(
      J16,
      _xlfn._xlws.FILTER(_xlpm.keys, _xlpm.maske, ""),
      _xlfn._xlws.FILTER(_xlpm.vals, _xlpm.maske, ""),
      "nicht gefunden"
    ),
    "nicht gefunden"
  )
)</f>
        <v>[{'id': None, 'metadata': {'pk': 460471328728945567, 'source': 'csv/faq.csv', 'row': 22, 'Antwort': 'In diesem Fall können wir die anteiligen Kosten leider nicht zurückerstatten. Der Pauschalpreis ist unabhängig vom genutzten Volumen.'}, 'page_content': 'Frage: Bekomme ich Geld zurück, wenn mein Container bei der Abholung nicht komplett gefüllt ist? Antwort: In diesem Fall können wir die anteiligen Kosten leider nicht zurückerstatten. Der Pauschalpreis ist unabhängig vom genutzten Volumen.', 'type': 'Document'}, {'id': None, 'metadata': {'pk': 460471328728945573, 'source': 'csv/faq.csv', 'row': 22, 'Antwort': 'In diesem Fall können wir die anteiligen Kosten leider nicht zurückerstatten. Der Pauschalpreis ist unabhängig vom genutzten Volumen.'}, 'page_content': 'Frage: Wie wird abgerechnet, wenn der Container nur halb voll ist? Antwort: In diesem Fall können wir die anteiligen Kosten leider nicht zurückerstatten. Der Pauschalpreis ist unabhängig vom genutzten Volumen.', 'type': 'Document'}, {'id': None, 'metadata': {'pk': 460471328728945568, 'source': 'csv/faq.csv', 'row': 22, 'Antwort': 'In diesem Fall können wir die anteiligen Kosten leider nicht zurückerstatten. Der Pauschalpreis ist unabhängig vom genutzten Volumen.'}, 'page_content': 'Frage: Was passiert, wenn ich den Container nicht ganz voll mache? Antwort: In diesem Fall können wir die anteiligen Kosten leider nicht zurückerstatten. Der Pauschalpreis ist unabhängig vom genutzten Volumen.', 'type': 'Document'}, {'id': None, 'metadata': {'pk': 460471328728945704,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erkenne ich, wann der Container voll genug ist? Antwort: Der Container darf nur bis zu der Beladungskante befüllt werden. Nur so ist ein ordentlicher und sicherer Transport der Abfälle möglich. Bei der Überfüllung des Containers kann der Inhalt beim Transport andere Verkehrsteilnehmer gefährden.', 'type': 'Document'}]</v>
      </c>
      <c r="L16" s="1" t="str" cm="1">
        <f t="array" ref="L16">_xlfn.LET(
  _xlpm.txt, K16,
  _xlpm.arr, _xlfn.DROP(_xlfn.TEXTSPLIT(_xlpm.txt, "'Fraktion': '"),,1),
  _xlpm.namen, _xlfn.TEXTBEFORE(_xlpm.arr, "',"),
  IFERROR(_xlfn.TEXTJOIN(", ", TRUE, _xlfn.UNIQUE(TRIM(_xlpm.namen))), "")
)</f>
        <v/>
      </c>
      <c r="M16" s="1" t="str" cm="1">
        <f t="array" ref="M16">_xlfn.LET(
  _xlpm.txt, K16,
  _xlpm.teile, _xlfn.TEXTSPLIT(_xlpm.txt, "'Antwort': '"),
  _xlpm.koerper, _xlfn.DROP(_xlpm.teile,,1),
  _xlpm.antworten, _xlfn.TEXTBEFORE(_xlpm.koerper, "'}, 'page_content'"),
  IFERROR(_xlfn.TEXTJOIN(", ", TRUE, _xlfn.UNIQUE(TRIM(_xlpm.antworten))), "")
)</f>
        <v>In diesem Fall können wir die anteiligen Kosten leider nicht zurückerstatten. Der Pauschalpreis ist unabhängig vom genutzten Volumen., In diesem Fall können wir die anteiligen Kosten leider nicht zurückerstatten. Der Pauschalpreis ist unabhängig vom genutzten Volumen., In diesem Fall können wir die anteiligen Kosten leider nicht zurückerstatten. Der Pauschalpreis ist unabhängig vom genutzten Volumen., Der Container darf nur bis zu der Beladungskante befüllt werden. Nur so ist ein ordentlicher und sicherer Transport der Abfälle möglich. Bei der Überfüllung des Containers kann der Inhalt beim Transport andere Verkehrsteilnehmer gefährden.</v>
      </c>
      <c r="N16" t="s">
        <v>632</v>
      </c>
      <c r="R16" t="str">
        <v>Bekomme ich Geld zurück, wenn der Container nur halb voll ist?</v>
      </c>
      <c r="S16" t="str" cm="1">
        <f t="array" ref="S16">_xlfn.LET(
  _xlpm.keys, _xlfn.TOCOL(_3lg_4_1_4_1[[generierte_frage_0]:[generierte_frage_7]], 1),
  _xlpm.vals, _xlfn.TOCOL(_3lg_4_1_4_1[[kontext_frage_0]:[kontext_frage_7]], 1),
  _xlpm.maske, _xlpm.keys&lt;&gt;"",
  IFERROR(
    _xlfn.XLOOKUP(
      R16,
      _xlfn._xlws.FILTER(_xlpm.keys, _xlpm.maske, ""),
      _xlfn._xlws.FILTER(_xlpm.vals, _xlpm.maske, ""),
      "nicht gefunden"
    ),
    "nicht gefunden"
  )
)</f>
        <v>[{'id': None, 'metadata': {'pk': 460471328728944972, 'source': 'csv/faq.csv', 'row': 22, 'Antwort': 'In diesem Fall können wir die anteiligen Kosten leider nicht zurückerstatten. Der Pauschalpreis ist unabhängig vom genutzten Volumen.'}, 'page_content': 'Frage: Bekomme ich Geld zurück, wenn mein Container bei der Abholung nicht komplett gefüllt ist? Antwort: In diesem Fall können wir die anteiligen Kosten leider nicht zurückerstatten. Der Pauschalpreis ist unabhängig vom genutzten Volumen.', 'type': 'Document'}, {'id': None, 'metadata': {'pk': 460471328728944974, 'source': 'csv/faq.csv', 'row': 22, 'Antwort': 'In diesem Fall können wir die anteiligen Kosten leider nicht zurückerstatten. Der Pauschalpreis ist unabhängig vom genutzten Volumen.'}, 'page_content': 'Frage: Kann ich eine Rückerstattung erwarten, wenn der Container nur halb voll ist? Antwort: In diesem Fall können wir die anteiligen Kosten leider nicht zurückerstatten. Der Pauschalpreis ist unabhängig vom genutzten Volumen.', 'type': 'Document'}, {'id': None, 'metadata': {'pk': 460471328728944978, 'source': 'csv/faq.csv', 'row': 22, 'Antwort': 'In diesem Fall können wir die anteiligen Kosten leider nicht zurückerstatten. Der Pauschalpreis ist unabhängig vom genutzten Volumen.'}, 'page_content': 'Frage: Erhalte ich eine Gutschrift, wenn der Container bei Abholung nicht voll ist? Antwort: In diesem Fall können wir die anteiligen Kosten leider nicht zurückerstatten. Der Pauschalpreis ist unabhängig vom genutzten Volumen.', 'type': 'Document'}, {'id': None, 'metadata': {'pk': 460471328728945107,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erkenne ich, wann der Container voll genug ist? Antwort: Der Container darf nur bis zu der Beladungskante befüllt werden. Nur so ist ein ordentlicher und sicherer Transport der Abfälle möglich. Bei der Überfüllung des Containers kann der Inhalt beim Transport andere Verkehrsteilnehmer gefährden.', 'type': 'Document'}]</v>
      </c>
      <c r="T16" t="str" cm="1">
        <f t="array" ref="T16">_xlfn.LET(
  _xlpm.txt, S16,
  _xlpm.arr, _xlfn.DROP(_xlfn.TEXTSPLIT(_xlpm.txt, "'Fraktion': '"),,1),
  _xlpm.namen, _xlfn.TEXTBEFORE(_xlpm.arr, "',"),
  IFERROR(_xlfn.TEXTJOIN(", ", TRUE, _xlfn.UNIQUE(TRIM(_xlpm.namen))), "")
)</f>
        <v/>
      </c>
      <c r="U16" s="1" t="str" cm="1">
        <f t="array" ref="U16">_xlfn.LET(
  _xlpm.txt, S16,
  _xlpm.teile, _xlfn.TEXTSPLIT(_xlpm.txt, "'Antwort': '"),
  _xlpm.koerper, _xlfn.DROP(_xlpm.teile,,1),
  _xlpm.antworten, _xlfn.TEXTBEFORE(_xlpm.koerper, "'}, 'page_content'"),
  IFERROR(_xlfn.TEXTJOIN(", ", TRUE, _xlfn.UNIQUE(TRIM(_xlpm.antworten))), "")
)</f>
        <v>In diesem Fall können wir die anteiligen Kosten leider nicht zurückerstatten. Der Pauschalpreis ist unabhängig vom genutzten Volumen., In diesem Fall können wir die anteiligen Kosten leider nicht zurückerstatten. Der Pauschalpreis ist unabhängig vom genutzten Volumen., In diesem Fall können wir die anteiligen Kosten leider nicht zurückerstatten. Der Pauschalpreis ist unabhängig vom genutzten Volumen., Der Container darf nur bis zu der Beladungskante befüllt werden. Nur so ist ein ordentlicher und sicherer Transport der Abfälle möglich. Bei der Überfüllung des Containers kann der Inhalt beim Transport andere Verkehrsteilnehmer gefährden.</v>
      </c>
      <c r="V16" t="s">
        <v>632</v>
      </c>
      <c r="Z16" s="1" t="str">
        <v>Wie lange dauert es, bis ein bestellter Container geliefert wird?</v>
      </c>
      <c r="AA16" t="str" cm="1">
        <f t="array" ref="AA16">_xlfn.LET(
  _xlpm.keys, _xlfn.TOCOL(_3lg_4_1_4o[[generierte_frage_0]:[generierte_frage_7]], 1),
  _xlpm.vals, _xlfn.TOCOL(_3lg_4_1_4o[[kontext_frage_0]:[kontext_frage_7]], 1),
  _xlpm.maske, _xlpm.keys&lt;&gt;"",
  IFERROR(
    _xlfn.XLOOKUP(
      Z16,
      _xlfn._xlws.FILTER(_xlpm.keys, _xlpm.maske, ""),
      _xlfn._xlws.FILTER(_xlpm.vals, _xlpm.maske, ""),
      "nicht gefunden"
    ),
    "nicht gefunden"
  )
)</f>
        <v>[{'id': None, 'metadata': {'pk': 460471328728944862, 'source': 'csv/faq.csv', 'row': 15, 'Antwort': 'Dein Container wird an deinem gewünschten Datum wird abgeholt. Dieses legst du bei der Bestellung fest.'}, 'page_content': 'Frage: Wann genau wird mein bestellter Container wieder eingesammelt? Antwort: Dein Container wird an deinem gewünschten Datum wird abgeholt. Dieses legst du bei der Bestellung fest.', 'type': 'Document'}, {'id': None, 'metadata': {'pk': 460471328728945165,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Gibt es eine Mindestvorlaufzeit für die Containerbestellung?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460471328728944872, 'source': 'csv/faq.csv', 'row': 15, 'Antwort': 'Dein Container wird an deinem gewünschten Datum wird abgeholt. Dieses legst du bei der Bestellung fest.'}, 'page_content': 'Frage: Wie lange bleibt der Container bei mir, bevor er abgeholt wird? Antwort: Dein Container wird an deinem gewünschten Datum wird abgeholt. Dieses legst du bei der Bestellung fest.', 'type': 'Document'}, {'id': None, 'metadata': {'pk': 460471328728945164,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kurzfristig kann ich einen Container bestellen?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v>
      </c>
      <c r="AB16" s="1" t="str" cm="1">
        <f t="array" ref="AB16">_xlfn.LET(
  _xlpm.txt, AA16,
  _xlpm.arr, _xlfn.DROP(_xlfn.TEXTSPLIT(_xlpm.txt, "'Fraktion': '"),,1),
  _xlpm.namen, _xlfn.TEXTBEFORE(_xlpm.arr, "',"),
  IFERROR(_xlfn.TEXTJOIN(", ", TRUE, _xlfn.UNIQUE(TRIM(_xlpm.namen))), "")
)</f>
        <v/>
      </c>
      <c r="AC16" s="1" t="str" cm="1">
        <f t="array" ref="AC16">_xlfn.LET(
  _xlpm.txt, AA16,
  _xlpm.teile, _xlfn.TEXTSPLIT(_xlpm.txt, "'Antwort': '"),
  _xlpm.koerper, _xlfn.DROP(_xlpm.teile,,1),
  _xlpm.antworten, _xlfn.TEXTBEFORE(_xlpm.koerper, "'}, 'page_content'"),
  IFERROR(_xlfn.TEXTJOIN(", ", TRUE, _xlfn.UNIQUE(TRIM(_xlpm.antworten))), "")
)</f>
        <v>Dein Container wird an deinem gewünschten Datum wird abgeholt. Dieses legst du bei der Bestellung fest.,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Dein Container wird an deinem gewünschten Datum wird abgeholt. Dieses legst du bei der Bestellung fest.,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v>
      </c>
      <c r="AD16" t="s">
        <v>632</v>
      </c>
    </row>
    <row r="17" spans="2:30" ht="360" x14ac:dyDescent="0.25">
      <c r="B17" t="str">
        <v>Darf ein Bauschutt Container auf dem öffentlichen Weg abgestellt werden?</v>
      </c>
      <c r="C17" s="1" t="str" cm="1">
        <f t="array" ref="C17">_xlfn.LET(
  _xlpm.keys, _xlfn.TOCOL(_3sm_4_1_4_1[[generierte_frage_0]:[generierte_frage_7]], 1),
  _xlpm.vals, _xlfn.TOCOL(_3sm_4_1_4_1[[kontext_frage_0]:[kontext_frage_7]], 1),
  _xlpm.maske, _xlpm.keys&lt;&gt;"",
  IFERROR(
    _xlfn.XLOOKUP(
      B17,
      _xlfn._xlws.FILTER(_xlpm.keys, _xlpm.maske, ""),
      _xlfn._xlws.FILTER(_xlpm.vals, _xlpm.maske, ""),
      "nicht gefunden"
    ),
    "nicht gefunden"
  )
)</f>
        <v>[{'id': None, 'metadata': {'pk': 460471328728945774,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460471328728945776,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Darf ich den Container einfach auf meinem eigenen Grundstück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auf jedem öffentlichen Platz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Was passiert, wenn ich den Container ohne Genehmigung auf öffentlichem Grund abstelle?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D17" s="1" t="str" cm="1">
        <f t="array" ref="D17">_xlfn.LET(
  _xlpm.txt, C17,
  _xlpm.arr, _xlfn.DROP(_xlfn.TEXTSPLIT(_xlpm.txt, "'Fraktion': '"),,1),
  _xlpm.namen, _xlfn.TEXTBEFORE(_xlpm.arr, "',"),
  IFERROR(_xlfn.TEXTJOIN(", ", TRUE, _xlfn.UNIQUE(TRIM(_xlpm.namen))), "")
)</f>
        <v/>
      </c>
      <c r="E17" s="1" t="str" cm="1">
        <f t="array" ref="E17">_xlfn.LET(
  _xlpm.txt, C17,
  _xlpm.teile, _xlfn.TEXTSPLIT(_xlpm.txt, "'Antwort': '"),
  _xlpm.koerper, _xlfn.DROP(_xlpm.teile,,1),
  _xlpm.antworten, _xlfn.TEXTBEFORE(_xlpm.koerper, "'}, 'page_content'"),
  IFERROR(_xlfn.TEXTJOIN(", ", TRUE, _xlfn.UNIQUE(TRIM(_xlpm.antworten))), "")
)</f>
        <v>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F17" t="s">
        <v>632</v>
      </c>
      <c r="J17" t="str">
        <v>Darf ein Bauschuttcontainer auf einem öffentlichen Weg abgestellt werden?</v>
      </c>
      <c r="K17" t="str" cm="1">
        <f t="array" ref="K17">_xlfn.LET(
  _xlpm.keys, _xlfn.TOCOL(_3sm_4_1_4o[[generierte_frage_0]:[generierte_frage_7]], 1),
  _xlpm.vals, _xlfn.TOCOL(_3sm_4_1_4o[[kontext_frage_0]:[kontext_frage_7]], 1),
  _xlpm.maske, _xlpm.keys&lt;&gt;"",
  IFERROR(
    _xlfn.XLOOKUP(
      J17,
      _xlfn._xlws.FILTER(_xlpm.keys, _xlpm.maske, ""),
      _xlfn._xlws.FILTER(_xlpm.vals, _xlpm.maske, ""),
      "nicht gefunden"
    ),
    "nicht gefunden"
  )
)</f>
        <v>[{'id': None, 'metadata': {'pk': 460471328728945776,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Darf ich den Container einfach auf meinem eigenen Grundstück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460471328728945774,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auf jedem öffentlichen Platz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Was passiert, wenn ich den Container ohne Genehmigung auf öffentlichem Grund abstelle?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L17" s="1" t="str" cm="1">
        <f t="array" ref="L17">_xlfn.LET(
  _xlpm.txt, K17,
  _xlpm.arr, _xlfn.DROP(_xlfn.TEXTSPLIT(_xlpm.txt, "'Fraktion': '"),,1),
  _xlpm.namen, _xlfn.TEXTBEFORE(_xlpm.arr, "',"),
  IFERROR(_xlfn.TEXTJOIN(", ", TRUE, _xlfn.UNIQUE(TRIM(_xlpm.namen))), "")
)</f>
        <v/>
      </c>
      <c r="M17" s="1" t="str" cm="1">
        <f t="array" ref="M17">_xlfn.LET(
  _xlpm.txt, K17,
  _xlpm.teile, _xlfn.TEXTSPLIT(_xlpm.txt, "'Antwort': '"),
  _xlpm.koerper, _xlfn.DROP(_xlpm.teile,,1),
  _xlpm.antworten, _xlfn.TEXTBEFORE(_xlpm.koerper, "'}, 'page_content'"),
  IFERROR(_xlfn.TEXTJOIN(", ", TRUE, _xlfn.UNIQUE(TRIM(_xlpm.antworten))), "")
)</f>
        <v>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N17" t="s">
        <v>632</v>
      </c>
      <c r="R17" t="str">
        <v>Darf ein Bauschutt Container auf dem öffentlichen Weg abgestellt werden?</v>
      </c>
      <c r="S17" t="str" cm="1">
        <f t="array" ref="S17">_xlfn.LET(
  _xlpm.keys, _xlfn.TOCOL(_3lg_4_1_4_1[[generierte_frage_0]:[generierte_frage_7]], 1),
  _xlpm.vals, _xlfn.TOCOL(_3lg_4_1_4_1[[kontext_frage_0]:[kontext_frage_7]], 1),
  _xlpm.maske, _xlpm.keys&lt;&gt;"",
  IFERROR(
    _xlfn.XLOOKUP(
      R17,
      _xlfn._xlws.FILTER(_xlpm.keys, _xlpm.maske, ""),
      _xlfn._xlws.FILTER(_xlpm.vals, _xlpm.maske, ""),
      "nicht gefunden"
    ),
    "nicht gefunden"
  )
)</f>
        <v>[{'id': None, 'metadata': {'pk': 460471328728945179,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460471328728945188,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Ist es möglich, den Container vor meinem Haus auf dem Gehweg zu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460471328728945181,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Darf ich den Container einfach auf meinem eigenen Grundstück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460471328728945183,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auch ohne Genehmigung auf öffentlichem Grund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T17" t="str" cm="1">
        <f t="array" ref="T17">_xlfn.LET(
  _xlpm.txt, S17,
  _xlpm.arr, _xlfn.DROP(_xlfn.TEXTSPLIT(_xlpm.txt, "'Fraktion': '"),,1),
  _xlpm.namen, _xlfn.TEXTBEFORE(_xlpm.arr, "',"),
  IFERROR(_xlfn.TEXTJOIN(", ", TRUE, _xlfn.UNIQUE(TRIM(_xlpm.namen))), "")
)</f>
        <v/>
      </c>
      <c r="U17" s="1" t="str" cm="1">
        <f t="array" ref="U17">_xlfn.LET(
  _xlpm.txt, S17,
  _xlpm.teile, _xlfn.TEXTSPLIT(_xlpm.txt, "'Antwort': '"),
  _xlpm.koerper, _xlfn.DROP(_xlpm.teile,,1),
  _xlpm.antworten, _xlfn.TEXTBEFORE(_xlpm.koerper, "'}, 'page_content'"),
  IFERROR(_xlfn.TEXTJOIN(", ", TRUE, _xlfn.UNIQUE(TRIM(_xlpm.antworten))), "")
)</f>
        <v>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V17" t="s">
        <v>632</v>
      </c>
      <c r="Z17" s="1" t="str">
        <v>Darf ein Bauschuttcontainer auf einem öffentlichen Weg abgestellt werden?</v>
      </c>
      <c r="AA17" t="str" cm="1">
        <f t="array" ref="AA17">_xlfn.LET(
  _xlpm.keys, _xlfn.TOCOL(_3lg_4_1_4o[[generierte_frage_0]:[generierte_frage_7]], 1),
  _xlpm.vals, _xlfn.TOCOL(_3lg_4_1_4o[[kontext_frage_0]:[kontext_frage_7]], 1),
  _xlpm.maske, _xlpm.keys&lt;&gt;"",
  IFERROR(
    _xlfn.XLOOKUP(
      Z17,
      _xlfn._xlws.FILTER(_xlpm.keys, _xlpm.maske, ""),
      _xlfn._xlws.FILTER(_xlpm.vals, _xlpm.maske, ""),
      "nicht gefunden"
    ),
    "nicht gefunden"
  )
)</f>
        <v>[{'id': None, 'metadata': {'pk': 460471328728944670, 'source': 'csv/faq.csv', 'row': 3, 'Antwort': 'Für ein problemloses Erreichen und Aufnehmen des Containers durch unseren LKW, sollte dieser gerade bei einem räumlich begrenzten Abstellort nicht verrückt oder gedreht werden.'}, 'page_content': 'Frage: Kann ich den Container drehen, wenn er im Weg steht? Antwort: Für ein problemloses Erreichen und Aufnehmen des Containers durch unseren LKW, sollte dieser gerade bei einem räumlich begrenzten Abstellort nicht verrückt oder gedreht werden.', 'type': 'Document'}, {'id': None, 'metadata': {'pk': 460471328728945188,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Ist es möglich, den Container vor meinem Haus auf dem Gehweg zu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460471328728945183,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auch ohne Genehmigung auf öffentlichem Grund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AB17" s="1" t="str" cm="1">
        <f t="array" ref="AB17">_xlfn.LET(
  _xlpm.txt, AA17,
  _xlpm.arr, _xlfn.DROP(_xlfn.TEXTSPLIT(_xlpm.txt, "'Fraktion': '"),,1),
  _xlpm.namen, _xlfn.TEXTBEFORE(_xlpm.arr, "',"),
  IFERROR(_xlfn.TEXTJOIN(", ", TRUE, _xlfn.UNIQUE(TRIM(_xlpm.namen))), "")
)</f>
        <v/>
      </c>
      <c r="AC17" s="1" t="str" cm="1">
        <f t="array" ref="AC17">_xlfn.LET(
  _xlpm.txt, AA17,
  _xlpm.teile, _xlfn.TEXTSPLIT(_xlpm.txt, "'Antwort': '"),
  _xlpm.koerper, _xlfn.DROP(_xlpm.teile,,1),
  _xlpm.antworten, _xlfn.TEXTBEFORE(_xlpm.koerper, "'}, 'page_content'"),
  IFERROR(_xlfn.TEXTJOIN(", ", TRUE, _xlfn.UNIQUE(TRIM(_xlpm.antworten))), "")
)</f>
        <v>Für ein problemloses Erreichen und Aufnehmen des Containers durch unseren LKW, sollte dieser gerade bei einem räumlich begrenzten Abstellort nicht verrückt oder gedreht werden.,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AD17" t="s">
        <v>632</v>
      </c>
    </row>
    <row r="18" spans="2:30" ht="240" x14ac:dyDescent="0.25">
      <c r="B18" t="str">
        <v>Darf ich den aufgestellten Container selbst drehen?</v>
      </c>
      <c r="C18" s="1" t="str" cm="1">
        <f t="array" ref="C18">_xlfn.LET(
  _xlpm.keys, _xlfn.TOCOL(_3sm_4_1_4_1[[generierte_frage_0]:[generierte_frage_7]], 1),
  _xlpm.vals, _xlfn.TOCOL(_3sm_4_1_4_1[[kontext_frage_0]:[kontext_frage_7]], 1),
  _xlpm.maske, _xlpm.keys&lt;&gt;"",
  IFERROR(
    _xlfn.XLOOKUP(
      B18,
      _xlfn._xlws.FILTER(_xlpm.keys, _xlpm.maske, ""),
      _xlfn._xlws.FILTER(_xlpm.vals, _xlpm.maske, ""),
      "nicht gefunden"
    ),
    "nicht gefunden"
  )
)</f>
        <v>[{'id': None, 'metadata': {'pk': 460471328728945272, 'source': 'csv/faq.csv', 'row': 3, 'Antwort': 'Für ein problemloses Erreichen und Aufnehmen des Containers durch unseren LKW, sollte dieser gerade bei einem räumlich begrenzten Abstellort nicht verrückt oder gedreht werden.'}, 'page_content': 'Frage: Kann ich den Container drehen, um mehr Platz zu schaffen? Antwort: Für ein problemloses Erreichen und Aufnehmen des Containers durch unseren LKW, sollte dieser gerade bei einem räumlich begrenzten Abstellort nicht verrückt oder gedreht werden.', 'type': 'Document'}, {'id': None, 'metadata': {'pk': 460471328728945262, 'source': 'csv/faq.csv', 'row': 3, 'Antwort': 'Für ein problemloses Erreichen und Aufnehmen des Containers durch unseren LKW, sollte dieser gerade bei einem räumlich begrenzten Abstellort nicht verrückt oder gedreht werden.'}, 'page_content': 'Frage: Kann ich den Container verrücken oder drehen?\nAntwort: Für ein problemloses Erreichen und Aufnehmen des Containers durch unseren LKW, sollte dieser gerade bei einem räumlich begrenzten Abstellort nicht verrückt oder gedreht werden.', 'type': 'Document'}, {'id': None, 'metadata': {'pk': 460471328728945264, 'source': 'csv/faq.csv', 'row': 3, 'Antwort': 'Für ein problemloses Erreichen und Aufnehmen des Containers durch unseren LKW, sollte dieser gerade bei einem räumlich begrenzten Abstellort nicht verrückt oder gedreht werden.'}, 'page_content': 'Frage: Ist es möglich, den Container am Abstellort zu drehen? Antwort: Für ein problemloses Erreichen und Aufnehmen des Containers durch unseren LKW, sollte dieser gerade bei einem räumlich begrenzten Abstellort nicht verrückt oder gedreht werden.', 'type': 'Document'}, {'id': None, 'metadata': {'pk': 460471328728945269, 'source': 'csv/faq.csv', 'row': 3, 'Antwort': 'Für ein problemloses Erreichen und Aufnehmen des Containers durch unseren LKW, sollte dieser gerade bei einem räumlich begrenzten Abstellort nicht verrückt oder gedreht werden.'}, 'page_content': 'Frage: Kann ich den Container neu ausrichten, falls er schief steht? Antwort: Für ein problemloses Erreichen und Aufnehmen des Containers durch unseren LKW, sollte dieser gerade bei einem räumlich begrenzten Abstellort nicht verrückt oder gedreht werden.', 'type': 'Document'}]</v>
      </c>
      <c r="D18" s="1" t="str" cm="1">
        <f t="array" ref="D18">_xlfn.LET(
  _xlpm.txt, C18,
  _xlpm.arr, _xlfn.DROP(_xlfn.TEXTSPLIT(_xlpm.txt, "'Fraktion': '"),,1),
  _xlpm.namen, _xlfn.TEXTBEFORE(_xlpm.arr, "',"),
  IFERROR(_xlfn.TEXTJOIN(", ", TRUE, _xlfn.UNIQUE(TRIM(_xlpm.namen))), "")
)</f>
        <v/>
      </c>
      <c r="E18" s="1" t="str" cm="1">
        <f t="array" ref="E18">_xlfn.LET(
  _xlpm.txt, C18,
  _xlpm.teile, _xlfn.TEXTSPLIT(_xlpm.txt, "'Antwort': '"),
  _xlpm.koerper, _xlfn.DROP(_xlpm.teile,,1),
  _xlpm.antworten, _xlfn.TEXTBEFORE(_xlpm.koerper, "'}, 'page_content'"),
  IFERROR(_xlfn.TEXTJOIN(", ", TRUE, _xlfn.UNIQUE(TRIM(_xlpm.antworten))), "")
)</f>
        <v>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v>
      </c>
      <c r="F18" t="s">
        <v>632</v>
      </c>
      <c r="J18" t="str">
        <v>Darf ich einen aufgestellten Container selbst umstellen?</v>
      </c>
      <c r="K18" t="str" cm="1">
        <f t="array" ref="K18">_xlfn.LET(
  _xlpm.keys, _xlfn.TOCOL(_3sm_4_1_4o[[generierte_frage_0]:[generierte_frage_7]], 1),
  _xlpm.vals, _xlfn.TOCOL(_3sm_4_1_4o[[kontext_frage_0]:[kontext_frage_7]], 1),
  _xlpm.maske, _xlpm.keys&lt;&gt;"",
  IFERROR(
    _xlfn.XLOOKUP(
      J18,
      _xlfn._xlws.FILTER(_xlpm.keys, _xlpm.maske, ""),
      _xlfn._xlws.FILTER(_xlpm.vals, _xlpm.maske, ""),
      "nicht gefunden"
    ),
    "nicht gefunden"
  )
)</f>
        <v>[{'id': None, 'metadata': {'pk': 460471328728945265, 'source': 'csv/faq.csv', 'row': 3, 'Antwort': 'Für ein problemloses Erreichen und Aufnehmen des Containers durch unseren LKW, sollte dieser gerade bei einem räumlich begrenzten Abstellort nicht verrückt oder gedreht werden.'}, 'page_content': 'Frage: Kann ich den Container umstellen, wenn er im Weg steht? Antwort: Für ein problemloses Erreichen und Aufnehmen des Containers durch unseren LKW, sollte dieser gerade bei einem räumlich begrenzten Abstellort nicht verrückt oder gedreht werden.', 'type': 'Document'}, {'id': None, 'metadata': {'pk': 460471328728945269, 'source': 'csv/faq.csv', 'row': 3, 'Antwort': 'Für ein problemloses Erreichen und Aufnehmen des Containers durch unseren LKW, sollte dieser gerade bei einem räumlich begrenzten Abstellort nicht verrückt oder gedreht werden.'}, 'page_content': 'Frage: Kann ich den Container neu ausrichten, falls er schief steht? Antwort: Für ein problemloses Erreichen und Aufnehmen des Containers durch unseren LKW, sollte dieser gerade bei einem räumlich begrenzten Abstellort nicht verrückt oder gedreht werden.', 'type': 'Document'}, {'id': None, 'metadata': {'pk': 460471328728945694,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hoch darf ich einen Container beladen?\nAntwort: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460471328728945257, 'source': 'csv/faq.csv', 'row': 2, 'Antwort': 'Der Untergrund muss für die Containergestellung geeignet sein, d. h. er sollte befestigt, eben und tragfähig sein. Empfindliche Untergründe sollten von einem LKW nicht befahren werden, denn sie können durch die Gewichtsbelastung beschädigt werden.'}, 'page_content': 'Frage: Kann ich den Container auf meinem privaten Grundstück aufstellen, egal wie der Boden beschaffen ist? Antwort: Der Untergrund muss für die Containergestellung geeignet sein, d. h. er sollte befestigt, eben und tragfähig sein. Empfindliche Untergründe sollten von einem LKW nicht befahren werden, denn sie können durch die Gewichtsbelastung beschädigt werden.', 'type': 'Document'}]</v>
      </c>
      <c r="L18" s="1" t="str" cm="1">
        <f t="array" ref="L18">_xlfn.LET(
  _xlpm.txt, K18,
  _xlpm.arr, _xlfn.DROP(_xlfn.TEXTSPLIT(_xlpm.txt, "'Fraktion': '"),,1),
  _xlpm.namen, _xlfn.TEXTBEFORE(_xlpm.arr, "',"),
  IFERROR(_xlfn.TEXTJOIN(", ", TRUE, _xlfn.UNIQUE(TRIM(_xlpm.namen))), "")
)</f>
        <v/>
      </c>
      <c r="M18" s="1" t="str" cm="1">
        <f t="array" ref="M18">_xlfn.LET(
  _xlpm.txt, K18,
  _xlpm.teile, _xlfn.TEXTSPLIT(_xlpm.txt, "'Antwort': '"),
  _xlpm.koerper, _xlfn.DROP(_xlpm.teile,,1),
  _xlpm.antworten, _xlfn.TEXTBEFORE(_xlpm.koerper, "'}, 'page_content'"),
  IFERROR(_xlfn.TEXTJOIN(", ", TRUE, _xlfn.UNIQUE(TRIM(_xlpm.antworten))), "")
)</f>
        <v>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 Der Container darf nur bis zu der Beladungskante befüllt werden. Nur so ist ein ordentlicher und sicherer Transport der Abfälle möglich. Bei der Überfüllung des Containers kann der Inhalt beim Transport andere Verkehrsteilnehmer gefährden., Der Untergrund muss für die Containergestellung geeignet sein, d. h. er sollte befestigt, eben und tragfähig sein. Empfindliche Untergründe sollten von einem LKW nicht befahren werden, denn sie können durch die Gewichtsbelastung beschädigt werden.</v>
      </c>
      <c r="N18" t="s">
        <v>632</v>
      </c>
      <c r="R18" t="str">
        <v>Darf ich einen aufgestellten Container selbst drehen?</v>
      </c>
      <c r="S18" t="str" cm="1">
        <f t="array" ref="S18">_xlfn.LET(
  _xlpm.keys, _xlfn.TOCOL(_3lg_4_1_4_1[[generierte_frage_0]:[generierte_frage_7]], 1),
  _xlpm.vals, _xlfn.TOCOL(_3lg_4_1_4_1[[kontext_frage_0]:[kontext_frage_7]], 1),
  _xlpm.maske, _xlpm.keys&lt;&gt;"",
  IFERROR(
    _xlfn.XLOOKUP(
      R18,
      _xlfn._xlws.FILTER(_xlpm.keys, _xlpm.maske, ""),
      _xlfn._xlws.FILTER(_xlpm.vals, _xlpm.maske, ""),
      "nicht gefunden"
    ),
    "nicht gefunden"
  )
)</f>
        <v>[{'id': None, 'metadata': {'pk': 460471328728944670, 'source': 'csv/faq.csv', 'row': 3, 'Antwort': 'Für ein problemloses Erreichen und Aufnehmen des Containers durch unseren LKW, sollte dieser gerade bei einem räumlich begrenzten Abstellort nicht verrückt oder gedreht werden.'}, 'page_content': 'Frage: Kann ich den Container drehen, wenn er im Weg steht? Antwort: Für ein problemloses Erreichen und Aufnehmen des Containers durch unseren LKW, sollte dieser gerade bei einem räumlich begrenzten Abstellort nicht verrückt oder gedreht werden.', 'type': 'Document'}, {'id': None, 'metadata': {'pk': 460471328728944667, 'source': 'csv/faq.csv', 'row': 3, 'Antwort': 'Für ein problemloses Erreichen und Aufnehmen des Containers durch unseren LKW, sollte dieser gerade bei einem räumlich begrenzten Abstellort nicht verrückt oder gedreht werden.'}, 'page_content': 'Frage: Kann ich den Container verrücken oder drehen?\nAntwort: Für ein problemloses Erreichen und Aufnehmen des Containers durch unseren LKW, sollte dieser gerade bei einem räumlich begrenzten Abstellort nicht verrückt oder gedreht werden.', 'type': 'Document'}, {'id': None, 'metadata': {'pk': 460471328728944680, 'source': 'csv/faq.csv', 'row': 3, 'Antwort': 'Für ein problemloses Erreichen und Aufnehmen des Containers durch unseren LKW, sollte dieser gerade bei einem räumlich begrenzten Abstellort nicht verrückt oder gedreht werden.'}, 'page_content': 'Frage: Ist es in Ordnung, den Container zu drehen, um mehr Platz zu schaffen? Antwort: Für ein problemloses Erreichen und Aufnehmen des Containers durch unseren LKW, sollte dieser gerade bei einem räumlich begrenzten Abstellort nicht verrückt oder gedreht werden.', 'type': 'Document'}, {'id': None, 'metadata': {'pk': 460471328728944677, 'source': 'csv/faq.csv', 'row': 3, 'Antwort': 'Für ein problemloses Erreichen und Aufnehmen des Containers durch unseren LKW, sollte dieser gerade bei einem räumlich begrenzten Abstellort nicht verrückt oder gedreht werden.'}, 'page_content': 'Frage: Kann ich den Container selbst an einen anderen Platz schieben? Antwort: Für ein problemloses Erreichen und Aufnehmen des Containers durch unseren LKW, sollte dieser gerade bei einem räumlich begrenzten Abstellort nicht verrückt oder gedreht werden.', 'type': 'Document'}]</v>
      </c>
      <c r="T18" t="str" cm="1">
        <f t="array" ref="T18">_xlfn.LET(
  _xlpm.txt, S18,
  _xlpm.arr, _xlfn.DROP(_xlfn.TEXTSPLIT(_xlpm.txt, "'Fraktion': '"),,1),
  _xlpm.namen, _xlfn.TEXTBEFORE(_xlpm.arr, "',"),
  IFERROR(_xlfn.TEXTJOIN(", ", TRUE, _xlfn.UNIQUE(TRIM(_xlpm.namen))), "")
)</f>
        <v/>
      </c>
      <c r="U18" s="1" t="str" cm="1">
        <f t="array" ref="U18">_xlfn.LET(
  _xlpm.txt, S18,
  _xlpm.teile, _xlfn.TEXTSPLIT(_xlpm.txt, "'Antwort': '"),
  _xlpm.koerper, _xlfn.DROP(_xlpm.teile,,1),
  _xlpm.antworten, _xlfn.TEXTBEFORE(_xlpm.koerper, "'}, 'page_content'"),
  IFERROR(_xlfn.TEXTJOIN(", ", TRUE, _xlfn.UNIQUE(TRIM(_xlpm.antworten))), "")
)</f>
        <v>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v>
      </c>
      <c r="V18" t="s">
        <v>632</v>
      </c>
      <c r="Z18" s="1" t="str">
        <v>Kann ein Container nachträglich gedreht oder umgestellt werden?</v>
      </c>
      <c r="AA18" t="str" cm="1">
        <f t="array" ref="AA18">_xlfn.LET(
  _xlpm.keys, _xlfn.TOCOL(_3lg_4_1_4o[[generierte_frage_0]:[generierte_frage_7]], 1),
  _xlpm.vals, _xlfn.TOCOL(_3lg_4_1_4o[[kontext_frage_0]:[kontext_frage_7]], 1),
  _xlpm.maske, _xlpm.keys&lt;&gt;"",
  IFERROR(
    _xlfn.XLOOKUP(
      Z18,
      _xlfn._xlws.FILTER(_xlpm.keys, _xlpm.maske, ""),
      _xlfn._xlws.FILTER(_xlpm.vals, _xlpm.maske, ""),
      "nicht gefunden"
    ),
    "nicht gefunden"
  )
)</f>
        <v>[{'id': None, 'metadata': {'pk': 460471328728944674, 'source': 'csv/faq.csv', 'row': 3, 'Antwort': 'Für ein problemloses Erreichen und Aufnehmen des Containers durch unseren LKW, sollte dieser gerade bei einem räumlich begrenzten Abstellort nicht verrückt oder gedreht werden.'}, 'page_content': 'Frage: Kann ich den Container umdrehen, damit er besser passt? Antwort: Für ein problemloses Erreichen und Aufnehmen des Containers durch unseren LKW, sollte dieser gerade bei einem räumlich begrenzten Abstellort nicht verrückt oder gedreht werden.', 'type': 'Document'}, {'id': None, 'metadata': {'pk': 460471328728944667, 'source': 'csv/faq.csv', 'row': 3, 'Antwort': 'Für ein problemloses Erreichen und Aufnehmen des Containers durch unseren LKW, sollte dieser gerade bei einem räumlich begrenzten Abstellort nicht verrückt oder gedreht werden.'}, 'page_content': 'Frage: Kann ich den Container verrücken oder drehen?\nAntwort: Für ein problemloses Erreichen und Aufnehmen des Containers durch unseren LKW, sollte dieser gerade bei einem räumlich begrenzten Abstellort nicht verrückt oder gedreht werden.', 'type': 'Document'}, {'id': None, 'metadata': {'pk': 460471328728944670, 'source': 'csv/faq.csv', 'row': 3, 'Antwort': 'Für ein problemloses Erreichen und Aufnehmen des Containers durch unseren LKW, sollte dieser gerade bei einem räumlich begrenzten Abstellort nicht verrückt oder gedreht werden.'}, 'page_content': 'Frage: Kann ich den Container drehen, wenn er im Weg steht? Antwort: Für ein problemloses Erreichen und Aufnehmen des Containers durch unseren LKW, sollte dieser gerade bei einem räumlich begrenzten Abstellort nicht verrückt oder gedreht werden.', 'type': 'Document'}, {'id': None, 'metadata': {'pk': 460471328728944671, 'source': 'csv/faq.csv', 'row': 3, 'Antwort': 'Für ein problemloses Erreichen und Aufnehmen des Containers durch unseren LKW, sollte dieser gerade bei einem räumlich begrenzten Abstellort nicht verrückt oder gedreht werden.'}, 'page_content': 'Frage: Was passiert, wenn ich den Container nachträglich verrücke? Antwort: Für ein problemloses Erreichen und Aufnehmen des Containers durch unseren LKW, sollte dieser gerade bei einem räumlich begrenzten Abstellort nicht verrückt oder gedreht werden.', 'type': 'Document'}]</v>
      </c>
      <c r="AB18" s="1" t="str" cm="1">
        <f t="array" ref="AB18">_xlfn.LET(
  _xlpm.txt, AA18,
  _xlpm.arr, _xlfn.DROP(_xlfn.TEXTSPLIT(_xlpm.txt, "'Fraktion': '"),,1),
  _xlpm.namen, _xlfn.TEXTBEFORE(_xlpm.arr, "',"),
  IFERROR(_xlfn.TEXTJOIN(", ", TRUE, _xlfn.UNIQUE(TRIM(_xlpm.namen))), "")
)</f>
        <v/>
      </c>
      <c r="AC18" s="1" t="str" cm="1">
        <f t="array" ref="AC18">_xlfn.LET(
  _xlpm.txt, AA18,
  _xlpm.teile, _xlfn.TEXTSPLIT(_xlpm.txt, "'Antwort': '"),
  _xlpm.koerper, _xlfn.DROP(_xlpm.teile,,1),
  _xlpm.antworten, _xlfn.TEXTBEFORE(_xlpm.koerper, "'}, 'page_content'"),
  IFERROR(_xlfn.TEXTJOIN(", ", TRUE, _xlfn.UNIQUE(TRIM(_xlpm.antworten))), "")
)</f>
        <v>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v>
      </c>
      <c r="AD18" t="s">
        <v>632</v>
      </c>
    </row>
    <row r="19" spans="2:30" ht="270" x14ac:dyDescent="0.25">
      <c r="B19" t="str">
        <v>Wie hoch darf ein Container beladen werden?</v>
      </c>
      <c r="C19" s="1" t="str" cm="1">
        <f t="array" ref="C19">_xlfn.LET(
  _xlpm.keys, _xlfn.TOCOL(_3sm_4_1_4_1[[generierte_frage_0]:[generierte_frage_7]], 1),
  _xlpm.vals, _xlfn.TOCOL(_3sm_4_1_4_1[[kontext_frage_0]:[kontext_frage_7]], 1),
  _xlpm.maske, _xlpm.keys&lt;&gt;"",
  IFERROR(
    _xlfn.XLOOKUP(
      B19,
      _xlfn._xlws.FILTER(_xlpm.keys, _xlpm.maske, ""),
      _xlfn._xlws.FILTER(_xlpm.vals, _xlpm.maske, ""),
      "nicht gefunden"
    ),
    "nicht gefunden"
  )
)</f>
        <v>[{'id': None, 'metadata': {'pk': 460471328728945694,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hoch darf ich einen Container beladen?\nAntwort: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460471328728945699,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Was passiert, wenn ich den Container zu hoch belade?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460471328728945698,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Ist es erlaubt, den Container über die Kante hinaus zu beladen?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Bis zu welcher Höhe darf ich den Container befüllen? Antwort: Der Container darf nur bis zu der Beladungskante befüllt werden. Nur so ist ein ordentlicher und sicherer Transport der Abfälle möglich. Bei der Überfüllung des Containers kann der Inhalt beim Transport andere Verkehrsteilnehmer gefährden.', 'type': 'Document'}]</v>
      </c>
      <c r="D19" s="1" t="str" cm="1">
        <f t="array" ref="D19">_xlfn.LET(
  _xlpm.txt, C19,
  _xlpm.arr, _xlfn.DROP(_xlfn.TEXTSPLIT(_xlpm.txt, "'Fraktion': '"),,1),
  _xlpm.namen, _xlfn.TEXTBEFORE(_xlpm.arr, "',"),
  IFERROR(_xlfn.TEXTJOIN(", ", TRUE, _xlfn.UNIQUE(TRIM(_xlpm.namen))), "")
)</f>
        <v/>
      </c>
      <c r="E19" s="1" t="str" cm="1">
        <f t="array" ref="E19">_xlfn.LET(
  _xlpm.txt, C19,
  _xlpm.teile, _xlfn.TEXTSPLIT(_xlpm.txt, "'Antwort': '"),
  _xlpm.koerper, _xlfn.DROP(_xlpm.teile,,1),
  _xlpm.antworten, _xlfn.TEXTBEFORE(_xlpm.koerper, "'}, 'page_content'"),
  IFERROR(_xlfn.TEXTJOIN(", ", TRUE, _xlfn.UNIQUE(TRIM(_xlpm.antworten))), "")
)</f>
        <v>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v>
      </c>
      <c r="F19" t="s">
        <v>632</v>
      </c>
      <c r="J19" t="str">
        <v>Wie hoch darf ein Container beladen werden?</v>
      </c>
      <c r="K19" t="str" cm="1">
        <f t="array" ref="K19">_xlfn.LET(
  _xlpm.keys, _xlfn.TOCOL(_3sm_4_1_4o[[generierte_frage_0]:[generierte_frage_7]], 1),
  _xlpm.vals, _xlfn.TOCOL(_3sm_4_1_4o[[kontext_frage_0]:[kontext_frage_7]], 1),
  _xlpm.maske, _xlpm.keys&lt;&gt;"",
  IFERROR(
    _xlfn.XLOOKUP(
      J19,
      _xlfn._xlws.FILTER(_xlpm.keys, _xlpm.maske, ""),
      _xlfn._xlws.FILTER(_xlpm.vals, _xlpm.maske, ""),
      "nicht gefunden"
    ),
    "nicht gefunden"
  )
)</f>
        <v>[{'id': None, 'metadata': {'pk': 460471328728945694,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hoch darf ich einen Container beladen?\nAntwort: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460471328728945699,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Was passiert, wenn ich den Container zu hoch belade?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460471328728945698,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Ist es erlaubt, den Container über die Kante hinaus zu beladen?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460471328728945695,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Bis zu welcher Höhe darf ich den Container befüllen? Antwort: Der Container darf nur bis zu der Beladungskante befüllt werden. Nur so ist ein ordentlicher und sicherer Transport der Abfälle möglich. Bei der Überfüllung des Containers kann der Inhalt beim Transport andere Verkehrsteilnehmer gefährden.', 'type': 'Document'}]</v>
      </c>
      <c r="L19" s="1" t="str" cm="1">
        <f t="array" ref="L19">_xlfn.LET(
  _xlpm.txt, K19,
  _xlpm.arr, _xlfn.DROP(_xlfn.TEXTSPLIT(_xlpm.txt, "'Fraktion': '"),,1),
  _xlpm.namen, _xlfn.TEXTBEFORE(_xlpm.arr, "',"),
  IFERROR(_xlfn.TEXTJOIN(", ", TRUE, _xlfn.UNIQUE(TRIM(_xlpm.namen))), "")
)</f>
        <v/>
      </c>
      <c r="M19" s="1" t="str" cm="1">
        <f t="array" ref="M19">_xlfn.LET(
  _xlpm.txt, K19,
  _xlpm.teile, _xlfn.TEXTSPLIT(_xlpm.txt, "'Antwort': '"),
  _xlpm.koerper, _xlfn.DROP(_xlpm.teile,,1),
  _xlpm.antworten, _xlfn.TEXTBEFORE(_xlpm.koerper, "'}, 'page_content'"),
  IFERROR(_xlfn.TEXTJOIN(", ", TRUE, _xlfn.UNIQUE(TRIM(_xlpm.antworten))), "")
)</f>
        <v>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v>
      </c>
      <c r="N19" t="s">
        <v>632</v>
      </c>
      <c r="R19" t="str">
        <v>Wie hoch darf ein Container beladen werden?</v>
      </c>
      <c r="S19" t="str" cm="1">
        <f t="array" ref="S19">_xlfn.LET(
  _xlpm.keys, _xlfn.TOCOL(_3lg_4_1_4_1[[generierte_frage_0]:[generierte_frage_7]], 1),
  _xlpm.vals, _xlfn.TOCOL(_3lg_4_1_4_1[[kontext_frage_0]:[kontext_frage_7]], 1),
  _xlpm.maske, _xlpm.keys&lt;&gt;"",
  IFERROR(
    _xlfn.XLOOKUP(
      R19,
      _xlfn._xlws.FILTER(_xlpm.keys, _xlpm.maske, ""),
      _xlfn._xlws.FILTER(_xlpm.vals, _xlpm.maske, ""),
      "nicht gefunden"
    ),
    "nicht gefunden"
  )
)</f>
        <v>[{'id': None, 'metadata': {'pk': 460471328728945105,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Muss ich beim Beladen des Containers auf eine bestimmte Höhe achten?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460471328728945099,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hoch darf ich einen Container beladen?\nAntwort: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460471328728945110,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Gibt es Vorschriften zur Beladungshöhe von Containern?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460471328728945104,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Was passiert, wenn ich den Container zu hoch befülle? Antwort: Der Container darf nur bis zu der Beladungskante befüllt werden. Nur so ist ein ordentlicher und sicherer Transport der Abfälle möglich. Bei der Überfüllung des Containers kann der Inhalt beim Transport andere Verkehrsteilnehmer gefährden.', 'type': 'Document'}]</v>
      </c>
      <c r="T19" t="str" cm="1">
        <f t="array" ref="T19">_xlfn.LET(
  _xlpm.txt, S19,
  _xlpm.arr, _xlfn.DROP(_xlfn.TEXTSPLIT(_xlpm.txt, "'Fraktion': '"),,1),
  _xlpm.namen, _xlfn.TEXTBEFORE(_xlpm.arr, "',"),
  IFERROR(_xlfn.TEXTJOIN(", ", TRUE, _xlfn.UNIQUE(TRIM(_xlpm.namen))), "")
)</f>
        <v/>
      </c>
      <c r="U19" s="1" t="str" cm="1">
        <f t="array" ref="U19">_xlfn.LET(
  _xlpm.txt, S19,
  _xlpm.teile, _xlfn.TEXTSPLIT(_xlpm.txt, "'Antwort': '"),
  _xlpm.koerper, _xlfn.DROP(_xlpm.teile,,1),
  _xlpm.antworten, _xlfn.TEXTBEFORE(_xlpm.koerper, "'}, 'page_content'"),
  IFERROR(_xlfn.TEXTJOIN(", ", TRUE, _xlfn.UNIQUE(TRIM(_xlpm.antworten))), "")
)</f>
        <v>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v>
      </c>
      <c r="V19" t="s">
        <v>632</v>
      </c>
      <c r="Z19" s="1" t="str">
        <v>Wie hoch darf ein Container beladen werden?</v>
      </c>
      <c r="AA19" t="str" cm="1">
        <f t="array" ref="AA19">_xlfn.LET(
  _xlpm.keys, _xlfn.TOCOL(_3lg_4_1_4o[[generierte_frage_0]:[generierte_frage_7]], 1),
  _xlpm.vals, _xlfn.TOCOL(_3lg_4_1_4o[[kontext_frage_0]:[kontext_frage_7]], 1),
  _xlpm.maske, _xlpm.keys&lt;&gt;"",
  IFERROR(
    _xlfn.XLOOKUP(
      Z19,
      _xlfn._xlws.FILTER(_xlpm.keys, _xlpm.maske, ""),
      _xlfn._xlws.FILTER(_xlpm.vals, _xlpm.maske, ""),
      "nicht gefunden"
    ),
    "nicht gefunden"
  )
)</f>
        <v>[{'id': None, 'metadata': {'pk': 460471328728945105,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Muss ich beim Beladen des Containers auf eine bestimmte Höhe achten?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460471328728945099,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hoch darf ich einen Container beladen?\nAntwort: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460471328728945110,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Gibt es Vorschriften zur Beladungshöhe von Containern?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460471328728945104,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Was passiert, wenn ich den Container zu hoch befülle? Antwort: Der Container darf nur bis zu der Beladungskante befüllt werden. Nur so ist ein ordentlicher und sicherer Transport der Abfälle möglich. Bei der Überfüllung des Containers kann der Inhalt beim Transport andere Verkehrsteilnehmer gefährden.', 'type': 'Document'}]</v>
      </c>
      <c r="AB19" s="1" t="str" cm="1">
        <f t="array" ref="AB19">_xlfn.LET(
  _xlpm.txt, AA19,
  _xlpm.arr, _xlfn.DROP(_xlfn.TEXTSPLIT(_xlpm.txt, "'Fraktion': '"),,1),
  _xlpm.namen, _xlfn.TEXTBEFORE(_xlpm.arr, "',"),
  IFERROR(_xlfn.TEXTJOIN(", ", TRUE, _xlfn.UNIQUE(TRIM(_xlpm.namen))), "")
)</f>
        <v/>
      </c>
      <c r="AC19" s="1" t="str" cm="1">
        <f t="array" ref="AC19">_xlfn.LET(
  _xlpm.txt, AA19,
  _xlpm.teile, _xlfn.TEXTSPLIT(_xlpm.txt, "'Antwort': '"),
  _xlpm.koerper, _xlfn.DROP(_xlpm.teile,,1),
  _xlpm.antworten, _xlfn.TEXTBEFORE(_xlpm.koerper, "'}, 'page_content'"),
  IFERROR(_xlfn.TEXTJOIN(", ", TRUE, _xlfn.UNIQUE(TRIM(_xlpm.antworten))), "")
)</f>
        <v>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 Der Container darf nur bis zu der Beladungskante befüllt werden. Nur so ist ein ordentlicher und sicherer Transport der Abfälle möglich. Bei der Überfüllung des Containers kann der Inhalt beim Transport andere Verkehrsteilnehmer gefährden.</v>
      </c>
      <c r="AD19" t="s">
        <v>632</v>
      </c>
    </row>
    <row r="20" spans="2:30" ht="120" x14ac:dyDescent="0.25">
      <c r="B20" t="str">
        <v>Wie kann ich bei Ihnen bezahlen?</v>
      </c>
      <c r="C20" s="1" t="str" cm="1">
        <f t="array" ref="C20">_xlfn.LET(
  _xlpm.keys, _xlfn.TOCOL(_3sm_4_1_4_1[[generierte_frage_0]:[generierte_frage_7]], 1),
  _xlpm.vals, _xlfn.TOCOL(_3sm_4_1_4_1[[kontext_frage_0]:[kontext_frage_7]], 1),
  _xlpm.maske, _xlpm.keys&lt;&gt;"",
  IFERROR(
    _xlfn.XLOOKUP(
      B20,
      _xlfn._xlws.FILTER(_xlpm.keys, _xlpm.maske, ""),
      _xlfn._xlws.FILTER(_xlpm.vals, _xlpm.maske, ""),
      "nicht gefunden"
    ),
    "nicht gefunden"
  )
)</f>
        <v>[{'id': None, 'metadata': {'pk': 460471328728945667, 'source': 'csv/faq.csv', 'row': 28, 'Antwort': 'Bei uns kannst du auf Rechnung zahlen.'}, 'page_content': 'Frage: Wie kann ich bei Ihnen bezahlen? Antwort: Bei uns kannst du auf Rechnung zahlen.', 'type': 'Document'}, {'id': None, 'metadata': {'pk': 460471328728945664, 'source': 'csv/faq.csv', 'row': 28, 'Antwort': 'Bei uns kannst du auf Rechnung zahlen.'}, 'page_content': 'Frage: Kann ich bei Ihnen auch per Kreditkarte bezahlen? Antwort: Bei uns kannst du auf Rechnung zahlen.', 'type': 'Document'}, {'id': None, 'metadata': {'pk': 460471328728945671, 'source': 'csv/faq.csv', 'row': 28, 'Antwort': 'Bei uns kannst du auf Rechnung zahlen.'}, 'page_content': 'Frage: Kann ich meine Bestellung auch bar bezahlen? Antwort: Bei uns kannst du auf Rechnung zahlen.', 'type': 'Document'}, {'id': None, 'metadata': {'pk': 460471328728945677, 'source': 'csv/faq.csv', 'row': 28, 'Antwort': 'Bei uns kannst du auf Rechnung zahlen.'}, 'page_content': 'Frage: Wie läuft die Bezahlung bei Ihnen ab? Antwort: Bei uns kannst du auf Rechnung zahlen.', 'type': 'Document'}]</v>
      </c>
      <c r="D20" s="1" t="str" cm="1">
        <f t="array" ref="D20">_xlfn.LET(
  _xlpm.txt, C20,
  _xlpm.arr, _xlfn.DROP(_xlfn.TEXTSPLIT(_xlpm.txt, "'Fraktion': '"),,1),
  _xlpm.namen, _xlfn.TEXTBEFORE(_xlpm.arr, "',"),
  IFERROR(_xlfn.TEXTJOIN(", ", TRUE, _xlfn.UNIQUE(TRIM(_xlpm.namen))), "")
)</f>
        <v/>
      </c>
      <c r="E20" s="1" t="str" cm="1">
        <f t="array" ref="E20">_xlfn.LET(
  _xlpm.txt, C20,
  _xlpm.teile, _xlfn.TEXTSPLIT(_xlpm.txt, "'Antwort': '"),
  _xlpm.koerper, _xlfn.DROP(_xlpm.teile,,1),
  _xlpm.antworten, _xlfn.TEXTBEFORE(_xlpm.koerper, "'}, 'page_content'"),
  IFERROR(_xlfn.TEXTJOIN(", ", TRUE, _xlfn.UNIQUE(TRIM(_xlpm.antworten))), "")
)</f>
        <v>Bei uns kannst du auf Rechnung zahlen., Bei uns kannst du auf Rechnung zahlen., Bei uns kannst du auf Rechnung zahlen., Bei uns kannst du auf Rechnung zahlen.</v>
      </c>
      <c r="F20" t="s">
        <v>632</v>
      </c>
      <c r="J20" t="str">
        <v>Welche Zahlungsmethoden bietet Ihr Unternehmen an?</v>
      </c>
      <c r="K20" t="str" cm="1">
        <f t="array" ref="K20">_xlfn.LET(
  _xlpm.keys, _xlfn.TOCOL(_3sm_4_1_4o[[generierte_frage_0]:[generierte_frage_7]], 1),
  _xlpm.vals, _xlfn.TOCOL(_3sm_4_1_4o[[kontext_frage_0]:[kontext_frage_7]], 1),
  _xlpm.maske, _xlpm.keys&lt;&gt;"",
  IFERROR(
    _xlfn.XLOOKUP(
      J20,
      _xlfn._xlws.FILTER(_xlpm.keys, _xlpm.maske, ""),
      _xlfn._xlws.FILTER(_xlpm.vals, _xlpm.maske, ""),
      "nicht gefunden"
    ),
    "nicht gefunden"
  )
)</f>
        <v>[{'id': None, 'metadata': {'pk': 460471328728945282, 'source': 'csv/faq.csv', 'row': 4, 'Antwort': 'Um deine Tonne vor Fremdbefüllung zu schützen, empfehlen wir sie mit einem Vorhängeschloss abzuschließen. Dieses kannst du bei der Bestellung mit auswählen.'}, 'page_content': 'Frage: Bietet ihr Tonnen mit integriertem Schloss an? Antwort: Um deine Tonne vor Fremdbefüllung zu schützen, empfehlen wir sie mit einem Vorhängeschloss abzuschließen. Dieses kannst du bei der Bestellung mit auswählen.', 'type': 'Document'}, {'id': None, 'metadata': {'pk': 460471328728945663, 'source': 'csv/faq.csv', 'row': 28, 'Antwort': 'Bei uns kannst du auf Rechnung zahlen.'}, 'page_content': 'Frage: Welche Zahlungsmöglichkeiten stehen bei Ihnen zur Verfügung? Antwort: Bei uns kannst du auf Rechnung zahlen.', 'type': 'Document'}, {'id': None, 'metadata': {'pk': 460471328728945290, 'source': 'csv/faq.csv', 'row': 4, 'Antwort': 'Um deine Tonne vor Fremdbefüllung zu schützen, empfehlen wir sie mit einem Vorhängeschloss abzuschließen. Dieses kannst du bei der Bestellung mit auswählen.'}, 'page_content': 'Frage: Bietet ihr Zubehör wie Vorhängeschlösser für die Tonnen an? Antwort: Um deine Tonne vor Fremdbefüllung zu schützen, empfehlen wir sie mit einem Vorhängeschloss abzuschließen. Dieses kannst du bei der Bestellung mit auswählen.', 'type': 'Document'}, {'id': None, 'metadata': {'pk': 460471328728945673, 'source': 'csv/faq.csv', 'row': 28, 'Antwort': 'Bei uns kannst du auf Rechnung zahlen.'}, 'page_content': 'Frage: Welche Bezahlmethoden bieten Sie an? Antwort: Bei uns kannst du auf Rechnung zahlen.', 'type': 'Document'}]</v>
      </c>
      <c r="L20" s="1" t="str" cm="1">
        <f t="array" ref="L20">_xlfn.LET(
  _xlpm.txt, K20,
  _xlpm.arr, _xlfn.DROP(_xlfn.TEXTSPLIT(_xlpm.txt, "'Fraktion': '"),,1),
  _xlpm.namen, _xlfn.TEXTBEFORE(_xlpm.arr, "',"),
  IFERROR(_xlfn.TEXTJOIN(", ", TRUE, _xlfn.UNIQUE(TRIM(_xlpm.namen))), "")
)</f>
        <v/>
      </c>
      <c r="M20" s="1" t="str" cm="1">
        <f t="array" ref="M20">_xlfn.LET(
  _xlpm.txt, K20,
  _xlpm.teile, _xlfn.TEXTSPLIT(_xlpm.txt, "'Antwort': '"),
  _xlpm.koerper, _xlfn.DROP(_xlpm.teile,,1),
  _xlpm.antworten, _xlfn.TEXTBEFORE(_xlpm.koerper, "'}, 'page_content'"),
  IFERROR(_xlfn.TEXTJOIN(", ", TRUE, _xlfn.UNIQUE(TRIM(_xlpm.antworten))), "")
)</f>
        <v>Um deine Tonne vor Fremdbefüllung zu schützen, empfehlen wir sie mit einem Vorhängeschloss abzuschließen. Dieses kannst du bei der Bestellung mit auswählen., Bei uns kannst du auf Rechnung zahlen., Um deine Tonne vor Fremdbefüllung zu schützen, empfehlen wir sie mit einem Vorhängeschloss abzuschließen. Dieses kannst du bei der Bestellung mit auswählen., Bei uns kannst du auf Rechnung zahlen.</v>
      </c>
      <c r="N20" t="s">
        <v>632</v>
      </c>
      <c r="R20" t="str">
        <v>Wie kann ich bei Ihnen bezahlen?</v>
      </c>
      <c r="S20" t="str" cm="1">
        <f t="array" ref="S20">_xlfn.LET(
  _xlpm.keys, _xlfn.TOCOL(_3lg_4_1_4_1[[generierte_frage_0]:[generierte_frage_7]], 1),
  _xlpm.vals, _xlfn.TOCOL(_3lg_4_1_4_1[[kontext_frage_0]:[kontext_frage_7]], 1),
  _xlpm.maske, _xlpm.keys&lt;&gt;"",
  IFERROR(
    _xlfn.XLOOKUP(
      R20,
      _xlfn._xlws.FILTER(_xlpm.keys, _xlpm.maske, ""),
      _xlfn._xlws.FILTER(_xlpm.vals, _xlpm.maske, ""),
      "nicht gefunden"
    ),
    "nicht gefunden"
  )
)</f>
        <v>[{'id': None, 'metadata': {'pk': 460471328728945069, 'source': 'csv/faq.csv', 'row': 28, 'Antwort': 'Bei uns kannst du auf Rechnung zahlen.'}, 'page_content': 'Frage: Wie kann ich bei Ihnen bezahlen? Antwort: Bei uns kannst du auf Rechnung zahlen.', 'type': 'Document'}, {'id': None, 'metadata': {'pk': 460471328728945077, 'source': 'csv/faq.csv', 'row': 28, 'Antwort': 'Bei uns kannst du auf Rechnung zahlen.'}, 'page_content': 'Frage: Wie läuft die Bezahlung bei Ihnen ab? Antwort: Bei uns kannst du auf Rechnung zahlen.', 'type': 'Document'}, {'id': None, 'metadata': {'pk': 460471328728945075, 'source': 'csv/faq.csv', 'row': 28, 'Antwort': 'Bei uns kannst du auf Rechnung zahlen.'}, 'page_content': 'Frage: Welche Optionen habe ich, um meine Bestellung zu bezahlen? Antwort: Bei uns kannst du auf Rechnung zahlen.', 'type': 'Document'}, {'id': None, 'metadata': {'pk': 460471328728945071, 'source': 'csv/faq.csv', 'row': 28, 'Antwort': 'Bei uns kannst du auf Rechnung zahlen.'}, 'page_content': 'Frage: Gibt es verschiedene Zahlungsarten bei Ihnen? Antwort: Bei uns kannst du auf Rechnung zahlen.', 'type': 'Document'}]</v>
      </c>
      <c r="T20" t="str" cm="1">
        <f t="array" ref="T20">_xlfn.LET(
  _xlpm.txt, S20,
  _xlpm.arr, _xlfn.DROP(_xlfn.TEXTSPLIT(_xlpm.txt, "'Fraktion': '"),,1),
  _xlpm.namen, _xlfn.TEXTBEFORE(_xlpm.arr, "',"),
  IFERROR(_xlfn.TEXTJOIN(", ", TRUE, _xlfn.UNIQUE(TRIM(_xlpm.namen))), "")
)</f>
        <v/>
      </c>
      <c r="U20" s="1" t="str" cm="1">
        <f t="array" ref="U20">_xlfn.LET(
  _xlpm.txt, S20,
  _xlpm.teile, _xlfn.TEXTSPLIT(_xlpm.txt, "'Antwort': '"),
  _xlpm.koerper, _xlfn.DROP(_xlpm.teile,,1),
  _xlpm.antworten, _xlfn.TEXTBEFORE(_xlpm.koerper, "'}, 'page_content'"),
  IFERROR(_xlfn.TEXTJOIN(", ", TRUE, _xlfn.UNIQUE(TRIM(_xlpm.antworten))), "")
)</f>
        <v>Bei uns kannst du auf Rechnung zahlen., Bei uns kannst du auf Rechnung zahlen., Bei uns kannst du auf Rechnung zahlen., Bei uns kannst du auf Rechnung zahlen.</v>
      </c>
      <c r="V20" t="s">
        <v>632</v>
      </c>
      <c r="Z20" s="1" t="str">
        <v>Welche Zahlungsmethoden bietet Ihr Unternehmen an?</v>
      </c>
      <c r="AA20" t="str" cm="1">
        <f t="array" ref="AA20">_xlfn.LET(
  _xlpm.keys, _xlfn.TOCOL(_3lg_4_1_4o[[generierte_frage_0]:[generierte_frage_7]], 1),
  _xlpm.vals, _xlfn.TOCOL(_3lg_4_1_4o[[kontext_frage_0]:[kontext_frage_7]], 1),
  _xlpm.maske, _xlpm.keys&lt;&gt;"",
  IFERROR(
    _xlfn.XLOOKUP(
      Z20,
      _xlfn._xlws.FILTER(_xlpm.keys, _xlpm.maske, ""),
      _xlfn._xlws.FILTER(_xlpm.vals, _xlpm.maske, ""),
      "nicht gefunden"
    ),
    "nicht gefunden"
  )
)</f>
        <v>[{'id': None, 'metadata': {'pk': 460471328728944695, 'source': 'csv/faq.csv', 'row': 4, 'Antwort': 'Um deine Tonne vor Fremdbefüllung zu schützen, empfehlen wir sie mit einem Vorhängeschloss abzuschließen. Dieses kannst du bei der Bestellung mit auswählen.'}, 'page_content': 'Frage: Bietet ihr Zubehör wie Vorhängeschlösser für Tonnen an? Antwort: Um deine Tonne vor Fremdbefüllung zu schützen, empfehlen wir sie mit einem Vorhängeschloss abzuschließen. Dieses kannst du bei der Bestellung mit auswählen.', 'type': 'Document'}, {'id': None, 'metadata': {'pk': 460471328728945068, 'source': 'csv/faq.csv', 'row': 28, 'Antwort': 'Bei uns kannst du auf Rechnung zahlen.'}, 'page_content': 'Frage: Welche Zahlungsmöglichkeiten bieten Sie an? Antwort: Bei uns kannst du auf Rechnung zahlen.', 'type': 'Document'}, {'id': None, 'metadata': {'pk': 460471328728944687, 'source': 'csv/faq.csv', 'row': 4, 'Antwort': 'Um deine Tonne vor Fremdbefüllung zu schützen, empfehlen wir sie mit einem Vorhängeschloss abzuschließen. Dieses kannst du bei der Bestellung mit auswählen.'}, 'page_content': 'Frage: Bietet ihr Tonnen mit Schloss oder Sicherung an? Antwort: Um deine Tonne vor Fremdbefüllung zu schützen, empfehlen wir sie mit einem Vorhängeschloss abzuschließen. Dieses kannst du bei der Bestellung mit auswählen.', 'type': 'Document'}, {'id': None, 'metadata': {'pk': 460471328728945079, 'source': 'csv/faq.csv', 'row': 28, 'Antwort': 'Bei uns kannst du auf Rechnung zahlen.'}, 'page_content': 'Frage: Welche Zahlungswege akzeptieren Sie? Antwort: Bei uns kannst du auf Rechnung zahlen.', 'type': 'Document'}]</v>
      </c>
      <c r="AB20" s="1" t="str" cm="1">
        <f t="array" ref="AB20">_xlfn.LET(
  _xlpm.txt, AA20,
  _xlpm.arr, _xlfn.DROP(_xlfn.TEXTSPLIT(_xlpm.txt, "'Fraktion': '"),,1),
  _xlpm.namen, _xlfn.TEXTBEFORE(_xlpm.arr, "',"),
  IFERROR(_xlfn.TEXTJOIN(", ", TRUE, _xlfn.UNIQUE(TRIM(_xlpm.namen))), "")
)</f>
        <v/>
      </c>
      <c r="AC20" s="1" t="str" cm="1">
        <f t="array" ref="AC20">_xlfn.LET(
  _xlpm.txt, AA20,
  _xlpm.teile, _xlfn.TEXTSPLIT(_xlpm.txt, "'Antwort': '"),
  _xlpm.koerper, _xlfn.DROP(_xlpm.teile,,1),
  _xlpm.antworten, _xlfn.TEXTBEFORE(_xlpm.koerper, "'}, 'page_content'"),
  IFERROR(_xlfn.TEXTJOIN(", ", TRUE, _xlfn.UNIQUE(TRIM(_xlpm.antworten))), "")
)</f>
        <v>Um deine Tonne vor Fremdbefüllung zu schützen, empfehlen wir sie mit einem Vorhängeschloss abzuschließen. Dieses kannst du bei der Bestellung mit auswählen., Bei uns kannst du auf Rechnung zahlen., Um deine Tonne vor Fremdbefüllung zu schützen, empfehlen wir sie mit einem Vorhängeschloss abzuschließen. Dieses kannst du bei der Bestellung mit auswählen., Bei uns kannst du auf Rechnung zahlen.</v>
      </c>
      <c r="AD20" t="s">
        <v>632</v>
      </c>
    </row>
    <row r="21" spans="2:30" ht="195" x14ac:dyDescent="0.25">
      <c r="B21" t="str">
        <v>Ist die Berliner Straßenreinigung ein direkter Konkurrent Ihres Unternehmens?</v>
      </c>
      <c r="C21" s="1" t="str" cm="1">
        <f t="array" ref="C21">_xlfn.LET(
  _xlpm.keys, _xlfn.TOCOL(_3sm_4_1_4_1[[generierte_frage_0]:[generierte_frage_7]], 1),
  _xlpm.vals, _xlfn.TOCOL(_3sm_4_1_4_1[[kontext_frage_0]:[kontext_frage_7]], 1),
  _xlpm.maske, _xlpm.keys&lt;&gt;"",
  IFERROR(
    _xlfn.XLOOKUP(
      B21,
      _xlfn._xlws.FILTER(_xlpm.keys, _xlpm.maske, ""),
      _xlfn._xlws.FILTER(_xlpm.vals, _xlpm.maske, ""),
      "nicht gefunden"
    ),
    "nicht gefunden"
  )
)</f>
        <v>[{'id': None, 'metadata': {'pk': 460471328728945307, 'source': 'csv/faq.csv', 'row': 5, 'Antwort': 'Für folgende Produkte kannst du eine regelmäßige Entsorgung buchen: &lt;a href="/pappe-papier"&gt;Pappe | Papier&lt;/a&gt;, &lt;a href="/lebensmittel-speisereste"&gt;Lebensmittel | Speisereste&lt;/a&gt;, &lt;a href="/mischabfall-gewerbeabfall"&gt;Mischabfall | Gewerbeabfall&lt;/a&gt;, &lt;a href="/kunststoff-verpackungen"&gt;Kunststoff | Verpackungen&lt;/a&gt;.'}, 'page_content': 'Frage: Kann ich für mein Unternehmen eine regelmäßige Müllentsorgung buchen? Antwort: Für folgende Produkte kannst du eine regelmäßige Entsorgung buchen: &lt;a href="/pappe-papier"&gt;Pappe | Papier&lt;/a&gt;, &lt;a href="/lebensmittel-speisereste"&gt;Lebensmittel | Speisereste&lt;/a&gt;, &lt;a href="/mischabfall-gewerbeabfall"&gt;Mischabfall | Gewerbeabfall&lt;/a&gt;, &lt;a href="/kunststoff-verpackungen"&gt;Kunststoff | Verpackungen&lt;/a&gt;.', 'type': 'Document'}, {'id': None, 'metadata': {'pk': 460471328728945348,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Liefern Sie auch außerhalb Ihres Hauptgebiets?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460471328728945404, 'source': 'csv/faq.csv', 'row': 11, 'Antwort': 'Wir bitten dich die Mülltonne am Leerungstag ab 6 Uhr am Straßenrand bereit zu stellen.'}, 'page_content': 'Frage: Wer übernimmt das Bereitstellen der Mülltonne zur Abholung? Antwort: Wir bitten dich die Mülltonne am Leerungstag ab 6 Uhr am Straßenrand bereit zu stellen.', 'type': 'Document'}, {'id': None, 'metadata': {'pk': 460471328728945427,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Ist ein Deckel sinnvoll, wenn der Container öffentlich zugänglich ist?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v>
      </c>
      <c r="D21" s="1" t="str" cm="1">
        <f t="array" ref="D21">_xlfn.LET(
  _xlpm.txt, C21,
  _xlpm.arr, _xlfn.DROP(_xlfn.TEXTSPLIT(_xlpm.txt, "'Fraktion': '"),,1),
  _xlpm.namen, _xlfn.TEXTBEFORE(_xlpm.arr, "',"),
  IFERROR(_xlfn.TEXTJOIN(", ", TRUE, _xlfn.UNIQUE(TRIM(_xlpm.namen))), "")
)</f>
        <v/>
      </c>
      <c r="E21" s="1" t="str" cm="1">
        <f t="array" ref="E21">_xlfn.LET(
  _xlpm.txt, C21,
  _xlpm.teile, _xlfn.TEXTSPLIT(_xlpm.txt, "'Antwort': '"),
  _xlpm.koerper, _xlfn.DROP(_xlpm.teile,,1),
  _xlpm.antworten, _xlfn.TEXTBEFORE(_xlpm.koerper, "'}, 'page_content'"),
  IFERROR(_xlfn.TEXTJOIN(", ", TRUE, _xlfn.UNIQUE(TRIM(_xlpm.antworten))), "")
)</f>
        <v>Für folgende Produkte kannst du eine regelmäßige Entsorgung buchen: &lt;a href="/pappe-papier"&gt;Pappe | Papier&lt;/a&gt;, &lt;a href="/lebensmittel-speisereste"&gt;Lebensmittel | Speisereste&lt;/a&gt;, &lt;a href="/mischabfall-gewerbeabfall"&gt;Mischabfall | Gewerbeabfall&lt;/a&gt;, &lt;a href="/kunststoff-verpackungen"&gt;Kunststoff | Verpackungen&lt;/a&gt;., Du kannst durch die PLZ-Suche auf unserer Website herausfinden, ob wir auch in deine Stadt liefern. In Regionen, in denen wir selbst keine Lieferung anbieten, kannst du über unseren Partner Ecoservice24 einen &lt;a href="https://www.ecoservice24.com/de/" target="_blank"&gt;Container mieten.&lt;/a&gt;, Wir bitten dich die Mülltonne am Leerungstag ab 6 Uhr am Straßenrand bereit zu stellen.,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v>
      </c>
      <c r="F21" t="s">
        <v>633</v>
      </c>
      <c r="J21" t="str">
        <v>Ist die Berliner Straßenreinigung ein direkter Konkurrent von Ihnen?</v>
      </c>
      <c r="K21" t="str" cm="1">
        <f t="array" ref="K21">_xlfn.LET(
  _xlpm.keys, _xlfn.TOCOL(_3sm_4_1_4o[[generierte_frage_0]:[generierte_frage_7]], 1),
  _xlpm.vals, _xlfn.TOCOL(_3sm_4_1_4o[[kontext_frage_0]:[kontext_frage_7]], 1),
  _xlpm.maske, _xlpm.keys&lt;&gt;"",
  IFERROR(
    _xlfn.XLOOKUP(
      J21,
      _xlfn._xlws.FILTER(_xlpm.keys, _xlpm.maske, ""),
      _xlfn._xlws.FILTER(_xlpm.vals, _xlpm.maske, ""),
      "nicht gefunden"
    ),
    "nicht gefunden"
  )
)</f>
        <v>[{'id': None, 'metadata': {'pk': 460471328728945404, 'source': 'csv/faq.csv', 'row': 11, 'Antwort': 'Wir bitten dich die Mülltonne am Leerungstag ab 6 Uhr am Straßenrand bereit zu stellen.'}, 'page_content': 'Frage: Wer übernimmt das Bereitstellen der Mülltonne zur Abholung? Antwort: Wir bitten dich die Mülltonne am Leerungstag ab 6 Uhr am Straßenrand bereit zu stellen.', 'type': 'Document'}, {'id': None, 'metadata': {'pk': 460471328728945647, 'source': 'csv/faq.csv', 'row': 27, 'Antwort': 'Wir bieten eine Vielzahl an Containergrößen an. Die Containergrößen können je nach Abfallart und Postleitzahl variieren.'}, 'page_content': 'Frage: Welche verschiedenen Größen von Containern kann ich bei Ihnen bestellen? Antwort: Wir bieten eine Vielzahl an Containergrößen an. Die Containergrößen können je nach Abfallart und Postleitzahl variieren.', 'type': 'Document'}, {'id': None, 'metadata': {'pk': 460471328728945394, 'source': 'csv/faq.csv', 'row': 11, 'Antwort': 'Wir bitten dich die Mülltonne am Leerungstag ab 6 Uhr am Straßenrand bereit zu stellen.'}, 'page_content': 'Frage: Wer ist dafür verantwortlich, die Tonne am Leerungstag an den Straßenrand zu bringen? Antwort: Wir bitten dich die Mülltonne am Leerungstag ab 6 Uhr am Straßenrand bereit zu stellen.', 'type': 'Document'}, {'id': None, 'metadata': {'pk': 460471328728945618,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begehbare Container bekommen?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v>
      </c>
      <c r="L21" s="1" t="str" cm="1">
        <f t="array" ref="L21">_xlfn.LET(
  _xlpm.txt, K21,
  _xlpm.arr, _xlfn.DROP(_xlfn.TEXTSPLIT(_xlpm.txt, "'Fraktion': '"),,1),
  _xlpm.namen, _xlfn.TEXTBEFORE(_xlpm.arr, "',"),
  IFERROR(_xlfn.TEXTJOIN(", ", TRUE, _xlfn.UNIQUE(TRIM(_xlpm.namen))), "")
)</f>
        <v/>
      </c>
      <c r="M21" s="1" t="str" cm="1">
        <f t="array" ref="M21">_xlfn.LET(
  _xlpm.txt, K21,
  _xlpm.teile, _xlfn.TEXTSPLIT(_xlpm.txt, "'Antwort': '"),
  _xlpm.koerper, _xlfn.DROP(_xlpm.teile,,1),
  _xlpm.antworten, _xlfn.TEXTBEFORE(_xlpm.koerper, "'}, 'page_content'"),
  IFERROR(_xlfn.TEXTJOIN(", ", TRUE, _xlfn.UNIQUE(TRIM(_xlpm.antworten))), "")
)</f>
        <v>Wir bitten dich die Mülltonne am Leerungstag ab 6 Uhr am Straßenrand bereit zu stellen., Wir bieten eine Vielzahl an Containergrößen an. Die Containergrößen können je nach Abfallart und Postleitzahl variieren., Wir bitten dich die Mülltonne am Leerungstag ab 6 Uhr am Straßenrand bereit zu stellen.,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v>
      </c>
      <c r="N21" t="s">
        <v>633</v>
      </c>
      <c r="R21" t="str">
        <v>Ist die Berliner Straßenreinigung ein direkter Konkurrent Ihres Unternehmens?</v>
      </c>
      <c r="S21" t="str" cm="1">
        <f t="array" ref="S21">_xlfn.LET(
  _xlpm.keys, _xlfn.TOCOL(_3lg_4_1_4_1[[generierte_frage_0]:[generierte_frage_7]], 1),
  _xlpm.vals, _xlfn.TOCOL(_3lg_4_1_4_1[[kontext_frage_0]:[kontext_frage_7]], 1),
  _xlpm.maske, _xlpm.keys&lt;&gt;"",
  IFERROR(
    _xlfn.XLOOKUP(
      R21,
      _xlfn._xlws.FILTER(_xlpm.keys, _xlpm.maske, ""),
      _xlfn._xlws.FILTER(_xlpm.vals, _xlpm.maske, ""),
      "nicht gefunden"
    ),
    "nicht gefunden"
  )
)</f>
        <v>[{'id': None, 'metadata': {'pk': 460471328728944753,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Liefern Sie auch außerhalb Ihres Hauptgebiets?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460471328728944758,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Habt ihr Partner, die in meine Gegend liefern, falls ihr es nicht tut?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460471328728944769, 'source': 'csv/faq.csv', 'row': 9,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'page_content': 'Frage: Ist ein Anruf zur Abholung des Containers erforderlich?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'type': 'Document'}, {'id': None, 'metadata': {'pk': 460471328728944747,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Liefert Ihr auch in meine Gegend?\nAntwort: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v>
      </c>
      <c r="T21" t="str" cm="1">
        <f t="array" ref="T21">_xlfn.LET(
  _xlpm.txt, S21,
  _xlpm.arr, _xlfn.DROP(_xlfn.TEXTSPLIT(_xlpm.txt, "'Fraktion': '"),,1),
  _xlpm.namen, _xlfn.TEXTBEFORE(_xlpm.arr, "',"),
  IFERROR(_xlfn.TEXTJOIN(", ", TRUE, _xlfn.UNIQUE(TRIM(_xlpm.namen))), "")
)</f>
        <v/>
      </c>
      <c r="U21" s="1" t="str" cm="1">
        <f t="array" ref="U21">_xlfn.LET(
  _xlpm.txt, S21,
  _xlpm.teile, _xlfn.TEXTSPLIT(_xlpm.txt, "'Antwort': '"),
  _xlpm.koerper, _xlfn.DROP(_xlpm.teile,,1),
  _xlpm.antworten, _xlfn.TEXTBEFORE(_xlpm.koerper, "'}, 'page_content'"),
  IFERROR(_xlfn.TEXTJOIN(", ", TRUE, _xlfn.UNIQUE(TRIM(_xlpm.antworten))), "")
)</f>
        <v>Du kannst durch die PLZ-Suche auf unserer Website herausfinden, ob wir auch in deine Stadt liefern. In Regionen, in denen wir selbst keine Lieferung anbieten, kannst du über unseren Partner Ecoservice24 einen &lt;a href="https://www.ecoservice24.com/de/" target="_blank"&gt;Container mieten.&lt;/a&gt;, Du kannst durch die PLZ-Suche auf unserer Website herausfinden, ob wir auch in deine Stadt liefern. In Regionen, in denen wir selbst keine Lieferung anbieten, kannst du über unseren Partner Ecoservice24 einen &lt;a href="https://www.ecoservice24.com/de/" target="_blank"&gt;Container mieten.&lt;/a&gt;,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Du kannst durch die PLZ-Suche auf unserer Website herausfinden, ob wir auch in deine Stadt liefern. In Regionen, in denen wir selbst keine Lieferung anbieten, kannst du über unseren Partner Ecoservice24 einen &lt;a href="https://www.ecoservice24.com/de/" target="_blank"&gt;Container mieten.&lt;/a&gt;</v>
      </c>
      <c r="V21" t="s">
        <v>633</v>
      </c>
      <c r="Z21" s="1" t="str">
        <v>Ist die Berliner Straßenreinigung ein direkter Konkurrent Ihrer Firma?</v>
      </c>
      <c r="AA21" t="str" cm="1">
        <f t="array" ref="AA21">_xlfn.LET(
  _xlpm.keys, _xlfn.TOCOL(_3lg_4_1_4o[[generierte_frage_0]:[generierte_frage_7]], 1),
  _xlpm.vals, _xlfn.TOCOL(_3lg_4_1_4o[[kontext_frage_0]:[kontext_frage_7]], 1),
  _xlpm.maske, _xlpm.keys&lt;&gt;"",
  IFERROR(
    _xlfn.XLOOKUP(
      Z21,
      _xlfn._xlws.FILTER(_xlpm.keys, _xlpm.maske, ""),
      _xlfn._xlws.FILTER(_xlpm.vals, _xlpm.maske, ""),
      "nicht gefunden"
    ),
    "nicht gefunden"
  )
)</f>
        <v>[{'id': None, 'metadata': {'pk': 460471328728944753,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Liefern Sie auch außerhalb Ihres Hauptgebiets?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460471328728944769, 'source': 'csv/faq.csv', 'row': 9,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'page_content': 'Frage: Ist ein Anruf zur Abholung des Containers erforderlich?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'type': 'Document'}, {'id': None, 'metadata': {'pk': 460471328728944758, 'source': 'csv/faq.csv', 'row': 8,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'page_content': 'Frage: Habt ihr Partner, die in meine Gegend liefern, falls ihr es nicht tut? Antwort: Du kannst durch die PLZ-Suche auf unserer Website herausfinden, ob wir auch in deine Stadt liefern. In Regionen, in denen wir selbst keine Lieferung anbieten, kannst du über unseren Partner Ecoservice24 einen &lt;a href="https://www.ecoservice24.com/de/" target="_blank"&gt;Container mieten.&lt;/a&gt;', 'type': 'Document'}, {'id': None, 'metadata': {'pk': 460471328728944832,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Ist ein abschließbarer Deckel notwendig, wenn der Container öffentlich zugänglich ist?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v>
      </c>
      <c r="AB21" s="1" t="str" cm="1">
        <f t="array" ref="AB21">_xlfn.LET(
  _xlpm.txt, AA21,
  _xlpm.arr, _xlfn.DROP(_xlfn.TEXTSPLIT(_xlpm.txt, "'Fraktion': '"),,1),
  _xlpm.namen, _xlfn.TEXTBEFORE(_xlpm.arr, "',"),
  IFERROR(_xlfn.TEXTJOIN(", ", TRUE, _xlfn.UNIQUE(TRIM(_xlpm.namen))), "")
)</f>
        <v/>
      </c>
      <c r="AC21" s="1" t="str" cm="1">
        <f t="array" ref="AC21">_xlfn.LET(
  _xlpm.txt, AA21,
  _xlpm.teile, _xlfn.TEXTSPLIT(_xlpm.txt, "'Antwort': '"),
  _xlpm.koerper, _xlfn.DROP(_xlpm.teile,,1),
  _xlpm.antworten, _xlfn.TEXTBEFORE(_xlpm.koerper, "'}, 'page_content'"),
  IFERROR(_xlfn.TEXTJOIN(", ", TRUE, _xlfn.UNIQUE(TRIM(_xlpm.antworten))), "")
)</f>
        <v>Du kannst durch die PLZ-Suche auf unserer Website herausfinden, ob wir auch in deine Stadt liefern. In Regionen, in denen wir selbst keine Lieferung anbieten, kannst du über unseren Partner Ecoservice24 einen &lt;a href="https://www.ecoservice24.com/de/" target="_blank"&gt;Container mieten.&lt;/a&gt;,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Du kannst durch die PLZ-Suche auf unserer Website herausfinden, ob wir auch in deine Stadt liefern. In Regionen, in denen wir selbst keine Lieferung anbieten, kannst du über unseren Partner Ecoservice24 einen &lt;a href="https://www.ecoservice24.com/de/" target="_blank"&gt;Container mieten.&lt;/a&gt;,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v>
      </c>
      <c r="AD21" t="s">
        <v>633</v>
      </c>
    </row>
    <row r="22" spans="2:30" ht="315" x14ac:dyDescent="0.25">
      <c r="B22" t="str">
        <v>Darf Pappe in einen Container entsorgt werden?</v>
      </c>
      <c r="C22" s="1" t="str" cm="1">
        <f t="array" ref="C22">_xlfn.LET(
  _xlpm.keys, _xlfn.TOCOL(_3sm_4_1_4_1[[generierte_frage_0]:[generierte_frage_7]], 1),
  _xlpm.vals, _xlfn.TOCOL(_3sm_4_1_4_1[[kontext_frage_0]:[kontext_frage_7]], 1),
  _xlpm.maske, _xlpm.keys&lt;&gt;"",
  IFERROR(
    _xlfn.XLOOKUP(
      B22,
      _xlfn._xlws.FILTER(_xlpm.keys, _xlpm.maske, ""),
      _xlfn._xlws.FILTER(_xlpm.vals, _xlpm.maske, ""),
      "nicht gefunden"
    ),
    "nicht gefunden"
  )
)</f>
        <v>[{'id':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460471328728945202,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22" s="1" t="str" cm="1">
        <f t="array" ref="D22">_xlfn.LET(
  _xlpm.txt, C22,
  _xlpm.arr, _xlfn.DROP(_xlfn.TEXTSPLIT(_xlpm.txt, "'Fraktion': '"),,1),
  _xlpm.namen, _xlfn.TEXTBEFORE(_xlpm.arr, "',"),
  IFERROR(_xlfn.TEXTJOIN(", ", TRUE, _xlfn.UNIQUE(TRIM(_xlpm.namen))), "")
)</f>
        <v>Pappe | Papier, Aktenentsorgung, Dachpappe, Mischabfall | Gewerbeabfall</v>
      </c>
      <c r="E22" s="1" t="str" cm="1">
        <f t="array" ref="E22">_xlfn.LET(
  _xlpm.txt, C22,
  _xlpm.teile, _xlfn.TEXTSPLIT(_xlpm.txt, "'Antwort': '"),
  _xlpm.koerper, _xlfn.DROP(_xlpm.teile,,1),
  _xlpm.antworten, _xlfn.TEXTBEFORE(_xlpm.koerper, "'}, 'page_content'"),
  IFERROR(_xlfn.TEXTJOIN(", ", TRUE, _xlfn.UNIQUE(TRIM(_xlpm.antworten))), "")
)</f>
        <v/>
      </c>
      <c r="F22" t="s">
        <v>632</v>
      </c>
      <c r="J22" t="str">
        <v>Wie entsorgt man Pappe richtig?</v>
      </c>
      <c r="K22" t="str" cm="1">
        <f t="array" ref="K22">_xlfn.LET(
  _xlpm.keys, _xlfn.TOCOL(_3sm_4_1_4o[[generierte_frage_0]:[generierte_frage_7]], 1),
  _xlpm.vals, _xlfn.TOCOL(_3sm_4_1_4o[[kontext_frage_0]:[kontext_frage_7]], 1),
  _xlpm.maske, _xlpm.keys&lt;&gt;"",
  IFERROR(
    _xlfn.XLOOKUP(
      J22,
      _xlfn._xlws.FILTER(_xlpm.keys, _xlpm.maske, ""),
      _xlfn._xlws.FILTER(_xlpm.vals, _xlpm.maske, ""),
      "nicht gefunden"
    ),
    "nicht gefunden"
  )
)</f>
        <v>[{'id':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460471328728945202,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22" s="1" t="str" cm="1">
        <f t="array" ref="L22">_xlfn.LET(
  _xlpm.txt, K22,
  _xlpm.arr, _xlfn.DROP(_xlfn.TEXTSPLIT(_xlpm.txt, "'Fraktion': '"),,1),
  _xlpm.namen, _xlfn.TEXTBEFORE(_xlpm.arr, "',"),
  IFERROR(_xlfn.TEXTJOIN(", ", TRUE, _xlfn.UNIQUE(TRIM(_xlpm.namen))), "")
)</f>
        <v>Pappe | Papier, Aktenentsorgung, Dachpappe, Mischabfall | Gewerbeabfall</v>
      </c>
      <c r="M22" s="1" t="str" cm="1">
        <f t="array" ref="M22">_xlfn.LET(
  _xlpm.txt, K22,
  _xlpm.teile, _xlfn.TEXTSPLIT(_xlpm.txt, "'Antwort': '"),
  _xlpm.koerper, _xlfn.DROP(_xlpm.teile,,1),
  _xlpm.antworten, _xlfn.TEXTBEFORE(_xlpm.koerper, "'}, 'page_content'"),
  IFERROR(_xlfn.TEXTJOIN(", ", TRUE, _xlfn.UNIQUE(TRIM(_xlpm.antworten))), "")
)</f>
        <v/>
      </c>
      <c r="N22" t="s">
        <v>632</v>
      </c>
      <c r="R22" t="str">
        <v>Wie kann Pappe entsorgt werden?</v>
      </c>
      <c r="S22" t="str" cm="1">
        <f t="array" ref="S22">_xlfn.LET(
  _xlpm.keys, _xlfn.TOCOL(_3lg_4_1_4_1[[generierte_frage_0]:[generierte_frage_7]], 1),
  _xlpm.vals, _xlfn.TOCOL(_3lg_4_1_4_1[[kontext_frage_0]:[kontext_frage_7]], 1),
  _xlpm.maske, _xlpm.keys&lt;&gt;"",
  IFERROR(
    _xlfn.XLOOKUP(
      R22,
      _xlfn._xlws.FILTER(_xlpm.keys, _xlpm.maske, ""),
      _xlfn._xlws.FILTER(_xlpm.vals, _xlpm.maske, ""),
      "nicht gefunden"
    ),
    "nicht gefunden"
  )
)</f>
        <v>[{'id':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v>
      </c>
      <c r="T22" t="str" cm="1">
        <f t="array" ref="T22">_xlfn.LET(
  _xlpm.txt, S22,
  _xlpm.arr, _xlfn.DROP(_xlfn.TEXTSPLIT(_xlpm.txt, "'Fraktion': '"),,1),
  _xlpm.namen, _xlfn.TEXTBEFORE(_xlpm.arr, "',"),
  IFERROR(_xlfn.TEXTJOIN(", ", TRUE, _xlfn.UNIQUE(TRIM(_xlpm.namen))), "")
)</f>
        <v>Pappe | Papier, Aktenentsorgung, Dachpappe, Kunststoff | Verpackungen</v>
      </c>
      <c r="U22" s="1" t="str" cm="1">
        <f t="array" ref="U22">_xlfn.LET(
  _xlpm.txt, S22,
  _xlpm.teile, _xlfn.TEXTSPLIT(_xlpm.txt, "'Antwort': '"),
  _xlpm.koerper, _xlfn.DROP(_xlpm.teile,,1),
  _xlpm.antworten, _xlfn.TEXTBEFORE(_xlpm.koerper, "'}, 'page_content'"),
  IFERROR(_xlfn.TEXTJOIN(", ", TRUE, _xlfn.UNIQUE(TRIM(_xlpm.antworten))), "")
)</f>
        <v/>
      </c>
      <c r="V22" t="s">
        <v>632</v>
      </c>
      <c r="Z22" s="1" t="str">
        <v>Darf Pappe in einen Container entsorgt werden?</v>
      </c>
      <c r="AA22" t="str" cm="1">
        <f t="array" ref="AA22">_xlfn.LET(
  _xlpm.keys, _xlfn.TOCOL(_3lg_4_1_4o[[generierte_frage_0]:[generierte_frage_7]], 1),
  _xlpm.vals, _xlfn.TOCOL(_3lg_4_1_4o[[kontext_frage_0]:[kontext_frage_7]], 1),
  _xlpm.maske, _xlpm.keys&lt;&gt;"",
  IFERROR(
    _xlfn.XLOOKUP(
      Z22,
      _xlfn._xlws.FILTER(_xlpm.keys, _xlpm.maske, ""),
      _xlfn._xlws.FILTER(_xlpm.vals, _xlpm.maske, ""),
      "nicht gefunden"
    ),
    "nicht gefunden"
  )
)</f>
        <v>[{'id':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v>
      </c>
      <c r="AB22" s="1" t="str" cm="1">
        <f t="array" ref="AB22">_xlfn.LET(
  _xlpm.txt, AA22,
  _xlpm.arr, _xlfn.DROP(_xlfn.TEXTSPLIT(_xlpm.txt, "'Fraktion': '"),,1),
  _xlpm.namen, _xlfn.TEXTBEFORE(_xlpm.arr, "',"),
  IFERROR(_xlfn.TEXTJOIN(", ", TRUE, _xlfn.UNIQUE(TRIM(_xlpm.namen))), "")
)</f>
        <v>Pappe | Papier, Aktenentsorgung, Dachpappe, Kunststoff | Verpackungen</v>
      </c>
      <c r="AC22" s="1" t="str" cm="1">
        <f t="array" ref="AC22">_xlfn.LET(
  _xlpm.txt, AA22,
  _xlpm.teile, _xlfn.TEXTSPLIT(_xlpm.txt, "'Antwort': '"),
  _xlpm.koerper, _xlfn.DROP(_xlpm.teile,,1),
  _xlpm.antworten, _xlfn.TEXTBEFORE(_xlpm.koerper, "'}, 'page_content'"),
  IFERROR(_xlfn.TEXTJOIN(", ", TRUE, _xlfn.UNIQUE(TRIM(_xlpm.antworten))), "")
)</f>
        <v/>
      </c>
      <c r="AD22" t="s">
        <v>632</v>
      </c>
    </row>
    <row r="23" spans="2:30" ht="409.5" x14ac:dyDescent="0.25">
      <c r="B23" t="str">
        <v>Wie entsorge ich eine alte Küche?</v>
      </c>
      <c r="C23" s="1" t="str" cm="1">
        <f t="array" ref="C23">_xlfn.LET(
  _xlpm.keys, _xlfn.TOCOL(_3sm_4_1_4_1[[generierte_frage_0]:[generierte_frage_7]], 1),
  _xlpm.vals, _xlfn.TOCOL(_3sm_4_1_4_1[[kontext_frage_0]:[kontext_frage_7]], 1),
  _xlpm.maske, _xlpm.keys&lt;&gt;"",
  IFERROR(
    _xlfn.XLOOKUP(
      B23,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v>
      </c>
      <c r="D23" s="1" t="str" cm="1">
        <f t="array" ref="D23">_xlfn.LET(
  _xlpm.txt, C23,
  _xlpm.arr, _xlfn.DROP(_xlfn.TEXTSPLIT(_xlpm.txt, "'Fraktion': '"),,1),
  _xlpm.namen, _xlfn.TEXTBEFORE(_xlpm.arr, "',"),
  IFERROR(_xlfn.TEXTJOIN(", ", TRUE, _xlfn.UNIQUE(TRIM(_xlpm.namen))), "")
)</f>
        <v>Sperrmüll, Holz A1 - A3, Mischabfall | Gewerbeabfall, Bauschutt</v>
      </c>
      <c r="E23" s="1" t="str" cm="1">
        <f t="array" ref="E23">_xlfn.LET(
  _xlpm.txt, C23,
  _xlpm.teile, _xlfn.TEXTSPLIT(_xlpm.txt, "'Antwort': '"),
  _xlpm.koerper, _xlfn.DROP(_xlpm.teile,,1),
  _xlpm.antworten, _xlfn.TEXTBEFORE(_xlpm.koerper, "'}, 'page_content'"),
  IFERROR(_xlfn.TEXTJOIN(", ", TRUE, _xlfn.UNIQUE(TRIM(_xlpm.antworten))), "")
)</f>
        <v/>
      </c>
      <c r="F23" t="s">
        <v>632</v>
      </c>
      <c r="J23" t="str">
        <v>Wie entsorge ich eine alte Küche?</v>
      </c>
      <c r="K23" t="str" cm="1">
        <f t="array" ref="K23">_xlfn.LET(
  _xlpm.keys, _xlfn.TOCOL(_3sm_4_1_4o[[generierte_frage_0]:[generierte_frage_7]], 1),
  _xlpm.vals, _xlfn.TOCOL(_3sm_4_1_4o[[kontext_frage_0]:[kontext_frage_7]], 1),
  _xlpm.maske, _xlpm.keys&lt;&gt;"",
  IFERROR(
    _xlfn.XLOOKUP(
      J23,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v>
      </c>
      <c r="L23" s="1" t="str" cm="1">
        <f t="array" ref="L23">_xlfn.LET(
  _xlpm.txt, K23,
  _xlpm.arr, _xlfn.DROP(_xlfn.TEXTSPLIT(_xlpm.txt, "'Fraktion': '"),,1),
  _xlpm.namen, _xlfn.TEXTBEFORE(_xlpm.arr, "',"),
  IFERROR(_xlfn.TEXTJOIN(", ", TRUE, _xlfn.UNIQUE(TRIM(_xlpm.namen))), "")
)</f>
        <v>Sperrmüll, Holz A1 - A3, Mischabfall | Gewerbeabfall, Bauschutt</v>
      </c>
      <c r="M23" s="1" t="str" cm="1">
        <f t="array" ref="M23">_xlfn.LET(
  _xlpm.txt, K23,
  _xlpm.teile, _xlfn.TEXTSPLIT(_xlpm.txt, "'Antwort': '"),
  _xlpm.koerper, _xlfn.DROP(_xlpm.teile,,1),
  _xlpm.antworten, _xlfn.TEXTBEFORE(_xlpm.koerper, "'}, 'page_content'"),
  IFERROR(_xlfn.TEXTJOIN(", ", TRUE, _xlfn.UNIQUE(TRIM(_xlpm.antworten))), "")
)</f>
        <v/>
      </c>
      <c r="N23" t="s">
        <v>632</v>
      </c>
      <c r="R23" t="str">
        <v>Wie entsorge ich eine alte Küche?</v>
      </c>
      <c r="S23" t="str" cm="1">
        <f t="array" ref="S23">_xlfn.LET(
  _xlpm.keys, _xlfn.TOCOL(_3lg_4_1_4_1[[generierte_frage_0]:[generierte_frage_7]], 1),
  _xlpm.vals, _xlfn.TOCOL(_3lg_4_1_4_1[[kontext_frage_0]:[kontext_frage_7]], 1),
  _xlpm.maske, _xlpm.keys&lt;&gt;"",
  IFERROR(
    _xlfn.XLOOKUP(
      R23,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T23" t="str" cm="1">
        <f t="array" ref="T23">_xlfn.LET(
  _xlpm.txt, S23,
  _xlpm.arr, _xlfn.DROP(_xlfn.TEXTSPLIT(_xlpm.txt, "'Fraktion': '"),,1),
  _xlpm.namen, _xlfn.TEXTBEFORE(_xlpm.arr, "',"),
  IFERROR(_xlfn.TEXTJOIN(", ", TRUE, _xlfn.UNIQUE(TRIM(_xlpm.namen))), "")
)</f>
        <v>Sperrmüll, Holz A1 - A3, E-Geräte (Großgeräte), E-Geräte (Kleingeräte)</v>
      </c>
      <c r="U23" s="1" t="str" cm="1">
        <f t="array" ref="U23">_xlfn.LET(
  _xlpm.txt, S23,
  _xlpm.teile, _xlfn.TEXTSPLIT(_xlpm.txt, "'Antwort': '"),
  _xlpm.koerper, _xlfn.DROP(_xlpm.teile,,1),
  _xlpm.antworten, _xlfn.TEXTBEFORE(_xlpm.koerper, "'}, 'page_content'"),
  IFERROR(_xlfn.TEXTJOIN(", ", TRUE, _xlfn.UNIQUE(TRIM(_xlpm.antworten))), "")
)</f>
        <v/>
      </c>
      <c r="V23" t="s">
        <v>632</v>
      </c>
      <c r="Z23" s="1" t="str">
        <v>Wie entsorge ich eine alte Küche?</v>
      </c>
      <c r="AA23" t="str" cm="1">
        <f t="array" ref="AA23">_xlfn.LET(
  _xlpm.keys, _xlfn.TOCOL(_3lg_4_1_4o[[generierte_frage_0]:[generierte_frage_7]], 1),
  _xlpm.vals, _xlfn.TOCOL(_3lg_4_1_4o[[kontext_frage_0]:[kontext_frage_7]], 1),
  _xlpm.maske, _xlpm.keys&lt;&gt;"",
  IFERROR(
    _xlfn.XLOOKUP(
      Z23,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AB23" s="1" t="str" cm="1">
        <f t="array" ref="AB23">_xlfn.LET(
  _xlpm.txt, AA23,
  _xlpm.arr, _xlfn.DROP(_xlfn.TEXTSPLIT(_xlpm.txt, "'Fraktion': '"),,1),
  _xlpm.namen, _xlfn.TEXTBEFORE(_xlpm.arr, "',"),
  IFERROR(_xlfn.TEXTJOIN(", ", TRUE, _xlfn.UNIQUE(TRIM(_xlpm.namen))), "")
)</f>
        <v>Sperrmüll, Holz A1 - A3, E-Geräte (Großgeräte), E-Geräte (Kleingeräte)</v>
      </c>
      <c r="AC23" s="1" t="str" cm="1">
        <f t="array" ref="AC23">_xlfn.LET(
  _xlpm.txt, AA23,
  _xlpm.teile, _xlfn.TEXTSPLIT(_xlpm.txt, "'Antwort': '"),
  _xlpm.koerper, _xlfn.DROP(_xlpm.teile,,1),
  _xlpm.antworten, _xlfn.TEXTBEFORE(_xlpm.koerper, "'}, 'page_content'"),
  IFERROR(_xlfn.TEXTJOIN(", ", TRUE, _xlfn.UNIQUE(TRIM(_xlpm.antworten))), "")
)</f>
        <v/>
      </c>
      <c r="AD23" t="s">
        <v>632</v>
      </c>
    </row>
    <row r="24" spans="2:30" ht="405" x14ac:dyDescent="0.25">
      <c r="B24" t="str">
        <v>In welchen Container dürfen Rigipsplatten entsorgt werden?</v>
      </c>
      <c r="C24" s="1" t="str" cm="1">
        <f t="array" ref="C24">_xlfn.LET(
  _xlpm.keys, _xlfn.TOCOL(_3sm_4_1_4_1[[generierte_frage_0]:[generierte_frage_7]], 1),
  _xlpm.vals, _xlfn.TOCOL(_3sm_4_1_4_1[[kontext_frage_0]:[kontext_frage_7]], 1),
  _xlpm.maske, _xlpm.keys&lt;&gt;"",
  IFERROR(
    _xlfn.XLOOKUP(
      B24,
      _xlfn._xlws.FILTER(_xlpm.keys, _xlpm.maske, ""),
      _xlfn._xlws.FILTER(_xlpm.vals, _xlpm.maske, ""),
      "nicht gefunden"
    ),
    "nicht gefunden"
  )
)</f>
        <v>[{'id':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D24" s="1" t="str" cm="1">
        <f t="array" ref="D24">_xlfn.LET(
  _xlpm.txt, C24,
  _xlpm.arr, _xlfn.DROP(_xlfn.TEXTSPLIT(_xlpm.txt, "'Fraktion': '"),,1),
  _xlpm.namen, _xlfn.TEXTBEFORE(_xlpm.arr, "',"),
  IFERROR(_xlfn.TEXTJOIN(", ", TRUE, _xlfn.UNIQUE(TRIM(_xlpm.namen))), "")
)</f>
        <v>Mischabfall | Gewerbeabfall, Sperrmüll, Baumischabfall, Holz A4</v>
      </c>
      <c r="E24" s="1" t="str" cm="1">
        <f t="array" ref="E24">_xlfn.LET(
  _xlpm.txt, C24,
  _xlpm.teile, _xlfn.TEXTSPLIT(_xlpm.txt, "'Antwort': '"),
  _xlpm.koerper, _xlfn.DROP(_xlpm.teile,,1),
  _xlpm.antworten, _xlfn.TEXTBEFORE(_xlpm.koerper, "'}, 'page_content'"),
  IFERROR(_xlfn.TEXTJOIN(", ", TRUE, _xlfn.UNIQUE(TRIM(_xlpm.antworten))), "")
)</f>
        <v/>
      </c>
      <c r="F24" t="s">
        <v>632</v>
      </c>
      <c r="J24" t="str">
        <v>Wie entsorgt man Rigipsplatten korrekt?</v>
      </c>
      <c r="K24" t="str" cm="1">
        <f t="array" ref="K24">_xlfn.LET(
  _xlpm.keys, _xlfn.TOCOL(_3sm_4_1_4o[[generierte_frage_0]:[generierte_frage_7]], 1),
  _xlpm.vals, _xlfn.TOCOL(_3sm_4_1_4o[[kontext_frage_0]:[kontext_frage_7]], 1),
  _xlpm.maske, _xlpm.keys&lt;&gt;"",
  IFERROR(
    _xlfn.XLOOKUP(
      J24,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24" s="1" t="str" cm="1">
        <f t="array" ref="L24">_xlfn.LET(
  _xlpm.txt, K24,
  _xlpm.arr, _xlfn.DROP(_xlfn.TEXTSPLIT(_xlpm.txt, "'Fraktion': '"),,1),
  _xlpm.namen, _xlfn.TEXTBEFORE(_xlpm.arr, "',"),
  IFERROR(_xlfn.TEXTJOIN(", ", TRUE, _xlfn.UNIQUE(TRIM(_xlpm.namen))), "")
)</f>
        <v>Baumischabfall, Holz A1 - A3, Bauschutt, E-Geräte (Kleingeräte)</v>
      </c>
      <c r="M24" s="1" t="str" cm="1">
        <f t="array" ref="M24">_xlfn.LET(
  _xlpm.txt, K24,
  _xlpm.teile, _xlfn.TEXTSPLIT(_xlpm.txt, "'Antwort': '"),
  _xlpm.koerper, _xlfn.DROP(_xlpm.teile,,1),
  _xlpm.antworten, _xlfn.TEXTBEFORE(_xlpm.koerper, "'}, 'page_content'"),
  IFERROR(_xlfn.TEXTJOIN(", ", TRUE, _xlfn.UNIQUE(TRIM(_xlpm.antworten))), "")
)</f>
        <v/>
      </c>
      <c r="N24" t="s">
        <v>632</v>
      </c>
      <c r="R24" t="str">
        <v>In welchen Container dürfen Rigipsplatten entsorgt werden?</v>
      </c>
      <c r="S24" t="str" cm="1">
        <f t="array" ref="S24">_xlfn.LET(
  _xlpm.keys, _xlfn.TOCOL(_3lg_4_1_4_1[[generierte_frage_0]:[generierte_frage_7]], 1),
  _xlpm.vals, _xlfn.TOCOL(_3lg_4_1_4_1[[kontext_frage_0]:[kontext_frage_7]], 1),
  _xlpm.maske, _xlpm.keys&lt;&gt;"",
  IFERROR(
    _xlfn.XLOOKUP(
      R24,
      _xlfn._xlws.FILTER(_xlpm.keys, _xlpm.maske, ""),
      _xlfn._xlws.FILTER(_xlpm.vals, _xlpm.maske, ""),
      "nicht gefunden"
    ),
    "nicht gefunden"
  )
)</f>
        <v>[{'id':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T24" t="str" cm="1">
        <f t="array" ref="T24">_xlfn.LET(
  _xlpm.txt, S24,
  _xlpm.arr, _xlfn.DROP(_xlfn.TEXTSPLIT(_xlpm.txt, "'Fraktion': '"),,1),
  _xlpm.namen, _xlfn.TEXTBEFORE(_xlpm.arr, "',"),
  IFERROR(_xlfn.TEXTJOIN(", ", TRUE, _xlfn.UNIQUE(TRIM(_xlpm.namen))), "")
)</f>
        <v>Mischabfall | Gewerbeabfall, Bauschutt, Baumischabfall, Holz A4</v>
      </c>
      <c r="U24" s="1" t="str" cm="1">
        <f t="array" ref="U24">_xlfn.LET(
  _xlpm.txt, S24,
  _xlpm.teile, _xlfn.TEXTSPLIT(_xlpm.txt, "'Antwort': '"),
  _xlpm.koerper, _xlfn.DROP(_xlpm.teile,,1),
  _xlpm.antworten, _xlfn.TEXTBEFORE(_xlpm.koerper, "'}, 'page_content'"),
  IFERROR(_xlfn.TEXTJOIN(", ", TRUE, _xlfn.UNIQUE(TRIM(_xlpm.antworten))), "")
)</f>
        <v/>
      </c>
      <c r="V24" t="s">
        <v>632</v>
      </c>
      <c r="Z24" s="1" t="str">
        <v>Wohin gehören Rigipsplatten entsorgt?</v>
      </c>
      <c r="AA24" t="str" cm="1">
        <f t="array" ref="AA24">_xlfn.LET(
  _xlpm.keys, _xlfn.TOCOL(_3lg_4_1_4o[[generierte_frage_0]:[generierte_frage_7]], 1),
  _xlpm.vals, _xlfn.TOCOL(_3lg_4_1_4o[[kontext_frage_0]:[kontext_frage_7]], 1),
  _xlpm.maske, _xlpm.keys&lt;&gt;"",
  IFERROR(
    _xlfn.XLOOKUP(
      Z24,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v>
      </c>
      <c r="AB24" s="1" t="str" cm="1">
        <f t="array" ref="AB24">_xlfn.LET(
  _xlpm.txt, AA24,
  _xlpm.arr, _xlfn.DROP(_xlfn.TEXTSPLIT(_xlpm.txt, "'Fraktion': '"),,1),
  _xlpm.namen, _xlfn.TEXTBEFORE(_xlpm.arr, "',"),
  IFERROR(_xlfn.TEXTJOIN(", ", TRUE, _xlfn.UNIQUE(TRIM(_xlpm.namen))), "")
)</f>
        <v>Baumischabfall, Bauschutt, Mischabfall | Gewerbeabfall, Kunststoff | Verpackungen</v>
      </c>
      <c r="AC24" s="1" t="str" cm="1">
        <f t="array" ref="AC24">_xlfn.LET(
  _xlpm.txt, AA24,
  _xlpm.teile, _xlfn.TEXTSPLIT(_xlpm.txt, "'Antwort': '"),
  _xlpm.koerper, _xlfn.DROP(_xlpm.teile,,1),
  _xlpm.antworten, _xlfn.TEXTBEFORE(_xlpm.koerper, "'}, 'page_content'"),
  IFERROR(_xlfn.TEXTJOIN(", ", TRUE, _xlfn.UNIQUE(TRIM(_xlpm.antworten))), "")
)</f>
        <v/>
      </c>
      <c r="AD24" t="s">
        <v>632</v>
      </c>
    </row>
    <row r="25" spans="2:30" ht="409.5" x14ac:dyDescent="0.25">
      <c r="B25" t="str">
        <v>Wo kann ich gehäckselte Hölzer entsorgen?</v>
      </c>
      <c r="C25" s="1" t="str" cm="1">
        <f t="array" ref="C25">_xlfn.LET(
  _xlpm.keys, _xlfn.TOCOL(_3sm_4_1_4_1[[generierte_frage_0]:[generierte_frage_7]], 1),
  _xlpm.vals, _xlfn.TOCOL(_3sm_4_1_4_1[[kontext_frage_0]:[kontext_frage_7]], 1),
  _xlpm.maske, _xlpm.keys&lt;&gt;"",
  IFERROR(
    _xlfn.XLOOKUP(
      B25,
      _xlfn._xlws.FILTER(_xlpm.keys, _xlpm.maske, ""),
      _xlfn._xlws.FILTER(_xlpm.vals, _xlpm.maske, ""),
      "nicht gefunden"
    ),
    "nicht gefunden"
  )
)</f>
        <v>[{'id':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25" s="1" t="str" cm="1">
        <f t="array" ref="D25">_xlfn.LET(
  _xlpm.txt, C25,
  _xlpm.arr, _xlfn.DROP(_xlfn.TEXTSPLIT(_xlpm.txt, "'Fraktion': '"),,1),
  _xlpm.namen, _xlfn.TEXTBEFORE(_xlpm.arr, "',"),
  IFERROR(_xlfn.TEXTJOIN(", ", TRUE, _xlfn.UNIQUE(TRIM(_xlpm.namen))), "")
)</f>
        <v>Holz A4, Grünschnitt | Gartenabfälle, Holz A1 - A3, Sperrmüll</v>
      </c>
      <c r="E25" s="1" t="str" cm="1">
        <f t="array" ref="E25">_xlfn.LET(
  _xlpm.txt, C25,
  _xlpm.teile, _xlfn.TEXTSPLIT(_xlpm.txt, "'Antwort': '"),
  _xlpm.koerper, _xlfn.DROP(_xlpm.teile,,1),
  _xlpm.antworten, _xlfn.TEXTBEFORE(_xlpm.koerper, "'}, 'page_content'"),
  IFERROR(_xlfn.TEXTJOIN(", ", TRUE, _xlfn.UNIQUE(TRIM(_xlpm.antworten))), "")
)</f>
        <v/>
      </c>
      <c r="F25" t="s">
        <v>632</v>
      </c>
      <c r="J25" t="str">
        <v>Wo kann ich gehäckselte Hölzer entsorgen?</v>
      </c>
      <c r="K25" t="str" cm="1">
        <f t="array" ref="K25">_xlfn.LET(
  _xlpm.keys, _xlfn.TOCOL(_3sm_4_1_4o[[generierte_frage_0]:[generierte_frage_7]], 1),
  _xlpm.vals, _xlfn.TOCOL(_3sm_4_1_4o[[kontext_frage_0]:[kontext_frage_7]], 1),
  _xlpm.maske, _xlpm.keys&lt;&gt;"",
  IFERROR(
    _xlfn.XLOOKUP(
      J25,
      _xlfn._xlws.FILTER(_xlpm.keys, _xlpm.maske, ""),
      _xlfn._xlws.FILTER(_xlpm.vals, _xlpm.maske, ""),
      "nicht gefunden"
    ),
    "nicht gefunden"
  )
)</f>
        <v>[{'id':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L25" s="1" t="str" cm="1">
        <f t="array" ref="L25">_xlfn.LET(
  _xlpm.txt, K25,
  _xlpm.arr, _xlfn.DROP(_xlfn.TEXTSPLIT(_xlpm.txt, "'Fraktion': '"),,1),
  _xlpm.namen, _xlfn.TEXTBEFORE(_xlpm.arr, "',"),
  IFERROR(_xlfn.TEXTJOIN(", ", TRUE, _xlfn.UNIQUE(TRIM(_xlpm.namen))), "")
)</f>
        <v>Holz A4, Grünschnitt | Gartenabfälle, Holz A1 - A3, Sperrmüll</v>
      </c>
      <c r="M25" s="1" t="str" cm="1">
        <f t="array" ref="M25">_xlfn.LET(
  _xlpm.txt, K25,
  _xlpm.teile, _xlfn.TEXTSPLIT(_xlpm.txt, "'Antwort': '"),
  _xlpm.koerper, _xlfn.DROP(_xlpm.teile,,1),
  _xlpm.antworten, _xlfn.TEXTBEFORE(_xlpm.koerper, "'}, 'page_content'"),
  IFERROR(_xlfn.TEXTJOIN(", ", TRUE, _xlfn.UNIQUE(TRIM(_xlpm.antworten))), "")
)</f>
        <v/>
      </c>
      <c r="N25" t="s">
        <v>632</v>
      </c>
      <c r="R25" t="str">
        <v>Wo kann ich gehäckselte Hölzer entsorgen?</v>
      </c>
      <c r="S25" t="str" cm="1">
        <f t="array" ref="S25">_xlfn.LET(
  _xlpm.keys, _xlfn.TOCOL(_3lg_4_1_4_1[[generierte_frage_0]:[generierte_frage_7]], 1),
  _xlpm.vals, _xlfn.TOCOL(_3lg_4_1_4_1[[kontext_frage_0]:[kontext_frage_7]], 1),
  _xlpm.maske, _xlpm.keys&lt;&gt;"",
  IFERROR(
    _xlfn.XLOOKUP(
      R25,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25" t="str" cm="1">
        <f t="array" ref="T25">_xlfn.LET(
  _xlpm.txt, S25,
  _xlpm.arr, _xlfn.DROP(_xlfn.TEXTSPLIT(_xlpm.txt, "'Fraktion': '"),,1),
  _xlpm.namen, _xlfn.TEXTBEFORE(_xlpm.arr, "',"),
  IFERROR(_xlfn.TEXTJOIN(", ", TRUE, _xlfn.UNIQUE(TRIM(_xlpm.namen))), "")
)</f>
        <v>Holz A4, Holz A1 - A3, Grünschnitt | Gartenabfälle, Mischabfall | Gewerbeabfall</v>
      </c>
      <c r="U25" s="1" t="str" cm="1">
        <f t="array" ref="U25">_xlfn.LET(
  _xlpm.txt, S25,
  _xlpm.teile, _xlfn.TEXTSPLIT(_xlpm.txt, "'Antwort': '"),
  _xlpm.koerper, _xlfn.DROP(_xlpm.teile,,1),
  _xlpm.antworten, _xlfn.TEXTBEFORE(_xlpm.koerper, "'}, 'page_content'"),
  IFERROR(_xlfn.TEXTJOIN(", ", TRUE, _xlfn.UNIQUE(TRIM(_xlpm.antworten))), "")
)</f>
        <v/>
      </c>
      <c r="V25" t="s">
        <v>632</v>
      </c>
      <c r="Z25" s="1" t="str">
        <v>Wo entsorge ich gehäckselte Hölzer?</v>
      </c>
      <c r="AA25" t="str" cm="1">
        <f t="array" ref="AA25">_xlfn.LET(
  _xlpm.keys, _xlfn.TOCOL(_3lg_4_1_4o[[generierte_frage_0]:[generierte_frage_7]], 1),
  _xlpm.vals, _xlfn.TOCOL(_3lg_4_1_4o[[kontext_frage_0]:[kontext_frage_7]], 1),
  _xlpm.maske, _xlpm.keys&lt;&gt;"",
  IFERROR(
    _xlfn.XLOOKUP(
      Z25,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AB25" s="1" t="str" cm="1">
        <f t="array" ref="AB25">_xlfn.LET(
  _xlpm.txt, AA25,
  _xlpm.arr, _xlfn.DROP(_xlfn.TEXTSPLIT(_xlpm.txt, "'Fraktion': '"),,1),
  _xlpm.namen, _xlfn.TEXTBEFORE(_xlpm.arr, "',"),
  IFERROR(_xlfn.TEXTJOIN(", ", TRUE, _xlfn.UNIQUE(TRIM(_xlpm.namen))), "")
)</f>
        <v>Holz A4, Grünschnitt | Gartenabfälle, Holz A1 - A3, Baumischabfall</v>
      </c>
      <c r="AC25" s="1" t="str" cm="1">
        <f t="array" ref="AC25">_xlfn.LET(
  _xlpm.txt, AA25,
  _xlpm.teile, _xlfn.TEXTSPLIT(_xlpm.txt, "'Antwort': '"),
  _xlpm.koerper, _xlfn.DROP(_xlpm.teile,,1),
  _xlpm.antworten, _xlfn.TEXTBEFORE(_xlpm.koerper, "'}, 'page_content'"),
  IFERROR(_xlfn.TEXTJOIN(", ", TRUE, _xlfn.UNIQUE(TRIM(_xlpm.antworten))), "")
)</f>
        <v/>
      </c>
      <c r="AD25" t="s">
        <v>632</v>
      </c>
    </row>
    <row r="26" spans="2:30" ht="409.5" x14ac:dyDescent="0.25">
      <c r="B26" t="str">
        <v>Wie kann ich Styropor entsorgen?</v>
      </c>
      <c r="C26" s="1" t="str" cm="1">
        <f t="array" ref="C26">_xlfn.LET(
  _xlpm.keys, _xlfn.TOCOL(_3sm_4_1_4_1[[generierte_frage_0]:[generierte_frage_7]], 1),
  _xlpm.vals, _xlfn.TOCOL(_3sm_4_1_4_1[[kontext_frage_0]:[kontext_frage_7]], 1),
  _xlpm.maske, _xlpm.keys&lt;&gt;"",
  IFERROR(
    _xlfn.XLOOKUP(
      B26,
      _xlfn._xlws.FILTER(_xlpm.keys, _xlpm.maske, ""),
      _xlfn._xlws.FILTER(_xlpm.vals, _xlpm.maske, ""),
      "nicht gefunden"
    ),
    "nicht gefunden"
  )
)</f>
        <v>[{'id':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v>
      </c>
      <c r="D26" s="1" t="str" cm="1">
        <f t="array" ref="D26">_xlfn.LET(
  _xlpm.txt, C26,
  _xlpm.arr, _xlfn.DROP(_xlfn.TEXTSPLIT(_xlpm.txt, "'Fraktion': '"),,1),
  _xlpm.namen, _xlfn.TEXTBEFORE(_xlpm.arr, "',"),
  IFERROR(_xlfn.TEXTJOIN(", ", TRUE, _xlfn.UNIQUE(TRIM(_xlpm.namen))), "")
)</f>
        <v>Holz A1 - A3, Sperrmüll, E-Geräte (Kleingeräte), Kunststoff | Verpackungen</v>
      </c>
      <c r="E26" s="1" t="str" cm="1">
        <f t="array" ref="E26">_xlfn.LET(
  _xlpm.txt, C26,
  _xlpm.teile, _xlfn.TEXTSPLIT(_xlpm.txt, "'Antwort': '"),
  _xlpm.koerper, _xlfn.DROP(_xlpm.teile,,1),
  _xlpm.antworten, _xlfn.TEXTBEFORE(_xlpm.koerper, "'}, 'page_content'"),
  IFERROR(_xlfn.TEXTJOIN(", ", TRUE, _xlfn.UNIQUE(TRIM(_xlpm.antworten))), "")
)</f>
        <v/>
      </c>
      <c r="F26" t="s">
        <v>632</v>
      </c>
      <c r="J26" t="str">
        <v>Wie entsorgt man Styropor?</v>
      </c>
      <c r="K26" t="str" cm="1">
        <f t="array" ref="K26">_xlfn.LET(
  _xlpm.keys, _xlfn.TOCOL(_3sm_4_1_4o[[generierte_frage_0]:[generierte_frage_7]], 1),
  _xlpm.vals, _xlfn.TOCOL(_3sm_4_1_4o[[kontext_frage_0]:[kontext_frage_7]], 1),
  _xlpm.maske, _xlpm.keys&lt;&gt;"",
  IFERROR(
    _xlfn.XLOOKUP(
      J26,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26" s="1" t="str" cm="1">
        <f t="array" ref="L26">_xlfn.LET(
  _xlpm.txt, K26,
  _xlpm.arr, _xlfn.DROP(_xlfn.TEXTSPLIT(_xlpm.txt, "'Fraktion': '"),,1),
  _xlpm.namen, _xlfn.TEXTBEFORE(_xlpm.arr, "',"),
  IFERROR(_xlfn.TEXTJOIN(", ", TRUE, _xlfn.UNIQUE(TRIM(_xlpm.namen))), "")
)</f>
        <v>Baumischabfall, Holz A1 - A3, E-Geräte (Kleingeräte), Mischabfall | Gewerbeabfall</v>
      </c>
      <c r="M26" s="1" t="str" cm="1">
        <f t="array" ref="M26">_xlfn.LET(
  _xlpm.txt, K26,
  _xlpm.teile, _xlfn.TEXTSPLIT(_xlpm.txt, "'Antwort': '"),
  _xlpm.koerper, _xlfn.DROP(_xlpm.teile,,1),
  _xlpm.antworten, _xlfn.TEXTBEFORE(_xlpm.koerper, "'}, 'page_content'"),
  IFERROR(_xlfn.TEXTJOIN(", ", TRUE, _xlfn.UNIQUE(TRIM(_xlpm.antworten))), "")
)</f>
        <v/>
      </c>
      <c r="N26" t="s">
        <v>633</v>
      </c>
      <c r="R26" t="str">
        <v>Wie kann ich Styropor entsorgen?</v>
      </c>
      <c r="S26" t="str" cm="1">
        <f t="array" ref="S26">_xlfn.LET(
  _xlpm.keys, _xlfn.TOCOL(_3lg_4_1_4_1[[generierte_frage_0]:[generierte_frage_7]], 1),
  _xlpm.vals, _xlfn.TOCOL(_3lg_4_1_4_1[[kontext_frage_0]:[kontext_frage_7]], 1),
  _xlpm.maske, _xlpm.keys&lt;&gt;"",
  IFERROR(
    _xlfn.XLOOKUP(
      R26,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v>
      </c>
      <c r="T26" t="str" cm="1">
        <f t="array" ref="T26">_xlfn.LET(
  _xlpm.txt, S26,
  _xlpm.arr, _xlfn.DROP(_xlfn.TEXTSPLIT(_xlpm.txt, "'Fraktion': '"),,1),
  _xlpm.namen, _xlfn.TEXTBEFORE(_xlpm.arr, "',"),
  IFERROR(_xlfn.TEXTJOIN(", ", TRUE, _xlfn.UNIQUE(TRIM(_xlpm.namen))), "")
)</f>
        <v>Baumischabfall, Holz A1 - A3, Kunststoff | Verpackungen, Bauschutt</v>
      </c>
      <c r="U26" s="1" t="str" cm="1">
        <f t="array" ref="U26">_xlfn.LET(
  _xlpm.txt, S26,
  _xlpm.teile, _xlfn.TEXTSPLIT(_xlpm.txt, "'Antwort': '"),
  _xlpm.koerper, _xlfn.DROP(_xlpm.teile,,1),
  _xlpm.antworten, _xlfn.TEXTBEFORE(_xlpm.koerper, "'}, 'page_content'"),
  IFERROR(_xlfn.TEXTJOIN(", ", TRUE, _xlfn.UNIQUE(TRIM(_xlpm.antworten))), "")
)</f>
        <v/>
      </c>
      <c r="V26" t="s">
        <v>632</v>
      </c>
      <c r="Z26" s="1" t="str">
        <v>Wie entsorgt man Styropor?</v>
      </c>
      <c r="AA26" t="str" cm="1">
        <f t="array" ref="AA26">_xlfn.LET(
  _xlpm.keys, _xlfn.TOCOL(_3lg_4_1_4o[[generierte_frage_0]:[generierte_frage_7]], 1),
  _xlpm.vals, _xlfn.TOCOL(_3lg_4_1_4o[[kontext_frage_0]:[kontext_frage_7]], 1),
  _xlpm.maske, _xlpm.keys&lt;&gt;"",
  IFERROR(
    _xlfn.XLOOKUP(
      Z26,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AB26" s="1" t="str" cm="1">
        <f t="array" ref="AB26">_xlfn.LET(
  _xlpm.txt, AA26,
  _xlpm.arr, _xlfn.DROP(_xlfn.TEXTSPLIT(_xlpm.txt, "'Fraktion': '"),,1),
  _xlpm.namen, _xlfn.TEXTBEFORE(_xlpm.arr, "',"),
  IFERROR(_xlfn.TEXTJOIN(", ", TRUE, _xlfn.UNIQUE(TRIM(_xlpm.namen))), "")
)</f>
        <v>Baumischabfall, Holz A1 - A3, Kunststoff | Verpackungen, E-Geräte (Kleingeräte)</v>
      </c>
      <c r="AC26" s="1" t="str" cm="1">
        <f t="array" ref="AC26">_xlfn.LET(
  _xlpm.txt, AA26,
  _xlpm.teile, _xlfn.TEXTSPLIT(_xlpm.txt, "'Antwort': '"),
  _xlpm.koerper, _xlfn.DROP(_xlpm.teile,,1),
  _xlpm.antworten, _xlfn.TEXTBEFORE(_xlpm.koerper, "'}, 'page_content'"),
  IFERROR(_xlfn.TEXTJOIN(", ", TRUE, _xlfn.UNIQUE(TRIM(_xlpm.antworten))), "")
)</f>
        <v/>
      </c>
      <c r="AD26" t="s">
        <v>632</v>
      </c>
    </row>
    <row r="27" spans="2:30" ht="390" x14ac:dyDescent="0.25">
      <c r="B27" t="str">
        <v>Wie kann ich Fliesen auf zwei Paletten entsorgen?</v>
      </c>
      <c r="C27" s="1" t="str" cm="1">
        <f t="array" ref="C27">_xlfn.LET(
  _xlpm.keys, _xlfn.TOCOL(_3sm_4_1_4_1[[generierte_frage_0]:[generierte_frage_7]], 1),
  _xlpm.vals, _xlfn.TOCOL(_3sm_4_1_4_1[[kontext_frage_0]:[kontext_frage_7]], 1),
  _xlpm.maske, _xlpm.keys&lt;&gt;"",
  IFERROR(
    _xlfn.XLOOKUP(
      B27,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27" s="1" t="str" cm="1">
        <f t="array" ref="D27">_xlfn.LET(
  _xlpm.txt, C27,
  _xlpm.arr, _xlfn.DROP(_xlfn.TEXTSPLIT(_xlpm.txt, "'Fraktion': '"),,1),
  _xlpm.namen, _xlfn.TEXTBEFORE(_xlpm.arr, "',"),
  IFERROR(_xlfn.TEXTJOIN(", ", TRUE, _xlfn.UNIQUE(TRIM(_xlpm.namen))), "")
)</f>
        <v>Baumischabfall, Bauschutt, Holz A1 - A3, Sperrmüll</v>
      </c>
      <c r="E27" s="1" t="str" cm="1">
        <f t="array" ref="E27">_xlfn.LET(
  _xlpm.txt, C27,
  _xlpm.teile, _xlfn.TEXTSPLIT(_xlpm.txt, "'Antwort': '"),
  _xlpm.koerper, _xlfn.DROP(_xlpm.teile,,1),
  _xlpm.antworten, _xlfn.TEXTBEFORE(_xlpm.koerper, "'}, 'page_content'"),
  IFERROR(_xlfn.TEXTJOIN(", ", TRUE, _xlfn.UNIQUE(TRIM(_xlpm.antworten))), "")
)</f>
        <v/>
      </c>
      <c r="F27" t="s">
        <v>632</v>
      </c>
      <c r="J27" t="str">
        <v>Wie entsorge ich Fliesen auf Paletten?</v>
      </c>
      <c r="K27" t="str" cm="1">
        <f t="array" ref="K27">_xlfn.LET(
  _xlpm.keys, _xlfn.TOCOL(_3sm_4_1_4o[[generierte_frage_0]:[generierte_frage_7]], 1),
  _xlpm.vals, _xlfn.TOCOL(_3sm_4_1_4o[[kontext_frage_0]:[kontext_frage_7]], 1),
  _xlpm.maske, _xlpm.keys&lt;&gt;"",
  IFERROR(
    _xlfn.XLOOKUP(
      J27,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L27" s="1" t="str" cm="1">
        <f t="array" ref="L27">_xlfn.LET(
  _xlpm.txt, K27,
  _xlpm.arr, _xlfn.DROP(_xlfn.TEXTSPLIT(_xlpm.txt, "'Fraktion': '"),,1),
  _xlpm.namen, _xlfn.TEXTBEFORE(_xlpm.arr, "',"),
  IFERROR(_xlfn.TEXTJOIN(", ", TRUE, _xlfn.UNIQUE(TRIM(_xlpm.namen))), "")
)</f>
        <v>Baumischabfall, Bauschutt, Holz A1 - A3, Sperrmüll</v>
      </c>
      <c r="M27" s="1" t="str" cm="1">
        <f t="array" ref="M27">_xlfn.LET(
  _xlpm.txt, K27,
  _xlpm.teile, _xlfn.TEXTSPLIT(_xlpm.txt, "'Antwort': '"),
  _xlpm.koerper, _xlfn.DROP(_xlpm.teile,,1),
  _xlpm.antworten, _xlfn.TEXTBEFORE(_xlpm.koerper, "'}, 'page_content'"),
  IFERROR(_xlfn.TEXTJOIN(", ", TRUE, _xlfn.UNIQUE(TRIM(_xlpm.antworten))), "")
)</f>
        <v/>
      </c>
      <c r="N27" t="s">
        <v>632</v>
      </c>
      <c r="R27" t="str">
        <v>Wie entsorge ich Fliesen auf zwei Paletten?</v>
      </c>
      <c r="S27" t="str" cm="1">
        <f t="array" ref="S27">_xlfn.LET(
  _xlpm.keys, _xlfn.TOCOL(_3lg_4_1_4_1[[generierte_frage_0]:[generierte_frage_7]], 1),
  _xlpm.vals, _xlfn.TOCOL(_3lg_4_1_4_1[[kontext_frage_0]:[kontext_frage_7]], 1),
  _xlpm.maske, _xlpm.keys&lt;&gt;"",
  IFERROR(
    _xlfn.XLOOKUP(
      R27,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T27" t="str" cm="1">
        <f t="array" ref="T27">_xlfn.LET(
  _xlpm.txt, S27,
  _xlpm.arr, _xlfn.DROP(_xlfn.TEXTSPLIT(_xlpm.txt, "'Fraktion': '"),,1),
  _xlpm.namen, _xlfn.TEXTBEFORE(_xlpm.arr, "',"),
  IFERROR(_xlfn.TEXTJOIN(", ", TRUE, _xlfn.UNIQUE(TRIM(_xlpm.namen))), "")
)</f>
        <v>Bauschutt, Holz A1 - A3, Baumischabfall, E-Geräte (Kleingeräte)</v>
      </c>
      <c r="U27" s="1" t="str" cm="1">
        <f t="array" ref="U27">_xlfn.LET(
  _xlpm.txt, S27,
  _xlpm.teile, _xlfn.TEXTSPLIT(_xlpm.txt, "'Antwort': '"),
  _xlpm.koerper, _xlfn.DROP(_xlpm.teile,,1),
  _xlpm.antworten, _xlfn.TEXTBEFORE(_xlpm.koerper, "'}, 'page_content'"),
  IFERROR(_xlfn.TEXTJOIN(", ", TRUE, _xlfn.UNIQUE(TRIM(_xlpm.antworten))), "")
)</f>
        <v/>
      </c>
      <c r="V27" t="s">
        <v>632</v>
      </c>
      <c r="Z27" s="1" t="str">
        <v>Wie entsorge ich Fliesen?</v>
      </c>
      <c r="AA27" t="str" cm="1">
        <f t="array" ref="AA27">_xlfn.LET(
  _xlpm.keys, _xlfn.TOCOL(_3lg_4_1_4o[[generierte_frage_0]:[generierte_frage_7]], 1),
  _xlpm.vals, _xlfn.TOCOL(_3lg_4_1_4o[[kontext_frage_0]:[kontext_frage_7]], 1),
  _xlpm.maske, _xlpm.keys&lt;&gt;"",
  IFERROR(
    _xlfn.XLOOKUP(
      Z27,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AB27" s="1" t="str" cm="1">
        <f t="array" ref="AB27">_xlfn.LET(
  _xlpm.txt, AA27,
  _xlpm.arr, _xlfn.DROP(_xlfn.TEXTSPLIT(_xlpm.txt, "'Fraktion': '"),,1),
  _xlpm.namen, _xlfn.TEXTBEFORE(_xlpm.arr, "',"),
  IFERROR(_xlfn.TEXTJOIN(", ", TRUE, _xlfn.UNIQUE(TRIM(_xlpm.namen))), "")
)</f>
        <v>Baumischabfall, Bauschutt, Holz A1 - A3, Mischabfall | Gewerbeabfall</v>
      </c>
      <c r="AC27" s="1" t="str" cm="1">
        <f t="array" ref="AC27">_xlfn.LET(
  _xlpm.txt, AA27,
  _xlpm.teile, _xlfn.TEXTSPLIT(_xlpm.txt, "'Antwort': '"),
  _xlpm.koerper, _xlfn.DROP(_xlpm.teile,,1),
  _xlpm.antworten, _xlfn.TEXTBEFORE(_xlpm.koerper, "'}, 'page_content'"),
  IFERROR(_xlfn.TEXTJOIN(", ", TRUE, _xlfn.UNIQUE(TRIM(_xlpm.antworten))), "")
)</f>
        <v/>
      </c>
      <c r="AD27" t="s">
        <v>632</v>
      </c>
    </row>
    <row r="28" spans="2:30" ht="375" x14ac:dyDescent="0.25">
      <c r="B28" t="str">
        <v>Wie kann ich Bücher richtig entsorgen?</v>
      </c>
      <c r="C28" s="1" t="str" cm="1">
        <f t="array" ref="C28">_xlfn.LET(
  _xlpm.keys, _xlfn.TOCOL(_3sm_4_1_4_1[[generierte_frage_0]:[generierte_frage_7]], 1),
  _xlpm.vals, _xlfn.TOCOL(_3sm_4_1_4_1[[kontext_frage_0]:[kontext_frage_7]], 1),
  _xlpm.maske, _xlpm.keys&lt;&gt;"",
  IFERROR(
    _xlfn.XLOOKUP(
      B28,
      _xlfn._xlws.FILTER(_xlpm.keys, _xlpm.maske, ""),
      _xlfn._xlws.FILTER(_xlpm.vals, _xlpm.maske, ""),
      "nicht gefunden"
    ),
    "nicht gefunden"
  )
)</f>
        <v>[{'id':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D28" s="1" t="str" cm="1">
        <f t="array" ref="D28">_xlfn.LET(
  _xlpm.txt, C28,
  _xlpm.arr, _xlfn.DROP(_xlfn.TEXTSPLIT(_xlpm.txt, "'Fraktion': '"),,1),
  _xlpm.namen, _xlfn.TEXTBEFORE(_xlpm.arr, "',"),
  IFERROR(_xlfn.TEXTJOIN(", ", TRUE, _xlfn.UNIQUE(TRIM(_xlpm.namen))), "")
)</f>
        <v>Pappe | Papier, Sperrmüll, Aktenentsorgung, Holz A1 - A3</v>
      </c>
      <c r="E28" s="1" t="str" cm="1">
        <f t="array" ref="E28">_xlfn.LET(
  _xlpm.txt, C28,
  _xlpm.teile, _xlfn.TEXTSPLIT(_xlpm.txt, "'Antwort': '"),
  _xlpm.koerper, _xlfn.DROP(_xlpm.teile,,1),
  _xlpm.antworten, _xlfn.TEXTBEFORE(_xlpm.koerper, "'}, 'page_content'"),
  IFERROR(_xlfn.TEXTJOIN(", ", TRUE, _xlfn.UNIQUE(TRIM(_xlpm.antworten))), "")
)</f>
        <v/>
      </c>
      <c r="F28" t="s">
        <v>632</v>
      </c>
      <c r="J28" t="str">
        <v>Wie entsorge ich Bücher umweltgerecht?</v>
      </c>
      <c r="K28" t="str" cm="1">
        <f t="array" ref="K28">_xlfn.LET(
  _xlpm.keys, _xlfn.TOCOL(_3sm_4_1_4o[[generierte_frage_0]:[generierte_frage_7]], 1),
  _xlpm.vals, _xlfn.TOCOL(_3sm_4_1_4o[[kontext_frage_0]:[kontext_frage_7]], 1),
  _xlpm.maske, _xlpm.keys&lt;&gt;"",
  IFERROR(
    _xlfn.XLOOKUP(
      J28,
      _xlfn._xlws.FILTER(_xlpm.keys, _xlpm.maske, ""),
      _xlfn._xlws.FILTER(_xlpm.vals, _xlpm.maske, ""),
      "nicht gefunden"
    ),
    "nicht gefunden"
  )
)</f>
        <v>[{'id':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L28" s="1" t="str" cm="1">
        <f t="array" ref="L28">_xlfn.LET(
  _xlpm.txt, K28,
  _xlpm.arr, _xlfn.DROP(_xlfn.TEXTSPLIT(_xlpm.txt, "'Fraktion': '"),,1),
  _xlpm.namen, _xlfn.TEXTBEFORE(_xlpm.arr, "',"),
  IFERROR(_xlfn.TEXTJOIN(", ", TRUE, _xlfn.UNIQUE(TRIM(_xlpm.namen))), "")
)</f>
        <v>Mischabfall | Gewerbeabfall, Pappe | Papier, Holz A1 - A3, Sperrmüll</v>
      </c>
      <c r="M28" s="1" t="str" cm="1">
        <f t="array" ref="M28">_xlfn.LET(
  _xlpm.txt, K28,
  _xlpm.teile, _xlfn.TEXTSPLIT(_xlpm.txt, "'Antwort': '"),
  _xlpm.koerper, _xlfn.DROP(_xlpm.teile,,1),
  _xlpm.antworten, _xlfn.TEXTBEFORE(_xlpm.koerper, "'}, 'page_content'"),
  IFERROR(_xlfn.TEXTJOIN(", ", TRUE, _xlfn.UNIQUE(TRIM(_xlpm.antworten))), "")
)</f>
        <v/>
      </c>
      <c r="N28" t="s">
        <v>632</v>
      </c>
      <c r="R28" t="str">
        <v>Wie kann ich Bücher entsorgen?</v>
      </c>
      <c r="S28" t="str" cm="1">
        <f t="array" ref="S28">_xlfn.LET(
  _xlpm.keys, _xlfn.TOCOL(_3lg_4_1_4_1[[generierte_frage_0]:[generierte_frage_7]], 1),
  _xlpm.vals, _xlfn.TOCOL(_3lg_4_1_4_1[[kontext_frage_0]:[kontext_frage_7]], 1),
  _xlpm.maske, _xlpm.keys&lt;&gt;"",
  IFERROR(
    _xlfn.XLOOKUP(
      R28,
      _xlfn._xlws.FILTER(_xlpm.keys, _xlpm.maske, ""),
      _xlfn._xlws.FILTER(_xlpm.vals, _xlpm.maske, ""),
      "nicht gefunden"
    ),
    "nicht gefunden"
  )
)</f>
        <v>[{'id':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T28" t="str" cm="1">
        <f t="array" ref="T28">_xlfn.LET(
  _xlpm.txt, S28,
  _xlpm.arr, _xlfn.DROP(_xlfn.TEXTSPLIT(_xlpm.txt, "'Fraktion': '"),,1),
  _xlpm.namen, _xlfn.TEXTBEFORE(_xlpm.arr, "',"),
  IFERROR(_xlfn.TEXTJOIN(", ", TRUE, _xlfn.UNIQUE(TRIM(_xlpm.namen))), "")
)</f>
        <v>Pappe | Papier, Aktenentsorgung, Holz A1 - A3, E-Geräte (Kleingeräte)</v>
      </c>
      <c r="U28" s="1" t="str" cm="1">
        <f t="array" ref="U28">_xlfn.LET(
  _xlpm.txt, S28,
  _xlpm.teile, _xlfn.TEXTSPLIT(_xlpm.txt, "'Antwort': '"),
  _xlpm.koerper, _xlfn.DROP(_xlpm.teile,,1),
  _xlpm.antworten, _xlfn.TEXTBEFORE(_xlpm.koerper, "'}, 'page_content'"),
  IFERROR(_xlfn.TEXTJOIN(", ", TRUE, _xlfn.UNIQUE(TRIM(_xlpm.antworten))), "")
)</f>
        <v/>
      </c>
      <c r="V28" t="s">
        <v>632</v>
      </c>
      <c r="Z28" s="1" t="str">
        <v>Wie entsorge ich Bücher korrekt?</v>
      </c>
      <c r="AA28" t="str" cm="1">
        <f t="array" ref="AA28">_xlfn.LET(
  _xlpm.keys, _xlfn.TOCOL(_3lg_4_1_4o[[generierte_frage_0]:[generierte_frage_7]], 1),
  _xlpm.vals, _xlfn.TOCOL(_3lg_4_1_4o[[kontext_frage_0]:[kontext_frage_7]], 1),
  _xlpm.maske, _xlpm.keys&lt;&gt;"",
  IFERROR(
    _xlfn.XLOOKUP(
      Z28,
      _xlfn._xlws.FILTER(_xlpm.keys, _xlpm.maske, ""),
      _xlfn._xlws.FILTER(_xlpm.vals, _xlpm.maske, ""),
      "nicht gefunden"
    ),
    "nicht gefunden"
  )
)</f>
        <v>[{'id':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AB28" s="1" t="str" cm="1">
        <f t="array" ref="AB28">_xlfn.LET(
  _xlpm.txt, AA28,
  _xlpm.arr, _xlfn.DROP(_xlfn.TEXTSPLIT(_xlpm.txt, "'Fraktion': '"),,1),
  _xlpm.namen, _xlfn.TEXTBEFORE(_xlpm.arr, "',"),
  IFERROR(_xlfn.TEXTJOIN(", ", TRUE, _xlfn.UNIQUE(TRIM(_xlpm.namen))), "")
)</f>
        <v>Pappe | Papier, Holz A1 - A3, Aktenentsorgung, E-Geräte (Kleingeräte)</v>
      </c>
      <c r="AC28" s="1" t="str" cm="1">
        <f t="array" ref="AC28">_xlfn.LET(
  _xlpm.txt, AA28,
  _xlpm.teile, _xlfn.TEXTSPLIT(_xlpm.txt, "'Antwort': '"),
  _xlpm.koerper, _xlfn.DROP(_xlpm.teile,,1),
  _xlpm.antworten, _xlfn.TEXTBEFORE(_xlpm.koerper, "'}, 'page_content'"),
  IFERROR(_xlfn.TEXTJOIN(", ", TRUE, _xlfn.UNIQUE(TRIM(_xlpm.antworten))), "")
)</f>
        <v/>
      </c>
      <c r="AD28" t="s">
        <v>632</v>
      </c>
    </row>
    <row r="29" spans="2:30" ht="409.5" x14ac:dyDescent="0.25">
      <c r="B29" t="str">
        <v>Wie entsorge ich Europaletten?</v>
      </c>
      <c r="C29" s="1" t="str" cm="1">
        <f t="array" ref="C29">_xlfn.LET(
  _xlpm.keys, _xlfn.TOCOL(_3sm_4_1_4_1[[generierte_frage_0]:[generierte_frage_7]], 1),
  _xlpm.vals, _xlfn.TOCOL(_3sm_4_1_4_1[[kontext_frage_0]:[kontext_frage_7]], 1),
  _xlpm.maske, _xlpm.keys&lt;&gt;"",
  IFERROR(
    _xlfn.XLOOKUP(
      B29,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D29" s="1" t="str" cm="1">
        <f t="array" ref="D29">_xlfn.LET(
  _xlpm.txt, C29,
  _xlpm.arr, _xlfn.DROP(_xlfn.TEXTSPLIT(_xlpm.txt, "'Fraktion': '"),,1),
  _xlpm.namen, _xlfn.TEXTBEFORE(_xlpm.arr, "',"),
  IFERROR(_xlfn.TEXTJOIN(", ", TRUE, _xlfn.UNIQUE(TRIM(_xlpm.namen))), "")
)</f>
        <v>Baumischabfall, Holz A1 - A3, Mischabfall | Gewerbeabfall, E-Geräte (Kleingeräte)</v>
      </c>
      <c r="E29" s="1" t="str" cm="1">
        <f t="array" ref="E29">_xlfn.LET(
  _xlpm.txt, C29,
  _xlpm.teile, _xlfn.TEXTSPLIT(_xlpm.txt, "'Antwort': '"),
  _xlpm.koerper, _xlfn.DROP(_xlpm.teile,,1),
  _xlpm.antworten, _xlfn.TEXTBEFORE(_xlpm.koerper, "'}, 'page_content'"),
  IFERROR(_xlfn.TEXTJOIN(", ", TRUE, _xlfn.UNIQUE(TRIM(_xlpm.antworten))), "")
)</f>
        <v/>
      </c>
      <c r="F29" t="s">
        <v>632</v>
      </c>
      <c r="J29" t="str">
        <v>Wie entsorge ich Europaletten?</v>
      </c>
      <c r="K29" t="str" cm="1">
        <f t="array" ref="K29">_xlfn.LET(
  _xlpm.keys, _xlfn.TOCOL(_3sm_4_1_4o[[generierte_frage_0]:[generierte_frage_7]], 1),
  _xlpm.vals, _xlfn.TOCOL(_3sm_4_1_4o[[kontext_frage_0]:[kontext_frage_7]], 1),
  _xlpm.maske, _xlpm.keys&lt;&gt;"",
  IFERROR(
    _xlfn.XLOOKUP(
      J29,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29" s="1" t="str" cm="1">
        <f t="array" ref="L29">_xlfn.LET(
  _xlpm.txt, K29,
  _xlpm.arr, _xlfn.DROP(_xlfn.TEXTSPLIT(_xlpm.txt, "'Fraktion': '"),,1),
  _xlpm.namen, _xlfn.TEXTBEFORE(_xlpm.arr, "',"),
  IFERROR(_xlfn.TEXTJOIN(", ", TRUE, _xlfn.UNIQUE(TRIM(_xlpm.namen))), "")
)</f>
        <v>Baumischabfall, Holz A1 - A3, Mischabfall | Gewerbeabfall, E-Geräte (Kleingeräte)</v>
      </c>
      <c r="M29" s="1" t="str" cm="1">
        <f t="array" ref="M29">_xlfn.LET(
  _xlpm.txt, K29,
  _xlpm.teile, _xlfn.TEXTSPLIT(_xlpm.txt, "'Antwort': '"),
  _xlpm.koerper, _xlfn.DROP(_xlpm.teile,,1),
  _xlpm.antworten, _xlfn.TEXTBEFORE(_xlpm.koerper, "'}, 'page_content'"),
  IFERROR(_xlfn.TEXTJOIN(", ", TRUE, _xlfn.UNIQUE(TRIM(_xlpm.antworten))), "")
)</f>
        <v/>
      </c>
      <c r="N29" t="s">
        <v>632</v>
      </c>
      <c r="R29" t="str">
        <v>Wie entsorge ich Europaletten?</v>
      </c>
      <c r="S29" t="str" cm="1">
        <f t="array" ref="S29">_xlfn.LET(
  _xlpm.keys, _xlfn.TOCOL(_3lg_4_1_4_1[[generierte_frage_0]:[generierte_frage_7]], 1),
  _xlpm.vals, _xlfn.TOCOL(_3lg_4_1_4_1[[kontext_frage_0]:[kontext_frage_7]], 1),
  _xlpm.maske, _xlpm.keys&lt;&gt;"",
  IFERROR(
    _xlfn.XLOOKUP(
      R29,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v>
      </c>
      <c r="T29" t="str" cm="1">
        <f t="array" ref="T29">_xlfn.LET(
  _xlpm.txt, S29,
  _xlpm.arr, _xlfn.DROP(_xlfn.TEXTSPLIT(_xlpm.txt, "'Fraktion': '"),,1),
  _xlpm.namen, _xlfn.TEXTBEFORE(_xlpm.arr, "',"),
  IFERROR(_xlfn.TEXTJOIN(", ", TRUE, _xlfn.UNIQUE(TRIM(_xlpm.namen))), "")
)</f>
        <v>Holz A1 - A3, E-Geräte (Kleingeräte), Holz A4, E-Geräte (Großgeräte)</v>
      </c>
      <c r="U29" s="1" t="str" cm="1">
        <f t="array" ref="U29">_xlfn.LET(
  _xlpm.txt, S29,
  _xlpm.teile, _xlfn.TEXTSPLIT(_xlpm.txt, "'Antwort': '"),
  _xlpm.koerper, _xlfn.DROP(_xlpm.teile,,1),
  _xlpm.antworten, _xlfn.TEXTBEFORE(_xlpm.koerper, "'}, 'page_content'"),
  IFERROR(_xlfn.TEXTJOIN(", ", TRUE, _xlfn.UNIQUE(TRIM(_xlpm.antworten))), "")
)</f>
        <v/>
      </c>
      <c r="V29" t="s">
        <v>632</v>
      </c>
      <c r="Z29" s="1" t="str">
        <v>Wie entsorge ich Europaletten?</v>
      </c>
      <c r="AA29" t="str" cm="1">
        <f t="array" ref="AA29">_xlfn.LET(
  _xlpm.keys, _xlfn.TOCOL(_3lg_4_1_4o[[generierte_frage_0]:[generierte_frage_7]], 1),
  _xlpm.vals, _xlfn.TOCOL(_3lg_4_1_4o[[kontext_frage_0]:[kontext_frage_7]], 1),
  _xlpm.maske, _xlpm.keys&lt;&gt;"",
  IFERROR(
    _xlfn.XLOOKUP(
      Z29,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v>
      </c>
      <c r="AB29" s="1" t="str" cm="1">
        <f t="array" ref="AB29">_xlfn.LET(
  _xlpm.txt, AA29,
  _xlpm.arr, _xlfn.DROP(_xlfn.TEXTSPLIT(_xlpm.txt, "'Fraktion': '"),,1),
  _xlpm.namen, _xlfn.TEXTBEFORE(_xlpm.arr, "',"),
  IFERROR(_xlfn.TEXTJOIN(", ", TRUE, _xlfn.UNIQUE(TRIM(_xlpm.namen))), "")
)</f>
        <v>Holz A1 - A3, E-Geräte (Kleingeräte), Holz A4, E-Geräte (Großgeräte)</v>
      </c>
      <c r="AC29" s="1" t="str" cm="1">
        <f t="array" ref="AC29">_xlfn.LET(
  _xlpm.txt, AA29,
  _xlpm.teile, _xlfn.TEXTSPLIT(_xlpm.txt, "'Antwort': '"),
  _xlpm.koerper, _xlfn.DROP(_xlpm.teile,,1),
  _xlpm.antworten, _xlfn.TEXTBEFORE(_xlpm.koerper, "'}, 'page_content'"),
  IFERROR(_xlfn.TEXTJOIN(", ", TRUE, _xlfn.UNIQUE(TRIM(_xlpm.antworten))), "")
)</f>
        <v/>
      </c>
      <c r="AD29" t="s">
        <v>632</v>
      </c>
    </row>
    <row r="30" spans="2:30" ht="390" x14ac:dyDescent="0.25">
      <c r="B30" t="str">
        <v>Können Stühle im Sperrmüllcontainer entsorgt werden?</v>
      </c>
      <c r="C30" s="1" t="str" cm="1">
        <f t="array" ref="C30">_xlfn.LET(
  _xlpm.keys, _xlfn.TOCOL(_3sm_4_1_4_1[[generierte_frage_0]:[generierte_frage_7]], 1),
  _xlpm.vals, _xlfn.TOCOL(_3sm_4_1_4_1[[kontext_frage_0]:[kontext_frage_7]], 1),
  _xlpm.maske, _xlpm.keys&lt;&gt;"",
  IFERROR(
    _xlfn.XLOOKUP(
      B30,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v>
      </c>
      <c r="D30" s="1" t="str" cm="1">
        <f t="array" ref="D30">_xlfn.LET(
  _xlpm.txt, C30,
  _xlpm.arr, _xlfn.DROP(_xlfn.TEXTSPLIT(_xlpm.txt, "'Fraktion': '"),,1),
  _xlpm.namen, _xlfn.TEXTBEFORE(_xlpm.arr, "',"),
  IFERROR(_xlfn.TEXTJOIN(", ", TRUE, _xlfn.UNIQUE(TRIM(_xlpm.namen))), "")
)</f>
        <v>Sperrmüll, Kunststoff | Verpackungen, Mischabfall | Gewerbeabfall, Bauschutt</v>
      </c>
      <c r="E30" s="1" t="str" cm="1">
        <f t="array" ref="E30">_xlfn.LET(
  _xlpm.txt, C30,
  _xlpm.teile, _xlfn.TEXTSPLIT(_xlpm.txt, "'Antwort': '"),
  _xlpm.koerper, _xlfn.DROP(_xlpm.teile,,1),
  _xlpm.antworten, _xlfn.TEXTBEFORE(_xlpm.koerper, "'}, 'page_content'"),
  IFERROR(_xlfn.TEXTJOIN(", ", TRUE, _xlfn.UNIQUE(TRIM(_xlpm.antworten))), "")
)</f>
        <v/>
      </c>
      <c r="F30" t="s">
        <v>632</v>
      </c>
      <c r="J30" t="str">
        <v>Können Stühle im Sperrmüll entsorgt werden?</v>
      </c>
      <c r="K30" t="str" cm="1">
        <f t="array" ref="K30">_xlfn.LET(
  _xlpm.keys, _xlfn.TOCOL(_3sm_4_1_4o[[generierte_frage_0]:[generierte_frage_7]], 1),
  _xlpm.vals, _xlfn.TOCOL(_3sm_4_1_4o[[kontext_frage_0]:[kontext_frage_7]], 1),
  _xlpm.maske, _xlpm.keys&lt;&gt;"",
  IFERROR(
    _xlfn.XLOOKUP(
      J30,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30" s="1" t="str" cm="1">
        <f t="array" ref="L30">_xlfn.LET(
  _xlpm.txt, K30,
  _xlpm.arr, _xlfn.DROP(_xlfn.TEXTSPLIT(_xlpm.txt, "'Fraktion': '"),,1),
  _xlpm.namen, _xlfn.TEXTBEFORE(_xlpm.arr, "',"),
  IFERROR(_xlfn.TEXTJOIN(", ", TRUE, _xlfn.UNIQUE(TRIM(_xlpm.namen))), "")
)</f>
        <v>Sperrmüll, Baumischabfall, Kunststoff | Verpackungen, Mischabfall | Gewerbeabfall</v>
      </c>
      <c r="M30" s="1" t="str" cm="1">
        <f t="array" ref="M30">_xlfn.LET(
  _xlpm.txt, K30,
  _xlpm.teile, _xlfn.TEXTSPLIT(_xlpm.txt, "'Antwort': '"),
  _xlpm.koerper, _xlfn.DROP(_xlpm.teile,,1),
  _xlpm.antworten, _xlfn.TEXTBEFORE(_xlpm.koerper, "'}, 'page_content'"),
  IFERROR(_xlfn.TEXTJOIN(", ", TRUE, _xlfn.UNIQUE(TRIM(_xlpm.antworten))), "")
)</f>
        <v/>
      </c>
      <c r="N30" t="s">
        <v>632</v>
      </c>
      <c r="R30" t="str">
        <v>Können Stühle im Sperrmüllcontainer entsorgt werden?</v>
      </c>
      <c r="S30" t="str" cm="1">
        <f t="array" ref="S30">_xlfn.LET(
  _xlpm.keys, _xlfn.TOCOL(_3lg_4_1_4_1[[generierte_frage_0]:[generierte_frage_7]], 1),
  _xlpm.vals, _xlfn.TOCOL(_3lg_4_1_4_1[[kontext_frage_0]:[kontext_frage_7]], 1),
  _xlpm.maske, _xlpm.keys&lt;&gt;"",
  IFERROR(
    _xlfn.XLOOKUP(
      R30,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30" t="str" cm="1">
        <f t="array" ref="T30">_xlfn.LET(
  _xlpm.txt, S30,
  _xlpm.arr, _xlfn.DROP(_xlfn.TEXTSPLIT(_xlpm.txt, "'Fraktion': '"),,1),
  _xlpm.namen, _xlfn.TEXTBEFORE(_xlpm.arr, "',"),
  IFERROR(_xlfn.TEXTJOIN(", ", TRUE, _xlfn.UNIQUE(TRIM(_xlpm.namen))), "")
)</f>
        <v>Sperrmüll, Holz A4, Kunststoff | Verpackungen, Mischabfall | Gewerbeabfall</v>
      </c>
      <c r="U30" s="1" t="str" cm="1">
        <f t="array" ref="U30">_xlfn.LET(
  _xlpm.txt, S30,
  _xlpm.teile, _xlfn.TEXTSPLIT(_xlpm.txt, "'Antwort': '"),
  _xlpm.koerper, _xlfn.DROP(_xlpm.teile,,1),
  _xlpm.antworten, _xlfn.TEXTBEFORE(_xlpm.koerper, "'}, 'page_content'"),
  IFERROR(_xlfn.TEXTJOIN(", ", TRUE, _xlfn.UNIQUE(TRIM(_xlpm.antworten))), "")
)</f>
        <v/>
      </c>
      <c r="V30" t="s">
        <v>632</v>
      </c>
      <c r="Z30" s="1" t="str">
        <v>Dürfen Stühle im Sperrmüllcontainer entsorgt werden?</v>
      </c>
      <c r="AA30" t="str" cm="1">
        <f t="array" ref="AA30">_xlfn.LET(
  _xlpm.keys, _xlfn.TOCOL(_3lg_4_1_4o[[generierte_frage_0]:[generierte_frage_7]], 1),
  _xlpm.vals, _xlfn.TOCOL(_3lg_4_1_4o[[kontext_frage_0]:[kontext_frage_7]], 1),
  _xlpm.maske, _xlpm.keys&lt;&gt;"",
  IFERROR(
    _xlfn.XLOOKUP(
      Z30,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AB30" s="1" t="str" cm="1">
        <f t="array" ref="AB30">_xlfn.LET(
  _xlpm.txt, AA30,
  _xlpm.arr, _xlfn.DROP(_xlfn.TEXTSPLIT(_xlpm.txt, "'Fraktion': '"),,1),
  _xlpm.namen, _xlfn.TEXTBEFORE(_xlpm.arr, "',"),
  IFERROR(_xlfn.TEXTJOIN(", ", TRUE, _xlfn.UNIQUE(TRIM(_xlpm.namen))), "")
)</f>
        <v>Sperrmüll, Holz A4, Kunststoff | Verpackungen, Baumischabfall</v>
      </c>
      <c r="AC30" s="1" t="str" cm="1">
        <f t="array" ref="AC30">_xlfn.LET(
  _xlpm.txt, AA30,
  _xlpm.teile, _xlfn.TEXTSPLIT(_xlpm.txt, "'Antwort': '"),
  _xlpm.koerper, _xlfn.DROP(_xlpm.teile,,1),
  _xlpm.antworten, _xlfn.TEXTBEFORE(_xlpm.koerper, "'}, 'page_content'"),
  IFERROR(_xlfn.TEXTJOIN(", ", TRUE, _xlfn.UNIQUE(TRIM(_xlpm.antworten))), "")
)</f>
        <v/>
      </c>
      <c r="AD30" t="s">
        <v>632</v>
      </c>
    </row>
    <row r="31" spans="2:30" ht="345" x14ac:dyDescent="0.25">
      <c r="B31" t="str">
        <v>Dürfen Fliesen in den Bauschuttcontainer?</v>
      </c>
      <c r="C31" s="1" t="str" cm="1">
        <f t="array" ref="C31">_xlfn.LET(
  _xlpm.keys, _xlfn.TOCOL(_3sm_4_1_4_1[[generierte_frage_0]:[generierte_frage_7]], 1),
  _xlpm.vals, _xlfn.TOCOL(_3sm_4_1_4_1[[kontext_frage_0]:[kontext_frage_7]], 1),
  _xlpm.maske, _xlpm.keys&lt;&gt;"",
  IFERROR(
    _xlfn.XLOOKUP(
      B31,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31" s="1" t="str" cm="1">
        <f t="array" ref="D31">_xlfn.LET(
  _xlpm.txt, C31,
  _xlpm.arr, _xlfn.DROP(_xlfn.TEXTSPLIT(_xlpm.txt, "'Fraktion': '"),,1),
  _xlpm.namen, _xlfn.TEXTBEFORE(_xlpm.arr, "',"),
  IFERROR(_xlfn.TEXTJOIN(", ", TRUE, _xlfn.UNIQUE(TRIM(_xlpm.namen))), "")
)</f>
        <v>Baumischabfall, Bauschutt, Mischabfall | Gewerbeabfall, Sperrmüll</v>
      </c>
      <c r="E31" s="1" t="str" cm="1">
        <f t="array" ref="E31">_xlfn.LET(
  _xlpm.txt, C31,
  _xlpm.teile, _xlfn.TEXTSPLIT(_xlpm.txt, "'Antwort': '"),
  _xlpm.koerper, _xlfn.DROP(_xlpm.teile,,1),
  _xlpm.antworten, _xlfn.TEXTBEFORE(_xlpm.koerper, "'}, 'page_content'"),
  IFERROR(_xlfn.TEXTJOIN(", ", TRUE, _xlfn.UNIQUE(TRIM(_xlpm.antworten))), "")
)</f>
        <v/>
      </c>
      <c r="F31" t="s">
        <v>632</v>
      </c>
      <c r="J31" t="str">
        <v>Wie entsorgt man Fliesen?</v>
      </c>
      <c r="K31" t="str" cm="1">
        <f t="array" ref="K31">_xlfn.LET(
  _xlpm.keys, _xlfn.TOCOL(_3sm_4_1_4o[[generierte_frage_0]:[generierte_frage_7]], 1),
  _xlpm.vals, _xlfn.TOCOL(_3sm_4_1_4o[[kontext_frage_0]:[kontext_frage_7]], 1),
  _xlpm.maske, _xlpm.keys&lt;&gt;"",
  IFERROR(
    _xlfn.XLOOKUP(
      J31,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31" s="1" t="str" cm="1">
        <f t="array" ref="L31">_xlfn.LET(
  _xlpm.txt, K31,
  _xlpm.arr, _xlfn.DROP(_xlfn.TEXTSPLIT(_xlpm.txt, "'Fraktion': '"),,1),
  _xlpm.namen, _xlfn.TEXTBEFORE(_xlpm.arr, "',"),
  IFERROR(_xlfn.TEXTJOIN(", ", TRUE, _xlfn.UNIQUE(TRIM(_xlpm.namen))), "")
)</f>
        <v>Baumischabfall, Bauschutt, Holz A1 - A3, Mischabfall | Gewerbeabfall</v>
      </c>
      <c r="M31" s="1" t="str" cm="1">
        <f t="array" ref="M31">_xlfn.LET(
  _xlpm.txt, K31,
  _xlpm.teile, _xlfn.TEXTSPLIT(_xlpm.txt, "'Antwort': '"),
  _xlpm.koerper, _xlfn.DROP(_xlpm.teile,,1),
  _xlpm.antworten, _xlfn.TEXTBEFORE(_xlpm.koerper, "'}, 'page_content'"),
  IFERROR(_xlfn.TEXTJOIN(", ", TRUE, _xlfn.UNIQUE(TRIM(_xlpm.antworten))), "")
)</f>
        <v/>
      </c>
      <c r="N31" t="s">
        <v>632</v>
      </c>
      <c r="R31" t="str">
        <v>Dürfen Fliesen in den Bauschuttcontainer?</v>
      </c>
      <c r="S31" t="str" cm="1">
        <f t="array" ref="S31">_xlfn.LET(
  _xlpm.keys, _xlfn.TOCOL(_3lg_4_1_4_1[[generierte_frage_0]:[generierte_frage_7]], 1),
  _xlpm.vals, _xlfn.TOCOL(_3lg_4_1_4_1[[kontext_frage_0]:[kontext_frage_7]], 1),
  _xlpm.maske, _xlpm.keys&lt;&gt;"",
  IFERROR(
    _xlfn.XLOOKUP(
      R31,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T31" t="str" cm="1">
        <f t="array" ref="T31">_xlfn.LET(
  _xlpm.txt, S31,
  _xlpm.arr, _xlfn.DROP(_xlfn.TEXTSPLIT(_xlpm.txt, "'Fraktion': '"),,1),
  _xlpm.namen, _xlfn.TEXTBEFORE(_xlpm.arr, "',"),
  IFERROR(_xlfn.TEXTJOIN(", ", TRUE, _xlfn.UNIQUE(TRIM(_xlpm.namen))), "")
)</f>
        <v>Baumischabfall, Bauschutt, Mischabfall | Gewerbeabfall, Holz A4</v>
      </c>
      <c r="U31" s="1" t="str" cm="1">
        <f t="array" ref="U31">_xlfn.LET(
  _xlpm.txt, S31,
  _xlpm.teile, _xlfn.TEXTSPLIT(_xlpm.txt, "'Antwort': '"),
  _xlpm.koerper, _xlfn.DROP(_xlpm.teile,,1),
  _xlpm.antworten, _xlfn.TEXTBEFORE(_xlpm.koerper, "'}, 'page_content'"),
  IFERROR(_xlfn.TEXTJOIN(", ", TRUE, _xlfn.UNIQUE(TRIM(_xlpm.antworten))), "")
)</f>
        <v/>
      </c>
      <c r="V31" t="s">
        <v>632</v>
      </c>
      <c r="Z31" s="1" t="str">
        <v>Wie werden Fliesen korrekt entsorgt?</v>
      </c>
      <c r="AA31" t="str" cm="1">
        <f t="array" ref="AA31">_xlfn.LET(
  _xlpm.keys, _xlfn.TOCOL(_3lg_4_1_4o[[generierte_frage_0]:[generierte_frage_7]], 1),
  _xlpm.vals, _xlfn.TOCOL(_3lg_4_1_4o[[kontext_frage_0]:[kontext_frage_7]], 1),
  _xlpm.maske, _xlpm.keys&lt;&gt;"",
  IFERROR(
    _xlfn.XLOOKUP(
      Z31,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AB31" s="1" t="str" cm="1">
        <f t="array" ref="AB31">_xlfn.LET(
  _xlpm.txt, AA31,
  _xlpm.arr, _xlfn.DROP(_xlfn.TEXTSPLIT(_xlpm.txt, "'Fraktion': '"),,1),
  _xlpm.namen, _xlfn.TEXTBEFORE(_xlpm.arr, "',"),
  IFERROR(_xlfn.TEXTJOIN(", ", TRUE, _xlfn.UNIQUE(TRIM(_xlpm.namen))), "")
)</f>
        <v>Baumischabfall, Bauschutt, Holz A1 - A3, Mischabfall | Gewerbeabfall</v>
      </c>
      <c r="AC31" s="1" t="str" cm="1">
        <f t="array" ref="AC31">_xlfn.LET(
  _xlpm.txt, AA31,
  _xlpm.teile, _xlfn.TEXTSPLIT(_xlpm.txt, "'Antwort': '"),
  _xlpm.koerper, _xlfn.DROP(_xlpm.teile,,1),
  _xlpm.antworten, _xlfn.TEXTBEFORE(_xlpm.koerper, "'}, 'page_content'"),
  IFERROR(_xlfn.TEXTJOIN(", ", TRUE, _xlfn.UNIQUE(TRIM(_xlpm.antworten))), "")
)</f>
        <v/>
      </c>
      <c r="AD31" t="s">
        <v>632</v>
      </c>
    </row>
    <row r="32" spans="2:30" ht="409.5" x14ac:dyDescent="0.25">
      <c r="B32" t="str">
        <v>Wie entsorge ich verwitterte Teerpappe, die in Müllsäcken gesammelt ist?</v>
      </c>
      <c r="C32" s="1" t="str" cm="1">
        <f t="array" ref="C32">_xlfn.LET(
  _xlpm.keys, _xlfn.TOCOL(_3sm_4_1_4_1[[generierte_frage_0]:[generierte_frage_7]], 1),
  _xlpm.vals, _xlfn.TOCOL(_3sm_4_1_4_1[[kontext_frage_0]:[kontext_frage_7]], 1),
  _xlpm.maske, _xlpm.keys&lt;&gt;"",
  IFERROR(
    _xlfn.XLOOKUP(
      B32,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D32" s="1" t="str" cm="1">
        <f t="array" ref="D32">_xlfn.LET(
  _xlpm.txt, C32,
  _xlpm.arr, _xlfn.DROP(_xlfn.TEXTSPLIT(_xlpm.txt, "'Fraktion': '"),,1),
  _xlpm.namen, _xlfn.TEXTBEFORE(_xlpm.arr, "',"),
  IFERROR(_xlfn.TEXTJOIN(", ", TRUE, _xlfn.UNIQUE(TRIM(_xlpm.namen))), "")
)</f>
        <v>Baumischabfall, Holz A1 - A3, Mischabfall | Gewerbeabfall, E-Geräte (Kleingeräte)</v>
      </c>
      <c r="E32" s="1" t="str" cm="1">
        <f t="array" ref="E32">_xlfn.LET(
  _xlpm.txt, C32,
  _xlpm.teile, _xlfn.TEXTSPLIT(_xlpm.txt, "'Antwort': '"),
  _xlpm.koerper, _xlfn.DROP(_xlpm.teile,,1),
  _xlpm.antworten, _xlfn.TEXTBEFORE(_xlpm.koerper, "'}, 'page_content'"),
  IFERROR(_xlfn.TEXTJOIN(", ", TRUE, _xlfn.UNIQUE(TRIM(_xlpm.antworten))), "")
)</f>
        <v/>
      </c>
      <c r="F32" t="s">
        <v>632</v>
      </c>
      <c r="J32" t="str">
        <v>Wie wird die Entsorgung von 4 Kubikmetern Bitumenschindeln organisiert?</v>
      </c>
      <c r="K32" t="str" cm="1">
        <f t="array" ref="K32">_xlfn.LET(
  _xlpm.keys, _xlfn.TOCOL(_3sm_4_1_4o[[generierte_frage_0]:[generierte_frage_7]], 1),
  _xlpm.vals, _xlfn.TOCOL(_3sm_4_1_4o[[kontext_frage_0]:[kontext_frage_7]], 1),
  _xlpm.maske, _xlpm.keys&lt;&gt;"",
  IFERROR(
    _xlfn.XLOOKUP(
      J32,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v>
      </c>
      <c r="L32" s="1" t="str" cm="1">
        <f t="array" ref="L32">_xlfn.LET(
  _xlpm.txt, K32,
  _xlpm.arr, _xlfn.DROP(_xlfn.TEXTSPLIT(_xlpm.txt, "'Fraktion': '"),,1),
  _xlpm.namen, _xlfn.TEXTBEFORE(_xlpm.arr, "',"),
  IFERROR(_xlfn.TEXTJOIN(", ", TRUE, _xlfn.UNIQUE(TRIM(_xlpm.namen))), "")
)</f>
        <v>Bauschutt, Holz A1 - A3, Baumischabfall, Kunststoff | Verpackungen</v>
      </c>
      <c r="M32" s="1" t="str" cm="1">
        <f t="array" ref="M32">_xlfn.LET(
  _xlpm.txt, K32,
  _xlpm.teile, _xlfn.TEXTSPLIT(_xlpm.txt, "'Antwort': '"),
  _xlpm.koerper, _xlfn.DROP(_xlpm.teile,,1),
  _xlpm.antworten, _xlfn.TEXTBEFORE(_xlpm.koerper, "'}, 'page_content'"),
  IFERROR(_xlfn.TEXTJOIN(", ", TRUE, _xlfn.UNIQUE(TRIM(_xlpm.antworten))), "")
)</f>
        <v/>
      </c>
      <c r="N32" t="s">
        <v>633</v>
      </c>
      <c r="R32" t="str">
        <v>Wie entsorge ich verwitterte Teerpappe, die in Müllsäcken gesammelt ist?</v>
      </c>
      <c r="S32" t="str" cm="1">
        <f t="array" ref="S32">_xlfn.LET(
  _xlpm.keys, _xlfn.TOCOL(_3lg_4_1_4_1[[generierte_frage_0]:[generierte_frage_7]], 1),
  _xlpm.vals, _xlfn.TOCOL(_3lg_4_1_4_1[[kontext_frage_0]:[kontext_frage_7]], 1),
  _xlpm.maske, _xlpm.keys&lt;&gt;"",
  IFERROR(
    _xlfn.XLOOKUP(
      R32,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T32" t="str" cm="1">
        <f t="array" ref="T32">_xlfn.LET(
  _xlpm.txt, S32,
  _xlpm.arr, _xlfn.DROP(_xlfn.TEXTSPLIT(_xlpm.txt, "'Fraktion': '"),,1),
  _xlpm.namen, _xlfn.TEXTBEFORE(_xlpm.arr, "',"),
  IFERROR(_xlfn.TEXTJOIN(", ", TRUE, _xlfn.UNIQUE(TRIM(_xlpm.namen))), "")
)</f>
        <v>Baumischabfall, Dachpappe, Holz A1 - A3, E-Geräte (Kleingeräte)</v>
      </c>
      <c r="U32" s="1" t="str" cm="1">
        <f t="array" ref="U32">_xlfn.LET(
  _xlpm.txt, S32,
  _xlpm.teile, _xlfn.TEXTSPLIT(_xlpm.txt, "'Antwort': '"),
  _xlpm.koerper, _xlfn.DROP(_xlpm.teile,,1),
  _xlpm.antworten, _xlfn.TEXTBEFORE(_xlpm.koerper, "'}, 'page_content'"),
  IFERROR(_xlfn.TEXTJOIN(", ", TRUE, _xlfn.UNIQUE(TRIM(_xlpm.antworten))), "")
)</f>
        <v/>
      </c>
      <c r="V32" t="s">
        <v>632</v>
      </c>
      <c r="Z32" s="1" t="str">
        <v>Wie wird die Entsorgung von 4 Kubikmetern Bitumenschindeln organisiert?</v>
      </c>
      <c r="AA32" t="str" cm="1">
        <f t="array" ref="AA32">_xlfn.LET(
  _xlpm.keys, _xlfn.TOCOL(_3lg_4_1_4o[[generierte_frage_0]:[generierte_frage_7]], 1),
  _xlpm.vals, _xlfn.TOCOL(_3lg_4_1_4o[[kontext_frage_0]:[kontext_frage_7]], 1),
  _xlpm.maske, _xlpm.keys&lt;&gt;"",
  IFERROR(
    _xlfn.XLOOKUP(
      Z32,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v>
      </c>
      <c r="AB32" s="1" t="str" cm="1">
        <f t="array" ref="AB32">_xlfn.LET(
  _xlpm.txt, AA32,
  _xlpm.arr, _xlfn.DROP(_xlfn.TEXTSPLIT(_xlpm.txt, "'Fraktion': '"),,1),
  _xlpm.namen, _xlfn.TEXTBEFORE(_xlpm.arr, "',"),
  IFERROR(_xlfn.TEXTJOIN(", ", TRUE, _xlfn.UNIQUE(TRIM(_xlpm.namen))), "")
)</f>
        <v>Holz A4, Bauschutt, Holz A1 - A3, Dachpappe</v>
      </c>
      <c r="AC32" s="1" t="str" cm="1">
        <f t="array" ref="AC32">_xlfn.LET(
  _xlpm.txt, AA32,
  _xlpm.teile, _xlfn.TEXTSPLIT(_xlpm.txt, "'Antwort': '"),
  _xlpm.koerper, _xlfn.DROP(_xlpm.teile,,1),
  _xlpm.antworten, _xlfn.TEXTBEFORE(_xlpm.koerper, "'}, 'page_content'"),
  IFERROR(_xlfn.TEXTJOIN(", ", TRUE, _xlfn.UNIQUE(TRIM(_xlpm.antworten))), "")
)</f>
        <v/>
      </c>
      <c r="AD32" t="s">
        <v>632</v>
      </c>
    </row>
    <row r="33" spans="2:30" ht="405" x14ac:dyDescent="0.25">
      <c r="B33" t="str">
        <v>Welcher Container ist für die Entsorgung von Schotter geeignet?</v>
      </c>
      <c r="C33" s="1" t="str" cm="1">
        <f t="array" ref="C33">_xlfn.LET(
  _xlpm.keys, _xlfn.TOCOL(_3sm_4_1_4_1[[generierte_frage_0]:[generierte_frage_7]], 1),
  _xlpm.vals, _xlfn.TOCOL(_3sm_4_1_4_1[[kontext_frage_0]:[kontext_frage_7]], 1),
  _xlpm.maske, _xlpm.keys&lt;&gt;"",
  IFERROR(
    _xlfn.XLOOKUP(
      B33,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D33" s="1" t="str" cm="1">
        <f t="array" ref="D33">_xlfn.LET(
  _xlpm.txt, C33,
  _xlpm.arr, _xlfn.DROP(_xlfn.TEXTSPLIT(_xlpm.txt, "'Fraktion': '"),,1),
  _xlpm.namen, _xlfn.TEXTBEFORE(_xlpm.arr, "',"),
  IFERROR(_xlfn.TEXTJOIN(", ", TRUE, _xlfn.UNIQUE(TRIM(_xlpm.namen))), "")
)</f>
        <v>Bauschutt, Kunststoff | Verpackungen, Baumischabfall, Holz A4</v>
      </c>
      <c r="E33" s="1" t="str" cm="1">
        <f t="array" ref="E33">_xlfn.LET(
  _xlpm.txt, C33,
  _xlpm.teile, _xlfn.TEXTSPLIT(_xlpm.txt, "'Antwort': '"),
  _xlpm.koerper, _xlfn.DROP(_xlpm.teile,,1),
  _xlpm.antworten, _xlfn.TEXTBEFORE(_xlpm.koerper, "'}, 'page_content'"),
  IFERROR(_xlfn.TEXTJOIN(", ", TRUE, _xlfn.UNIQUE(TRIM(_xlpm.antworten))), "")
)</f>
        <v/>
      </c>
      <c r="F33" t="s">
        <v>632</v>
      </c>
      <c r="J33" t="str">
        <v>Dürfen verwitterte Teerpappe in Müllsäcken entsorgt werden?</v>
      </c>
      <c r="K33" t="str" cm="1">
        <f t="array" ref="K33">_xlfn.LET(
  _xlpm.keys, _xlfn.TOCOL(_3sm_4_1_4o[[generierte_frage_0]:[generierte_frage_7]], 1),
  _xlpm.vals, _xlfn.TOCOL(_3sm_4_1_4o[[kontext_frage_0]:[kontext_frage_7]], 1),
  _xlpm.maske, _xlpm.keys&lt;&gt;"",
  IFERROR(
    _xlfn.XLOOKUP(
      J33,
      _xlfn._xlws.FILTER(_xlpm.keys, _xlpm.maske, ""),
      _xlfn._xlws.FILTER(_xlpm.vals, _xlpm.maske, ""),
      "nicht gefunden"
    ),
    "nicht gefunden"
  )
)</f>
        <v>[{'id':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L33" s="1" t="str" cm="1">
        <f t="array" ref="L33">_xlfn.LET(
  _xlpm.txt, K33,
  _xlpm.arr, _xlfn.DROP(_xlfn.TEXTSPLIT(_xlpm.txt, "'Fraktion': '"),,1),
  _xlpm.namen, _xlfn.TEXTBEFORE(_xlpm.arr, "',"),
  IFERROR(_xlfn.TEXTJOIN(", ", TRUE, _xlfn.UNIQUE(TRIM(_xlpm.namen))), "")
)</f>
        <v>Mischabfall | Gewerbeabfall, Holz A4, Pappe | Papier, Holz A1 - A3</v>
      </c>
      <c r="M33" s="1" t="str" cm="1">
        <f t="array" ref="M33">_xlfn.LET(
  _xlpm.txt, K33,
  _xlpm.teile, _xlfn.TEXTSPLIT(_xlpm.txt, "'Antwort': '"),
  _xlpm.koerper, _xlfn.DROP(_xlpm.teile,,1),
  _xlpm.antworten, _xlfn.TEXTBEFORE(_xlpm.koerper, "'}, 'page_content'"),
  IFERROR(_xlfn.TEXTJOIN(", ", TRUE, _xlfn.UNIQUE(TRIM(_xlpm.antworten))), "")
)</f>
        <v/>
      </c>
      <c r="N33" t="s">
        <v>633</v>
      </c>
      <c r="R33" t="str">
        <v>Welcher Container ist für die Entsorgung von Schotter geeignet?</v>
      </c>
      <c r="S33" t="str" cm="1">
        <f t="array" ref="S33">_xlfn.LET(
  _xlpm.keys, _xlfn.TOCOL(_3lg_4_1_4_1[[generierte_frage_0]:[generierte_frage_7]], 1),
  _xlpm.vals, _xlfn.TOCOL(_3lg_4_1_4_1[[kontext_frage_0]:[kontext_frage_7]], 1),
  _xlpm.maske, _xlpm.keys&lt;&gt;"",
  IFERROR(
    _xlfn.XLOOKUP(
      R33,
      _xlfn._xlws.FILTER(_xlpm.keys, _xlpm.maske, ""),
      _xlfn._xlws.FILTER(_xlpm.vals, _xlpm.maske, ""),
      "nicht gefunden"
    ),
    "nicht gefunden"
  )
)</f>
        <v>[{'id':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T33" t="str" cm="1">
        <f t="array" ref="T33">_xlfn.LET(
  _xlpm.txt, S33,
  _xlpm.arr, _xlfn.DROP(_xlfn.TEXTSPLIT(_xlpm.txt, "'Fraktion': '"),,1),
  _xlpm.namen, _xlfn.TEXTBEFORE(_xlpm.arr, "',"),
  IFERROR(_xlfn.TEXTJOIN(", ", TRUE, _xlfn.UNIQUE(TRIM(_xlpm.namen))), "")
)</f>
        <v>Kunststoff | Verpackungen, Bauschutt, Baumischabfall, Holz A4</v>
      </c>
      <c r="U33" s="1" t="str" cm="1">
        <f t="array" ref="U33">_xlfn.LET(
  _xlpm.txt, S33,
  _xlpm.teile, _xlfn.TEXTSPLIT(_xlpm.txt, "'Antwort': '"),
  _xlpm.koerper, _xlfn.DROP(_xlpm.teile,,1),
  _xlpm.antworten, _xlfn.TEXTBEFORE(_xlpm.koerper, "'}, 'page_content'"),
  IFERROR(_xlfn.TEXTJOIN(", ", TRUE, _xlfn.UNIQUE(TRIM(_xlpm.antworten))), "")
)</f>
        <v/>
      </c>
      <c r="V33" t="s">
        <v>632</v>
      </c>
      <c r="Z33" s="1" t="str">
        <v>Wie entsorge ich Baumischabfall bestehend aus Schilfrohrputz, Ziegeln und Mörtel?</v>
      </c>
      <c r="AA33" t="str" cm="1">
        <f t="array" ref="AA33">_xlfn.LET(
  _xlpm.keys, _xlfn.TOCOL(_3lg_4_1_4o[[generierte_frage_0]:[generierte_frage_7]], 1),
  _xlpm.vals, _xlfn.TOCOL(_3lg_4_1_4o[[kontext_frage_0]:[kontext_frage_7]], 1),
  _xlpm.maske, _xlpm.keys&lt;&gt;"",
  IFERROR(
    _xlfn.XLOOKUP(
      Z33,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AB33" s="1" t="str" cm="1">
        <f t="array" ref="AB33">_xlfn.LET(
  _xlpm.txt, AA33,
  _xlpm.arr, _xlfn.DROP(_xlfn.TEXTSPLIT(_xlpm.txt, "'Fraktion': '"),,1),
  _xlpm.namen, _xlfn.TEXTBEFORE(_xlpm.arr, "',"),
  IFERROR(_xlfn.TEXTJOIN(", ", TRUE, _xlfn.UNIQUE(TRIM(_xlpm.namen))), "")
)</f>
        <v>Baumischabfall, Bauschutt, Holz A1 - A3, Mischabfall | Gewerbeabfall</v>
      </c>
      <c r="AC33" s="1" t="str" cm="1">
        <f t="array" ref="AC33">_xlfn.LET(
  _xlpm.txt, AA33,
  _xlpm.teile, _xlfn.TEXTSPLIT(_xlpm.txt, "'Antwort': '"),
  _xlpm.koerper, _xlfn.DROP(_xlpm.teile,,1),
  _xlpm.antworten, _xlfn.TEXTBEFORE(_xlpm.koerper, "'}, 'page_content'"),
  IFERROR(_xlfn.TEXTJOIN(", ", TRUE, _xlfn.UNIQUE(TRIM(_xlpm.antworten))), "")
)</f>
        <v/>
      </c>
      <c r="AD33" t="s">
        <v>632</v>
      </c>
    </row>
    <row r="34" spans="2:30" ht="409.5" x14ac:dyDescent="0.25">
      <c r="B34" t="str">
        <v>Dürfen Gibskartonplatten in den Container?</v>
      </c>
      <c r="C34" s="1" t="str" cm="1">
        <f t="array" ref="C34">_xlfn.LET(
  _xlpm.keys, _xlfn.TOCOL(_3sm_4_1_4_1[[generierte_frage_0]:[generierte_frage_7]], 1),
  _xlpm.vals, _xlfn.TOCOL(_3sm_4_1_4_1[[kontext_frage_0]:[kontext_frage_7]], 1),
  _xlpm.maske, _xlpm.keys&lt;&gt;"",
  IFERROR(
    _xlfn.XLOOKUP(
      B34,
      _xlfn._xlws.FILTER(_xlpm.keys, _xlpm.maske, ""),
      _xlfn._xlws.FILTER(_xlpm.vals, _xlpm.maske, ""),
      "nicht gefunden"
    ),
    "nicht gefunden"
  )
)</f>
        <v>[{'id':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D34" s="1" t="str" cm="1">
        <f t="array" ref="D34">_xlfn.LET(
  _xlpm.txt, C34,
  _xlpm.arr, _xlfn.DROP(_xlfn.TEXTSPLIT(_xlpm.txt, "'Fraktion': '"),,1),
  _xlpm.namen, _xlfn.TEXTBEFORE(_xlpm.arr, "',"),
  IFERROR(_xlfn.TEXTJOIN(", ", TRUE, _xlfn.UNIQUE(TRIM(_xlpm.namen))), "")
)</f>
        <v>Kunststoff | Verpackungen, Mischabfall | Gewerbeabfall, Holz A1 - A3, Holz A4</v>
      </c>
      <c r="E34" s="1" t="str" cm="1">
        <f t="array" ref="E34">_xlfn.LET(
  _xlpm.txt, C34,
  _xlpm.teile, _xlfn.TEXTSPLIT(_xlpm.txt, "'Antwort': '"),
  _xlpm.koerper, _xlfn.DROP(_xlpm.teile,,1),
  _xlpm.antworten, _xlfn.TEXTBEFORE(_xlpm.koerper, "'}, 'page_content'"),
  IFERROR(_xlfn.TEXTJOIN(", ", TRUE, _xlfn.UNIQUE(TRIM(_xlpm.antworten))), "")
)</f>
        <v/>
      </c>
      <c r="F34" t="s">
        <v>633</v>
      </c>
      <c r="J34" t="str">
        <v>Welcher Container ist für die Entsorgung von Schotter geeignet?</v>
      </c>
      <c r="K34" t="str" cm="1">
        <f t="array" ref="K34">_xlfn.LET(
  _xlpm.keys, _xlfn.TOCOL(_3sm_4_1_4o[[generierte_frage_0]:[generierte_frage_7]], 1),
  _xlpm.vals, _xlfn.TOCOL(_3sm_4_1_4o[[kontext_frage_0]:[kontext_frage_7]], 1),
  _xlpm.maske, _xlpm.keys&lt;&gt;"",
  IFERROR(
    _xlfn.XLOOKUP(
      J34,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L34" s="1" t="str" cm="1">
        <f t="array" ref="L34">_xlfn.LET(
  _xlpm.txt, K34,
  _xlpm.arr, _xlfn.DROP(_xlfn.TEXTSPLIT(_xlpm.txt, "'Fraktion': '"),,1),
  _xlpm.namen, _xlfn.TEXTBEFORE(_xlpm.arr, "',"),
  IFERROR(_xlfn.TEXTJOIN(", ", TRUE, _xlfn.UNIQUE(TRIM(_xlpm.namen))), "")
)</f>
        <v>Bauschutt, Kunststoff | Verpackungen, Baumischabfall, Holz A4</v>
      </c>
      <c r="M34" s="1" t="str" cm="1">
        <f t="array" ref="M34">_xlfn.LET(
  _xlpm.txt, K34,
  _xlpm.teile, _xlfn.TEXTSPLIT(_xlpm.txt, "'Antwort': '"),
  _xlpm.koerper, _xlfn.DROP(_xlpm.teile,,1),
  _xlpm.antworten, _xlfn.TEXTBEFORE(_xlpm.koerper, "'}, 'page_content'"),
  IFERROR(_xlfn.TEXTJOIN(", ", TRUE, _xlfn.UNIQUE(TRIM(_xlpm.antworten))), "")
)</f>
        <v/>
      </c>
      <c r="N34" t="s">
        <v>632</v>
      </c>
      <c r="R34" t="str">
        <v>In welchen Container gehören Gipskartonplatten?</v>
      </c>
      <c r="S34" t="str" cm="1">
        <f t="array" ref="S34">_xlfn.LET(
  _xlpm.keys, _xlfn.TOCOL(_3lg_4_1_4_1[[generierte_frage_0]:[generierte_frage_7]], 1),
  _xlpm.vals, _xlfn.TOCOL(_3lg_4_1_4_1[[kontext_frage_0]:[kontext_frage_7]], 1),
  _xlpm.maske, _xlpm.keys&lt;&gt;"",
  IFERROR(
    _xlfn.XLOOKUP(
      R34,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v>
      </c>
      <c r="T34" t="str" cm="1">
        <f t="array" ref="T34">_xlfn.LET(
  _xlpm.txt, S34,
  _xlpm.arr, _xlfn.DROP(_xlfn.TEXTSPLIT(_xlpm.txt, "'Fraktion': '"),,1),
  _xlpm.namen, _xlfn.TEXTBEFORE(_xlpm.arr, "',"),
  IFERROR(_xlfn.TEXTJOIN(", ", TRUE, _xlfn.UNIQUE(TRIM(_xlpm.namen))), "")
)</f>
        <v>Bauschutt, Mischabfall | Gewerbeabfall, Baumischabfall, Kunststoff | Verpackungen</v>
      </c>
      <c r="U34" s="1" t="str" cm="1">
        <f t="array" ref="U34">_xlfn.LET(
  _xlpm.txt, S34,
  _xlpm.teile, _xlfn.TEXTSPLIT(_xlpm.txt, "'Antwort': '"),
  _xlpm.koerper, _xlfn.DROP(_xlpm.teile,,1),
  _xlpm.antworten, _xlfn.TEXTBEFORE(_xlpm.koerper, "'}, 'page_content'"),
  IFERROR(_xlfn.TEXTJOIN(", ", TRUE, _xlfn.UNIQUE(TRIM(_xlpm.antworten))), "")
)</f>
        <v/>
      </c>
      <c r="V34" t="s">
        <v>632</v>
      </c>
      <c r="Z34" s="1" t="str">
        <v>Welcher Container ist für die Entsorgung von Schotter geeignet?</v>
      </c>
      <c r="AA34" t="str" cm="1">
        <f t="array" ref="AA34">_xlfn.LET(
  _xlpm.keys, _xlfn.TOCOL(_3lg_4_1_4o[[generierte_frage_0]:[generierte_frage_7]], 1),
  _xlpm.vals, _xlfn.TOCOL(_3lg_4_1_4o[[kontext_frage_0]:[kontext_frage_7]], 1),
  _xlpm.maske, _xlpm.keys&lt;&gt;"",
  IFERROR(
    _xlfn.XLOOKUP(
      Z34,
      _xlfn._xlws.FILTER(_xlpm.keys, _xlpm.maske, ""),
      _xlfn._xlws.FILTER(_xlpm.vals, _xlpm.maske, ""),
      "nicht gefunden"
    ),
    "nicht gefunden"
  )
)</f>
        <v>[{'id':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34" s="1" t="str" cm="1">
        <f t="array" ref="AB34">_xlfn.LET(
  _xlpm.txt, AA34,
  _xlpm.arr, _xlfn.DROP(_xlfn.TEXTSPLIT(_xlpm.txt, "'Fraktion': '"),,1),
  _xlpm.namen, _xlfn.TEXTBEFORE(_xlpm.arr, "',"),
  IFERROR(_xlfn.TEXTJOIN(", ", TRUE, _xlfn.UNIQUE(TRIM(_xlpm.namen))), "")
)</f>
        <v>Kunststoff | Verpackungen, Bauschutt, Baumischabfall, Holz A4</v>
      </c>
      <c r="AC34" s="1" t="str" cm="1">
        <f t="array" ref="AC34">_xlfn.LET(
  _xlpm.txt, AA34,
  _xlpm.teile, _xlfn.TEXTSPLIT(_xlpm.txt, "'Antwort': '"),
  _xlpm.koerper, _xlfn.DROP(_xlpm.teile,,1),
  _xlpm.antworten, _xlfn.TEXTBEFORE(_xlpm.koerper, "'}, 'page_content'"),
  IFERROR(_xlfn.TEXTJOIN(", ", TRUE, _xlfn.UNIQUE(TRIM(_xlpm.antworten))), "")
)</f>
        <v/>
      </c>
      <c r="AD34" t="s">
        <v>632</v>
      </c>
    </row>
    <row r="35" spans="2:30" ht="409.5" x14ac:dyDescent="0.25">
      <c r="B35" t="str">
        <v>Können Schieferplatten bei einer Anmietung eines &lt;ANONYMIZED_LOCATION&gt; entsorgt werden?</v>
      </c>
      <c r="C35" s="1" t="str" cm="1">
        <f t="array" ref="C35">_xlfn.LET(
  _xlpm.keys, _xlfn.TOCOL(_3sm_4_1_4_1[[generierte_frage_0]:[generierte_frage_7]], 1),
  _xlpm.vals, _xlfn.TOCOL(_3sm_4_1_4_1[[kontext_frage_0]:[kontext_frage_7]], 1),
  _xlpm.maske, _xlpm.keys&lt;&gt;"",
  IFERROR(
    _xlfn.XLOOKUP(
      B35,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D35" s="1" t="str" cm="1">
        <f t="array" ref="D35">_xlfn.LET(
  _xlpm.txt, C35,
  _xlpm.arr, _xlfn.DROP(_xlfn.TEXTSPLIT(_xlpm.txt, "'Fraktion': '"),,1),
  _xlpm.namen, _xlfn.TEXTBEFORE(_xlpm.arr, "',"),
  IFERROR(_xlfn.TEXTJOIN(", ", TRUE, _xlfn.UNIQUE(TRIM(_xlpm.namen))), "")
)</f>
        <v>Bauschutt, Holz A4, Baumischabfall, Holz A1 - A3</v>
      </c>
      <c r="E35" s="1" t="str" cm="1">
        <f t="array" ref="E35">_xlfn.LET(
  _xlpm.txt, C35,
  _xlpm.teile, _xlfn.TEXTSPLIT(_xlpm.txt, "'Antwort': '"),
  _xlpm.koerper, _xlfn.DROP(_xlpm.teile,,1),
  _xlpm.antworten, _xlfn.TEXTBEFORE(_xlpm.koerper, "'}, 'page_content'"),
  IFERROR(_xlfn.TEXTJOIN(", ", TRUE, _xlfn.UNIQUE(TRIM(_xlpm.antworten))), "")
)</f>
        <v/>
      </c>
      <c r="F35" t="s">
        <v>632</v>
      </c>
      <c r="J35" t="str">
        <v>Dürfen Gibskartonplatten in den gleichen Container wie Mauerwerk entsorgt werden?</v>
      </c>
      <c r="K35" t="str" cm="1">
        <f t="array" ref="K35">_xlfn.LET(
  _xlpm.keys, _xlfn.TOCOL(_3sm_4_1_4o[[generierte_frage_0]:[generierte_frage_7]], 1),
  _xlpm.vals, _xlfn.TOCOL(_3sm_4_1_4o[[kontext_frage_0]:[kontext_frage_7]], 1),
  _xlpm.maske, _xlpm.keys&lt;&gt;"",
  IFERROR(
    _xlfn.XLOOKUP(
      J35,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35" s="1" t="str" cm="1">
        <f t="array" ref="L35">_xlfn.LET(
  _xlpm.txt, K35,
  _xlpm.arr, _xlfn.DROP(_xlfn.TEXTSPLIT(_xlpm.txt, "'Fraktion': '"),,1),
  _xlpm.namen, _xlfn.TEXTBEFORE(_xlpm.arr, "',"),
  IFERROR(_xlfn.TEXTJOIN(", ", TRUE, _xlfn.UNIQUE(TRIM(_xlpm.namen))), "")
)</f>
        <v>Baumischabfall, Bauschutt, Holz A1 - A3, Mischabfall | Gewerbeabfall</v>
      </c>
      <c r="M35" s="1" t="str" cm="1">
        <f t="array" ref="M35">_xlfn.LET(
  _xlpm.txt, K35,
  _xlpm.teile, _xlfn.TEXTSPLIT(_xlpm.txt, "'Antwort': '"),
  _xlpm.koerper, _xlfn.DROP(_xlpm.teile,,1),
  _xlpm.antworten, _xlfn.TEXTBEFORE(_xlpm.koerper, "'}, 'page_content'"),
  IFERROR(_xlfn.TEXTJOIN(", ", TRUE, _xlfn.UNIQUE(TRIM(_xlpm.antworten))), "")
)</f>
        <v/>
      </c>
      <c r="N35" t="s">
        <v>632</v>
      </c>
      <c r="R35" t="str">
        <v>Können Schieferplatten bei einer Anmietung eines &lt;ANONYMIZED_LOCATION&gt; entsorgt werden?</v>
      </c>
      <c r="S35" t="str" cm="1">
        <f t="array" ref="S35">_xlfn.LET(
  _xlpm.keys, _xlfn.TOCOL(_3lg_4_1_4_1[[generierte_frage_0]:[generierte_frage_7]], 1),
  _xlpm.vals, _xlfn.TOCOL(_3lg_4_1_4_1[[kontext_frage_0]:[kontext_frage_7]], 1),
  _xlpm.maske, _xlpm.keys&lt;&gt;"",
  IFERROR(
    _xlfn.XLOOKUP(
      R35,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T35" t="str" cm="1">
        <f t="array" ref="T35">_xlfn.LET(
  _xlpm.txt, S35,
  _xlpm.arr, _xlfn.DROP(_xlfn.TEXTSPLIT(_xlpm.txt, "'Fraktion': '"),,1),
  _xlpm.namen, _xlfn.TEXTBEFORE(_xlpm.arr, "',"),
  IFERROR(_xlfn.TEXTJOIN(", ", TRUE, _xlfn.UNIQUE(TRIM(_xlpm.namen))), "")
)</f>
        <v>Holz A4, Bauschutt, Holz A1 - A3, Baumischabfall</v>
      </c>
      <c r="U35" s="1" t="str" cm="1">
        <f t="array" ref="U35">_xlfn.LET(
  _xlpm.txt, S35,
  _xlpm.teile, _xlfn.TEXTSPLIT(_xlpm.txt, "'Antwort': '"),
  _xlpm.koerper, _xlfn.DROP(_xlpm.teile,,1),
  _xlpm.antworten, _xlfn.TEXTBEFORE(_xlpm.koerper, "'}, 'page_content'"),
  IFERROR(_xlfn.TEXTJOIN(", ", TRUE, _xlfn.UNIQUE(TRIM(_xlpm.antworten))), "")
)</f>
        <v/>
      </c>
      <c r="V35" t="s">
        <v>632</v>
      </c>
      <c r="Z35" s="1" t="str">
        <v>Welcher Container ist geeignet für die Entsorgung von Gibskartonplatten?</v>
      </c>
      <c r="AA35" t="str" cm="1">
        <f t="array" ref="AA35">_xlfn.LET(
  _xlpm.keys, _xlfn.TOCOL(_3lg_4_1_4o[[generierte_frage_0]:[generierte_frage_7]], 1),
  _xlpm.vals, _xlfn.TOCOL(_3lg_4_1_4o[[kontext_frage_0]:[kontext_frage_7]], 1),
  _xlpm.maske, _xlpm.keys&lt;&gt;"",
  IFERROR(
    _xlfn.XLOOKUP(
      Z35,
      _xlfn._xlws.FILTER(_xlpm.keys, _xlpm.maske, ""),
      _xlfn._xlws.FILTER(_xlpm.vals, _xlpm.maske, ""),
      "nicht gefunden"
    ),
    "nicht gefunden"
  )
)</f>
        <v>[{'id':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AB35" s="1" t="str" cm="1">
        <f t="array" ref="AB35">_xlfn.LET(
  _xlpm.txt, AA35,
  _xlpm.arr, _xlfn.DROP(_xlfn.TEXTSPLIT(_xlpm.txt, "'Fraktion': '"),,1),
  _xlpm.namen, _xlfn.TEXTBEFORE(_xlpm.arr, "',"),
  IFERROR(_xlfn.TEXTJOIN(", ", TRUE, _xlfn.UNIQUE(TRIM(_xlpm.namen))), "")
)</f>
        <v>Kunststoff | Verpackungen, Holz A1 - A3, Holz A4, Baumischabfall</v>
      </c>
      <c r="AC35" s="1" t="str" cm="1">
        <f t="array" ref="AC35">_xlfn.LET(
  _xlpm.txt, AA35,
  _xlpm.teile, _xlfn.TEXTSPLIT(_xlpm.txt, "'Antwort': '"),
  _xlpm.koerper, _xlfn.DROP(_xlpm.teile,,1),
  _xlpm.antworten, _xlfn.TEXTBEFORE(_xlpm.koerper, "'}, 'page_content'"),
  IFERROR(_xlfn.TEXTJOIN(", ", TRUE, _xlfn.UNIQUE(TRIM(_xlpm.antworten))), "")
)</f>
        <v/>
      </c>
      <c r="AD35" t="s">
        <v>632</v>
      </c>
    </row>
    <row r="36" spans="2:30" ht="390" x14ac:dyDescent="0.25">
      <c r="B36" t="str">
        <v>Wie kann ich Fliesen entsorgen?</v>
      </c>
      <c r="C36" s="1" t="str" cm="1">
        <f t="array" ref="C36">_xlfn.LET(
  _xlpm.keys, _xlfn.TOCOL(_3sm_4_1_4_1[[generierte_frage_0]:[generierte_frage_7]], 1),
  _xlpm.vals, _xlfn.TOCOL(_3sm_4_1_4_1[[kontext_frage_0]:[kontext_frage_7]], 1),
  _xlpm.maske, _xlpm.keys&lt;&gt;"",
  IFERROR(
    _xlfn.XLOOKUP(
      B36,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36" s="1" t="str" cm="1">
        <f t="array" ref="D36">_xlfn.LET(
  _xlpm.txt, C36,
  _xlpm.arr, _xlfn.DROP(_xlfn.TEXTSPLIT(_xlpm.txt, "'Fraktion': '"),,1),
  _xlpm.namen, _xlfn.TEXTBEFORE(_xlpm.arr, "',"),
  IFERROR(_xlfn.TEXTJOIN(", ", TRUE, _xlfn.UNIQUE(TRIM(_xlpm.namen))), "")
)</f>
        <v>Baumischabfall, Bauschutt, Holz A1 - A3, Sperrmüll</v>
      </c>
      <c r="E36" s="1" t="str" cm="1">
        <f t="array" ref="E36">_xlfn.LET(
  _xlpm.txt, C36,
  _xlpm.teile, _xlfn.TEXTSPLIT(_xlpm.txt, "'Antwort': '"),
  _xlpm.koerper, _xlfn.DROP(_xlpm.teile,,1),
  _xlpm.antworten, _xlfn.TEXTBEFORE(_xlpm.koerper, "'}, 'page_content'"),
  IFERROR(_xlfn.TEXTJOIN(", ", TRUE, _xlfn.UNIQUE(TRIM(_xlpm.antworten))), "")
)</f>
        <v/>
      </c>
      <c r="F36" t="s">
        <v>632</v>
      </c>
      <c r="J36" t="str">
        <v>Können Schieferplatten bei einer Anmietung eines &lt;ANONYMIZED_LOCATION&gt;s entsorgt werden?</v>
      </c>
      <c r="K36" t="str" cm="1">
        <f t="array" ref="K36">_xlfn.LET(
  _xlpm.keys, _xlfn.TOCOL(_3sm_4_1_4o[[generierte_frage_0]:[generierte_frage_7]], 1),
  _xlpm.vals, _xlfn.TOCOL(_3sm_4_1_4o[[kontext_frage_0]:[kontext_frage_7]], 1),
  _xlpm.maske, _xlpm.keys&lt;&gt;"",
  IFERROR(
    _xlfn.XLOOKUP(
      J36,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L36" s="1" t="str" cm="1">
        <f t="array" ref="L36">_xlfn.LET(
  _xlpm.txt, K36,
  _xlpm.arr, _xlfn.DROP(_xlfn.TEXTSPLIT(_xlpm.txt, "'Fraktion': '"),,1),
  _xlpm.namen, _xlfn.TEXTBEFORE(_xlpm.arr, "',"),
  IFERROR(_xlfn.TEXTJOIN(", ", TRUE, _xlfn.UNIQUE(TRIM(_xlpm.namen))), "")
)</f>
        <v>Bauschutt, Holz A4, Baumischabfall, Holz A1 - A3</v>
      </c>
      <c r="M36" s="1" t="str" cm="1">
        <f t="array" ref="M36">_xlfn.LET(
  _xlpm.txt, K36,
  _xlpm.teile, _xlfn.TEXTSPLIT(_xlpm.txt, "'Antwort': '"),
  _xlpm.koerper, _xlfn.DROP(_xlpm.teile,,1),
  _xlpm.antworten, _xlfn.TEXTBEFORE(_xlpm.koerper, "'}, 'page_content'"),
  IFERROR(_xlfn.TEXTJOIN(", ", TRUE, _xlfn.UNIQUE(TRIM(_xlpm.antworten))), "")
)</f>
        <v/>
      </c>
      <c r="N36" t="s">
        <v>632</v>
      </c>
      <c r="R36" t="str">
        <v>Wie kann ich Fliesen entsorgen?</v>
      </c>
      <c r="S36" t="str" cm="1">
        <f t="array" ref="S36">_xlfn.LET(
  _xlpm.keys, _xlfn.TOCOL(_3lg_4_1_4_1[[generierte_frage_0]:[generierte_frage_7]], 1),
  _xlpm.vals, _xlfn.TOCOL(_3lg_4_1_4_1[[kontext_frage_0]:[kontext_frage_7]], 1),
  _xlpm.maske, _xlpm.keys&lt;&gt;"",
  IFERROR(
    _xlfn.XLOOKUP(
      R36,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36" t="str" cm="1">
        <f t="array" ref="T36">_xlfn.LET(
  _xlpm.txt, S36,
  _xlpm.arr, _xlfn.DROP(_xlfn.TEXTSPLIT(_xlpm.txt, "'Fraktion': '"),,1),
  _xlpm.namen, _xlfn.TEXTBEFORE(_xlpm.arr, "',"),
  IFERROR(_xlfn.TEXTJOIN(", ", TRUE, _xlfn.UNIQUE(TRIM(_xlpm.namen))), "")
)</f>
        <v>Baumischabfall, Bauschutt, Holz A1 - A3, Mischabfall | Gewerbeabfall</v>
      </c>
      <c r="U36" s="1" t="str" cm="1">
        <f t="array" ref="U36">_xlfn.LET(
  _xlpm.txt, S36,
  _xlpm.teile, _xlfn.TEXTSPLIT(_xlpm.txt, "'Antwort': '"),
  _xlpm.koerper, _xlfn.DROP(_xlpm.teile,,1),
  _xlpm.antworten, _xlfn.TEXTBEFORE(_xlpm.koerper, "'}, 'page_content'"),
  IFERROR(_xlfn.TEXTJOIN(", ", TRUE, _xlfn.UNIQUE(TRIM(_xlpm.antworten))), "")
)</f>
        <v/>
      </c>
      <c r="V36" t="s">
        <v>632</v>
      </c>
      <c r="Z36" s="1" t="str">
        <v>Kann ich 1000 kg Spanplatten entsorgen?</v>
      </c>
      <c r="AA36" t="str" cm="1">
        <f t="array" ref="AA36">_xlfn.LET(
  _xlpm.keys, _xlfn.TOCOL(_3lg_4_1_4o[[generierte_frage_0]:[generierte_frage_7]], 1),
  _xlpm.vals, _xlfn.TOCOL(_3lg_4_1_4o[[kontext_frage_0]:[kontext_frage_7]], 1),
  _xlpm.maske, _xlpm.keys&lt;&gt;"",
  IFERROR(
    _xlfn.XLOOKUP(
      Z36,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AB36" s="1" t="str" cm="1">
        <f t="array" ref="AB36">_xlfn.LET(
  _xlpm.txt, AA36,
  _xlpm.arr, _xlfn.DROP(_xlfn.TEXTSPLIT(_xlpm.txt, "'Fraktion': '"),,1),
  _xlpm.namen, _xlfn.TEXTBEFORE(_xlpm.arr, "',"),
  IFERROR(_xlfn.TEXTJOIN(", ", TRUE, _xlfn.UNIQUE(TRIM(_xlpm.namen))), "")
)</f>
        <v>Holz A4, Holz A1 - A3, Sperrmüll, Baumischabfall</v>
      </c>
      <c r="AC36" s="1" t="str" cm="1">
        <f t="array" ref="AC36">_xlfn.LET(
  _xlpm.txt, AA36,
  _xlpm.teile, _xlfn.TEXTSPLIT(_xlpm.txt, "'Antwort': '"),
  _xlpm.koerper, _xlfn.DROP(_xlpm.teile,,1),
  _xlpm.antworten, _xlfn.TEXTBEFORE(_xlpm.koerper, "'}, 'page_content'"),
  IFERROR(_xlfn.TEXTJOIN(", ", TRUE, _xlfn.UNIQUE(TRIM(_xlpm.antworten))), "")
)</f>
        <v/>
      </c>
      <c r="AD36" t="s">
        <v>632</v>
      </c>
    </row>
    <row r="37" spans="2:30" ht="345" x14ac:dyDescent="0.25">
      <c r="B37" t="str">
        <v>Wohin gehört 1m³ Beton zur Entsorgung?</v>
      </c>
      <c r="C37" s="1" t="str" cm="1">
        <f t="array" ref="C37">_xlfn.LET(
  _xlpm.keys, _xlfn.TOCOL(_3sm_4_1_4_1[[generierte_frage_0]:[generierte_frage_7]], 1),
  _xlpm.vals, _xlfn.TOCOL(_3sm_4_1_4_1[[kontext_frage_0]:[kontext_frage_7]], 1),
  _xlpm.maske, _xlpm.keys&lt;&gt;"",
  IFERROR(
    _xlfn.XLOOKUP(
      B37,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37" s="1" t="str" cm="1">
        <f t="array" ref="D37">_xlfn.LET(
  _xlpm.txt, C37,
  _xlpm.arr, _xlfn.DROP(_xlfn.TEXTSPLIT(_xlpm.txt, "'Fraktion': '"),,1),
  _xlpm.namen, _xlfn.TEXTBEFORE(_xlpm.arr, "',"),
  IFERROR(_xlfn.TEXTJOIN(", ", TRUE, _xlfn.UNIQUE(TRIM(_xlpm.namen))), "")
)</f>
        <v>Bauschutt, Baumischabfall, Mischabfall | Gewerbeabfall, Sperrmüll</v>
      </c>
      <c r="E37" s="1" t="str" cm="1">
        <f t="array" ref="E37">_xlfn.LET(
  _xlpm.txt, C37,
  _xlpm.teile, _xlfn.TEXTSPLIT(_xlpm.txt, "'Antwort': '"),
  _xlpm.koerper, _xlfn.DROP(_xlpm.teile,,1),
  _xlpm.antworten, _xlfn.TEXTBEFORE(_xlpm.koerper, "'}, 'page_content'"),
  IFERROR(_xlfn.TEXTJOIN(", ", TRUE, _xlfn.UNIQUE(TRIM(_xlpm.antworten))), "")
)</f>
        <v/>
      </c>
      <c r="F37" t="s">
        <v>632</v>
      </c>
      <c r="J37" t="str">
        <v>Wie entsorgt man Estrich?</v>
      </c>
      <c r="K37" t="str" cm="1">
        <f t="array" ref="K37">_xlfn.LET(
  _xlpm.keys, _xlfn.TOCOL(_3sm_4_1_4o[[generierte_frage_0]:[generierte_frage_7]], 1),
  _xlpm.vals, _xlfn.TOCOL(_3sm_4_1_4o[[kontext_frage_0]:[kontext_frage_7]], 1),
  _xlpm.maske, _xlpm.keys&lt;&gt;"",
  IFERROR(
    _xlfn.XLOOKUP(
      J37,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37" s="1" t="str" cm="1">
        <f t="array" ref="L37">_xlfn.LET(
  _xlpm.txt, K37,
  _xlpm.arr, _xlfn.DROP(_xlfn.TEXTSPLIT(_xlpm.txt, "'Fraktion': '"),,1),
  _xlpm.namen, _xlfn.TEXTBEFORE(_xlpm.arr, "',"),
  IFERROR(_xlfn.TEXTJOIN(", ", TRUE, _xlfn.UNIQUE(TRIM(_xlpm.namen))), "")
)</f>
        <v>Baumischabfall, Bauschutt, Holz A1 - A3, E-Geräte (Kleingeräte)</v>
      </c>
      <c r="M37" s="1" t="str" cm="1">
        <f t="array" ref="M37">_xlfn.LET(
  _xlpm.txt, K37,
  _xlpm.teile, _xlfn.TEXTSPLIT(_xlpm.txt, "'Antwort': '"),
  _xlpm.koerper, _xlfn.DROP(_xlpm.teile,,1),
  _xlpm.antworten, _xlfn.TEXTBEFORE(_xlpm.koerper, "'}, 'page_content'"),
  IFERROR(_xlfn.TEXTJOIN(", ", TRUE, _xlfn.UNIQUE(TRIM(_xlpm.antworten))), "")
)</f>
        <v/>
      </c>
      <c r="N37" t="s">
        <v>632</v>
      </c>
      <c r="R37" t="str">
        <v>Wohin gehört 1m³ Beton zur Entsorgung?</v>
      </c>
      <c r="S37" t="str" cm="1">
        <f t="array" ref="S37">_xlfn.LET(
  _xlpm.keys, _xlfn.TOCOL(_3lg_4_1_4_1[[generierte_frage_0]:[generierte_frage_7]], 1),
  _xlpm.vals, _xlfn.TOCOL(_3lg_4_1_4_1[[kontext_frage_0]:[kontext_frage_7]], 1),
  _xlpm.maske, _xlpm.keys&lt;&gt;"",
  IFERROR(
    _xlfn.XLOOKUP(
      R37,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T37" t="str" cm="1">
        <f t="array" ref="T37">_xlfn.LET(
  _xlpm.txt, S37,
  _xlpm.arr, _xlfn.DROP(_xlfn.TEXTSPLIT(_xlpm.txt, "'Fraktion': '"),,1),
  _xlpm.namen, _xlfn.TEXTBEFORE(_xlpm.arr, "',"),
  IFERROR(_xlfn.TEXTJOIN(", ", TRUE, _xlfn.UNIQUE(TRIM(_xlpm.namen))), "")
)</f>
        <v>Bauschutt, Baumischabfall, Mischabfall | Gewerbeabfall, Holz A1 - A3</v>
      </c>
      <c r="U37" s="1" t="str" cm="1">
        <f t="array" ref="U37">_xlfn.LET(
  _xlpm.txt, S37,
  _xlpm.teile, _xlfn.TEXTSPLIT(_xlpm.txt, "'Antwort': '"),
  _xlpm.koerper, _xlfn.DROP(_xlpm.teile,,1),
  _xlpm.antworten, _xlfn.TEXTBEFORE(_xlpm.koerper, "'}, 'page_content'"),
  IFERROR(_xlfn.TEXTJOIN(", ", TRUE, _xlfn.UNIQUE(TRIM(_xlpm.antworten))), "")
)</f>
        <v/>
      </c>
      <c r="V37" t="s">
        <v>632</v>
      </c>
      <c r="Z37" s="1" t="str">
        <v>Können Schieferplatten bei einer Anmietung eines &lt;ANONYMIZED_LOCATION&gt;s entsorgt werden?</v>
      </c>
      <c r="AA37" t="str" cm="1">
        <f t="array" ref="AA37">_xlfn.LET(
  _xlpm.keys, _xlfn.TOCOL(_3lg_4_1_4o[[generierte_frage_0]:[generierte_frage_7]], 1),
  _xlpm.vals, _xlfn.TOCOL(_3lg_4_1_4o[[kontext_frage_0]:[kontext_frage_7]], 1),
  _xlpm.maske, _xlpm.keys&lt;&gt;"",
  IFERROR(
    _xlfn.XLOOKUP(
      Z37,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AB37" s="1" t="str" cm="1">
        <f t="array" ref="AB37">_xlfn.LET(
  _xlpm.txt, AA37,
  _xlpm.arr, _xlfn.DROP(_xlfn.TEXTSPLIT(_xlpm.txt, "'Fraktion': '"),,1),
  _xlpm.namen, _xlfn.TEXTBEFORE(_xlpm.arr, "',"),
  IFERROR(_xlfn.TEXTJOIN(", ", TRUE, _xlfn.UNIQUE(TRIM(_xlpm.namen))), "")
)</f>
        <v>Holz A4, Bauschutt, Holz A1 - A3, Baumischabfall</v>
      </c>
      <c r="AC37" s="1" t="str" cm="1">
        <f t="array" ref="AC37">_xlfn.LET(
  _xlpm.txt, AA37,
  _xlpm.teile, _xlfn.TEXTSPLIT(_xlpm.txt, "'Antwort': '"),
  _xlpm.koerper, _xlfn.DROP(_xlpm.teile,,1),
  _xlpm.antworten, _xlfn.TEXTBEFORE(_xlpm.koerper, "'}, 'page_content'"),
  IFERROR(_xlfn.TEXTJOIN(", ", TRUE, _xlfn.UNIQUE(TRIM(_xlpm.antworten))), "")
)</f>
        <v/>
      </c>
      <c r="AD37" t="s">
        <v>632</v>
      </c>
    </row>
    <row r="38" spans="2:30" ht="240" x14ac:dyDescent="0.25">
      <c r="B38" t="str">
        <v>Welcher Untergrund wird für einen Rollcontainer benötigt?</v>
      </c>
      <c r="C38" s="1" t="str" cm="1">
        <f t="array" ref="C38">_xlfn.LET(
  _xlpm.keys, _xlfn.TOCOL(_3sm_4_1_4_1[[generierte_frage_0]:[generierte_frage_7]], 1),
  _xlpm.vals, _xlfn.TOCOL(_3sm_4_1_4_1[[kontext_frage_0]:[kontext_frage_7]], 1),
  _xlpm.maske, _xlpm.keys&lt;&gt;"",
  IFERROR(
    _xlfn.XLOOKUP(
      B38,
      _xlfn._xlws.FILTER(_xlpm.keys, _xlpm.maske, ""),
      _xlfn._xlws.FILTER(_xlpm.vals, _xlpm.maske, ""),
      "nicht gefunden"
    ),
    "nicht gefunden"
  )
)</f>
        <v>[{'id': None, 'metadata': {'pk': 460471328728945249, 'source': 'csv/faq.csv', 'row': 2, 'Antwort': 'Der Untergrund muss für die Containergestellung geeignet sein, d. h. er sollte befestigt, eben und tragfähig sein. Empfindliche Untergründe sollten von einem LKW nicht befahren werden, denn sie können durch die Gewichtsbelastung beschädigt werden.'}, 'page_content': 'Frage: Welche Anforderungen muss der Untergrund für einen Container erfüllen? Antwort: Der Untergrund muss für die Containergestellung geeignet sein, d. h. er sollte befestigt, eben und tragfähig sein. Empfindliche Untergründe sollten von einem LKW nicht befahren werden, denn sie können durch die Gewichtsbelastung beschädigt werden.', 'type': 'Document'}, {'id': None, 'metadata': {'pk': 460471328728945747, 'source': 'csv/faq.csv', 'row': 33, 'Antwort': 'Je nach Containergröße wird eine andere Stellfläche für den Container benötigt. In der unteren Tabelle findest du die jeweiligen Stellflächen.'}, 'page_content': 'Frage: Wie viel Quadratmeter werden für einen Container benötigt? Antwort: Je nach Containergröße wird eine andere Stellfläche für den Container benötigt. In der unteren Tabelle findest du die jeweiligen Stellflächen.', 'type': 'Document'}, {'id': None, 'metadata': {'pk': 460471328728945510, 'source': 'csv/faq.csv', 'row': 18, 'Antwort': 'Für die Lieferung wird ausreichend Platz für den Container als auch für den LKW benötigt. Deshalb muss die Zufahrt min. 4 m breit und 15 m lang sein. Die Belastbarkeit des Anfahrtsweges muss mindestens 26 t betragen. Unsere Fahrzeuge benötigen einen Wendekreis von 16 m und beachte bitte die lichte Höhe von ca. 6,20 m im Standbereich des Containers. Die Standfläche muss befestigt, horizontal und mit dem LKW zu erreichen sein. Du kannst z.B. Bretter oder Bohlen unter den Container legen, um Beschädigungen am Untergrund zu verhindern. Bei der Aufstellung im öffentlichen Raum, solltest du auch beachten, dass eine Stellgenehmigung benötigt wird.'}, 'page_content': 'Frage: Muss der Untergrund für den Container besonders vorbereitet werden? Antwort: Für die Lieferung wird ausreichend Platz für den Container als auch für den LKW benötigt. Deshalb muss die Zufahrt min. 4 m breit und 15 m lang sein. Die Belastbarkeit des Anfahrtsweges muss mindestens 26 t betragen. Unsere Fahrzeuge benötigen einen Wendekreis von 16 m und beachte bitte die lichte Höhe von ca. 6,20 m im Standbereich des Containers. Die Standfläche muss befestigt, horizontal und mit dem LKW zu erreichen sein. Du kannst z.B. Bretter oder Bohlen unter den Container legen, um Beschädigungen am Untergrund zu verhindern. Bei der Aufstellung im öffentlichen Raum, solltest du auch beachten, dass eine Stellgenehmigung benötigt wird.', 'type': 'Document'}, {'id': None, 'metadata': {'pk': 460471328728945622,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Sind die Container für alle Untergründe geeignet?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v>
      </c>
      <c r="D38" s="1" t="str" cm="1">
        <f t="array" ref="D38">_xlfn.LET(
  _xlpm.txt, C38,
  _xlpm.arr, _xlfn.DROP(_xlfn.TEXTSPLIT(_xlpm.txt, "'Fraktion': '"),,1),
  _xlpm.namen, _xlfn.TEXTBEFORE(_xlpm.arr, "',"),
  IFERROR(_xlfn.TEXTJOIN(", ", TRUE, _xlfn.UNIQUE(TRIM(_xlpm.namen))), "")
)</f>
        <v/>
      </c>
      <c r="E38" s="1" t="str" cm="1">
        <f t="array" ref="E38">_xlfn.LET(
  _xlpm.txt, C38,
  _xlpm.teile, _xlfn.TEXTSPLIT(_xlpm.txt, "'Antwort': '"),
  _xlpm.koerper, _xlfn.DROP(_xlpm.teile,,1),
  _xlpm.antworten, _xlfn.TEXTBEFORE(_xlpm.koerper, "'}, 'page_content'"),
  IFERROR(_xlfn.TEXTJOIN(", ", TRUE, _xlfn.UNIQUE(TRIM(_xlpm.antworten))), "")
)</f>
        <v>Der Untergrund muss für die Containergestellung geeignet sein, d. h. er sollte befestigt, eben und tragfähig sein. Empfindliche Untergründe sollten von einem LKW nicht befahren werden, denn sie können durch die Gewichtsbelastung beschädigt werden., Je nach Containergröße wird eine andere Stellfläche für den Container benötigt. In der unteren Tabelle findest du die jeweiligen Stellflächen., Für die Lieferung wird ausreichend Platz für den Container als auch für den LKW benötigt. Deshalb muss die Zufahrt min. 4 m breit und 15 m lang sein. Die Belastbarkeit des Anfahrtsweges muss mindestens 26 t betragen. Unsere Fahrzeuge benötigen einen Wendekreis von 16 m und beachte bitte die lichte Höhe von ca. 6,20 m im Standbereich des Containers. Die Standfläche muss befestigt, horizontal und mit dem LKW zu erreichen sein. Du kannst z.B. Bretter oder Bohlen unter den Container legen, um Beschädigungen am Untergrund zu verhindern. Bei der Aufstellung im öffentlichen Raum, solltest du auch beachten, dass eine Stellgenehmigung benötigt wird.,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v>
      </c>
      <c r="F38" t="s">
        <v>632</v>
      </c>
      <c r="J38" t="str">
        <v>Wie entsorge ich Beton?</v>
      </c>
      <c r="K38" t="str" cm="1">
        <f t="array" ref="K38">_xlfn.LET(
  _xlpm.keys, _xlfn.TOCOL(_3sm_4_1_4o[[generierte_frage_0]:[generierte_frage_7]], 1),
  _xlpm.vals, _xlfn.TOCOL(_3sm_4_1_4o[[kontext_frage_0]:[kontext_frage_7]], 1),
  _xlpm.maske, _xlpm.keys&lt;&gt;"",
  IFERROR(
    _xlfn.XLOOKUP(
      J38,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38" s="1" t="str" cm="1">
        <f t="array" ref="L38">_xlfn.LET(
  _xlpm.txt, K38,
  _xlpm.arr, _xlfn.DROP(_xlfn.TEXTSPLIT(_xlpm.txt, "'Fraktion': '"),,1),
  _xlpm.namen, _xlfn.TEXTBEFORE(_xlpm.arr, "',"),
  IFERROR(_xlfn.TEXTJOIN(", ", TRUE, _xlfn.UNIQUE(TRIM(_xlpm.namen))), "")
)</f>
        <v>Baumischabfall, Bauschutt, Holz A1 - A3, E-Geräte (Kleingeräte)</v>
      </c>
      <c r="M38" s="1" t="str" cm="1">
        <f t="array" ref="M38">_xlfn.LET(
  _xlpm.txt, K38,
  _xlpm.teile, _xlfn.TEXTSPLIT(_xlpm.txt, "'Antwort': '"),
  _xlpm.koerper, _xlfn.DROP(_xlpm.teile,,1),
  _xlpm.antworten, _xlfn.TEXTBEFORE(_xlpm.koerper, "'}, 'page_content'"),
  IFERROR(_xlfn.TEXTJOIN(", ", TRUE, _xlfn.UNIQUE(TRIM(_xlpm.antworten))), "")
)</f>
        <v/>
      </c>
      <c r="N38" t="s">
        <v>632</v>
      </c>
      <c r="R38" t="str">
        <v>Welcher Untergrund ist für einen Rollcontainer erforderlich?</v>
      </c>
      <c r="S38" t="str" cm="1">
        <f t="array" ref="S38">_xlfn.LET(
  _xlpm.keys, _xlfn.TOCOL(_3lg_4_1_4_1[[generierte_frage_0]:[generierte_frage_7]], 1),
  _xlpm.vals, _xlfn.TOCOL(_3lg_4_1_4_1[[kontext_frage_0]:[kontext_frage_7]], 1),
  _xlpm.maske, _xlpm.keys&lt;&gt;"",
  IFERROR(
    _xlfn.XLOOKUP(
      R38,
      _xlfn._xlws.FILTER(_xlpm.keys, _xlpm.maske, ""),
      _xlfn._xlws.FILTER(_xlpm.vals, _xlpm.maske, ""),
      "nicht gefunden"
    ),
    "nicht gefunden"
  )
)</f>
        <v>[{'id': None, 'metadata': {'pk': 460471328728944804, 'source': 'csv/faq.csv', 'row': 11, 'Antwort': 'Wir bitten dich die Mülltonne am Leerungstag ab 6 Uhr am Straßenrand bereit zu stellen.'}, 'page_content': 'Frage: Zu welcher Uhrzeit sollte die Mülltonne spätestens am Straßenrand stehen? Antwort: Wir bitten dich die Mülltonne am Leerungstag ab 6 Uhr am Straßenrand bereit zu stellen.', 'type': 'Document'}, {'id': None, 'metadata': {'pk': 460471328728945025,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Für welche Containerarten muss der Untergrund besonders fest sein?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460471328728945030,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Welche Voraussetzungen müssen für die Aufstellung der Container erfüllt sein?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460471328728945184,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ist es erlaubt, einen Container aufzustellen?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T38" t="str" cm="1">
        <f t="array" ref="T38">_xlfn.LET(
  _xlpm.txt, S38,
  _xlpm.arr, _xlfn.DROP(_xlfn.TEXTSPLIT(_xlpm.txt, "'Fraktion': '"),,1),
  _xlpm.namen, _xlfn.TEXTBEFORE(_xlpm.arr, "',"),
  IFERROR(_xlfn.TEXTJOIN(", ", TRUE, _xlfn.UNIQUE(TRIM(_xlpm.namen))), "")
)</f>
        <v/>
      </c>
      <c r="U38" s="1" t="str" cm="1">
        <f t="array" ref="U38">_xlfn.LET(
  _xlpm.txt, S38,
  _xlpm.teile, _xlfn.TEXTSPLIT(_xlpm.txt, "'Antwort': '"),
  _xlpm.koerper, _xlfn.DROP(_xlpm.teile,,1),
  _xlpm.antworten, _xlfn.TEXTBEFORE(_xlpm.koerper, "'}, 'page_content'"),
  IFERROR(_xlfn.TEXTJOIN(", ", TRUE, _xlfn.UNIQUE(TRIM(_xlpm.antworten))), "")
)</f>
        <v>Wir bitten dich die Mülltonne am Leerungstag ab 6 Uhr am Straßenrand bereit zu stellen.,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V38" t="s">
        <v>632</v>
      </c>
      <c r="Z38" s="1" t="str">
        <v>Wie entsorgt man Estrich?</v>
      </c>
      <c r="AA38" t="str" cm="1">
        <f t="array" ref="AA38">_xlfn.LET(
  _xlpm.keys, _xlfn.TOCOL(_3lg_4_1_4o[[generierte_frage_0]:[generierte_frage_7]], 1),
  _xlpm.vals, _xlfn.TOCOL(_3lg_4_1_4o[[kontext_frage_0]:[kontext_frage_7]], 1),
  _xlpm.maske, _xlpm.keys&lt;&gt;"",
  IFERROR(
    _xlfn.XLOOKUP(
      Z38,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AB38" s="1" t="str" cm="1">
        <f t="array" ref="AB38">_xlfn.LET(
  _xlpm.txt, AA38,
  _xlpm.arr, _xlfn.DROP(_xlfn.TEXTSPLIT(_xlpm.txt, "'Fraktion': '"),,1),
  _xlpm.namen, _xlfn.TEXTBEFORE(_xlpm.arr, "',"),
  IFERROR(_xlfn.TEXTJOIN(", ", TRUE, _xlfn.UNIQUE(TRIM(_xlpm.namen))), "")
)</f>
        <v>Holz A1 - A3, Baumischabfall, Bauschutt, E-Geräte (Kleingeräte)</v>
      </c>
      <c r="AC38" s="1" t="str" cm="1">
        <f t="array" ref="AC38">_xlfn.LET(
  _xlpm.txt, AA38,
  _xlpm.teile, _xlfn.TEXTSPLIT(_xlpm.txt, "'Antwort': '"),
  _xlpm.koerper, _xlfn.DROP(_xlpm.teile,,1),
  _xlpm.antworten, _xlfn.TEXTBEFORE(_xlpm.koerper, "'}, 'page_content'"),
  IFERROR(_xlfn.TEXTJOIN(", ", TRUE, _xlfn.UNIQUE(TRIM(_xlpm.antworten))), "")
)</f>
        <v/>
      </c>
      <c r="AD38" t="s">
        <v>632</v>
      </c>
    </row>
    <row r="39" spans="2:30" ht="315" x14ac:dyDescent="0.25">
      <c r="B39" t="str">
        <v>Wird für das Abstellen eines Containers auf öffentlichem Grund eine Genehmigung benötigt?</v>
      </c>
      <c r="C39" s="1" t="str" cm="1">
        <f t="array" ref="C39">_xlfn.LET(
  _xlpm.keys, _xlfn.TOCOL(_3sm_4_1_4_1[[generierte_frage_0]:[generierte_frage_7]], 1),
  _xlpm.vals, _xlfn.TOCOL(_3sm_4_1_4_1[[kontext_frage_0]:[kontext_frage_7]], 1),
  _xlpm.maske, _xlpm.keys&lt;&gt;"",
  IFERROR(
    _xlfn.XLOOKUP(
      B39,
      _xlfn._xlws.FILTER(_xlpm.keys, _xlpm.maske, ""),
      _xlfn._xlws.FILTER(_xlpm.vals, _xlpm.maske, ""),
      "nicht gefunden"
    ),
    "nicht gefunden"
  )
)</f>
        <v>[{'id': None, 'metadata': {'pk': 460471328728945778,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Kann ich den Container auch ohne Genehmigung auf öffentlichem Grund abstellen?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460471328728945786,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Wie läuft das Verfahren ab, wenn ich eine Genehmigung für den Container auf öffentlichem Grund beantragen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460471328728945775,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Brauche ich eine Genehmigung, wenn ich den Container auf der Straße abstellen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460471328728945780,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Welche Vorschriften gelten für das Abstellen eines Containers auf öffentlichem Gelände?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D39" s="1" t="str" cm="1">
        <f t="array" ref="D39">_xlfn.LET(
  _xlpm.txt, C39,
  _xlpm.arr, _xlfn.DROP(_xlfn.TEXTSPLIT(_xlpm.txt, "'Fraktion': '"),,1),
  _xlpm.namen, _xlfn.TEXTBEFORE(_xlpm.arr, "',"),
  IFERROR(_xlfn.TEXTJOIN(", ", TRUE, _xlfn.UNIQUE(TRIM(_xlpm.namen))), "")
)</f>
        <v/>
      </c>
      <c r="E39" s="1" t="str" cm="1">
        <f t="array" ref="E39">_xlfn.LET(
  _xlpm.txt, C39,
  _xlpm.teile, _xlfn.TEXTSPLIT(_xlpm.txt, "'Antwort': '"),
  _xlpm.koerper, _xlfn.DROP(_xlpm.teile,,1),
  _xlpm.antworten, _xlfn.TEXTBEFORE(_xlpm.koerper, "'}, 'page_content'"),
  IFERROR(_xlfn.TEXTJOIN(", ", TRUE, _xlfn.UNIQUE(TRIM(_xlpm.antworten))), "")
)</f>
        <v>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F39" t="s">
        <v>632</v>
      </c>
      <c r="J39" t="str">
        <v>Welcher Untergrund ist für die Nutzung eines Rollcontainers erforderlich?</v>
      </c>
      <c r="K39" t="str" cm="1">
        <f t="array" ref="K39">_xlfn.LET(
  _xlpm.keys, _xlfn.TOCOL(_3sm_4_1_4o[[generierte_frage_0]:[generierte_frage_7]], 1),
  _xlpm.vals, _xlfn.TOCOL(_3sm_4_1_4o[[kontext_frage_0]:[kontext_frage_7]], 1),
  _xlpm.maske, _xlpm.keys&lt;&gt;"",
  IFERROR(
    _xlfn.XLOOKUP(
      J39,
      _xlfn._xlws.FILTER(_xlpm.keys, _xlpm.maske, ""),
      _xlfn._xlws.FILTER(_xlpm.vals, _xlpm.maske, ""),
      "nicht gefunden"
    ),
    "nicht gefunden"
  )
)</f>
        <v>[{'id': None, 'metadata': {'pk': 460471328728945249, 'source': 'csv/faq.csv', 'row': 2, 'Antwort': 'Der Untergrund muss für die Containergestellung geeignet sein, d. h. er sollte befestigt, eben und tragfähig sein. Empfindliche Untergründe sollten von einem LKW nicht befahren werden, denn sie können durch die Gewichtsbelastung beschädigt werden.'}, 'page_content': 'Frage: Welche Anforderungen muss der Untergrund für einen Container erfüllen? Antwort: Der Untergrund muss für die Containergestellung geeignet sein, d. h. er sollte befestigt, eben und tragfähig sein. Empfindliche Untergründe sollten von einem LKW nicht befahren werden, denn sie können durch die Gewichtsbelastung beschädigt werden.', 'type': 'Document'}, {'id': None, 'metadata': {'pk': 460471328728945780,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Welche Vorschriften gelten für das Abstellen eines Containers auf öffentlichem Gelände?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460471328728945246, 'source': 'csv/faq.csv', 'row': 2, 'Antwort': 'Der Untergrund muss für die Containergestellung geeignet sein, d. h. er sollte befestigt, eben und tragfähig sein. Empfindliche Untergründe sollten von einem LKW nicht befahren werden, denn sie können durch die Gewichtsbelastung beschädigt werden.'}, 'page_content': 'Frage: Kann ich den Container für jeden Untergrund stellen?\nAntwort: Der Untergrund muss für die Containergestellung geeignet sein, d. h. er sollte befestigt, eben und tragfähig sein. Empfindliche Untergründe sollten von einem LKW nicht befahren werden, denn sie können durch die Gewichtsbelastung beschädigt werden.', 'type': 'Document'}, {'id': None, 'metadata': {'pk': 460471328728945779,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ist es erlaubt, einen Container aufzustellen?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L39" s="1" t="str" cm="1">
        <f t="array" ref="L39">_xlfn.LET(
  _xlpm.txt, K39,
  _xlpm.arr, _xlfn.DROP(_xlfn.TEXTSPLIT(_xlpm.txt, "'Fraktion': '"),,1),
  _xlpm.namen, _xlfn.TEXTBEFORE(_xlpm.arr, "',"),
  IFERROR(_xlfn.TEXTJOIN(", ", TRUE, _xlfn.UNIQUE(TRIM(_xlpm.namen))), "")
)</f>
        <v/>
      </c>
      <c r="M39" s="1" t="str" cm="1">
        <f t="array" ref="M39">_xlfn.LET(
  _xlpm.txt, K39,
  _xlpm.teile, _xlfn.TEXTSPLIT(_xlpm.txt, "'Antwort': '"),
  _xlpm.koerper, _xlfn.DROP(_xlpm.teile,,1),
  _xlpm.antworten, _xlfn.TEXTBEFORE(_xlpm.koerper, "'}, 'page_content'"),
  IFERROR(_xlfn.TEXTJOIN(", ", TRUE, _xlfn.UNIQUE(TRIM(_xlpm.antworten))), "")
)</f>
        <v>Der Untergrund muss für die Containergestellung geeignet sein, d. h. er sollte befestigt, eben und tragfähig sein. Empfindliche Untergründe sollten von einem LKW nicht befahren werden, denn sie können durch die Gewichtsbelastung beschädigt werden.,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Der Untergrund muss für die Containergestellung geeignet sein, d. h. er sollte befestigt, eben und tragfähig sein. Empfindliche Untergründe sollten von einem LKW nicht befahren werden, denn sie können durch die Gewichtsbelastung beschädigt werden.,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N39" t="s">
        <v>632</v>
      </c>
      <c r="R39" t="str">
        <v>Wie viel Bauschutt darf in einen Container aus einem Abriss entsorgt werden?</v>
      </c>
      <c r="S39" t="str" cm="1">
        <f t="array" ref="S39">_xlfn.LET(
  _xlpm.keys, _xlfn.TOCOL(_3lg_4_1_4_1[[generierte_frage_0]:[generierte_frage_7]], 1),
  _xlpm.vals, _xlfn.TOCOL(_3lg_4_1_4_1[[kontext_frage_0]:[kontext_frage_7]], 1),
  _xlpm.maske, _xlpm.keys&lt;&gt;"",
  IFERROR(
    _xlfn.XLOOKUP(
      R39,
      _xlfn._xlws.FILTER(_xlpm.keys, _xlpm.maske, ""),
      _xlfn._xlws.FILTER(_xlpm.vals, _xlpm.maske, ""),
      "nicht gefunden"
    ),
    "nicht gefunden"
  )
)</f>
        <v>[{'id': None, 'metadata': {'pk': 460471328728944878,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Wie viel Beton darf in den Baumischabfallcontainer rein?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460471328728945045,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Was ist die maximale Containergröße für Bauschutt?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 {'id': None, 'metadata': {'pk': 460471328728945111, 'source': 'csv/faq.csv', 'row': 30, 'Antwort': 'Der Container darf nur bis zu der Beladungskante befüllt werden. Nur so ist ein ordentlicher und sicherer Transport der Abfälle möglich. Bei der Überfüllung des Containers kann der Inhalt beim Transport andere Verkehrsteilnehmer gefährden.'}, 'page_content': 'Frage: Wie viel Abfall darf ich maximal in den Container werfen? Antwort: Der Container darf nur bis zu der Beladungskante befüllt werden. Nur so ist ein ordentlicher und sicherer Transport der Abfälle möglich. Bei der Überfüllung des Containers kann der Inhalt beim Transport andere Verkehrsteilnehmer gefährden.', 'type': 'Document'}, {'id': None, 'metadata': {'pk': 460471328728945037,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Welche Containergröße eignet sich am besten für Bauschutt?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v>
      </c>
      <c r="T39" t="str" cm="1">
        <f t="array" ref="T39">_xlfn.LET(
  _xlpm.txt, S39,
  _xlpm.arr, _xlfn.DROP(_xlfn.TEXTSPLIT(_xlpm.txt, "'Fraktion': '"),,1),
  _xlpm.namen, _xlfn.TEXTBEFORE(_xlpm.arr, "',"),
  IFERROR(_xlfn.TEXTJOIN(", ", TRUE, _xlfn.UNIQUE(TRIM(_xlpm.namen))), "")
)</f>
        <v/>
      </c>
      <c r="U39" s="1" t="str" cm="1">
        <f t="array" ref="U39">_xlfn.LET(
  _xlpm.txt, S39,
  _xlpm.teile, _xlfn.TEXTSPLIT(_xlpm.txt, "'Antwort': '"),
  _xlpm.koerper, _xlfn.DROP(_xlpm.teile,,1),
  _xlpm.antworten, _xlfn.TEXTBEFORE(_xlpm.koerper, "'}, 'page_content'"),
  IFERROR(_xlfn.TEXTJOIN(", ", TRUE, _xlfn.UNIQUE(TRIM(_xlpm.antworten))), "")
)</f>
        <v>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Der Container darf nur bis zu der Beladungskante befüllt werden. Nur so ist ein ordentlicher und sicherer Transport der Abfälle möglich. Bei der Überfüllung des Containers kann der Inhalt beim Transport andere Verkehrsteilnehmer gefährden.,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v>
      </c>
      <c r="V39" t="s">
        <v>632</v>
      </c>
      <c r="Z39" s="1" t="str">
        <v>Wie entsorge ich Beton?</v>
      </c>
      <c r="AA39" t="str" cm="1">
        <f t="array" ref="AA39">_xlfn.LET(
  _xlpm.keys, _xlfn.TOCOL(_3lg_4_1_4o[[generierte_frage_0]:[generierte_frage_7]], 1),
  _xlpm.vals, _xlfn.TOCOL(_3lg_4_1_4o[[kontext_frage_0]:[kontext_frage_7]], 1),
  _xlpm.maske, _xlpm.keys&lt;&gt;"",
  IFERROR(
    _xlfn.XLOOKUP(
      Z39,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AB39" s="1" t="str" cm="1">
        <f t="array" ref="AB39">_xlfn.LET(
  _xlpm.txt, AA39,
  _xlpm.arr, _xlfn.DROP(_xlfn.TEXTSPLIT(_xlpm.txt, "'Fraktion': '"),,1),
  _xlpm.namen, _xlfn.TEXTBEFORE(_xlpm.arr, "',"),
  IFERROR(_xlfn.TEXTJOIN(", ", TRUE, _xlfn.UNIQUE(TRIM(_xlpm.namen))), "")
)</f>
        <v>Baumischabfall, Bauschutt, Holz A1 - A3, E-Geräte (Kleingeräte)</v>
      </c>
      <c r="AC39" s="1" t="str" cm="1">
        <f t="array" ref="AC39">_xlfn.LET(
  _xlpm.txt, AA39,
  _xlpm.teile, _xlfn.TEXTSPLIT(_xlpm.txt, "'Antwort': '"),
  _xlpm.koerper, _xlfn.DROP(_xlpm.teile,,1),
  _xlpm.antworten, _xlfn.TEXTBEFORE(_xlpm.koerper, "'}, 'page_content'"),
  IFERROR(_xlfn.TEXTJOIN(", ", TRUE, _xlfn.UNIQUE(TRIM(_xlpm.antworten))), "")
)</f>
        <v/>
      </c>
      <c r="AD39" t="s">
        <v>632</v>
      </c>
    </row>
    <row r="40" spans="2:30" ht="375" x14ac:dyDescent="0.25">
      <c r="B40" t="str">
        <v>Dürfen große Latten in den Bauschutt Container entsorgt werden?</v>
      </c>
      <c r="C40" s="1" t="str" cm="1">
        <f t="array" ref="C40">_xlfn.LET(
  _xlpm.keys, _xlfn.TOCOL(_3sm_4_1_4_1[[generierte_frage_0]:[generierte_frage_7]], 1),
  _xlpm.vals, _xlfn.TOCOL(_3sm_4_1_4_1[[kontext_frage_0]:[kontext_frage_7]], 1),
  _xlpm.maske, _xlpm.keys&lt;&gt;"",
  IFERROR(
    _xlfn.XLOOKUP(
      B40,
      _xlfn._xlws.FILTER(_xlpm.keys, _xlpm.maske, ""),
      _xlfn._xlws.FILTER(_xlpm.vals, _xlpm.maske, ""),
      "nicht gefunden"
    ),
    "nicht gefunden"
  )
)</f>
        <v>[{'id': None, 'metadata': {'pk': 460471328728945478,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Muss ich etwas beachten, wenn ich viel Beton entsorgen möchte?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460471328728945480,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Was passiert, wenn ich mehr als 5% mineralische Stoffe in den Container gebe?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460471328728945472,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Darf ich Ziegel und Beton im Baumischabfallcontainer wegwerfen?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460471328728945473,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Wie viel Keramik darf in den Baumischabfall rein?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v>
      </c>
      <c r="D40" s="1" t="str" cm="1">
        <f t="array" ref="D40">_xlfn.LET(
  _xlpm.txt, C40,
  _xlpm.arr, _xlfn.DROP(_xlfn.TEXTSPLIT(_xlpm.txt, "'Fraktion': '"),,1),
  _xlpm.namen, _xlfn.TEXTBEFORE(_xlpm.arr, "',"),
  IFERROR(_xlfn.TEXTJOIN(", ", TRUE, _xlfn.UNIQUE(TRIM(_xlpm.namen))), "")
)</f>
        <v/>
      </c>
      <c r="E40" s="1" t="str" cm="1">
        <f t="array" ref="E40">_xlfn.LET(
  _xlpm.txt, C40,
  _xlpm.teile, _xlfn.TEXTSPLIT(_xlpm.txt, "'Antwort': '"),
  _xlpm.koerper, _xlfn.DROP(_xlpm.teile,,1),
  _xlpm.antworten, _xlfn.TEXTBEFORE(_xlpm.koerper, "'}, 'page_content'"),
  IFERROR(_xlfn.TEXTJOIN(", ", TRUE, _xlfn.UNIQUE(TRIM(_xlpm.antworten))), "")
)</f>
        <v>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v>
      </c>
      <c r="F40" t="s">
        <v>633</v>
      </c>
      <c r="J40" t="str">
        <v>Kann ich einen Container für nächste Woche bestellen, wenn ich heute anrufe?</v>
      </c>
      <c r="K40" t="str" cm="1">
        <f t="array" ref="K40">_xlfn.LET(
  _xlpm.keys, _xlfn.TOCOL(_3sm_4_1_4o[[generierte_frage_0]:[generierte_frage_7]], 1),
  _xlpm.vals, _xlfn.TOCOL(_3sm_4_1_4o[[kontext_frage_0]:[kontext_frage_7]], 1),
  _xlpm.maske, _xlpm.keys&lt;&gt;"",
  IFERROR(
    _xlfn.XLOOKUP(
      J40,
      _xlfn._xlws.FILTER(_xlpm.keys, _xlpm.maske, ""),
      _xlfn._xlws.FILTER(_xlpm.vals, _xlpm.maske, ""),
      "nicht gefunden"
    ),
    "nicht gefunden"
  )
)</f>
        <v>[{'id': None, 'metadata': {'pk': 460471328728945769,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Kann ich spontan einen Container bestellen oder muss ich immer vorplanen?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460471328728945736, 'source': 'csv/faq.csv', 'row': 32, 'Antwort': 'Die reguläre Stellzeit, die in unserer Preisen enthalten ist beträgt 7 Tage. Du kannst gerne die Stelldauer verkürzen oder auch für einen kleinen Aufpreis verlängern.'}, 'page_content': 'Frage: Muss ich extra zahlen, wenn ich den Container mehr als eine Woche stehen lasse? Antwort: Die reguläre Stellzeit, die in unserer Preisen enthalten ist beträgt 7 Tage. Du kannst gerne die Stelldauer verkürzen oder auch für einen kleinen Aufpreis verlängern.', 'type': 'Document'}, {'id': None, 'metadata': {'pk': 460471328728945772,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kurzfristig kann ich einen Container telefonisch anfragen?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460471328728945372, 'source': 'csv/faq.csv', 'row': 9,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'page_content': 'Frage: Was mache ich, wenn ich den Container doch länger benötige als geplant? Antwort: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 'type': 'Document'}]</v>
      </c>
      <c r="L40" s="1" t="str" cm="1">
        <f t="array" ref="L40">_xlfn.LET(
  _xlpm.txt, K40,
  _xlpm.arr, _xlfn.DROP(_xlfn.TEXTSPLIT(_xlpm.txt, "'Fraktion': '"),,1),
  _xlpm.namen, _xlfn.TEXTBEFORE(_xlpm.arr, "',"),
  IFERROR(_xlfn.TEXTJOIN(", ", TRUE, _xlfn.UNIQUE(TRIM(_xlpm.namen))), "")
)</f>
        <v/>
      </c>
      <c r="M40" s="1" t="str" cm="1">
        <f t="array" ref="M40">_xlfn.LET(
  _xlpm.txt, K40,
  _xlpm.teile, _xlfn.TEXTSPLIT(_xlpm.txt, "'Antwort': '"),
  _xlpm.koerper, _xlfn.DROP(_xlpm.teile,,1),
  _xlpm.antworten, _xlfn.TEXTBEFORE(_xlpm.koerper, "'}, 'page_content'"),
  IFERROR(_xlfn.TEXTJOIN(", ", TRUE, _xlfn.UNIQUE(TRIM(_xlpm.antworten))), "")
)</f>
        <v>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Die reguläre Stellzeit, die in unserer Preisen enthalten ist beträgt 7 Tage. Du kannst gerne die Stelldauer verkürzen oder auch für einen kleinen Aufpreis verlängern.,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Ein Anruf ist nicht notwendig. Die Abholung erfolgt an dem genannten Wunschtermin, den du zuvor angegeben hast. Solltest du den Container länger benötigen ruf uns bitte an, die Telefonnummer des zuständigen Kundenservices in deiner Region findest du nach Eingabe deiner Postleitzahl.</v>
      </c>
      <c r="N40" t="s">
        <v>632</v>
      </c>
      <c r="R40" t="str">
        <v>Benötige ich eine Genehmigung, um einen Container auf dem öffentlichen Weg zu platzieren?</v>
      </c>
      <c r="S40" t="str" cm="1">
        <f t="array" ref="S40">_xlfn.LET(
  _xlpm.keys, _xlfn.TOCOL(_3lg_4_1_4_1[[generierte_frage_0]:[generierte_frage_7]], 1),
  _xlpm.vals, _xlfn.TOCOL(_3lg_4_1_4_1[[kontext_frage_0]:[kontext_frage_7]], 1),
  _xlpm.maske, _xlpm.keys&lt;&gt;"",
  IFERROR(
    _xlfn.XLOOKUP(
      R40,
      _xlfn._xlws.FILTER(_xlpm.keys, _xlpm.maske, ""),
      _xlfn._xlws.FILTER(_xlpm.vals, _xlpm.maske, ""),
      "nicht gefunden"
    ),
    "nicht gefunden"
  )
)</f>
        <v>[{'id': None, 'metadata': {'pk': 460471328728944816,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Benötige ich eine Genehmigung, wenn der Container auf einem öffentlichen Grundstück stehen soll?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460471328728944813,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Brauche ich eine Erlaubnis, um einen Container auf einem Schulhof zu platzieren?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460471328728944824,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Gibt es Ausnahmen, bei denen ich keine Genehmigung für einen Container benötige?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460471328728945180,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Brauche ich eine Genehmigung, wenn ich den Container auf der Straße abstellen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T40" t="str" cm="1">
        <f t="array" ref="T40">_xlfn.LET(
  _xlpm.txt, S40,
  _xlpm.arr, _xlfn.DROP(_xlfn.TEXTSPLIT(_xlpm.txt, "'Fraktion': '"),,1),
  _xlpm.namen, _xlfn.TEXTBEFORE(_xlpm.arr, "',"),
  IFERROR(_xlfn.TEXTJOIN(", ", TRUE, _xlfn.UNIQUE(TRIM(_xlpm.namen))), "")
)</f>
        <v/>
      </c>
      <c r="U40" s="1" t="str" cm="1">
        <f t="array" ref="U40">_xlfn.LET(
  _xlpm.txt, S40,
  _xlpm.teile, _xlfn.TEXTSPLIT(_xlpm.txt, "'Antwort': '"),
  _xlpm.koerper, _xlfn.DROP(_xlpm.teile,,1),
  _xlpm.antworten, _xlfn.TEXTBEFORE(_xlpm.koerper, "'}, 'page_content'"),
  IFERROR(_xlfn.TEXTJOIN(", ", TRUE, _xlfn.UNIQUE(TRIM(_xlpm.antworten))), "")
)</f>
        <v>Eine Stellplatzgenehmigung brauchst du bei Standorten mit öffentlichem Straßenverkehr, auf öffentlichen Grundstücken (Schulhof, Parkanlagen) und im Innenstadtbereich. Für die Stellplatzgenehmigung kannst du deine zuständige Behöre kontaktieren., Eine Stellplatzgenehmigung brauchst du bei Standorten mit öffentlichem Straßenverkehr, auf öffentlichen Grundstücken (Schulhof, Parkanlagen) und im Innenstadtbereich. Für die Stellplatzgenehmigung kannst du deine zuständige Behöre kontaktieren., Eine Stellplatzgenehmigung brauchst du bei Standorten mit öffentlichem Straßenverkehr, auf öffentlichen Grundstücken (Schulhof, Parkanlagen) und im Innenstadtbereich. Für die Stellplatzgenehmigung kannst du deine zuständige Behöre kontaktieren.,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V40" t="s">
        <v>632</v>
      </c>
      <c r="Z40" s="1" t="str">
        <v>Welcher Untergrund ist für die Nutzung eines Rollcontainers erforderlich?</v>
      </c>
      <c r="AA40" t="str" cm="1">
        <f t="array" ref="AA40">_xlfn.LET(
  _xlpm.keys, _xlfn.TOCOL(_3lg_4_1_4o[[generierte_frage_0]:[generierte_frage_7]], 1),
  _xlpm.vals, _xlfn.TOCOL(_3lg_4_1_4o[[kontext_frage_0]:[kontext_frage_7]], 1),
  _xlpm.maske, _xlpm.keys&lt;&gt;"",
  IFERROR(
    _xlfn.XLOOKUP(
      Z40,
      _xlfn._xlws.FILTER(_xlpm.keys, _xlpm.maske, ""),
      _xlfn._xlws.FILTER(_xlpm.vals, _xlpm.maske, ""),
      "nicht gefunden"
    ),
    "nicht gefunden"
  )
)</f>
        <v>[{'id': None, 'metadata': {'pk': 460471328728945025,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Für welche Containerarten muss der Untergrund besonders fest sein?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460471328728945194,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Wer ist zuständig für die Erteilung einer Genehmigung zum Aufstellen eines Containers auf öffentlichem Grund?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460471328728945030,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Welche Voraussetzungen müssen für die Aufstellung der Container erfüllt sein?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460471328728945185,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Welche Vorschriften gelten für das Abstellen eines Containers auf öffentlichem Gelände?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AB40" s="1" t="str" cm="1">
        <f t="array" ref="AB40">_xlfn.LET(
  _xlpm.txt, AA40,
  _xlpm.arr, _xlfn.DROP(_xlfn.TEXTSPLIT(_xlpm.txt, "'Fraktion': '"),,1),
  _xlpm.namen, _xlfn.TEXTBEFORE(_xlpm.arr, "',"),
  IFERROR(_xlfn.TEXTJOIN(", ", TRUE, _xlfn.UNIQUE(TRIM(_xlpm.namen))), "")
)</f>
        <v/>
      </c>
      <c r="AC40" s="1" t="str" cm="1">
        <f t="array" ref="AC40">_xlfn.LET(
  _xlpm.txt, AA40,
  _xlpm.teile, _xlfn.TEXTSPLIT(_xlpm.txt, "'Antwort': '"),
  _xlpm.koerper, _xlfn.DROP(_xlpm.teile,,1),
  _xlpm.antworten, _xlfn.TEXTBEFORE(_xlpm.koerper, "'}, 'page_content'"),
  IFERROR(_xlfn.TEXTJOIN(", ", TRUE, _xlfn.UNIQUE(TRIM(_xlpm.antworten))), "")
)</f>
        <v>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AD40" t="s">
        <v>632</v>
      </c>
    </row>
    <row r="41" spans="2:30" ht="409.5" x14ac:dyDescent="0.25">
      <c r="B41" t="str">
        <v>Können CDs in einen Container entsorgt werden?</v>
      </c>
      <c r="C41" s="1" t="str" cm="1">
        <f t="array" ref="C41">_xlfn.LET(
  _xlpm.keys, _xlfn.TOCOL(_3sm_4_1_4_1[[generierte_frage_0]:[generierte_frage_7]], 1),
  _xlpm.vals, _xlfn.TOCOL(_3sm_4_1_4_1[[kontext_frage_0]:[kontext_frage_7]], 1),
  _xlpm.maske, _xlpm.keys&lt;&gt;"",
  IFERROR(
    _xlfn.XLOOKUP(
      B41,
      _xlfn._xlws.FILTER(_xlpm.keys, _xlpm.maske, ""),
      _xlfn._xlws.FILTER(_xlpm.vals, _xlpm.maske, ""),
      "nicht gefunden"
    ),
    "nicht gefunden"
  )
)</f>
        <v>[{'id':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D41" s="1" t="str" cm="1">
        <f t="array" ref="D41">_xlfn.LET(
  _xlpm.txt, C41,
  _xlpm.arr, _xlfn.DROP(_xlfn.TEXTSPLIT(_xlpm.txt, "'Fraktion': '"),,1),
  _xlpm.namen, _xlfn.TEXTBEFORE(_xlpm.arr, "',"),
  IFERROR(_xlfn.TEXTJOIN(", ", TRUE, _xlfn.UNIQUE(TRIM(_xlpm.namen))), "")
)</f>
        <v>Aktenentsorgung, Kunststoff | Verpackungen, Mischabfall | Gewerbeabfall, Holz A4</v>
      </c>
      <c r="E41" s="1" t="str" cm="1">
        <f t="array" ref="E41">_xlfn.LET(
  _xlpm.txt, C41,
  _xlpm.teile, _xlfn.TEXTSPLIT(_xlpm.txt, "'Antwort': '"),
  _xlpm.koerper, _xlfn.DROP(_xlpm.teile,,1),
  _xlpm.antworten, _xlfn.TEXTBEFORE(_xlpm.koerper, "'}, 'page_content'"),
  IFERROR(_xlfn.TEXTJOIN(", ", TRUE, _xlfn.UNIQUE(TRIM(_xlpm.antworten))), "")
)</f>
        <v/>
      </c>
      <c r="F41" t="s">
        <v>632</v>
      </c>
      <c r="J41" t="str">
        <v>Wie wird die Menge des Bauschutts im Container berechnet?</v>
      </c>
      <c r="K41" t="str" cm="1">
        <f t="array" ref="K41">_xlfn.LET(
  _xlpm.keys, _xlfn.TOCOL(_3sm_4_1_4o[[generierte_frage_0]:[generierte_frage_7]], 1),
  _xlpm.vals, _xlfn.TOCOL(_3sm_4_1_4o[[kontext_frage_0]:[kontext_frage_7]], 1),
  _xlpm.maske, _xlpm.keys&lt;&gt;"",
  IFERROR(
    _xlfn.XLOOKUP(
      J41,
      _xlfn._xlws.FILTER(_xlpm.keys, _xlpm.maske, ""),
      _xlfn._xlws.FILTER(_xlpm.vals, _xlpm.maske, ""),
      "nicht gefunden"
    ),
    "nicht gefunden"
  )
)</f>
        <v>[{'id': None, 'metadata': {'pk': 460471328728945559, 'source': 'csv/faq.csv', 'row': 21, 'Antwort': 'Wir bitten um Verständnis, dass wir bei einer Fehlbefüllung zusätzliche Kosten berechnen müssen. Um dies zu vermeiden, nutze bitte unsere Trennhilfen. Die Trennhilfen findest Du auf den jeweiligen Seiten der Abfallarten und im anhang deiner Bestellbestätigungsmail.'}, 'page_content': 'Frage: Werden mir Mehrkosten berechnet, wenn ich die Abfallarten nicht trenne? Antwort: Wir bitten um Verständnis, dass wir bei einer Fehlbefüllung zusätzliche Kosten berechnen müssen. Um dies zu vermeiden, nutze bitte unsere Trennhilfen. Die Trennhilfen findest Du auf den jeweiligen Seiten der Abfallarten und im anhang deiner Bestellbestätigungsmail.', 'type': 'Document'}, {'id': None, 'metadata': {'pk': 460471328728945635,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Was ist die maximale Größe für einen Container, wenn ich Bauschutt entsorgen möchte?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 {'id': None, 'metadata': {'pk': 460471328728945636,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Wie viel Platz sollte ich für Zwischenräume im Container einplanen?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 {'id': None, 'metadata': {'pk': 460471328728945645,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Wie kann ich abschätzen, wie viel Volumen mein Abfall tatsächlich benötigt?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v>
      </c>
      <c r="L41" s="1" t="str" cm="1">
        <f t="array" ref="L41">_xlfn.LET(
  _xlpm.txt, K41,
  _xlpm.arr, _xlfn.DROP(_xlfn.TEXTSPLIT(_xlpm.txt, "'Fraktion': '"),,1),
  _xlpm.namen, _xlfn.TEXTBEFORE(_xlpm.arr, "',"),
  IFERROR(_xlfn.TEXTJOIN(", ", TRUE, _xlfn.UNIQUE(TRIM(_xlpm.namen))), "")
)</f>
        <v/>
      </c>
      <c r="M41" s="1" t="str" cm="1">
        <f t="array" ref="M41">_xlfn.LET(
  _xlpm.txt, K41,
  _xlpm.teile, _xlfn.TEXTSPLIT(_xlpm.txt, "'Antwort': '"),
  _xlpm.koerper, _xlfn.DROP(_xlpm.teile,,1),
  _xlpm.antworten, _xlfn.TEXTBEFORE(_xlpm.koerper, "'}, 'page_content'"),
  IFERROR(_xlfn.TEXTJOIN(", ", TRUE, _xlfn.UNIQUE(TRIM(_xlpm.antworten))), "")
)</f>
        <v>Wir bitten um Verständnis, dass wir bei einer Fehlbefüllung zusätzliche Kosten berechnen müssen. Um dies zu vermeiden, nutze bitte unsere Trennhilfen. Die Trennhilfen findest Du auf den jeweiligen Seiten der Abfallarten und im anhang deiner Bestellbestätigungsmail.,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v>
      </c>
      <c r="N41" t="s">
        <v>632</v>
      </c>
      <c r="R41" t="str">
        <v>Dürfen große Latten in den Bauschutt Container entsorgt werden?</v>
      </c>
      <c r="S41" t="str" cm="1">
        <f t="array" ref="S41">_xlfn.LET(
  _xlpm.keys, _xlfn.TOCOL(_3lg_4_1_4_1[[generierte_frage_0]:[generierte_frage_7]], 1),
  _xlpm.vals, _xlfn.TOCOL(_3lg_4_1_4_1[[kontext_frage_0]:[kontext_frage_7]], 1),
  _xlpm.maske, _xlpm.keys&lt;&gt;"",
  IFERROR(
    _xlfn.XLOOKUP(
      R41,
      _xlfn._xlws.FILTER(_xlpm.keys, _xlpm.maske, ""),
      _xlfn._xlws.FILTER(_xlpm.vals, _xlpm.maske, ""),
      "nicht gefunden"
    ),
    "nicht gefunden"
  )
)</f>
        <v>[{'id': None, 'metadata': {'pk': 460471328728944878,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Wie viel Beton darf in den Baumischabfallcontainer rein?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460471328728945045,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Was ist die maximale Containergröße für Bauschutt?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 {'id': None, 'metadata': {'pk': 460471328728944877,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Darf ich Ziegel und Fliesen in den Baumischabfall werfen?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460471328728944879,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Gehören Holz und Gips zum Baumischabfall?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v>
      </c>
      <c r="T41" t="str" cm="1">
        <f t="array" ref="T41">_xlfn.LET(
  _xlpm.txt, S41,
  _xlpm.arr, _xlfn.DROP(_xlfn.TEXTSPLIT(_xlpm.txt, "'Fraktion': '"),,1),
  _xlpm.namen, _xlfn.TEXTBEFORE(_xlpm.arr, "',"),
  IFERROR(_xlfn.TEXTJOIN(", ", TRUE, _xlfn.UNIQUE(TRIM(_xlpm.namen))), "")
)</f>
        <v/>
      </c>
      <c r="U41" s="1" t="str" cm="1">
        <f t="array" ref="U41">_xlfn.LET(
  _xlpm.txt, S41,
  _xlpm.teile, _xlfn.TEXTSPLIT(_xlpm.txt, "'Antwort': '"),
  _xlpm.koerper, _xlfn.DROP(_xlpm.teile,,1),
  _xlpm.antworten, _xlfn.TEXTBEFORE(_xlpm.koerper, "'}, 'page_content'"),
  IFERROR(_xlfn.TEXTJOIN(", ", TRUE, _xlfn.UNIQUE(TRIM(_xlpm.antworten))), "")
)</f>
        <v>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v>
      </c>
      <c r="V41" t="s">
        <v>633</v>
      </c>
      <c r="Z41" s="1" t="str">
        <v>Kann ich einen Container für nächste Woche bestellen, wenn ich heute anrufe?</v>
      </c>
      <c r="AA41" t="str" cm="1">
        <f t="array" ref="AA41">_xlfn.LET(
  _xlpm.keys, _xlfn.TOCOL(_3lg_4_1_4o[[generierte_frage_0]:[generierte_frage_7]], 1),
  _xlpm.vals, _xlfn.TOCOL(_3lg_4_1_4o[[kontext_frage_0]:[kontext_frage_7]], 1),
  _xlpm.maske, _xlpm.keys&lt;&gt;"",
  IFERROR(
    _xlfn.XLOOKUP(
      Z41,
      _xlfn._xlws.FILTER(_xlpm.keys, _xlpm.maske, ""),
      _xlfn._xlws.FILTER(_xlpm.vals, _xlpm.maske, ""),
      "nicht gefunden"
    ),
    "nicht gefunden"
  )
)</f>
        <v>[{'id': None, 'metadata': {'pk': 460471328728945134, 'source': 'csv/faq.csv', 'row': 32, 'Antwort': 'Die reguläre Stellzeit, die in unserer Preisen enthalten ist beträgt 7 Tage. Du kannst gerne die Stelldauer verkürzen oder auch für einen kleinen Aufpreis verlängern.'}, 'page_content': 'Frage: Kann ich den Container länger als eine Woche behalten? Antwort: Die reguläre Stellzeit, die in unserer Preisen enthalten ist beträgt 7 Tage. Du kannst gerne die Stelldauer verkürzen oder auch für einen kleinen Aufpreis verlängern.', 'type': 'Document'}, {'id': None, 'metadata': {'pk': 460471328728945171,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Kann ich telefonisch einen früheren Liefertermin vereinbaren?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460471328728945164,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Wie kurzfristig kann ich einen Container bestellen?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 {'id': None, 'metadata': {'pk': 460471328728945168, 'source': 'csv/faq.csv', 'row': 34,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'page_content': 'Frage: Ist eine spontane Bestellung eines Containers möglich? Antwort: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'type': 'Document'}]</v>
      </c>
      <c r="AB41" s="1" t="str" cm="1">
        <f t="array" ref="AB41">_xlfn.LET(
  _xlpm.txt, AA41,
  _xlpm.arr, _xlfn.DROP(_xlfn.TEXTSPLIT(_xlpm.txt, "'Fraktion': '"),,1),
  _xlpm.namen, _xlfn.TEXTBEFORE(_xlpm.arr, "',"),
  IFERROR(_xlfn.TEXTJOIN(", ", TRUE, _xlfn.UNIQUE(TRIM(_xlpm.namen))), "")
)</f>
        <v/>
      </c>
      <c r="AC41" s="1" t="str" cm="1">
        <f t="array" ref="AC41">_xlfn.LET(
  _xlpm.txt, AA41,
  _xlpm.teile, _xlfn.TEXTSPLIT(_xlpm.txt, "'Antwort': '"),
  _xlpm.koerper, _xlfn.DROP(_xlpm.teile,,1),
  _xlpm.antworten, _xlfn.TEXTBEFORE(_xlpm.koerper, "'}, 'page_content'"),
  IFERROR(_xlfn.TEXTJOIN(", ", TRUE, _xlfn.UNIQUE(TRIM(_xlpm.antworten))), "")
)</f>
        <v>Die reguläre Stellzeit, die in unserer Preisen enthalten ist beträgt 7 Tage. Du kannst gerne die Stelldauer verkürzen oder auch für einen kleinen Aufpreis verlängern.,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 Die Lieferung unserer Container ist häufig auch sehr kurzfristig möglich. Hier kommt es auf die Verfügbarkeit des jeweiligen Containers in deiner Region an. Wenn du einen Container auswählst, siehst du den frühestmöglichen Anlieferungstag. Solltest du den Behälter dennoch früher benötigen, kontaktiere uns bitte telefonisch.</v>
      </c>
      <c r="AD41" t="s">
        <v>632</v>
      </c>
    </row>
    <row r="42" spans="2:30" ht="375" x14ac:dyDescent="0.25">
      <c r="B42" t="str">
        <v>Wie kann ich einen Esstisch entsorgen?</v>
      </c>
      <c r="C42" s="1" t="str" cm="1">
        <f t="array" ref="C42">_xlfn.LET(
  _xlpm.keys, _xlfn.TOCOL(_3sm_4_1_4_1[[generierte_frage_0]:[generierte_frage_7]], 1),
  _xlpm.vals, _xlfn.TOCOL(_3sm_4_1_4_1[[kontext_frage_0]:[kontext_frage_7]], 1),
  _xlpm.maske, _xlpm.keys&lt;&gt;"",
  IFERROR(
    _xlfn.XLOOKUP(
      B42,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D42" s="1" t="str" cm="1">
        <f t="array" ref="D42">_xlfn.LET(
  _xlpm.txt, C42,
  _xlpm.arr, _xlfn.DROP(_xlfn.TEXTSPLIT(_xlpm.txt, "'Fraktion': '"),,1),
  _xlpm.namen, _xlfn.TEXTBEFORE(_xlpm.arr, "',"),
  IFERROR(_xlfn.TEXTJOIN(", ", TRUE, _xlfn.UNIQUE(TRIM(_xlpm.namen))), "")
)</f>
        <v>Baumischabfall, Holz A1 - A3, Sperrmüll, E-Geräte (Kleingeräte)</v>
      </c>
      <c r="E42" s="1" t="str" cm="1">
        <f t="array" ref="E42">_xlfn.LET(
  _xlpm.txt, C42,
  _xlpm.teile, _xlfn.TEXTSPLIT(_xlpm.txt, "'Antwort': '"),
  _xlpm.koerper, _xlfn.DROP(_xlpm.teile,,1),
  _xlpm.antworten, _xlfn.TEXTBEFORE(_xlpm.koerper, "'}, 'page_content'"),
  IFERROR(_xlfn.TEXTJOIN(", ", TRUE, _xlfn.UNIQUE(TRIM(_xlpm.antworten))), "")
)</f>
        <v/>
      </c>
      <c r="F42" t="s">
        <v>632</v>
      </c>
      <c r="J42" t="str">
        <v>Benötigt man eine Genehmigung, um einen Container auf einem öffentlichen Weg zu platzieren?</v>
      </c>
      <c r="K42" t="str" cm="1">
        <f t="array" ref="K42">_xlfn.LET(
  _xlpm.keys, _xlfn.TOCOL(_3sm_4_1_4o[[generierte_frage_0]:[generierte_frage_7]], 1),
  _xlpm.vals, _xlfn.TOCOL(_3sm_4_1_4o[[kontext_frage_0]:[kontext_frage_7]], 1),
  _xlpm.maske, _xlpm.keys&lt;&gt;"",
  IFERROR(
    _xlfn.XLOOKUP(
      J42,
      _xlfn._xlws.FILTER(_xlpm.keys, _xlpm.maske, ""),
      _xlfn._xlws.FILTER(_xlpm.vals, _xlpm.maske, ""),
      "nicht gefunden"
    ),
    "nicht gefunden"
  )
)</f>
        <v>[{'id': None, 'metadata': {'pk': 460471328728945408,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Brauche ich eine Erlaubnis, um einen Container auf einem Schulhof zu platzieren?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460471328728945775,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Brauche ich eine Genehmigung, wenn ich den Container auf der Straße abstellen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460471328728945411,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Benötige ich eine Genehmigung, wenn der Container auf einem öffentlichen Grundstück stehen soll?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460471328728945783,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Ist es möglich, den Container vor meinem Haus auf dem Gehweg zu platzieren?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L42" s="1" t="str" cm="1">
        <f t="array" ref="L42">_xlfn.LET(
  _xlpm.txt, K42,
  _xlpm.arr, _xlfn.DROP(_xlfn.TEXTSPLIT(_xlpm.txt, "'Fraktion': '"),,1),
  _xlpm.namen, _xlfn.TEXTBEFORE(_xlpm.arr, "',"),
  IFERROR(_xlfn.TEXTJOIN(", ", TRUE, _xlfn.UNIQUE(TRIM(_xlpm.namen))), "")
)</f>
        <v/>
      </c>
      <c r="M42" s="1" t="str" cm="1">
        <f t="array" ref="M42">_xlfn.LET(
  _xlpm.txt, K42,
  _xlpm.teile, _xlfn.TEXTSPLIT(_xlpm.txt, "'Antwort': '"),
  _xlpm.koerper, _xlfn.DROP(_xlpm.teile,,1),
  _xlpm.antworten, _xlfn.TEXTBEFORE(_xlpm.koerper, "'}, 'page_content'"),
  IFERROR(_xlfn.TEXTJOIN(", ", TRUE, _xlfn.UNIQUE(TRIM(_xlpm.antworten))), "")
)</f>
        <v>Eine Stellplatzgenehmigung brauchst du bei Standorten mit öffentlichem Straßenverkehr, auf öffentlichen Grundstücken (Schulhof, Parkanlagen) und im Innenstadtbereich. Für die Stellplatzgenehmigung kannst du deine zuständige Behöre kontaktieren.,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Eine Stellplatzgenehmigung brauchst du bei Standorten mit öffentlichem Straßenverkehr, auf öffentlichen Grundstücken (Schulhof, Parkanlagen) und im Innenstadtbereich. Für die Stellplatzgenehmigung kannst du deine zuständige Behöre kontaktieren.,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N42" t="s">
        <v>632</v>
      </c>
      <c r="R42" t="str">
        <v>Wie werden CDs richtig entsorgt?</v>
      </c>
      <c r="S42" t="str" cm="1">
        <f t="array" ref="S42">_xlfn.LET(
  _xlpm.keys, _xlfn.TOCOL(_3lg_4_1_4_1[[generierte_frage_0]:[generierte_frage_7]], 1),
  _xlpm.vals, _xlfn.TOCOL(_3lg_4_1_4_1[[kontext_frage_0]:[kontext_frage_7]], 1),
  _xlpm.maske, _xlpm.keys&lt;&gt;"",
  IFERROR(
    _xlfn.XLOOKUP(
      R42,
      _xlfn._xlws.FILTER(_xlpm.keys, _xlpm.maske, ""),
      _xlfn._xlws.FILTER(_xlpm.vals, _xlpm.maske, ""),
      "nicht gefunden"
    ),
    "nicht gefunden"
  )
)</f>
        <v>[{'id':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T42" t="str" cm="1">
        <f t="array" ref="T42">_xlfn.LET(
  _xlpm.txt, S42,
  _xlpm.arr, _xlfn.DROP(_xlfn.TEXTSPLIT(_xlpm.txt, "'Fraktion': '"),,1),
  _xlpm.namen, _xlfn.TEXTBEFORE(_xlpm.arr, "',"),
  IFERROR(_xlfn.TEXTJOIN(", ", TRUE, _xlfn.UNIQUE(TRIM(_xlpm.namen))), "")
)</f>
        <v>Aktenentsorgung, Kunststoff | Verpackungen, E-Geräte (Kleingeräte), Holz A1 - A3</v>
      </c>
      <c r="U42" s="1" t="str" cm="1">
        <f t="array" ref="U42">_xlfn.LET(
  _xlpm.txt, S42,
  _xlpm.teile, _xlfn.TEXTSPLIT(_xlpm.txt, "'Antwort': '"),
  _xlpm.koerper, _xlfn.DROP(_xlpm.teile,,1),
  _xlpm.antworten, _xlfn.TEXTBEFORE(_xlpm.koerper, "'}, 'page_content'"),
  IFERROR(_xlfn.TEXTJOIN(", ", TRUE, _xlfn.UNIQUE(TRIM(_xlpm.antworten))), "")
)</f>
        <v/>
      </c>
      <c r="V42" t="s">
        <v>632</v>
      </c>
      <c r="Z42" s="1" t="str">
        <v>Benötigt man eine Genehmigung, um einen Container auf einem öffentlichen Weg zu platzieren?</v>
      </c>
      <c r="AA42" t="str" cm="1">
        <f t="array" ref="AA42">_xlfn.LET(
  _xlpm.keys, _xlfn.TOCOL(_3lg_4_1_4o[[generierte_frage_0]:[generierte_frage_7]], 1),
  _xlpm.vals, _xlfn.TOCOL(_3lg_4_1_4o[[kontext_frage_0]:[kontext_frage_7]], 1),
  _xlpm.maske, _xlpm.keys&lt;&gt;"",
  IFERROR(
    _xlfn.XLOOKUP(
      Z42,
      _xlfn._xlws.FILTER(_xlpm.keys, _xlpm.maske, ""),
      _xlfn._xlws.FILTER(_xlpm.vals, _xlpm.maske, ""),
      "nicht gefunden"
    ),
    "nicht gefunden"
  )
)</f>
        <v>[{'id': None, 'metadata': {'pk': 460471328728944813,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Brauche ich eine Erlaubnis, um einen Container auf einem Schulhof zu platzieren?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460471328728945180,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Brauche ich eine Genehmigung, wenn ich den Container auf der Straße abstellen möchte?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 {'id': None, 'metadata': {'pk': 460471328728944816, 'source': 'csv/faq.csv', 'row': 12, 'Antwort': 'Eine Stellplatzgenehmigung brauchst du bei Standorten mit öffentlichem Straßenverkehr, auf öffentlichen Grundstücken (Schulhof, Parkanlagen) und im Innenstadtbereich. Für die Stellplatzgenehmigung kannst du deine zuständige Behöre kontaktieren.'}, 'page_content': 'Frage: Benötige ich eine Genehmigung, wenn der Container auf einem öffentlichen Grundstück stehen soll? Antwort: Eine Stellplatzgenehmigung brauchst du bei Standorten mit öffentlichem Straßenverkehr, auf öffentlichen Grundstücken (Schulhof, Parkanlagen) und im Innenstadtbereich. Für die Stellplatzgenehmigung kannst du deine zuständige Behöre kontaktieren.', 'type': 'Document'}, {'id': None, 'metadata': {'pk': 460471328728945179, 'source': 'csv/faq.csv', 'row': 35, 'Antwort':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'page_content': 'Frage: Wo darf man den Container aufstellen?\nAntwort: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'type': 'Document'}]</v>
      </c>
      <c r="AB42" s="1" t="str" cm="1">
        <f t="array" ref="AB42">_xlfn.LET(
  _xlpm.txt, AA42,
  _xlpm.arr, _xlfn.DROP(_xlfn.TEXTSPLIT(_xlpm.txt, "'Fraktion': '"),,1),
  _xlpm.namen, _xlfn.TEXTBEFORE(_xlpm.arr, "',"),
  IFERROR(_xlfn.TEXTJOIN(", ", TRUE, _xlfn.UNIQUE(TRIM(_xlpm.namen))), "")
)</f>
        <v/>
      </c>
      <c r="AC42" s="1" t="str" cm="1">
        <f t="array" ref="AC42">_xlfn.LET(
  _xlpm.txt, AA42,
  _xlpm.teile, _xlfn.TEXTSPLIT(_xlpm.txt, "'Antwort': '"),
  _xlpm.koerper, _xlfn.DROP(_xlpm.teile,,1),
  _xlpm.antworten, _xlfn.TEXTBEFORE(_xlpm.koerper, "'}, 'page_content'"),
  IFERROR(_xlfn.TEXTJOIN(", ", TRUE, _xlfn.UNIQUE(TRIM(_xlpm.antworten))), "")
)</f>
        <v>Eine Stellplatzgenehmigung brauchst du bei Standorten mit öffentlichem Straßenverkehr, auf öffentlichen Grundstücken (Schulhof, Parkanlagen) und im Innenstadtbereich. Für die Stellplatzgenehmigung kannst du deine zuständige Behöre kontaktieren.,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 Eine Stellplatzgenehmigung brauchst du bei Standorten mit öffentlichem Straßenverkehr, auf öffentlichen Grundstücken (Schulhof, Parkanlagen) und im Innenstadtbereich. Für die Stellplatzgenehmigung kannst du deine zuständige Behöre kontaktieren., Der Container kann sowohl auf einem öffentlichen Grund (Straßenrand, öffentlicher Parkplatz etc.) als auch auf einem privaten Grundstück gestellt werden. Für die Stellung eines Containers auf dem öffentlichen Grund ist jedoch eine Stellgenehmigung erforderlich. Diese kannst du bei deiner zuständigen Verwaltungsbehörde einholen.</v>
      </c>
      <c r="AD42" t="s">
        <v>632</v>
      </c>
    </row>
    <row r="43" spans="2:30" ht="345" x14ac:dyDescent="0.25">
      <c r="B43" t="str">
        <v>Was ist der Unterschied zwischen Baumischabfall und Bauschutt?</v>
      </c>
      <c r="C43" s="1" t="str" cm="1">
        <f t="array" ref="C43">_xlfn.LET(
  _xlpm.keys, _xlfn.TOCOL(_3sm_4_1_4_1[[generierte_frage_0]:[generierte_frage_7]], 1),
  _xlpm.vals, _xlfn.TOCOL(_3sm_4_1_4_1[[kontext_frage_0]:[kontext_frage_7]], 1),
  _xlpm.maske, _xlpm.keys&lt;&gt;"",
  IFERROR(
    _xlfn.XLOOKUP(
      B43,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43" s="1" t="str" cm="1">
        <f t="array" ref="D43">_xlfn.LET(
  _xlpm.txt, C43,
  _xlpm.arr, _xlfn.DROP(_xlfn.TEXTSPLIT(_xlpm.txt, "'Fraktion': '"),,1),
  _xlpm.namen, _xlfn.TEXTBEFORE(_xlpm.arr, "',"),
  IFERROR(_xlfn.TEXTJOIN(", ", TRUE, _xlfn.UNIQUE(TRIM(_xlpm.namen))), "")
)</f>
        <v>Bauschutt, Baumischabfall, Sperrmüll, Mischabfall | Gewerbeabfall</v>
      </c>
      <c r="E43" s="1" t="str" cm="1">
        <f t="array" ref="E43">_xlfn.LET(
  _xlpm.txt, C43,
  _xlpm.teile, _xlfn.TEXTSPLIT(_xlpm.txt, "'Antwort': '"),
  _xlpm.koerper, _xlfn.DROP(_xlpm.teile,,1),
  _xlpm.antworten, _xlfn.TEXTBEFORE(_xlpm.koerper, "'}, 'page_content'"),
  IFERROR(_xlfn.TEXTJOIN(", ", TRUE, _xlfn.UNIQUE(TRIM(_xlpm.antworten))), "")
)</f>
        <v/>
      </c>
      <c r="F43" t="s">
        <v>632</v>
      </c>
      <c r="J43" t="str">
        <v>Was soll ich tun, wenn ein Container falsch aufgestellt wurde?</v>
      </c>
      <c r="K43" t="str" cm="1">
        <f t="array" ref="K43">_xlfn.LET(
  _xlpm.keys, _xlfn.TOCOL(_3sm_4_1_4o[[generierte_frage_0]:[generierte_frage_7]], 1),
  _xlpm.vals, _xlfn.TOCOL(_3sm_4_1_4o[[kontext_frage_0]:[kontext_frage_7]], 1),
  _xlpm.maske, _xlpm.keys&lt;&gt;"",
  IFERROR(
    _xlfn.XLOOKUP(
      J43,
      _xlfn._xlws.FILTER(_xlpm.keys, _xlpm.maske, ""),
      _xlfn._xlws.FILTER(_xlpm.vals, _xlpm.maske, ""),
      "nicht gefunden"
    ),
    "nicht gefunden"
  )
)</f>
        <v>[{'id': None, 'metadata': {'pk': 460471328728945238, 'source': 'csv/faq.csv', 'row': 1, 'Antwort': 'Bei Rückfragen kannst du dich an unseren Kundenservice wenden.'}, 'page_content': 'Frage: Was soll ich tun, wenn ich meine Rechnung nicht nachvollziehen kann? Antwort: Bei Rückfragen kannst du dich an unseren Kundenservice wenden.', 'type': 'Document'}, {'id': None, 'metadata': {'pk': 460471328728945269, 'source': 'csv/faq.csv', 'row': 3, 'Antwort': 'Für ein problemloses Erreichen und Aufnehmen des Containers durch unseren LKW, sollte dieser gerade bei einem räumlich begrenzten Abstellort nicht verrückt oder gedreht werden.'}, 'page_content': 'Frage: Kann ich den Container neu ausrichten, falls er schief steht? Antwort: Für ein problemloses Erreichen und Aufnehmen des Containers durch unseren LKW, sollte dieser gerade bei einem räumlich begrenzten Abstellort nicht verrückt oder gedreht werden.', 'type': 'Document'}, {'id': None, 'metadata': {'pk': 460471328728945270, 'source': 'csv/faq.csv', 'row': 3, 'Antwort': 'Für ein problemloses Erreichen und Aufnehmen des Containers durch unseren LKW, sollte dieser gerade bei einem räumlich begrenzten Abstellort nicht verrückt oder gedreht werden.'}, 'page_content': 'Frage: Muss der Container exakt so stehen bleiben, wie er abgestellt wurde? Antwort: Für ein problemloses Erreichen und Aufnehmen des Containers durch unseren LKW, sollte dieser gerade bei einem räumlich begrenzten Abstellort nicht verrückt oder gedreht werden.', 'type': 'Document'}, {'id': None, 'metadata': {'pk': 460471328728945430, 'source': 'csv/faq.csv', 'row': 13,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'page_content': 'Frage: Was bringt ein Deckel für Container, die draußen stehen? Antwort: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 'type': 'Document'}]</v>
      </c>
      <c r="L43" s="1" t="str" cm="1">
        <f t="array" ref="L43">_xlfn.LET(
  _xlpm.txt, K43,
  _xlpm.arr, _xlfn.DROP(_xlfn.TEXTSPLIT(_xlpm.txt, "'Fraktion': '"),,1),
  _xlpm.namen, _xlfn.TEXTBEFORE(_xlpm.arr, "',"),
  IFERROR(_xlfn.TEXTJOIN(", ", TRUE, _xlfn.UNIQUE(TRIM(_xlpm.namen))), "")
)</f>
        <v/>
      </c>
      <c r="M43" s="1" t="str" cm="1">
        <f t="array" ref="M43">_xlfn.LET(
  _xlpm.txt, K43,
  _xlpm.teile, _xlfn.TEXTSPLIT(_xlpm.txt, "'Antwort': '"),
  _xlpm.koerper, _xlfn.DROP(_xlpm.teile,,1),
  _xlpm.antworten, _xlfn.TEXTBEFORE(_xlpm.koerper, "'}, 'page_content'"),
  IFERROR(_xlfn.TEXTJOIN(", ", TRUE, _xlfn.UNIQUE(TRIM(_xlpm.antworten))), "")
)</f>
        <v>Bei Rückfragen kannst du dich an unseren Kundenservice wenden., Für ein problemloses Erreichen und Aufnehmen des Containers durch unseren LKW, sollte dieser gerade bei einem räumlich begrenzten Abstellort nicht verrückt oder gedreht werden., Für ein problemloses Erreichen und Aufnehmen des Containers durch unseren LKW, sollte dieser gerade bei einem räumlich begrenzten Abstellort nicht verrückt oder gedreht werden., Eine Erweiterung mit Deckel ist sinnvoll, wenn ein Container am Straßenrand aufgestellt werden soll. Außerdem kannst du den Container mit einem Vorhängeschloss abschließen. Somit kann verhindert werden, dass Passanten ihre Abfälle in den Container werfen oder Abfälle entnommen werden.</v>
      </c>
      <c r="N43" t="s">
        <v>632</v>
      </c>
      <c r="R43" t="str">
        <v>Wie kann ich einen Esstisch entsorgen?</v>
      </c>
      <c r="S43" t="str" cm="1">
        <f t="array" ref="S43">_xlfn.LET(
  _xlpm.keys, _xlfn.TOCOL(_3lg_4_1_4_1[[generierte_frage_0]:[generierte_frage_7]], 1),
  _xlpm.vals, _xlfn.TOCOL(_3lg_4_1_4_1[[kontext_frage_0]:[kontext_frage_7]], 1),
  _xlpm.maske, _xlpm.keys&lt;&gt;"",
  IFERROR(
    _xlfn.XLOOKUP(
      R43,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v>
      </c>
      <c r="T43" t="str" cm="1">
        <f t="array" ref="T43">_xlfn.LET(
  _xlpm.txt, S43,
  _xlpm.arr, _xlfn.DROP(_xlfn.TEXTSPLIT(_xlpm.txt, "'Fraktion': '"),,1),
  _xlpm.namen, _xlfn.TEXTBEFORE(_xlpm.arr, "',"),
  IFERROR(_xlfn.TEXTJOIN(", ", TRUE, _xlfn.UNIQUE(TRIM(_xlpm.namen))), "")
)</f>
        <v>Holz A1 - A3, Sperrmüll, E-Geräte (Kleingeräte), E-Geräte (Großgeräte)</v>
      </c>
      <c r="U43" s="1" t="str" cm="1">
        <f t="array" ref="U43">_xlfn.LET(
  _xlpm.txt, S43,
  _xlpm.teile, _xlfn.TEXTSPLIT(_xlpm.txt, "'Antwort': '"),
  _xlpm.koerper, _xlfn.DROP(_xlpm.teile,,1),
  _xlpm.antworten, _xlfn.TEXTBEFORE(_xlpm.koerper, "'}, 'page_content'"),
  IFERROR(_xlfn.TEXTJOIN(", ", TRUE, _xlfn.UNIQUE(TRIM(_xlpm.antworten))), "")
)</f>
        <v/>
      </c>
      <c r="V43" t="s">
        <v>632</v>
      </c>
      <c r="Z43" s="1" t="str">
        <v>Dürfen große Latten in einen Bauschutt-Container entsorgt werden?</v>
      </c>
      <c r="AA43" t="str" cm="1">
        <f t="array" ref="AA43">_xlfn.LET(
  _xlpm.keys, _xlfn.TOCOL(_3lg_4_1_4o[[generierte_frage_0]:[generierte_frage_7]], 1),
  _xlpm.vals, _xlfn.TOCOL(_3lg_4_1_4o[[kontext_frage_0]:[kontext_frage_7]], 1),
  _xlpm.maske, _xlpm.keys&lt;&gt;"",
  IFERROR(
    _xlfn.XLOOKUP(
      Z43,
      _xlfn._xlws.FILTER(_xlpm.keys, _xlpm.maske, ""),
      _xlfn._xlws.FILTER(_xlpm.vals, _xlpm.maske, ""),
      "nicht gefunden"
    ),
    "nicht gefunden"
  )
)</f>
        <v>[{'id': None, 'metadata': {'pk': 460471328728944878,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Wie viel Beton darf in den Baumischabfallcontainer rein?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460471328728945033, 'source': 'csv/faq.csv', 'row': 25,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'page_content': 'Frage: Kann ich bei Ihnen einen Container für Bauschutt bestellen? Antwort: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'type': 'Document'}, {'id': None, 'metadata': {'pk': 460471328728944877,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Darf ich Ziegel und Fliesen in den Baumischabfall werfen?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460471328728945045, 'source': 'csv/faq.csv', 'row': 26,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'page_content': 'Frage: Was ist die maximale Containergröße für Bauschutt? Antwort: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 'type': 'Document'}]</v>
      </c>
      <c r="AB43" s="1" t="str" cm="1">
        <f t="array" ref="AB43">_xlfn.LET(
  _xlpm.txt, AA43,
  _xlpm.arr, _xlfn.DROP(_xlfn.TEXTSPLIT(_xlpm.txt, "'Fraktion': '"),,1),
  _xlpm.namen, _xlfn.TEXTBEFORE(_xlpm.arr, "',"),
  IFERROR(_xlfn.TEXTJOIN(", ", TRUE, _xlfn.UNIQUE(TRIM(_xlpm.namen))), "")
)</f>
        <v/>
      </c>
      <c r="AC43" s="1" t="str" cm="1">
        <f t="array" ref="AC43">_xlfn.LET(
  _xlpm.txt, AA43,
  _xlpm.teile, _xlfn.TEXTSPLIT(_xlpm.txt, "'Antwort': '"),
  _xlpm.koerper, _xlfn.DROP(_xlpm.teile,,1),
  _xlpm.antworten, _xlfn.TEXTBEFORE(_xlpm.koerper, "'}, 'page_content'"),
  IFERROR(_xlfn.TEXTJOIN(", ", TRUE, _xlfn.UNIQUE(TRIM(_xlpm.antworten))), "")
)</f>
        <v>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Wir bieten die Containerarten Absatzcontainer und Abrollcontainer an. Für beide Containerarten muss sowohl die Zuwegung, als auch ein fester Untergrund sichergestellt sein. Im Gegensatz zum Absetzcontainer ist der Abrollcontainer begehbar und lässt sich insbesondere mit Bauschutt leichter beladen.,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Um die richtige Behältergröße auszuwählen, ist vor allem die Menge deiner Abfälle entscheidend. Für kleinere bis mittelgroße Abfallmengen wie Grünschnitt empfehlen wir dir die Containergrößen zwischen 2 m³ und 7 m³. Für regelmäßige und größere Abfallmengen wie Baumischabfall empfehlen wir dir die Containergrößen zwischen 10 m³ und 30 m³. Auf Grund des Gewichts können für Bauschutt maximal 7m³ Absetzcontainer bzw. 10m³ Abrollcontainer zur Verfügung gestellt werden. Bitte denke daran, dass eventuelle Zwischenräume mind. 30 % des Containers einnehmen. Außerdem müssen bei der Auswahl des Containers die örtlichen Gegebenheiten und die Beladungsmöglichkeit berücksichtigt werden. Die verschiedenen Behältergrößen findest du auf den jeweiligen Seiten der Abfallarten.</v>
      </c>
      <c r="AD43" t="s">
        <v>633</v>
      </c>
    </row>
    <row r="44" spans="2:30" ht="409.5" x14ac:dyDescent="0.25">
      <c r="B44" t="str">
        <v>Wo werden gehäckselte Sträucher entsorgt?</v>
      </c>
      <c r="C44" s="1" t="str" cm="1">
        <f t="array" ref="C44">_xlfn.LET(
  _xlpm.keys, _xlfn.TOCOL(_3sm_4_1_4_1[[generierte_frage_0]:[generierte_frage_7]], 1),
  _xlpm.vals, _xlfn.TOCOL(_3sm_4_1_4_1[[kontext_frage_0]:[kontext_frage_7]], 1),
  _xlpm.maske, _xlpm.keys&lt;&gt;"",
  IFERROR(
    _xlfn.XLOOKUP(
      B44,
      _xlfn._xlws.FILTER(_xlpm.keys, _xlpm.maske, ""),
      _xlfn._xlws.FILTER(_xlpm.vals, _xlpm.maske, ""),
      "nicht gefunden"
    ),
    "nicht gefunden"
  )
)</f>
        <v>[{'id':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D44" s="1" t="str" cm="1">
        <f t="array" ref="D44">_xlfn.LET(
  _xlpm.txt, C44,
  _xlpm.arr, _xlfn.DROP(_xlfn.TEXTSPLIT(_xlpm.txt, "'Fraktion': '"),,1),
  _xlpm.namen, _xlfn.TEXTBEFORE(_xlpm.arr, "',"),
  IFERROR(_xlfn.TEXTJOIN(", ", TRUE, _xlfn.UNIQUE(TRIM(_xlpm.namen))), "")
)</f>
        <v>Grünschnitt | Gartenabfälle, Holz A4, Mischabfall | Gewerbeabfall, Holz A1 - A3</v>
      </c>
      <c r="E44" s="1" t="str" cm="1">
        <f t="array" ref="E44">_xlfn.LET(
  _xlpm.txt, C44,
  _xlpm.teile, _xlfn.TEXTSPLIT(_xlpm.txt, "'Antwort': '"),
  _xlpm.koerper, _xlfn.DROP(_xlpm.teile,,1),
  _xlpm.antworten, _xlfn.TEXTBEFORE(_xlpm.koerper, "'}, 'page_content'"),
  IFERROR(_xlfn.TEXTJOIN(", ", TRUE, _xlfn.UNIQUE(TRIM(_xlpm.antworten))), "")
)</f>
        <v/>
      </c>
      <c r="F44" t="s">
        <v>632</v>
      </c>
      <c r="J44" t="str">
        <v>Dürfen große Latten in einen Bauschutt-Container entsorgt werden?</v>
      </c>
      <c r="K44" t="str" cm="1">
        <f t="array" ref="K44">_xlfn.LET(
  _xlpm.keys, _xlfn.TOCOL(_3sm_4_1_4o[[generierte_frage_0]:[generierte_frage_7]], 1),
  _xlpm.vals, _xlfn.TOCOL(_3sm_4_1_4o[[kontext_frage_0]:[kontext_frage_7]], 1),
  _xlpm.maske, _xlpm.keys&lt;&gt;"",
  IFERROR(
    _xlfn.XLOOKUP(
      J44,
      _xlfn._xlws.FILTER(_xlpm.keys, _xlpm.maske, ""),
      _xlfn._xlws.FILTER(_xlpm.vals, _xlpm.maske, ""),
      "nicht gefunden"
    ),
    "nicht gefunden"
  )
)</f>
        <v>[{'id': None, 'metadata': {'pk': 460471328728945478,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Muss ich etwas beachten, wenn ich viel Beton entsorgen möchte?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460471328728945480,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Was passiert, wenn ich mehr als 5% mineralische Stoffe in den Container gebe?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460471328728945472,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Darf ich Ziegel und Beton im Baumischabfallcontainer wegwerfen?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 {'id': None, 'metadata': {'pk': 460471328728945473, 'source': 'csv/faq.csv', 'row': 16,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'page_content': 'Frage: Wie viel Keramik darf in den Baumischabfall rein? Antwort: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'type': 'Document'}]</v>
      </c>
      <c r="L44" s="1" t="str" cm="1">
        <f t="array" ref="L44">_xlfn.LET(
  _xlpm.txt, K44,
  _xlpm.arr, _xlfn.DROP(_xlfn.TEXTSPLIT(_xlpm.txt, "'Fraktion': '"),,1),
  _xlpm.namen, _xlfn.TEXTBEFORE(_xlpm.arr, "',"),
  IFERROR(_xlfn.TEXTJOIN(", ", TRUE, _xlfn.UNIQUE(TRIM(_xlpm.namen))), "")
)</f>
        <v/>
      </c>
      <c r="M44" s="1" t="str" cm="1">
        <f t="array" ref="M44">_xlfn.LET(
  _xlpm.txt, K44,
  _xlpm.teile, _xlfn.TEXTSPLIT(_xlpm.txt, "'Antwort': '"),
  _xlpm.koerper, _xlfn.DROP(_xlpm.teile,,1),
  _xlpm.antworten, _xlfn.TEXTBEFORE(_xlpm.koerper, "'}, 'page_content'"),
  IFERROR(_xlfn.TEXTJOIN(", ", TRUE, _xlfn.UNIQUE(TRIM(_xlpm.antworten))), "")
)</f>
        <v>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 Bei Baumischabfall dürfen sowohl Baustoffe (z. B. Gips, Glas, Holz) als auch mineralische Stoffe (Beton, Ziegel, Fliesen und Keramik) entsorgt werden. Es ist zu beachten, dass mineralische Stoffe nur bis zu &lt;strong&gt;5%&lt;/strong&gt; des Containerinhaltes ausmachen dürfen. Solltest Du mehr als &lt;strong&gt;5%&lt;/strong&gt; mineralische Stoffe zu entsorgen haben, stelle uns bitte eine &lt;span class="link open-modal" data-modal="quote-modal"&gt;Anfrage&lt;/span&gt;. Bitte beachte, dass wir Dir bei einer Überfüllung zusätzliche Kosten berechnen müssen.</v>
      </c>
      <c r="N44" t="s">
        <v>633</v>
      </c>
      <c r="R44" t="str">
        <v>Gehören Rigipsplatten zum Baumischabfall?</v>
      </c>
      <c r="S44" t="str" cm="1">
        <f t="array" ref="S44">_xlfn.LET(
  _xlpm.keys, _xlfn.TOCOL(_3lg_4_1_4_1[[generierte_frage_0]:[generierte_frage_7]], 1),
  _xlpm.vals, _xlfn.TOCOL(_3lg_4_1_4_1[[kontext_frage_0]:[kontext_frage_7]], 1),
  _xlpm.maske, _xlpm.keys&lt;&gt;"",
  IFERROR(
    _xlfn.XLOOKUP(
      R44,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44" t="str" cm="1">
        <f t="array" ref="T44">_xlfn.LET(
  _xlpm.txt, S44,
  _xlpm.arr, _xlfn.DROP(_xlfn.TEXTSPLIT(_xlpm.txt, "'Fraktion': '"),,1),
  _xlpm.namen, _xlfn.TEXTBEFORE(_xlpm.arr, "',"),
  IFERROR(_xlfn.TEXTJOIN(", ", TRUE, _xlfn.UNIQUE(TRIM(_xlpm.namen))), "")
)</f>
        <v>Baumischabfall, Bauschutt, Sperrmüll, Mischabfall | Gewerbeabfall</v>
      </c>
      <c r="U44" s="1" t="str" cm="1">
        <f t="array" ref="U44">_xlfn.LET(
  _xlpm.txt, S44,
  _xlpm.teile, _xlfn.TEXTSPLIT(_xlpm.txt, "'Antwort': '"),
  _xlpm.koerper, _xlfn.DROP(_xlpm.teile,,1),
  _xlpm.antworten, _xlfn.TEXTBEFORE(_xlpm.koerper, "'}, 'page_content'"),
  IFERROR(_xlfn.TEXTJOIN(", ", TRUE, _xlfn.UNIQUE(TRIM(_xlpm.antworten))), "")
)</f>
        <v/>
      </c>
      <c r="V44" t="s">
        <v>632</v>
      </c>
      <c r="Z44" s="1" t="str">
        <v>Können CDs in einen Container entsorgt werden?</v>
      </c>
      <c r="AA44" t="str" cm="1">
        <f t="array" ref="AA44">_xlfn.LET(
  _xlpm.keys, _xlfn.TOCOL(_3lg_4_1_4o[[generierte_frage_0]:[generierte_frage_7]], 1),
  _xlpm.vals, _xlfn.TOCOL(_3lg_4_1_4o[[kontext_frage_0]:[kontext_frage_7]], 1),
  _xlpm.maske, _xlpm.keys&lt;&gt;"",
  IFERROR(
    _xlfn.XLOOKUP(
      Z44,
      _xlfn._xlws.FILTER(_xlpm.keys, _xlpm.maske, ""),
      _xlfn._xlws.FILTER(_xlpm.vals, _xlpm.maske, ""),
      "nicht gefunden"
    ),
    "nicht gefunden"
  )
)</f>
        <v>[{'id':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v>
      </c>
      <c r="AB44" s="1" t="str" cm="1">
        <f t="array" ref="AB44">_xlfn.LET(
  _xlpm.txt, AA44,
  _xlpm.arr, _xlfn.DROP(_xlfn.TEXTSPLIT(_xlpm.txt, "'Fraktion': '"),,1),
  _xlpm.namen, _xlfn.TEXTBEFORE(_xlpm.arr, "',"),
  IFERROR(_xlfn.TEXTJOIN(", ", TRUE, _xlfn.UNIQUE(TRIM(_xlpm.namen))), "")
)</f>
        <v>Aktenentsorgung, Kunststoff | Verpackungen, Mischabfall | Gewerbeabfall, Pappe | Papier</v>
      </c>
      <c r="AC44" s="1" t="str" cm="1">
        <f t="array" ref="AC44">_xlfn.LET(
  _xlpm.txt, AA44,
  _xlpm.teile, _xlfn.TEXTSPLIT(_xlpm.txt, "'Antwort': '"),
  _xlpm.koerper, _xlfn.DROP(_xlpm.teile,,1),
  _xlpm.antworten, _xlfn.TEXTBEFORE(_xlpm.koerper, "'}, 'page_content'"),
  IFERROR(_xlfn.TEXTJOIN(", ", TRUE, _xlfn.UNIQUE(TRIM(_xlpm.antworten))), "")
)</f>
        <v/>
      </c>
      <c r="AD44" t="s">
        <v>632</v>
      </c>
    </row>
    <row r="45" spans="2:30" ht="345" x14ac:dyDescent="0.25">
      <c r="B45" t="str">
        <v>Darf ein Herd in den Sperrmüll?</v>
      </c>
      <c r="C45" s="1" t="str" cm="1">
        <f t="array" ref="C45">_xlfn.LET(
  _xlpm.keys, _xlfn.TOCOL(_3sm_4_1_4_1[[generierte_frage_0]:[generierte_frage_7]], 1),
  _xlpm.vals, _xlfn.TOCOL(_3sm_4_1_4_1[[kontext_frage_0]:[kontext_frage_7]], 1),
  _xlpm.maske, _xlpm.keys&lt;&gt;"",
  IFERROR(
    _xlfn.XLOOKUP(
      B45,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45" s="1" t="str" cm="1">
        <f t="array" ref="D45">_xlfn.LET(
  _xlpm.txt, C45,
  _xlpm.arr, _xlfn.DROP(_xlfn.TEXTSPLIT(_xlpm.txt, "'Fraktion': '"),,1),
  _xlpm.namen, _xlfn.TEXTBEFORE(_xlpm.arr, "',"),
  IFERROR(_xlfn.TEXTJOIN(", ", TRUE, _xlfn.UNIQUE(TRIM(_xlpm.namen))), "")
)</f>
        <v>Sperrmüll, Bauschutt, Baumischabfall, Mischabfall | Gewerbeabfall</v>
      </c>
      <c r="E45" s="1" t="str" cm="1">
        <f t="array" ref="E45">_xlfn.LET(
  _xlpm.txt, C45,
  _xlpm.teile, _xlfn.TEXTSPLIT(_xlpm.txt, "'Antwort': '"),
  _xlpm.koerper, _xlfn.DROP(_xlpm.teile,,1),
  _xlpm.antworten, _xlfn.TEXTBEFORE(_xlpm.koerper, "'}, 'page_content'"),
  IFERROR(_xlfn.TEXTJOIN(", ", TRUE, _xlfn.UNIQUE(TRIM(_xlpm.antworten))), "")
)</f>
        <v/>
      </c>
      <c r="F45" t="s">
        <v>633</v>
      </c>
      <c r="J45" t="str">
        <v>Wie entsorgt man CDs korrekt?</v>
      </c>
      <c r="K45" t="str" cm="1">
        <f t="array" ref="K45">_xlfn.LET(
  _xlpm.keys, _xlfn.TOCOL(_3sm_4_1_4o[[generierte_frage_0]:[generierte_frage_7]], 1),
  _xlpm.vals, _xlfn.TOCOL(_3sm_4_1_4o[[kontext_frage_0]:[kontext_frage_7]], 1),
  _xlpm.maske, _xlpm.keys&lt;&gt;"",
  IFERROR(
    _xlfn.XLOOKUP(
      J45,
      _xlfn._xlws.FILTER(_xlpm.keys, _xlpm.maske, ""),
      _xlfn._xlws.FILTER(_xlpm.vals, _xlpm.maske, ""),
      "nicht gefunden"
    ),
    "nicht gefunden"
  )
)</f>
        <v>[{'id':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L45" s="1" t="str" cm="1">
        <f t="array" ref="L45">_xlfn.LET(
  _xlpm.txt, K45,
  _xlpm.arr, _xlfn.DROP(_xlfn.TEXTSPLIT(_xlpm.txt, "'Fraktion': '"),,1),
  _xlpm.namen, _xlfn.TEXTBEFORE(_xlpm.arr, "',"),
  IFERROR(_xlfn.TEXTJOIN(", ", TRUE, _xlfn.UNIQUE(TRIM(_xlpm.namen))), "")
)</f>
        <v>Aktenentsorgung, Kunststoff | Verpackungen, Mischabfall | Gewerbeabfall, Holz A1 - A3</v>
      </c>
      <c r="M45" s="1" t="str" cm="1">
        <f t="array" ref="M45">_xlfn.LET(
  _xlpm.txt, K45,
  _xlpm.teile, _xlfn.TEXTSPLIT(_xlpm.txt, "'Antwort': '"),
  _xlpm.koerper, _xlfn.DROP(_xlpm.teile,,1),
  _xlpm.antworten, _xlfn.TEXTBEFORE(_xlpm.koerper, "'}, 'page_content'"),
  IFERROR(_xlfn.TEXTJOIN(", ", TRUE, _xlfn.UNIQUE(TRIM(_xlpm.antworten))), "")
)</f>
        <v/>
      </c>
      <c r="N45" t="s">
        <v>632</v>
      </c>
      <c r="R45" t="str">
        <v>Wo werden gehäckselte Sträucher entsorgt?</v>
      </c>
      <c r="S45" t="str" cm="1">
        <f t="array" ref="S45">_xlfn.LET(
  _xlpm.keys, _xlfn.TOCOL(_3lg_4_1_4_1[[generierte_frage_0]:[generierte_frage_7]], 1),
  _xlpm.vals, _xlfn.TOCOL(_3lg_4_1_4_1[[kontext_frage_0]:[kontext_frage_7]], 1),
  _xlpm.maske, _xlpm.keys&lt;&gt;"",
  IFERROR(
    _xlfn.XLOOKUP(
      R45,
      _xlfn._xlws.FILTER(_xlpm.keys, _xlpm.maske, ""),
      _xlfn._xlws.FILTER(_xlpm.vals, _xlpm.maske, ""),
      "nicht gefunden"
    ),
    "nicht gefunden"
  )
)</f>
        <v>[{'id':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T45" t="str" cm="1">
        <f t="array" ref="T45">_xlfn.LET(
  _xlpm.txt, S45,
  _xlpm.arr, _xlfn.DROP(_xlfn.TEXTSPLIT(_xlpm.txt, "'Fraktion': '"),,1),
  _xlpm.namen, _xlfn.TEXTBEFORE(_xlpm.arr, "',"),
  IFERROR(_xlfn.TEXTJOIN(", ", TRUE, _xlfn.UNIQUE(TRIM(_xlpm.namen))), "")
)</f>
        <v>Grünschnitt | Gartenabfälle, Holz A4, Holz A1 - A3, Baumischabfall</v>
      </c>
      <c r="U45" s="1" t="str" cm="1">
        <f t="array" ref="U45">_xlfn.LET(
  _xlpm.txt, S45,
  _xlpm.teile, _xlfn.TEXTSPLIT(_xlpm.txt, "'Antwort': '"),
  _xlpm.koerper, _xlfn.DROP(_xlpm.teile,,1),
  _xlpm.antworten, _xlfn.TEXTBEFORE(_xlpm.koerper, "'}, 'page_content'"),
  IFERROR(_xlfn.TEXTJOIN(", ", TRUE, _xlfn.UNIQUE(TRIM(_xlpm.antworten))), "")
)</f>
        <v/>
      </c>
      <c r="V45" t="s">
        <v>632</v>
      </c>
      <c r="Z45" s="1" t="str">
        <v>Welcher Container ist für einen Esstisch geeignet?</v>
      </c>
      <c r="AA45" t="str" cm="1">
        <f t="array" ref="AA45">_xlfn.LET(
  _xlpm.keys, _xlfn.TOCOL(_3lg_4_1_4o[[generierte_frage_0]:[generierte_frage_7]], 1),
  _xlpm.vals, _xlfn.TOCOL(_3lg_4_1_4o[[kontext_frage_0]:[kontext_frage_7]], 1),
  _xlpm.maske, _xlpm.keys&lt;&gt;"",
  IFERROR(
    _xlfn.XLOOKUP(
      Z45,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v>
      </c>
      <c r="AB45" s="1" t="str" cm="1">
        <f t="array" ref="AB45">_xlfn.LET(
  _xlpm.txt, AA45,
  _xlpm.arr, _xlfn.DROP(_xlfn.TEXTSPLIT(_xlpm.txt, "'Fraktion': '"),,1),
  _xlpm.namen, _xlfn.TEXTBEFORE(_xlpm.arr, "',"),
  IFERROR(_xlfn.TEXTJOIN(", ", TRUE, _xlfn.UNIQUE(TRIM(_xlpm.namen))), "")
)</f>
        <v>Holz A4, Holz A1 - A3, Kunststoff | Verpackungen, Pappe | Papier</v>
      </c>
      <c r="AC45" s="1" t="str" cm="1">
        <f t="array" ref="AC45">_xlfn.LET(
  _xlpm.txt, AA45,
  _xlpm.teile, _xlfn.TEXTSPLIT(_xlpm.txt, "'Antwort': '"),
  _xlpm.koerper, _xlfn.DROP(_xlpm.teile,,1),
  _xlpm.antworten, _xlfn.TEXTBEFORE(_xlpm.koerper, "'}, 'page_content'"),
  IFERROR(_xlfn.TEXTJOIN(", ", TRUE, _xlfn.UNIQUE(TRIM(_xlpm.antworten))), "")
)</f>
        <v/>
      </c>
      <c r="AD45" t="s">
        <v>633</v>
      </c>
    </row>
    <row r="46" spans="2:30" ht="409.5" x14ac:dyDescent="0.25">
      <c r="B46" t="str">
        <v>Dürfen kaputte Ziegel im Volumen von 1m³ entsorgt werden?</v>
      </c>
      <c r="C46" s="1" t="str" cm="1">
        <f t="array" ref="C46">_xlfn.LET(
  _xlpm.keys, _xlfn.TOCOL(_3sm_4_1_4_1[[generierte_frage_0]:[generierte_frage_7]], 1),
  _xlpm.vals, _xlfn.TOCOL(_3sm_4_1_4_1[[kontext_frage_0]:[kontext_frage_7]], 1),
  _xlpm.maske, _xlpm.keys&lt;&gt;"",
  IFERROR(
    _xlfn.XLOOKUP(
      B46,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46" s="1" t="str" cm="1">
        <f t="array" ref="D46">_xlfn.LET(
  _xlpm.txt, C46,
  _xlpm.arr, _xlfn.DROP(_xlfn.TEXTSPLIT(_xlpm.txt, "'Fraktion': '"),,1),
  _xlpm.namen, _xlfn.TEXTBEFORE(_xlpm.arr, "',"),
  IFERROR(_xlfn.TEXTJOIN(", ", TRUE, _xlfn.UNIQUE(TRIM(_xlpm.namen))), "")
)</f>
        <v>Baumischabfall, Bauschutt, Holz A1 - A3, Mischabfall | Gewerbeabfall</v>
      </c>
      <c r="E46" s="1" t="str" cm="1">
        <f t="array" ref="E46">_xlfn.LET(
  _xlpm.txt, C46,
  _xlpm.teile, _xlfn.TEXTSPLIT(_xlpm.txt, "'Antwort': '"),
  _xlpm.koerper, _xlfn.DROP(_xlpm.teile,,1),
  _xlpm.antworten, _xlfn.TEXTBEFORE(_xlpm.koerper, "'}, 'page_content'"),
  IFERROR(_xlfn.TEXTJOIN(", ", TRUE, _xlfn.UNIQUE(TRIM(_xlpm.antworten))), "")
)</f>
        <v/>
      </c>
      <c r="F46" t="s">
        <v>632</v>
      </c>
      <c r="J46" t="str">
        <v>Welcher Container ist für einen Esstisch geeignet?</v>
      </c>
      <c r="K46" t="str" cm="1">
        <f t="array" ref="K46">_xlfn.LET(
  _xlpm.keys, _xlfn.TOCOL(_3sm_4_1_4o[[generierte_frage_0]:[generierte_frage_7]], 1),
  _xlpm.vals, _xlfn.TOCOL(_3sm_4_1_4o[[kontext_frage_0]:[kontext_frage_7]], 1),
  _xlpm.maske, _xlpm.keys&lt;&gt;"",
  IFERROR(
    _xlfn.XLOOKUP(
      J46,
      _xlfn._xlws.FILTER(_xlpm.keys, _xlpm.maske, ""),
      _xlfn._xlws.FILTER(_xlpm.vals, _xlpm.maske, ""),
      "nicht gefunden"
    ),
    "nicht gefunden"
  )
)</f>
        <v>[{'id':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L46" s="1" t="str" cm="1">
        <f t="array" ref="L46">_xlfn.LET(
  _xlpm.txt, K46,
  _xlpm.arr, _xlfn.DROP(_xlfn.TEXTSPLIT(_xlpm.txt, "'Fraktion': '"),,1),
  _xlpm.namen, _xlfn.TEXTBEFORE(_xlpm.arr, "',"),
  IFERROR(_xlfn.TEXTJOIN(", ", TRUE, _xlfn.UNIQUE(TRIM(_xlpm.namen))), "")
)</f>
        <v>Holz A4, Kunststoff | Verpackungen, Sperrmüll, Holz A1 - A3</v>
      </c>
      <c r="M46" s="1" t="str" cm="1">
        <f t="array" ref="M46">_xlfn.LET(
  _xlpm.txt, K46,
  _xlpm.teile, _xlfn.TEXTSPLIT(_xlpm.txt, "'Antwort': '"),
  _xlpm.koerper, _xlfn.DROP(_xlpm.teile,,1),
  _xlpm.antworten, _xlfn.TEXTBEFORE(_xlpm.koerper, "'}, 'page_content'"),
  IFERROR(_xlfn.TEXTJOIN(", ", TRUE, _xlfn.UNIQUE(TRIM(_xlpm.antworten))), "")
)</f>
        <v/>
      </c>
      <c r="N46" t="s">
        <v>632</v>
      </c>
      <c r="R46" t="str">
        <v>Darf ein Herd in den Sperrmüll?</v>
      </c>
      <c r="S46" t="str" cm="1">
        <f t="array" ref="S46">_xlfn.LET(
  _xlpm.keys, _xlfn.TOCOL(_3lg_4_1_4_1[[generierte_frage_0]:[generierte_frage_7]], 1),
  _xlpm.vals, _xlfn.TOCOL(_3lg_4_1_4_1[[kontext_frage_0]:[kontext_frage_7]], 1),
  _xlpm.maske, _xlpm.keys&lt;&gt;"",
  IFERROR(
    _xlfn.XLOOKUP(
      R46,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T46" t="str" cm="1">
        <f t="array" ref="T46">_xlfn.LET(
  _xlpm.txt, S46,
  _xlpm.arr, _xlfn.DROP(_xlfn.TEXTSPLIT(_xlpm.txt, "'Fraktion': '"),,1),
  _xlpm.namen, _xlfn.TEXTBEFORE(_xlpm.arr, "',"),
  IFERROR(_xlfn.TEXTJOIN(", ", TRUE, _xlfn.UNIQUE(TRIM(_xlpm.namen))), "")
)</f>
        <v>Sperrmüll, Holz A1 - A3, E-Geräte (Großgeräte), Baumischabfall</v>
      </c>
      <c r="U46" s="1" t="str" cm="1">
        <f t="array" ref="U46">_xlfn.LET(
  _xlpm.txt, S46,
  _xlpm.teile, _xlfn.TEXTSPLIT(_xlpm.txt, "'Antwort': '"),
  _xlpm.koerper, _xlfn.DROP(_xlpm.teile,,1),
  _xlpm.antworten, _xlfn.TEXTBEFORE(_xlpm.koerper, "'}, 'page_content'"),
  IFERROR(_xlfn.TEXTJOIN(", ", TRUE, _xlfn.UNIQUE(TRIM(_xlpm.antworten))), "")
)</f>
        <v/>
      </c>
      <c r="V46" t="s">
        <v>632</v>
      </c>
      <c r="Z46" s="1" t="str">
        <v>Kann Rigips in einen Baumischabfallcontainer entsorgt werden?</v>
      </c>
      <c r="AA46" t="str" cm="1">
        <f t="array" ref="AA46">_xlfn.LET(
  _xlpm.keys, _xlfn.TOCOL(_3lg_4_1_4o[[generierte_frage_0]:[generierte_frage_7]], 1),
  _xlpm.vals, _xlfn.TOCOL(_3lg_4_1_4o[[kontext_frage_0]:[kontext_frage_7]], 1),
  _xlpm.maske, _xlpm.keys&lt;&gt;"",
  IFERROR(
    _xlfn.XLOOKUP(
      Z46,
      _xlfn._xlws.FILTER(_xlpm.keys, _xlpm.maske, ""),
      _xlfn._xlws.FILTER(_xlpm.vals, _xlpm.maske, ""),
      "nicht gefunden"
    ),
    "nicht gefunden"
  )
)</f>
        <v>[{'id':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46" s="1" t="str" cm="1">
        <f t="array" ref="AB46">_xlfn.LET(
  _xlpm.txt, AA46,
  _xlpm.arr, _xlfn.DROP(_xlfn.TEXTSPLIT(_xlpm.txt, "'Fraktion': '"),,1),
  _xlpm.namen, _xlfn.TEXTBEFORE(_xlpm.arr, "',"),
  IFERROR(_xlfn.TEXTJOIN(", ", TRUE, _xlfn.UNIQUE(TRIM(_xlpm.namen))), "")
)</f>
        <v>Mischabfall | Gewerbeabfall, Baumischabfall, Bauschutt, Holz A4</v>
      </c>
      <c r="AC46" s="1" t="str" cm="1">
        <f t="array" ref="AC46">_xlfn.LET(
  _xlpm.txt, AA46,
  _xlpm.teile, _xlfn.TEXTSPLIT(_xlpm.txt, "'Antwort': '"),
  _xlpm.koerper, _xlfn.DROP(_xlpm.teile,,1),
  _xlpm.antworten, _xlfn.TEXTBEFORE(_xlpm.koerper, "'}, 'page_content'"),
  IFERROR(_xlfn.TEXTJOIN(", ", TRUE, _xlfn.UNIQUE(TRIM(_xlpm.antworten))), "")
)</f>
        <v/>
      </c>
      <c r="AD46" t="s">
        <v>632</v>
      </c>
    </row>
    <row r="47" spans="2:30" ht="330" x14ac:dyDescent="0.25">
      <c r="B47" t="str">
        <v>Wohin kann ich alte Regale entsorgen?</v>
      </c>
      <c r="C47" s="1" t="str" cm="1">
        <f t="array" ref="C47">_xlfn.LET(
  _xlpm.keys, _xlfn.TOCOL(_3sm_4_1_4_1[[generierte_frage_0]:[generierte_frage_7]], 1),
  _xlpm.vals, _xlfn.TOCOL(_3sm_4_1_4_1[[kontext_frage_0]:[kontext_frage_7]], 1),
  _xlpm.maske, _xlpm.keys&lt;&gt;"",
  IFERROR(
    _xlfn.XLOOKUP(
      B47,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47" s="1" t="str" cm="1">
        <f t="array" ref="D47">_xlfn.LET(
  _xlpm.txt, C47,
  _xlpm.arr, _xlfn.DROP(_xlfn.TEXTSPLIT(_xlpm.txt, "'Fraktion': '"),,1),
  _xlpm.namen, _xlfn.TEXTBEFORE(_xlpm.arr, "',"),
  IFERROR(_xlfn.TEXTJOIN(", ", TRUE, _xlfn.UNIQUE(TRIM(_xlpm.namen))), "")
)</f>
        <v>Sperrmüll, Aktenentsorgung, Baumischabfall, Mischabfall | Gewerbeabfall</v>
      </c>
      <c r="E47" s="1" t="str" cm="1">
        <f t="array" ref="E47">_xlfn.LET(
  _xlpm.txt, C47,
  _xlpm.teile, _xlfn.TEXTSPLIT(_xlpm.txt, "'Antwort': '"),
  _xlpm.koerper, _xlfn.DROP(_xlpm.teile,,1),
  _xlpm.antworten, _xlfn.TEXTBEFORE(_xlpm.koerper, "'}, 'page_content'"),
  IFERROR(_xlfn.TEXTJOIN(", ", TRUE, _xlfn.UNIQUE(TRIM(_xlpm.antworten))), "")
)</f>
        <v/>
      </c>
      <c r="F47" t="s">
        <v>632</v>
      </c>
      <c r="J47" t="str">
        <v>Gehören Rigipsplatten in den Baumischabfall?</v>
      </c>
      <c r="K47" t="str" cm="1">
        <f t="array" ref="K47">_xlfn.LET(
  _xlpm.keys, _xlfn.TOCOL(_3sm_4_1_4o[[generierte_frage_0]:[generierte_frage_7]], 1),
  _xlpm.vals, _xlfn.TOCOL(_3sm_4_1_4o[[kontext_frage_0]:[kontext_frage_7]], 1),
  _xlpm.maske, _xlpm.keys&lt;&gt;"",
  IFERROR(
    _xlfn.XLOOKUP(
      J47,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L47" s="1" t="str" cm="1">
        <f t="array" ref="L47">_xlfn.LET(
  _xlpm.txt, K47,
  _xlpm.arr, _xlfn.DROP(_xlfn.TEXTSPLIT(_xlpm.txt, "'Fraktion': '"),,1),
  _xlpm.namen, _xlfn.TEXTBEFORE(_xlpm.arr, "',"),
  IFERROR(_xlfn.TEXTJOIN(", ", TRUE, _xlfn.UNIQUE(TRIM(_xlpm.namen))), "")
)</f>
        <v>Baumischabfall, Mischabfall | Gewerbeabfall, Grünschnitt | Gartenabfälle, Sperrmüll</v>
      </c>
      <c r="M47" s="1" t="str" cm="1">
        <f t="array" ref="M47">_xlfn.LET(
  _xlpm.txt, K47,
  _xlpm.teile, _xlfn.TEXTSPLIT(_xlpm.txt, "'Antwort': '"),
  _xlpm.koerper, _xlfn.DROP(_xlpm.teile,,1),
  _xlpm.antworten, _xlfn.TEXTBEFORE(_xlpm.koerper, "'}, 'page_content'"),
  IFERROR(_xlfn.TEXTJOIN(", ", TRUE, _xlfn.UNIQUE(TRIM(_xlpm.antworten))), "")
)</f>
        <v/>
      </c>
      <c r="N47" t="s">
        <v>632</v>
      </c>
      <c r="R47" t="str">
        <v>Dürfen kaputte Ziegel im Volumen von 1m³ entsorgt werden?</v>
      </c>
      <c r="S47" t="str" cm="1">
        <f t="array" ref="S47">_xlfn.LET(
  _xlpm.keys, _xlfn.TOCOL(_3lg_4_1_4_1[[generierte_frage_0]:[generierte_frage_7]], 1),
  _xlpm.vals, _xlfn.TOCOL(_3lg_4_1_4_1[[kontext_frage_0]:[kontext_frage_7]], 1),
  _xlpm.maske, _xlpm.keys&lt;&gt;"",
  IFERROR(
    _xlfn.XLOOKUP(
      R47,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47" t="str" cm="1">
        <f t="array" ref="T47">_xlfn.LET(
  _xlpm.txt, S47,
  _xlpm.arr, _xlfn.DROP(_xlfn.TEXTSPLIT(_xlpm.txt, "'Fraktion': '"),,1),
  _xlpm.namen, _xlfn.TEXTBEFORE(_xlpm.arr, "',"),
  IFERROR(_xlfn.TEXTJOIN(", ", TRUE, _xlfn.UNIQUE(TRIM(_xlpm.namen))), "")
)</f>
        <v>Baumischabfall, Bauschutt, Holz A1 - A3, Mischabfall | Gewerbeabfall</v>
      </c>
      <c r="U47" s="1" t="str" cm="1">
        <f t="array" ref="U47">_xlfn.LET(
  _xlpm.txt, S47,
  _xlpm.teile, _xlfn.TEXTSPLIT(_xlpm.txt, "'Antwort': '"),
  _xlpm.koerper, _xlfn.DROP(_xlpm.teile,,1),
  _xlpm.antworten, _xlfn.TEXTBEFORE(_xlpm.koerper, "'}, 'page_content'"),
  IFERROR(_xlfn.TEXTJOIN(", ", TRUE, _xlfn.UNIQUE(TRIM(_xlpm.antworten))), "")
)</f>
        <v/>
      </c>
      <c r="V47" t="s">
        <v>632</v>
      </c>
      <c r="Z47" s="1" t="str">
        <v>Wo entsorge ich gehäckselte Sträucher?</v>
      </c>
      <c r="AA47" t="str" cm="1">
        <f t="array" ref="AA47">_xlfn.LET(
  _xlpm.keys, _xlfn.TOCOL(_3lg_4_1_4o[[generierte_frage_0]:[generierte_frage_7]], 1),
  _xlpm.vals, _xlfn.TOCOL(_3lg_4_1_4o[[kontext_frage_0]:[kontext_frage_7]], 1),
  _xlpm.maske, _xlpm.keys&lt;&gt;"",
  IFERROR(
    _xlfn.XLOOKUP(
      Z47,
      _xlfn._xlws.FILTER(_xlpm.keys, _xlpm.maske, ""),
      _xlfn._xlws.FILTER(_xlpm.vals, _xlpm.maske, ""),
      "nicht gefunden"
    ),
    "nicht gefunden"
  )
)</f>
        <v>[{'id':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AB47" s="1" t="str" cm="1">
        <f t="array" ref="AB47">_xlfn.LET(
  _xlpm.txt, AA47,
  _xlpm.arr, _xlfn.DROP(_xlfn.TEXTSPLIT(_xlpm.txt, "'Fraktion': '"),,1),
  _xlpm.namen, _xlfn.TEXTBEFORE(_xlpm.arr, "',"),
  IFERROR(_xlfn.TEXTJOIN(", ", TRUE, _xlfn.UNIQUE(TRIM(_xlpm.namen))), "")
)</f>
        <v>Grünschnitt | Gartenabfälle, Baumischabfall, Mischabfall | Gewerbeabfall, Holz A1 - A3</v>
      </c>
      <c r="AC47" s="1" t="str" cm="1">
        <f t="array" ref="AC47">_xlfn.LET(
  _xlpm.txt, AA47,
  _xlpm.teile, _xlfn.TEXTSPLIT(_xlpm.txt, "'Antwort': '"),
  _xlpm.koerper, _xlfn.DROP(_xlpm.teile,,1),
  _xlpm.antworten, _xlfn.TEXTBEFORE(_xlpm.koerper, "'}, 'page_content'"),
  IFERROR(_xlfn.TEXTJOIN(", ", TRUE, _xlfn.UNIQUE(TRIM(_xlpm.antworten))), "")
)</f>
        <v/>
      </c>
      <c r="AD47" t="s">
        <v>632</v>
      </c>
    </row>
    <row r="48" spans="2:30" ht="345" x14ac:dyDescent="0.25">
      <c r="B48" t="str">
        <v>Dürfen Matratzen in den Sperrmüll?</v>
      </c>
      <c r="C48" s="1" t="str" cm="1">
        <f t="array" ref="C48">_xlfn.LET(
  _xlpm.keys, _xlfn.TOCOL(_3sm_4_1_4_1[[generierte_frage_0]:[generierte_frage_7]], 1),
  _xlpm.vals, _xlfn.TOCOL(_3sm_4_1_4_1[[kontext_frage_0]:[kontext_frage_7]], 1),
  _xlpm.maske, _xlpm.keys&lt;&gt;"",
  IFERROR(
    _xlfn.XLOOKUP(
      B48,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48" s="1" t="str" cm="1">
        <f t="array" ref="D48">_xlfn.LET(
  _xlpm.txt, C48,
  _xlpm.arr, _xlfn.DROP(_xlfn.TEXTSPLIT(_xlpm.txt, "'Fraktion': '"),,1),
  _xlpm.namen, _xlfn.TEXTBEFORE(_xlpm.arr, "',"),
  IFERROR(_xlfn.TEXTJOIN(", ", TRUE, _xlfn.UNIQUE(TRIM(_xlpm.namen))), "")
)</f>
        <v>Sperrmüll, Baumischabfall, Bauschutt, Mischabfall | Gewerbeabfall</v>
      </c>
      <c r="E48" s="1" t="str" cm="1">
        <f t="array" ref="E48">_xlfn.LET(
  _xlpm.txt, C48,
  _xlpm.teile, _xlfn.TEXTSPLIT(_xlpm.txt, "'Antwort': '"),
  _xlpm.koerper, _xlfn.DROP(_xlpm.teile,,1),
  _xlpm.antworten, _xlfn.TEXTBEFORE(_xlpm.koerper, "'}, 'page_content'"),
  IFERROR(_xlfn.TEXTJOIN(", ", TRUE, _xlfn.UNIQUE(TRIM(_xlpm.antworten))), "")
)</f>
        <v/>
      </c>
      <c r="F48" t="s">
        <v>632</v>
      </c>
      <c r="J48" t="str">
        <v>Wo kann ich gehäckselte Sträucher entsorgen?</v>
      </c>
      <c r="K48" t="str" cm="1">
        <f t="array" ref="K48">_xlfn.LET(
  _xlpm.keys, _xlfn.TOCOL(_3sm_4_1_4o[[generierte_frage_0]:[generierte_frage_7]], 1),
  _xlpm.vals, _xlfn.TOCOL(_3sm_4_1_4o[[kontext_frage_0]:[kontext_frage_7]], 1),
  _xlpm.maske, _xlpm.keys&lt;&gt;"",
  IFERROR(
    _xlfn.XLOOKUP(
      J48,
      _xlfn._xlws.FILTER(_xlpm.keys, _xlpm.maske, ""),
      _xlfn._xlws.FILTER(_xlpm.vals, _xlpm.maske, ""),
      "nicht gefunden"
    ),
    "nicht gefunden"
  )
)</f>
        <v>[{'id':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L48" s="1" t="str" cm="1">
        <f t="array" ref="L48">_xlfn.LET(
  _xlpm.txt, K48,
  _xlpm.arr, _xlfn.DROP(_xlfn.TEXTSPLIT(_xlpm.txt, "'Fraktion': '"),,1),
  _xlpm.namen, _xlfn.TEXTBEFORE(_xlpm.arr, "',"),
  IFERROR(_xlfn.TEXTJOIN(", ", TRUE, _xlfn.UNIQUE(TRIM(_xlpm.namen))), "")
)</f>
        <v>Grünschnitt | Gartenabfälle, Sperrmüll, Mischabfall | Gewerbeabfall, Baumischabfall</v>
      </c>
      <c r="M48" s="1" t="str" cm="1">
        <f t="array" ref="M48">_xlfn.LET(
  _xlpm.txt, K48,
  _xlpm.teile, _xlfn.TEXTSPLIT(_xlpm.txt, "'Antwort': '"),
  _xlpm.koerper, _xlfn.DROP(_xlpm.teile,,1),
  _xlpm.antworten, _xlfn.TEXTBEFORE(_xlpm.koerper, "'}, 'page_content'"),
  IFERROR(_xlfn.TEXTJOIN(", ", TRUE, _xlfn.UNIQUE(TRIM(_xlpm.antworten))), "")
)</f>
        <v/>
      </c>
      <c r="N48" t="s">
        <v>632</v>
      </c>
      <c r="R48" t="str">
        <v>Wohin kann ich Regale entsorgen?</v>
      </c>
      <c r="S48" t="str" cm="1">
        <f t="array" ref="S48">_xlfn.LET(
  _xlpm.keys, _xlfn.TOCOL(_3lg_4_1_4_1[[generierte_frage_0]:[generierte_frage_7]], 1),
  _xlpm.vals, _xlfn.TOCOL(_3lg_4_1_4_1[[kontext_frage_0]:[kontext_frage_7]], 1),
  _xlpm.maske, _xlpm.keys&lt;&gt;"",
  IFERROR(
    _xlfn.XLOOKUP(
      R48,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48" t="str" cm="1">
        <f t="array" ref="T48">_xlfn.LET(
  _xlpm.txt, S48,
  _xlpm.arr, _xlfn.DROP(_xlfn.TEXTSPLIT(_xlpm.txt, "'Fraktion': '"),,1),
  _xlpm.namen, _xlfn.TEXTBEFORE(_xlpm.arr, "',"),
  IFERROR(_xlfn.TEXTJOIN(", ", TRUE, _xlfn.UNIQUE(TRIM(_xlpm.namen))), "")
)</f>
        <v>Sperrmüll, Holz A1 - A3, Holz A4, Mischabfall | Gewerbeabfall</v>
      </c>
      <c r="U48" s="1" t="str" cm="1">
        <f t="array" ref="U48">_xlfn.LET(
  _xlpm.txt, S48,
  _xlpm.teile, _xlfn.TEXTSPLIT(_xlpm.txt, "'Antwort': '"),
  _xlpm.koerper, _xlfn.DROP(_xlpm.teile,,1),
  _xlpm.antworten, _xlfn.TEXTBEFORE(_xlpm.koerper, "'}, 'page_content'"),
  IFERROR(_xlfn.TEXTJOIN(", ", TRUE, _xlfn.UNIQUE(TRIM(_xlpm.antworten))), "")
)</f>
        <v/>
      </c>
      <c r="V48" t="s">
        <v>632</v>
      </c>
      <c r="Z48" s="1" t="str">
        <v>Darf ein Herd in den Sperrmüll?</v>
      </c>
      <c r="AA48" t="str" cm="1">
        <f t="array" ref="AA48">_xlfn.LET(
  _xlpm.keys, _xlfn.TOCOL(_3lg_4_1_4o[[generierte_frage_0]:[generierte_frage_7]], 1),
  _xlpm.vals, _xlfn.TOCOL(_3lg_4_1_4o[[kontext_frage_0]:[kontext_frage_7]], 1),
  _xlpm.maske, _xlpm.keys&lt;&gt;"",
  IFERROR(
    _xlfn.XLOOKUP(
      Z48,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AB48" s="1" t="str" cm="1">
        <f t="array" ref="AB48">_xlfn.LET(
  _xlpm.txt, AA48,
  _xlpm.arr, _xlfn.DROP(_xlfn.TEXTSPLIT(_xlpm.txt, "'Fraktion': '"),,1),
  _xlpm.namen, _xlfn.TEXTBEFORE(_xlpm.arr, "',"),
  IFERROR(_xlfn.TEXTJOIN(", ", TRUE, _xlfn.UNIQUE(TRIM(_xlpm.namen))), "")
)</f>
        <v>Sperrmüll, Holz A1 - A3, E-Geräte (Großgeräte), Baumischabfall</v>
      </c>
      <c r="AC48" s="1" t="str" cm="1">
        <f t="array" ref="AC48">_xlfn.LET(
  _xlpm.txt, AA48,
  _xlpm.teile, _xlfn.TEXTSPLIT(_xlpm.txt, "'Antwort': '"),
  _xlpm.koerper, _xlfn.DROP(_xlpm.teile,,1),
  _xlpm.antworten, _xlfn.TEXTBEFORE(_xlpm.koerper, "'}, 'page_content'"),
  IFERROR(_xlfn.TEXTJOIN(", ", TRUE, _xlfn.UNIQUE(TRIM(_xlpm.antworten))), "")
)</f>
        <v/>
      </c>
      <c r="AD48" t="s">
        <v>632</v>
      </c>
    </row>
    <row r="49" spans="2:30" ht="409.5" x14ac:dyDescent="0.25">
      <c r="B49" t="str">
        <v>Können Tische im Sperrmüllcontainer entsorgt werden?</v>
      </c>
      <c r="C49" s="1" t="str" cm="1">
        <f t="array" ref="C49">_xlfn.LET(
  _xlpm.keys, _xlfn.TOCOL(_3sm_4_1_4_1[[generierte_frage_0]:[generierte_frage_7]], 1),
  _xlpm.vals, _xlfn.TOCOL(_3sm_4_1_4_1[[kontext_frage_0]:[kontext_frage_7]], 1),
  _xlpm.maske, _xlpm.keys&lt;&gt;"",
  IFERROR(
    _xlfn.XLOOKUP(
      B49,
      _xlfn._xlws.FILTER(_xlpm.keys, _xlpm.maske, ""),
      _xlfn._xlws.FILTER(_xlpm.vals, _xlpm.maske, ""),
      "nicht gefunden"
    ),
    "nicht gefunden"
  )
)</f>
        <v>[{'id':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49" s="1" t="str" cm="1">
        <f t="array" ref="D49">_xlfn.LET(
  _xlpm.txt, C49,
  _xlpm.arr, _xlfn.DROP(_xlfn.TEXTSPLIT(_xlpm.txt, "'Fraktion': '"),,1),
  _xlpm.namen, _xlfn.TEXTBEFORE(_xlpm.arr, "',"),
  IFERROR(_xlfn.TEXTJOIN(", ", TRUE, _xlfn.UNIQUE(TRIM(_xlpm.namen))), "")
)</f>
        <v>Holz A4, Sperrmüll, Holz A1 - A3, Mischabfall | Gewerbeabfall</v>
      </c>
      <c r="E49" s="1" t="str" cm="1">
        <f t="array" ref="E49">_xlfn.LET(
  _xlpm.txt, C49,
  _xlpm.teile, _xlfn.TEXTSPLIT(_xlpm.txt, "'Antwort': '"),
  _xlpm.koerper, _xlfn.DROP(_xlpm.teile,,1),
  _xlpm.antworten, _xlfn.TEXTBEFORE(_xlpm.koerper, "'}, 'page_content'"),
  IFERROR(_xlfn.TEXTJOIN(", ", TRUE, _xlfn.UNIQUE(TRIM(_xlpm.antworten))), "")
)</f>
        <v/>
      </c>
      <c r="F49" t="s">
        <v>632</v>
      </c>
      <c r="J49" t="str">
        <v>Wie entsorgt man Herde?</v>
      </c>
      <c r="K49" t="str" cm="1">
        <f t="array" ref="K49">_xlfn.LET(
  _xlpm.keys, _xlfn.TOCOL(_3sm_4_1_4o[[generierte_frage_0]:[generierte_frage_7]], 1),
  _xlpm.vals, _xlfn.TOCOL(_3sm_4_1_4o[[kontext_frage_0]:[kontext_frage_7]], 1),
  _xlpm.maske, _xlpm.keys&lt;&gt;"",
  IFERROR(
    _xlfn.XLOOKUP(
      J49,
      _xlfn._xlws.FILTER(_xlpm.keys, _xlpm.maske, ""),
      _xlfn._xlws.FILTER(_xlpm.vals, _xlpm.maske, ""),
      "nicht gefunden"
    ),
    "nicht gefunden"
  )
)</f>
        <v>[{'id':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460471328728945203,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460471328728945209, 'source': 'csv/fraktionen.csv', 'row': 10, 'Fraktion': 'Lebensmittel | Speisereste', 'Was darf rein': 'Obst, pflanzliche Küchenabfälle, Rückstände zubereiteter tierischer Produkte wie Fleisch, Wurst, Blut, Geflügelabfälle, Eier, Milch, Speck, Fisch und Knochen (kleiner als 15cm), Tee- und Kaffeesud sowie Teebeutel, überlagerte und unverpackte Lebensmittel', 'Was darf NICHT rein': 'Fleischereiabfälle, Pflanzen und Grünschnitt, rohe Knochen, verpackte Lebensmittel, Zigaretten und Asche'}, 'page_content': 'Die Fraktion Lebensmittel | Speisereste darf folgendes enthalten: Obst, pflanzliche Küchenabfälle, Rückstände zubereiteter tierischer Produkte wie Fleisch, Wurst, Blut, Geflügelabfälle, Eier, Milch, Speck, Fisch und Knochen (kleiner als 15cm), Tee- und Kaffeesud sowie Teebeutel, überlagerte und unverpackte Lebensmittel. Die Fraktion Lebensmittel | Speisereste darf folgendes nicht enthalten: Fleischereiabfälle, Pflanzen und Grünschnitt, rohe Knochen, verpackte Lebensmittel, Zigaretten und Asche.', 'type': 'Document'}]</v>
      </c>
      <c r="L49" s="1" t="str" cm="1">
        <f t="array" ref="L49">_xlfn.LET(
  _xlpm.txt, K49,
  _xlpm.arr, _xlfn.DROP(_xlfn.TEXTSPLIT(_xlpm.txt, "'Fraktion': '"),,1),
  _xlpm.namen, _xlfn.TEXTBEFORE(_xlpm.arr, "',"),
  IFERROR(_xlfn.TEXTJOIN(", ", TRUE, _xlfn.UNIQUE(TRIM(_xlpm.namen))), "")
)</f>
        <v>E-Geräte (Kleingeräte), Grünschnitt | Gartenabfälle, E-Geräte (Großgeräte), Lebensmittel | Speisereste</v>
      </c>
      <c r="M49" s="1" t="str" cm="1">
        <f t="array" ref="M49">_xlfn.LET(
  _xlpm.txt, K49,
  _xlpm.teile, _xlfn.TEXTSPLIT(_xlpm.txt, "'Antwort': '"),
  _xlpm.koerper, _xlfn.DROP(_xlpm.teile,,1),
  _xlpm.antworten, _xlfn.TEXTBEFORE(_xlpm.koerper, "'}, 'page_content'"),
  IFERROR(_xlfn.TEXTJOIN(", ", TRUE, _xlfn.UNIQUE(TRIM(_xlpm.antworten))), "")
)</f>
        <v/>
      </c>
      <c r="N49" t="s">
        <v>632</v>
      </c>
      <c r="R49" t="str">
        <v>Dürfen Matratzen in den Sperrmüll?</v>
      </c>
      <c r="S49" t="str" cm="1">
        <f t="array" ref="S49">_xlfn.LET(
  _xlpm.keys, _xlfn.TOCOL(_3lg_4_1_4_1[[generierte_frage_0]:[generierte_frage_7]], 1),
  _xlpm.vals, _xlfn.TOCOL(_3lg_4_1_4_1[[kontext_frage_0]:[kontext_frage_7]], 1),
  _xlpm.maske, _xlpm.keys&lt;&gt;"",
  IFERROR(
    _xlfn.XLOOKUP(
      R49,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T49" t="str" cm="1">
        <f t="array" ref="T49">_xlfn.LET(
  _xlpm.txt, S49,
  _xlpm.arr, _xlfn.DROP(_xlfn.TEXTSPLIT(_xlpm.txt, "'Fraktion': '"),,1),
  _xlpm.namen, _xlfn.TEXTBEFORE(_xlpm.arr, "',"),
  IFERROR(_xlfn.TEXTJOIN(", ", TRUE, _xlfn.UNIQUE(TRIM(_xlpm.namen))), "")
)</f>
        <v>Sperrmüll, Baumischabfall, Holz A1 - A3, Holz A4</v>
      </c>
      <c r="U49" s="1" t="str" cm="1">
        <f t="array" ref="U49">_xlfn.LET(
  _xlpm.txt, S49,
  _xlpm.teile, _xlfn.TEXTSPLIT(_xlpm.txt, "'Antwort': '"),
  _xlpm.koerper, _xlfn.DROP(_xlpm.teile,,1),
  _xlpm.antworten, _xlfn.TEXTBEFORE(_xlpm.koerper, "'}, 'page_content'"),
  IFERROR(_xlfn.TEXTJOIN(", ", TRUE, _xlfn.UNIQUE(TRIM(_xlpm.antworten))), "")
)</f>
        <v/>
      </c>
      <c r="V49" t="s">
        <v>632</v>
      </c>
      <c r="Z49" s="1" t="str">
        <v>Dürfen kaputte Ziegel in den Bauschuttcontainer?</v>
      </c>
      <c r="AA49" t="str" cm="1">
        <f t="array" ref="AA49">_xlfn.LET(
  _xlpm.keys, _xlfn.TOCOL(_3lg_4_1_4o[[generierte_frage_0]:[generierte_frage_7]], 1),
  _xlpm.vals, _xlfn.TOCOL(_3lg_4_1_4o[[kontext_frage_0]:[kontext_frage_7]], 1),
  _xlpm.maske, _xlpm.keys&lt;&gt;"",
  IFERROR(
    _xlfn.XLOOKUP(
      Z49,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v>
      </c>
      <c r="AB49" s="1" t="str" cm="1">
        <f t="array" ref="AB49">_xlfn.LET(
  _xlpm.txt, AA49,
  _xlpm.arr, _xlfn.DROP(_xlfn.TEXTSPLIT(_xlpm.txt, "'Fraktion': '"),,1),
  _xlpm.namen, _xlfn.TEXTBEFORE(_xlpm.arr, "',"),
  IFERROR(_xlfn.TEXTJOIN(", ", TRUE, _xlfn.UNIQUE(TRIM(_xlpm.namen))), "")
)</f>
        <v>Baumischabfall, Bauschutt, Mischabfall | Gewerbeabfall, Dachpappe</v>
      </c>
      <c r="AC49" s="1" t="str" cm="1">
        <f t="array" ref="AC49">_xlfn.LET(
  _xlpm.txt, AA49,
  _xlpm.teile, _xlfn.TEXTSPLIT(_xlpm.txt, "'Antwort': '"),
  _xlpm.koerper, _xlfn.DROP(_xlpm.teile,,1),
  _xlpm.antworten, _xlfn.TEXTBEFORE(_xlpm.koerper, "'}, 'page_content'"),
  IFERROR(_xlfn.TEXTJOIN(", ", TRUE, _xlfn.UNIQUE(TRIM(_xlpm.antworten))), "")
)</f>
        <v/>
      </c>
      <c r="AD49" t="s">
        <v>632</v>
      </c>
    </row>
    <row r="50" spans="2:30" ht="345" x14ac:dyDescent="0.25">
      <c r="B50" t="str">
        <v>Wohin gehört alter Putz zur Entsorgung?</v>
      </c>
      <c r="C50" s="1" t="str" cm="1">
        <f t="array" ref="C50">_xlfn.LET(
  _xlpm.keys, _xlfn.TOCOL(_3sm_4_1_4_1[[generierte_frage_0]:[generierte_frage_7]], 1),
  _xlpm.vals, _xlfn.TOCOL(_3sm_4_1_4_1[[kontext_frage_0]:[kontext_frage_7]], 1),
  _xlpm.maske, _xlpm.keys&lt;&gt;"",
  IFERROR(
    _xlfn.XLOOKUP(
      B50,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D50" s="1" t="str" cm="1">
        <f t="array" ref="D50">_xlfn.LET(
  _xlpm.txt, C50,
  _xlpm.arr, _xlfn.DROP(_xlfn.TEXTSPLIT(_xlpm.txt, "'Fraktion': '"),,1),
  _xlpm.namen, _xlfn.TEXTBEFORE(_xlpm.arr, "',"),
  IFERROR(_xlfn.TEXTJOIN(", ", TRUE, _xlfn.UNIQUE(TRIM(_xlpm.namen))), "")
)</f>
        <v>Bauschutt, Sperrmüll, Mischabfall | Gewerbeabfall, Baumischabfall</v>
      </c>
      <c r="E50" s="1" t="str" cm="1">
        <f t="array" ref="E50">_xlfn.LET(
  _xlpm.txt, C50,
  _xlpm.teile, _xlfn.TEXTSPLIT(_xlpm.txt, "'Antwort': '"),
  _xlpm.koerper, _xlfn.DROP(_xlpm.teile,,1),
  _xlpm.antworten, _xlfn.TEXTBEFORE(_xlpm.koerper, "'}, 'page_content'"),
  IFERROR(_xlfn.TEXTJOIN(", ", TRUE, _xlfn.UNIQUE(TRIM(_xlpm.antworten))), "")
)</f>
        <v/>
      </c>
      <c r="F50" t="s">
        <v>632</v>
      </c>
      <c r="J50" t="str">
        <v>Dürfen kaputte Ziegel in den Bauschuttcontainer?</v>
      </c>
      <c r="K50" t="str" cm="1">
        <f t="array" ref="K50">_xlfn.LET(
  _xlpm.keys, _xlfn.TOCOL(_3sm_4_1_4o[[generierte_frage_0]:[generierte_frage_7]], 1),
  _xlpm.vals, _xlfn.TOCOL(_3sm_4_1_4o[[kontext_frage_0]:[kontext_frage_7]], 1),
  _xlpm.maske, _xlpm.keys&lt;&gt;"",
  IFERROR(
    _xlfn.XLOOKUP(
      J50,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L50" s="1" t="str" cm="1">
        <f t="array" ref="L50">_xlfn.LET(
  _xlpm.txt, K50,
  _xlpm.arr, _xlfn.DROP(_xlfn.TEXTSPLIT(_xlpm.txt, "'Fraktion': '"),,1),
  _xlpm.namen, _xlfn.TEXTBEFORE(_xlpm.arr, "',"),
  IFERROR(_xlfn.TEXTJOIN(", ", TRUE, _xlfn.UNIQUE(TRIM(_xlpm.namen))), "")
)</f>
        <v>Baumischabfall, Bauschutt, Mischabfall | Gewerbeabfall, Sperrmüll</v>
      </c>
      <c r="M50" s="1" t="str" cm="1">
        <f t="array" ref="M50">_xlfn.LET(
  _xlpm.txt, K50,
  _xlpm.teile, _xlfn.TEXTSPLIT(_xlpm.txt, "'Antwort': '"),
  _xlpm.koerper, _xlfn.DROP(_xlpm.teile,,1),
  _xlpm.antworten, _xlfn.TEXTBEFORE(_xlpm.koerper, "'}, 'page_content'"),
  IFERROR(_xlfn.TEXTJOIN(", ", TRUE, _xlfn.UNIQUE(TRIM(_xlpm.antworten))), "")
)</f>
        <v/>
      </c>
      <c r="N50" t="s">
        <v>632</v>
      </c>
      <c r="R50" t="str">
        <v>Ist die Entsorgung von Tischen im Sperrmüllcontainer erlaubt?</v>
      </c>
      <c r="S50" t="str" cm="1">
        <f t="array" ref="S50">_xlfn.LET(
  _xlpm.keys, _xlfn.TOCOL(_3lg_4_1_4_1[[generierte_frage_0]:[generierte_frage_7]], 1),
  _xlpm.vals, _xlfn.TOCOL(_3lg_4_1_4_1[[kontext_frage_0]:[kontext_frage_7]], 1),
  _xlpm.maske, _xlpm.keys&lt;&gt;"",
  IFERROR(
    _xlfn.XLOOKUP(
      R50,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T50" t="str" cm="1">
        <f t="array" ref="T50">_xlfn.LET(
  _xlpm.txt, S50,
  _xlpm.arr, _xlfn.DROP(_xlfn.TEXTSPLIT(_xlpm.txt, "'Fraktion': '"),,1),
  _xlpm.namen, _xlfn.TEXTBEFORE(_xlpm.arr, "',"),
  IFERROR(_xlfn.TEXTJOIN(", ", TRUE, _xlfn.UNIQUE(TRIM(_xlpm.namen))), "")
)</f>
        <v>Holz A4, Holz A1 - A3, Kunststoff | Verpackungen, Sperrmüll</v>
      </c>
      <c r="U50" s="1" t="str" cm="1">
        <f t="array" ref="U50">_xlfn.LET(
  _xlpm.txt, S50,
  _xlpm.teile, _xlfn.TEXTSPLIT(_xlpm.txt, "'Antwort': '"),
  _xlpm.koerper, _xlfn.DROP(_xlpm.teile,,1),
  _xlpm.antworten, _xlfn.TEXTBEFORE(_xlpm.koerper, "'}, 'page_content'"),
  IFERROR(_xlfn.TEXTJOIN(", ", TRUE, _xlfn.UNIQUE(TRIM(_xlpm.antworten))), "")
)</f>
        <v/>
      </c>
      <c r="V50" t="s">
        <v>873</v>
      </c>
      <c r="Z50" s="1" t="str">
        <v>Dürfen Regale in den Sperrmüll?</v>
      </c>
      <c r="AA50" t="str" cm="1">
        <f t="array" ref="AA50">_xlfn.LET(
  _xlpm.keys, _xlfn.TOCOL(_3lg_4_1_4o[[generierte_frage_0]:[generierte_frage_7]], 1),
  _xlpm.vals, _xlfn.TOCOL(_3lg_4_1_4o[[kontext_frage_0]:[kontext_frage_7]], 1),
  _xlpm.maske, _xlpm.keys&lt;&gt;"",
  IFERROR(
    _xlfn.XLOOKUP(
      Z50,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50" s="1" t="str" cm="1">
        <f t="array" ref="AB50">_xlfn.LET(
  _xlpm.txt, AA50,
  _xlpm.arr, _xlfn.DROP(_xlfn.TEXTSPLIT(_xlpm.txt, "'Fraktion': '"),,1),
  _xlpm.namen, _xlfn.TEXTBEFORE(_xlpm.arr, "',"),
  IFERROR(_xlfn.TEXTJOIN(", ", TRUE, _xlfn.UNIQUE(TRIM(_xlpm.namen))), "")
)</f>
        <v>Sperrmüll, Baumischabfall, Holz A1 - A3, Holz A4</v>
      </c>
      <c r="AC50" s="1" t="str" cm="1">
        <f t="array" ref="AC50">_xlfn.LET(
  _xlpm.txt, AA50,
  _xlpm.teile, _xlfn.TEXTSPLIT(_xlpm.txt, "'Antwort': '"),
  _xlpm.koerper, _xlfn.DROP(_xlpm.teile,,1),
  _xlpm.antworten, _xlfn.TEXTBEFORE(_xlpm.koerper, "'}, 'page_content'"),
  IFERROR(_xlfn.TEXTJOIN(", ", TRUE, _xlfn.UNIQUE(TRIM(_xlpm.antworten))), "")
)</f>
        <v/>
      </c>
      <c r="AD50" t="s">
        <v>632</v>
      </c>
    </row>
    <row r="51" spans="2:30" ht="345" x14ac:dyDescent="0.25">
      <c r="B51" t="str">
        <v>Welche Entsorgungsmöglichkeiten gibt es für Baumischabfall aus Schilfrohrputz, Ziegeln und Mörtel?</v>
      </c>
      <c r="C51" s="1" t="str" cm="1">
        <f t="array" ref="C51">_xlfn.LET(
  _xlpm.keys, _xlfn.TOCOL(_3sm_4_1_4_1[[generierte_frage_0]:[generierte_frage_7]], 1),
  _xlpm.vals, _xlfn.TOCOL(_3sm_4_1_4_1[[kontext_frage_0]:[kontext_frage_7]], 1),
  _xlpm.maske, _xlpm.keys&lt;&gt;"",
  IFERROR(
    _xlfn.XLOOKUP(
      B51,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51" s="1" t="str" cm="1">
        <f t="array" ref="D51">_xlfn.LET(
  _xlpm.txt, C51,
  _xlpm.arr, _xlfn.DROP(_xlfn.TEXTSPLIT(_xlpm.txt, "'Fraktion': '"),,1),
  _xlpm.namen, _xlfn.TEXTBEFORE(_xlpm.arr, "',"),
  IFERROR(_xlfn.TEXTJOIN(", ", TRUE, _xlfn.UNIQUE(TRIM(_xlpm.namen))), "")
)</f>
        <v>Baumischabfall, Bauschutt, Sperrmüll, Mischabfall | Gewerbeabfall</v>
      </c>
      <c r="E51" s="1" t="str" cm="1">
        <f t="array" ref="E51">_xlfn.LET(
  _xlpm.txt, C51,
  _xlpm.teile, _xlfn.TEXTSPLIT(_xlpm.txt, "'Antwort': '"),
  _xlpm.koerper, _xlfn.DROP(_xlpm.teile,,1),
  _xlpm.antworten, _xlfn.TEXTBEFORE(_xlpm.koerper, "'}, 'page_content'"),
  IFERROR(_xlfn.TEXTJOIN(", ", TRUE, _xlfn.UNIQUE(TRIM(_xlpm.antworten))), "")
)</f>
        <v/>
      </c>
      <c r="F51" t="s">
        <v>632</v>
      </c>
      <c r="J51" t="str">
        <v>Können Bücher im Altpapier entsorgt werden?</v>
      </c>
      <c r="K51" t="str" cm="1">
        <f t="array" ref="K51">_xlfn.LET(
  _xlpm.keys, _xlfn.TOCOL(_3sm_4_1_4o[[generierte_frage_0]:[generierte_frage_7]], 1),
  _xlpm.vals, _xlfn.TOCOL(_3sm_4_1_4o[[kontext_frage_0]:[kontext_frage_7]], 1),
  _xlpm.maske, _xlpm.keys&lt;&gt;"",
  IFERROR(
    _xlfn.XLOOKUP(
      J51,
      _xlfn._xlws.FILTER(_xlpm.keys, _xlpm.maske, ""),
      _xlfn._xlws.FILTER(_xlpm.vals, _xlpm.maske, ""),
      "nicht gefunden"
    ),
    "nicht gefunden"
  )
)</f>
        <v>[{'id':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L51" s="1" t="str" cm="1">
        <f t="array" ref="L51">_xlfn.LET(
  _xlpm.txt, K51,
  _xlpm.arr, _xlfn.DROP(_xlfn.TEXTSPLIT(_xlpm.txt, "'Fraktion': '"),,1),
  _xlpm.namen, _xlfn.TEXTBEFORE(_xlpm.arr, "',"),
  IFERROR(_xlfn.TEXTJOIN(", ", TRUE, _xlfn.UNIQUE(TRIM(_xlpm.namen))), "")
)</f>
        <v>Pappe | Papier, Aktenentsorgung, Holz A4, Holz A1 - A3</v>
      </c>
      <c r="M51" s="1" t="str" cm="1">
        <f t="array" ref="M51">_xlfn.LET(
  _xlpm.txt, K51,
  _xlpm.teile, _xlfn.TEXTSPLIT(_xlpm.txt, "'Antwort': '"),
  _xlpm.koerper, _xlfn.DROP(_xlpm.teile,,1),
  _xlpm.antworten, _xlfn.TEXTBEFORE(_xlpm.koerper, "'}, 'page_content'"),
  IFERROR(_xlfn.TEXTJOIN(", ", TRUE, _xlfn.UNIQUE(TRIM(_xlpm.antworten))), "")
)</f>
        <v/>
      </c>
      <c r="N51" t="s">
        <v>632</v>
      </c>
      <c r="R51" t="str">
        <v>Kann Putz im Container für Bauschutt entsorgt werden?</v>
      </c>
      <c r="S51" t="str" cm="1">
        <f t="array" ref="S51">_xlfn.LET(
  _xlpm.keys, _xlfn.TOCOL(_3lg_4_1_4_1[[generierte_frage_0]:[generierte_frage_7]], 1),
  _xlpm.vals, _xlfn.TOCOL(_3lg_4_1_4_1[[kontext_frage_0]:[kontext_frage_7]], 1),
  _xlpm.maske, _xlpm.keys&lt;&gt;"",
  IFERROR(
    _xlfn.XLOOKUP(
      R51,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T51" t="str" cm="1">
        <f t="array" ref="T51">_xlfn.LET(
  _xlpm.txt, S51,
  _xlpm.arr, _xlfn.DROP(_xlfn.TEXTSPLIT(_xlpm.txt, "'Fraktion': '"),,1),
  _xlpm.namen, _xlfn.TEXTBEFORE(_xlpm.arr, "',"),
  IFERROR(_xlfn.TEXTJOIN(", ", TRUE, _xlfn.UNIQUE(TRIM(_xlpm.namen))), "")
)</f>
        <v>Bauschutt, Baumischabfall, Sperrmüll, Holz A4</v>
      </c>
      <c r="U51" s="1" t="str" cm="1">
        <f t="array" ref="U51">_xlfn.LET(
  _xlpm.txt, S51,
  _xlpm.teile, _xlfn.TEXTSPLIT(_xlpm.txt, "'Antwort': '"),
  _xlpm.koerper, _xlfn.DROP(_xlpm.teile,,1),
  _xlpm.antworten, _xlfn.TEXTBEFORE(_xlpm.koerper, "'}, 'page_content'"),
  IFERROR(_xlfn.TEXTJOIN(", ", TRUE, _xlfn.UNIQUE(TRIM(_xlpm.antworten))), "")
)</f>
        <v/>
      </c>
      <c r="V51" t="s">
        <v>632</v>
      </c>
      <c r="Z51" s="1" t="str">
        <v>Dürfen Matratzen in den Sperrmüll?</v>
      </c>
      <c r="AA51" t="str" cm="1">
        <f t="array" ref="AA51">_xlfn.LET(
  _xlpm.keys, _xlfn.TOCOL(_3lg_4_1_4o[[generierte_frage_0]:[generierte_frage_7]], 1),
  _xlpm.vals, _xlfn.TOCOL(_3lg_4_1_4o[[kontext_frage_0]:[kontext_frage_7]], 1),
  _xlpm.maske, _xlpm.keys&lt;&gt;"",
  IFERROR(
    _xlfn.XLOOKUP(
      Z51,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51" s="1" t="str" cm="1">
        <f t="array" ref="AB51">_xlfn.LET(
  _xlpm.txt, AA51,
  _xlpm.arr, _xlfn.DROP(_xlfn.TEXTSPLIT(_xlpm.txt, "'Fraktion': '"),,1),
  _xlpm.namen, _xlfn.TEXTBEFORE(_xlpm.arr, "',"),
  IFERROR(_xlfn.TEXTJOIN(", ", TRUE, _xlfn.UNIQUE(TRIM(_xlpm.namen))), "")
)</f>
        <v>Sperrmüll, Baumischabfall, Holz A1 - A3, Holz A4</v>
      </c>
      <c r="AC51" s="1" t="str" cm="1">
        <f t="array" ref="AC51">_xlfn.LET(
  _xlpm.txt, AA51,
  _xlpm.teile, _xlfn.TEXTSPLIT(_xlpm.txt, "'Antwort': '"),
  _xlpm.koerper, _xlfn.DROP(_xlpm.teile,,1),
  _xlpm.antworten, _xlfn.TEXTBEFORE(_xlpm.koerper, "'}, 'page_content'"),
  IFERROR(_xlfn.TEXTJOIN(", ", TRUE, _xlfn.UNIQUE(TRIM(_xlpm.antworten))), "")
)</f>
        <v/>
      </c>
      <c r="AD51" t="s">
        <v>632</v>
      </c>
    </row>
    <row r="52" spans="2:30" ht="390" x14ac:dyDescent="0.25">
      <c r="B52" t="str">
        <v>Welcher Container ist für die Entsorgung von Split geeignet?</v>
      </c>
      <c r="C52" s="1" t="str" cm="1">
        <f t="array" ref="C52">_xlfn.LET(
  _xlpm.keys, _xlfn.TOCOL(_3sm_4_1_4_1[[generierte_frage_0]:[generierte_frage_7]], 1),
  _xlpm.vals, _xlfn.TOCOL(_3sm_4_1_4_1[[kontext_frage_0]:[kontext_frage_7]], 1),
  _xlpm.maske, _xlpm.keys&lt;&gt;"",
  IFERROR(
    _xlfn.XLOOKUP(
      B52,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52" s="1" t="str" cm="1">
        <f t="array" ref="D52">_xlfn.LET(
  _xlpm.txt, C52,
  _xlpm.arr, _xlfn.DROP(_xlfn.TEXTSPLIT(_xlpm.txt, "'Fraktion': '"),,1),
  _xlpm.namen, _xlfn.TEXTBEFORE(_xlpm.arr, "',"),
  IFERROR(_xlfn.TEXTJOIN(", ", TRUE, _xlfn.UNIQUE(TRIM(_xlpm.namen))), "")
)</f>
        <v>Bauschutt, Kunststoff | Verpackungen, Holz A4, Sperrmüll</v>
      </c>
      <c r="E52" s="1" t="str" cm="1">
        <f t="array" ref="E52">_xlfn.LET(
  _xlpm.txt, C52,
  _xlpm.teile, _xlfn.TEXTSPLIT(_xlpm.txt, "'Antwort': '"),
  _xlpm.koerper, _xlfn.DROP(_xlpm.teile,,1),
  _xlpm.antworten, _xlfn.TEXTBEFORE(_xlpm.koerper, "'}, 'page_content'"),
  IFERROR(_xlfn.TEXTJOIN(", ", TRUE, _xlfn.UNIQUE(TRIM(_xlpm.antworten))), "")
)</f>
        <v/>
      </c>
      <c r="F52" t="s">
        <v>632</v>
      </c>
      <c r="J52" t="str">
        <v>Dürfen Matratzen in den Sperrmüll?</v>
      </c>
      <c r="K52" t="str" cm="1">
        <f t="array" ref="K52">_xlfn.LET(
  _xlpm.keys, _xlfn.TOCOL(_3sm_4_1_4o[[generierte_frage_0]:[generierte_frage_7]], 1),
  _xlpm.vals, _xlfn.TOCOL(_3sm_4_1_4o[[kontext_frage_0]:[kontext_frage_7]], 1),
  _xlpm.maske, _xlpm.keys&lt;&gt;"",
  IFERROR(
    _xlfn.XLOOKUP(
      J52,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52" s="1" t="str" cm="1">
        <f t="array" ref="L52">_xlfn.LET(
  _xlpm.txt, K52,
  _xlpm.arr, _xlfn.DROP(_xlfn.TEXTSPLIT(_xlpm.txt, "'Fraktion': '"),,1),
  _xlpm.namen, _xlfn.TEXTBEFORE(_xlpm.arr, "',"),
  IFERROR(_xlfn.TEXTJOIN(", ", TRUE, _xlfn.UNIQUE(TRIM(_xlpm.namen))), "")
)</f>
        <v>Sperrmüll, Baumischabfall, Bauschutt, Mischabfall | Gewerbeabfall</v>
      </c>
      <c r="M52" s="1" t="str" cm="1">
        <f t="array" ref="M52">_xlfn.LET(
  _xlpm.txt, K52,
  _xlpm.teile, _xlfn.TEXTSPLIT(_xlpm.txt, "'Antwort': '"),
  _xlpm.koerper, _xlfn.DROP(_xlpm.teile,,1),
  _xlpm.antworten, _xlfn.TEXTBEFORE(_xlpm.koerper, "'}, 'page_content'"),
  IFERROR(_xlfn.TEXTJOIN(", ", TRUE, _xlfn.UNIQUE(TRIM(_xlpm.antworten))), "")
)</f>
        <v/>
      </c>
      <c r="N52" t="s">
        <v>632</v>
      </c>
      <c r="R52" t="str">
        <v>Wie kann ich Schilfrohrputz fachgerecht entsorgen?</v>
      </c>
      <c r="S52" t="str" cm="1">
        <f t="array" ref="S52">_xlfn.LET(
  _xlpm.keys, _xlfn.TOCOL(_3lg_4_1_4_1[[generierte_frage_0]:[generierte_frage_7]], 1),
  _xlpm.vals, _xlfn.TOCOL(_3lg_4_1_4_1[[kontext_frage_0]:[kontext_frage_7]], 1),
  _xlpm.maske, _xlpm.keys&lt;&gt;"",
  IFERROR(
    _xlfn.XLOOKUP(
      R52,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T52" t="str" cm="1">
        <f t="array" ref="T52">_xlfn.LET(
  _xlpm.txt, S52,
  _xlpm.arr, _xlfn.DROP(_xlfn.TEXTSPLIT(_xlpm.txt, "'Fraktion': '"),,1),
  _xlpm.namen, _xlfn.TEXTBEFORE(_xlpm.arr, "',"),
  IFERROR(_xlfn.TEXTJOIN(", ", TRUE, _xlfn.UNIQUE(TRIM(_xlpm.namen))), "")
)</f>
        <v>Holz A1 - A3, Baumischabfall, Bauschutt, E-Geräte (Kleingeräte)</v>
      </c>
      <c r="U52" s="1" t="str" cm="1">
        <f t="array" ref="U52">_xlfn.LET(
  _xlpm.txt, S52,
  _xlpm.teile, _xlfn.TEXTSPLIT(_xlpm.txt, "'Antwort': '"),
  _xlpm.koerper, _xlfn.DROP(_xlpm.teile,,1),
  _xlpm.antworten, _xlfn.TEXTBEFORE(_xlpm.koerper, "'}, 'page_content'"),
  IFERROR(_xlfn.TEXTJOIN(", ", TRUE, _xlfn.UNIQUE(TRIM(_xlpm.antworten))), "")
)</f>
        <v/>
      </c>
      <c r="V52" t="s">
        <v>632</v>
      </c>
      <c r="Z52" s="1" t="str">
        <v>Dürfen Tische im Sperrmüllcontainer entsorgt werden?</v>
      </c>
      <c r="AA52" t="str" cm="1">
        <f t="array" ref="AA52">_xlfn.LET(
  _xlpm.keys, _xlfn.TOCOL(_3lg_4_1_4o[[generierte_frage_0]:[generierte_frage_7]], 1),
  _xlpm.vals, _xlfn.TOCOL(_3lg_4_1_4o[[kontext_frage_0]:[kontext_frage_7]], 1),
  _xlpm.maske, _xlpm.keys&lt;&gt;"",
  IFERROR(
    _xlfn.XLOOKUP(
      Z52,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AB52" s="1" t="str" cm="1">
        <f t="array" ref="AB52">_xlfn.LET(
  _xlpm.txt, AA52,
  _xlpm.arr, _xlfn.DROP(_xlfn.TEXTSPLIT(_xlpm.txt, "'Fraktion': '"),,1),
  _xlpm.namen, _xlfn.TEXTBEFORE(_xlpm.arr, "',"),
  IFERROR(_xlfn.TEXTJOIN(", ", TRUE, _xlfn.UNIQUE(TRIM(_xlpm.namen))), "")
)</f>
        <v>Holz A4, Sperrmüll, Holz A1 - A3, Baumischabfall</v>
      </c>
      <c r="AC52" s="1" t="str" cm="1">
        <f t="array" ref="AC52">_xlfn.LET(
  _xlpm.txt, AA52,
  _xlpm.teile, _xlfn.TEXTSPLIT(_xlpm.txt, "'Antwort': '"),
  _xlpm.koerper, _xlfn.DROP(_xlpm.teile,,1),
  _xlpm.antworten, _xlfn.TEXTBEFORE(_xlpm.koerper, "'}, 'page_content'"),
  IFERROR(_xlfn.TEXTJOIN(", ", TRUE, _xlfn.UNIQUE(TRIM(_xlpm.antworten))), "")
)</f>
        <v/>
      </c>
      <c r="AD52" t="s">
        <v>632</v>
      </c>
    </row>
    <row r="53" spans="2:30" ht="409.5" x14ac:dyDescent="0.25">
      <c r="B53" t="str">
        <v>Können Fliesen im Container entsorgt werden?</v>
      </c>
      <c r="C53" s="1" t="str" cm="1">
        <f t="array" ref="C53">_xlfn.LET(
  _xlpm.keys, _xlfn.TOCOL(_3sm_4_1_4_1[[generierte_frage_0]:[generierte_frage_7]], 1),
  _xlpm.vals, _xlfn.TOCOL(_3sm_4_1_4_1[[kontext_frage_0]:[kontext_frage_7]], 1),
  _xlpm.maske, _xlpm.keys&lt;&gt;"",
  IFERROR(
    _xlfn.XLOOKUP(
      B53,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53" s="1" t="str" cm="1">
        <f t="array" ref="D53">_xlfn.LET(
  _xlpm.txt, C53,
  _xlpm.arr, _xlfn.DROP(_xlfn.TEXTSPLIT(_xlpm.txt, "'Fraktion': '"),,1),
  _xlpm.namen, _xlfn.TEXTBEFORE(_xlpm.arr, "',"),
  IFERROR(_xlfn.TEXTJOIN(", ", TRUE, _xlfn.UNIQUE(TRIM(_xlpm.namen))), "")
)</f>
        <v>Baumischabfall, Bauschutt, Holz A4, Mischabfall | Gewerbeabfall</v>
      </c>
      <c r="E53" s="1" t="str" cm="1">
        <f t="array" ref="E53">_xlfn.LET(
  _xlpm.txt, C53,
  _xlpm.teile, _xlfn.TEXTSPLIT(_xlpm.txt, "'Antwort': '"),
  _xlpm.koerper, _xlfn.DROP(_xlpm.teile,,1),
  _xlpm.antworten, _xlfn.TEXTBEFORE(_xlpm.koerper, "'}, 'page_content'"),
  IFERROR(_xlfn.TEXTJOIN(", ", TRUE, _xlfn.UNIQUE(TRIM(_xlpm.antworten))), "")
)</f>
        <v/>
      </c>
      <c r="F53" t="s">
        <v>632</v>
      </c>
      <c r="J53" t="str">
        <v>Dürfen Tische im Sperrmüll entsorgt werden?</v>
      </c>
      <c r="K53" t="str" cm="1">
        <f t="array" ref="K53">_xlfn.LET(
  _xlpm.keys, _xlfn.TOCOL(_3sm_4_1_4o[[generierte_frage_0]:[generierte_frage_7]], 1),
  _xlpm.vals, _xlfn.TOCOL(_3sm_4_1_4o[[kontext_frage_0]:[kontext_frage_7]], 1),
  _xlpm.maske, _xlpm.keys&lt;&gt;"",
  IFERROR(
    _xlfn.XLOOKUP(
      J53,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L53" s="1" t="str" cm="1">
        <f t="array" ref="L53">_xlfn.LET(
  _xlpm.txt, K53,
  _xlpm.arr, _xlfn.DROP(_xlfn.TEXTSPLIT(_xlpm.txt, "'Fraktion': '"),,1),
  _xlpm.namen, _xlfn.TEXTBEFORE(_xlpm.arr, "',"),
  IFERROR(_xlfn.TEXTJOIN(", ", TRUE, _xlfn.UNIQUE(TRIM(_xlpm.namen))), "")
)</f>
        <v>Sperrmüll, Baumischabfall, Bauschutt, Holz A1 - A3</v>
      </c>
      <c r="M53" s="1" t="str" cm="1">
        <f t="array" ref="M53">_xlfn.LET(
  _xlpm.txt, K53,
  _xlpm.teile, _xlfn.TEXTSPLIT(_xlpm.txt, "'Antwort': '"),
  _xlpm.koerper, _xlfn.DROP(_xlpm.teile,,1),
  _xlpm.antworten, _xlfn.TEXTBEFORE(_xlpm.koerper, "'}, 'page_content'"),
  IFERROR(_xlfn.TEXTJOIN(", ", TRUE, _xlfn.UNIQUE(TRIM(_xlpm.antworten))), "")
)</f>
        <v/>
      </c>
      <c r="N53" t="s">
        <v>632</v>
      </c>
      <c r="R53" t="str">
        <v>Welcher Container ist für die Entsorgung von Split geeignet?</v>
      </c>
      <c r="S53" t="str" cm="1">
        <f t="array" ref="S53">_xlfn.LET(
  _xlpm.keys, _xlfn.TOCOL(_3lg_4_1_4_1[[generierte_frage_0]:[generierte_frage_7]], 1),
  _xlpm.vals, _xlfn.TOCOL(_3lg_4_1_4_1[[kontext_frage_0]:[kontext_frage_7]], 1),
  _xlpm.maske, _xlpm.keys&lt;&gt;"",
  IFERROR(
    _xlfn.XLOOKUP(
      R53,
      _xlfn._xlws.FILTER(_xlpm.keys, _xlpm.maske, ""),
      _xlfn._xlws.FILTER(_xlpm.vals, _xlpm.maske, ""),
      "nicht gefunden"
    ),
    "nicht gefunden"
  )
)</f>
        <v>[{'id':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T53" t="str" cm="1">
        <f t="array" ref="T53">_xlfn.LET(
  _xlpm.txt, S53,
  _xlpm.arr, _xlfn.DROP(_xlfn.TEXTSPLIT(_xlpm.txt, "'Fraktion': '"),,1),
  _xlpm.namen, _xlfn.TEXTBEFORE(_xlpm.arr, "',"),
  IFERROR(_xlfn.TEXTJOIN(", ", TRUE, _xlfn.UNIQUE(TRIM(_xlpm.namen))), "")
)</f>
        <v>Kunststoff | Verpackungen, Bauschutt, Holz A4, Holz A1 - A3</v>
      </c>
      <c r="U53" s="1" t="str" cm="1">
        <f t="array" ref="U53">_xlfn.LET(
  _xlpm.txt, S53,
  _xlpm.teile, _xlfn.TEXTSPLIT(_xlpm.txt, "'Antwort': '"),
  _xlpm.koerper, _xlfn.DROP(_xlpm.teile,,1),
  _xlpm.antworten, _xlfn.TEXTBEFORE(_xlpm.koerper, "'}, 'page_content'"),
  IFERROR(_xlfn.TEXTJOIN(", ", TRUE, _xlfn.UNIQUE(TRIM(_xlpm.antworten))), "")
)</f>
        <v/>
      </c>
      <c r="V53" t="s">
        <v>632</v>
      </c>
      <c r="Z53" s="1" t="str">
        <v>Kann Putz in den Bauschuttcontainer?</v>
      </c>
      <c r="AA53" t="str" cm="1">
        <f t="array" ref="AA53">_xlfn.LET(
  _xlpm.keys, _xlfn.TOCOL(_3lg_4_1_4o[[generierte_frage_0]:[generierte_frage_7]], 1),
  _xlpm.vals, _xlfn.TOCOL(_3lg_4_1_4o[[kontext_frage_0]:[kontext_frage_7]], 1),
  _xlpm.maske, _xlpm.keys&lt;&gt;"",
  IFERROR(
    _xlfn.XLOOKUP(
      Z53,
      _xlfn._xlws.FILTER(_xlpm.keys, _xlpm.maske, ""),
      _xlfn._xlws.FILTER(_xlpm.vals, _xlpm.maske, ""),
      "nicht gefunden"
    ),
    "nicht gefunden"
  )
)</f>
        <v>[{'id':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AB53" s="1" t="str" cm="1">
        <f t="array" ref="AB53">_xlfn.LET(
  _xlpm.txt, AA53,
  _xlpm.arr, _xlfn.DROP(_xlfn.TEXTSPLIT(_xlpm.txt, "'Fraktion': '"),,1),
  _xlpm.namen, _xlfn.TEXTBEFORE(_xlpm.arr, "',"),
  IFERROR(_xlfn.TEXTJOIN(", ", TRUE, _xlfn.UNIQUE(TRIM(_xlpm.namen))), "")
)</f>
        <v>Mischabfall | Gewerbeabfall, Bauschutt, Baumischabfall, Sperrmüll</v>
      </c>
      <c r="AC53" s="1" t="str" cm="1">
        <f t="array" ref="AC53">_xlfn.LET(
  _xlpm.txt, AA53,
  _xlpm.teile, _xlfn.TEXTSPLIT(_xlpm.txt, "'Antwort': '"),
  _xlpm.koerper, _xlfn.DROP(_xlpm.teile,,1),
  _xlpm.antworten, _xlfn.TEXTBEFORE(_xlpm.koerper, "'}, 'page_content'"),
  IFERROR(_xlfn.TEXTJOIN(", ", TRUE, _xlfn.UNIQUE(TRIM(_xlpm.antworten))), "")
)</f>
        <v/>
      </c>
      <c r="AD53" t="s">
        <v>632</v>
      </c>
    </row>
    <row r="54" spans="2:30" ht="409.5" x14ac:dyDescent="0.25">
      <c r="B54" t="str">
        <v>Ist die Entsorgung von Estrich im &lt;ANONYMIZED_LOCATION&gt; möglich?</v>
      </c>
      <c r="C54" s="1" t="str" cm="1">
        <f t="array" ref="C54">_xlfn.LET(
  _xlpm.keys, _xlfn.TOCOL(_3sm_4_1_4_1[[generierte_frage_0]:[generierte_frage_7]], 1),
  _xlpm.vals, _xlfn.TOCOL(_3sm_4_1_4_1[[kontext_frage_0]:[kontext_frage_7]], 1),
  _xlpm.maske, _xlpm.keys&lt;&gt;"",
  IFERROR(
    _xlfn.XLOOKUP(
      B54,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D54" s="1" t="str" cm="1">
        <f t="array" ref="D54">_xlfn.LET(
  _xlpm.txt, C54,
  _xlpm.arr, _xlfn.DROP(_xlfn.TEXTSPLIT(_xlpm.txt, "'Fraktion': '"),,1),
  _xlpm.namen, _xlfn.TEXTBEFORE(_xlpm.arr, "',"),
  IFERROR(_xlfn.TEXTJOIN(", ", TRUE, _xlfn.UNIQUE(TRIM(_xlpm.namen))), "")
)</f>
        <v>Bauschutt, Kunststoff | Verpackungen, Aktenentsorgung, Holz A1 - A3</v>
      </c>
      <c r="E54" s="1" t="str" cm="1">
        <f t="array" ref="E54">_xlfn.LET(
  _xlpm.txt, C54,
  _xlpm.teile, _xlfn.TEXTSPLIT(_xlpm.txt, "'Antwort': '"),
  _xlpm.koerper, _xlfn.DROP(_xlpm.teile,,1),
  _xlpm.antworten, _xlfn.TEXTBEFORE(_xlpm.koerper, "'}, 'page_content'"),
  IFERROR(_xlfn.TEXTJOIN(", ", TRUE, _xlfn.UNIQUE(TRIM(_xlpm.antworten))), "")
)</f>
        <v/>
      </c>
      <c r="F54" t="s">
        <v>632</v>
      </c>
      <c r="J54" t="str">
        <v>Wie entsorgt man Putz?</v>
      </c>
      <c r="K54" t="str" cm="1">
        <f t="array" ref="K54">_xlfn.LET(
  _xlpm.keys, _xlfn.TOCOL(_3sm_4_1_4o[[generierte_frage_0]:[generierte_frage_7]], 1),
  _xlpm.vals, _xlfn.TOCOL(_3sm_4_1_4o[[kontext_frage_0]:[kontext_frage_7]], 1),
  _xlpm.maske, _xlpm.keys&lt;&gt;"",
  IFERROR(
    _xlfn.XLOOKUP(
      J54,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54" s="1" t="str" cm="1">
        <f t="array" ref="L54">_xlfn.LET(
  _xlpm.txt, K54,
  _xlpm.arr, _xlfn.DROP(_xlfn.TEXTSPLIT(_xlpm.txt, "'Fraktion': '"),,1),
  _xlpm.namen, _xlfn.TEXTBEFORE(_xlpm.arr, "',"),
  IFERROR(_xlfn.TEXTJOIN(", ", TRUE, _xlfn.UNIQUE(TRIM(_xlpm.namen))), "")
)</f>
        <v>Baumischabfall, Bauschutt, Holz A1 - A3, E-Geräte (Kleingeräte)</v>
      </c>
      <c r="M54" s="1" t="str" cm="1">
        <f t="array" ref="M54">_xlfn.LET(
  _xlpm.txt, K54,
  _xlpm.teile, _xlfn.TEXTSPLIT(_xlpm.txt, "'Antwort': '"),
  _xlpm.koerper, _xlfn.DROP(_xlpm.teile,,1),
  _xlpm.antworten, _xlfn.TEXTBEFORE(_xlpm.koerper, "'}, 'page_content'"),
  IFERROR(_xlfn.TEXTJOIN(", ", TRUE, _xlfn.UNIQUE(TRIM(_xlpm.antworten))), "")
)</f>
        <v/>
      </c>
      <c r="N54" t="s">
        <v>632</v>
      </c>
      <c r="R54" t="str">
        <v>Wie entsorge ich Fliesen richtig?</v>
      </c>
      <c r="S54" t="str" cm="1">
        <f t="array" ref="S54">_xlfn.LET(
  _xlpm.keys, _xlfn.TOCOL(_3lg_4_1_4_1[[generierte_frage_0]:[generierte_frage_7]], 1),
  _xlpm.vals, _xlfn.TOCOL(_3lg_4_1_4_1[[kontext_frage_0]:[kontext_frage_7]], 1),
  _xlpm.maske, _xlpm.keys&lt;&gt;"",
  IFERROR(
    _xlfn.XLOOKUP(
      R54,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54" t="str" cm="1">
        <f t="array" ref="T54">_xlfn.LET(
  _xlpm.txt, S54,
  _xlpm.arr, _xlfn.DROP(_xlfn.TEXTSPLIT(_xlpm.txt, "'Fraktion': '"),,1),
  _xlpm.namen, _xlfn.TEXTBEFORE(_xlpm.arr, "',"),
  IFERROR(_xlfn.TEXTJOIN(", ", TRUE, _xlfn.UNIQUE(TRIM(_xlpm.namen))), "")
)</f>
        <v>Baumischabfall, Bauschutt, Holz A1 - A3, Mischabfall | Gewerbeabfall</v>
      </c>
      <c r="U54" s="1" t="str" cm="1">
        <f t="array" ref="U54">_xlfn.LET(
  _xlpm.txt, S54,
  _xlpm.teile, _xlfn.TEXTSPLIT(_xlpm.txt, "'Antwort': '"),
  _xlpm.koerper, _xlfn.DROP(_xlpm.teile,,1),
  _xlpm.antworten, _xlfn.TEXTBEFORE(_xlpm.koerper, "'}, 'page_content'"),
  IFERROR(_xlfn.TEXTJOIN(", ", TRUE, _xlfn.UNIQUE(TRIM(_xlpm.antworten))), "")
)</f>
        <v/>
      </c>
      <c r="V54" t="s">
        <v>632</v>
      </c>
      <c r="Z54" s="1" t="str">
        <v>Wie entsorge ich Müllsäcke mit verwitterter Teerpappe?</v>
      </c>
      <c r="AA54" t="str" cm="1">
        <f t="array" ref="AA54">_xlfn.LET(
  _xlpm.keys, _xlfn.TOCOL(_3lg_4_1_4o[[generierte_frage_0]:[generierte_frage_7]], 1),
  _xlpm.vals, _xlfn.TOCOL(_3lg_4_1_4o[[kontext_frage_0]:[kontext_frage_7]], 1),
  _xlpm.maske, _xlpm.keys&lt;&gt;"",
  IFERROR(
    _xlfn.XLOOKUP(
      Z54,
      _xlfn._xlws.FILTER(_xlpm.keys, _xlpm.maske, ""),
      _xlfn._xlws.FILTER(_xlpm.vals, _xlpm.maske, ""),
      "nicht gefunden"
    ),
    "nicht gefunden"
  )
)</f>
        <v>[{'id':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54" s="1" t="str" cm="1">
        <f t="array" ref="AB54">_xlfn.LET(
  _xlpm.txt, AA54,
  _xlpm.arr, _xlfn.DROP(_xlfn.TEXTSPLIT(_xlpm.txt, "'Fraktion': '"),,1),
  _xlpm.namen, _xlfn.TEXTBEFORE(_xlpm.arr, "',"),
  IFERROR(_xlfn.TEXTJOIN(", ", TRUE, _xlfn.UNIQUE(TRIM(_xlpm.namen))), "")
)</f>
        <v>Pappe | Papier, Dachpappe, Holz A1 - A3, Holz A4</v>
      </c>
      <c r="AC54" s="1" t="str" cm="1">
        <f t="array" ref="AC54">_xlfn.LET(
  _xlpm.txt, AA54,
  _xlpm.teile, _xlfn.TEXTSPLIT(_xlpm.txt, "'Antwort': '"),
  _xlpm.koerper, _xlfn.DROP(_xlpm.teile,,1),
  _xlpm.antworten, _xlfn.TEXTBEFORE(_xlpm.koerper, "'}, 'page_content'"),
  IFERROR(_xlfn.TEXTJOIN(", ", TRUE, _xlfn.UNIQUE(TRIM(_xlpm.antworten))), "")
)</f>
        <v/>
      </c>
      <c r="AD54" t="s">
        <v>632</v>
      </c>
    </row>
    <row r="55" spans="2:30" ht="285" x14ac:dyDescent="0.25">
      <c r="B55" t="str">
        <v>Gehören Estrich und Fliesen zum Bauschutt?</v>
      </c>
      <c r="C55" s="1" t="str" cm="1">
        <f t="array" ref="C55">_xlfn.LET(
  _xlpm.keys, _xlfn.TOCOL(_3sm_4_1_4_1[[generierte_frage_0]:[generierte_frage_7]], 1),
  _xlpm.vals, _xlfn.TOCOL(_3sm_4_1_4_1[[kontext_frage_0]:[kontext_frage_7]], 1),
  _xlpm.maske, _xlpm.keys&lt;&gt;"",
  IFERROR(
    _xlfn.XLOOKUP(
      B55,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460471328728945209, 'source': 'csv/fraktionen.csv', 'row': 10, 'Fraktion': 'Lebensmittel | Speisereste', 'Was darf rein': 'Obst, pflanzliche Küchenabfälle, Rückstände zubereiteter tierischer Produkte wie Fleisch, Wurst, Blut, Geflügelabfälle, Eier, Milch, Speck, Fisch und Knochen (kleiner als 15cm), Tee- und Kaffeesud sowie Teebeutel, überlagerte und unverpackte Lebensmittel', 'Was darf NICHT rein': 'Fleischereiabfälle, Pflanzen und Grünschnitt, rohe Knochen, verpackte Lebensmittel, Zigaretten und Asche'}, 'page_content': 'Die Fraktion Lebensmittel | Speisereste darf folgendes enthalten: Obst, pflanzliche Küchenabfälle, Rückstände zubereiteter tierischer Produkte wie Fleisch, Wurst, Blut, Geflügelabfälle, Eier, Milch, Speck, Fisch und Knochen (kleiner als 15cm), Tee- und Kaffeesud sowie Teebeutel, überlagerte und unverpackte Lebensmittel. Die Fraktion Lebensmittel | Speisereste darf folgendes nicht enthalten: Fleischereiabfälle, Pflanzen und Grünschnitt, rohe Knochen, verpackte Lebensmittel, Zigaretten und Asche.', 'type': 'Document'}]</v>
      </c>
      <c r="D55" s="1" t="str" cm="1">
        <f t="array" ref="D55">_xlfn.LET(
  _xlpm.txt, C55,
  _xlpm.arr, _xlfn.DROP(_xlfn.TEXTSPLIT(_xlpm.txt, "'Fraktion': '"),,1),
  _xlpm.namen, _xlfn.TEXTBEFORE(_xlpm.arr, "',"),
  IFERROR(_xlfn.TEXTJOIN(", ", TRUE, _xlfn.UNIQUE(TRIM(_xlpm.namen))), "")
)</f>
        <v>Bauschutt, Baumischabfall, Sperrmüll, Lebensmittel | Speisereste</v>
      </c>
      <c r="E55" s="1" t="str" cm="1">
        <f t="array" ref="E55">_xlfn.LET(
  _xlpm.txt, C55,
  _xlpm.teile, _xlfn.TEXTSPLIT(_xlpm.txt, "'Antwort': '"),
  _xlpm.koerper, _xlfn.DROP(_xlpm.teile,,1),
  _xlpm.antworten, _xlfn.TEXTBEFORE(_xlpm.koerper, "'}, 'page_content'"),
  IFERROR(_xlfn.TEXTJOIN(", ", TRUE, _xlfn.UNIQUE(TRIM(_xlpm.antworten))), "")
)</f>
        <v/>
      </c>
      <c r="F55" t="s">
        <v>632</v>
      </c>
      <c r="J55" t="str">
        <v>Wie entsorge ich Baumischabfälle wie Schilfrohrputz, Ziegel und Mörtel?</v>
      </c>
      <c r="K55" t="str" cm="1">
        <f t="array" ref="K55">_xlfn.LET(
  _xlpm.keys, _xlfn.TOCOL(_3sm_4_1_4o[[generierte_frage_0]:[generierte_frage_7]], 1),
  _xlpm.vals, _xlfn.TOCOL(_3sm_4_1_4o[[kontext_frage_0]:[kontext_frage_7]], 1),
  _xlpm.maske, _xlpm.keys&lt;&gt;"",
  IFERROR(
    _xlfn.XLOOKUP(
      J55,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55" s="1" t="str" cm="1">
        <f t="array" ref="L55">_xlfn.LET(
  _xlpm.txt, K55,
  _xlpm.arr, _xlfn.DROP(_xlfn.TEXTSPLIT(_xlpm.txt, "'Fraktion': '"),,1),
  _xlpm.namen, _xlfn.TEXTBEFORE(_xlpm.arr, "',"),
  IFERROR(_xlfn.TEXTJOIN(", ", TRUE, _xlfn.UNIQUE(TRIM(_xlpm.namen))), "")
)</f>
        <v>Baumischabfall, Bauschutt, Holz A1 - A3, Mischabfall | Gewerbeabfall</v>
      </c>
      <c r="M55" s="1" t="str" cm="1">
        <f t="array" ref="M55">_xlfn.LET(
  _xlpm.txt, K55,
  _xlpm.teile, _xlfn.TEXTSPLIT(_xlpm.txt, "'Antwort': '"),
  _xlpm.koerper, _xlfn.DROP(_xlpm.teile,,1),
  _xlpm.antworten, _xlfn.TEXTBEFORE(_xlpm.koerper, "'}, 'page_content'"),
  IFERROR(_xlfn.TEXTJOIN(", ", TRUE, _xlfn.UNIQUE(TRIM(_xlpm.antworten))), "")
)</f>
        <v/>
      </c>
      <c r="N55" t="s">
        <v>632</v>
      </c>
      <c r="R55" t="str">
        <v>Ist die Entsorgung von Estrich im &lt;ANONYMIZED_LOCATION&gt; möglich?</v>
      </c>
      <c r="S55" t="str" cm="1">
        <f t="array" ref="S55">_xlfn.LET(
  _xlpm.keys, _xlfn.TOCOL(_3lg_4_1_4_1[[generierte_frage_0]:[generierte_frage_7]], 1),
  _xlpm.vals, _xlfn.TOCOL(_3lg_4_1_4_1[[kontext_frage_0]:[kontext_frage_7]], 1),
  _xlpm.maske, _xlpm.keys&lt;&gt;"",
  IFERROR(
    _xlfn.XLOOKUP(
      R55,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T55" t="str" cm="1">
        <f t="array" ref="T55">_xlfn.LET(
  _xlpm.txt, S55,
  _xlpm.arr, _xlfn.DROP(_xlfn.TEXTSPLIT(_xlpm.txt, "'Fraktion': '"),,1),
  _xlpm.namen, _xlfn.TEXTBEFORE(_xlpm.arr, "',"),
  IFERROR(_xlfn.TEXTJOIN(", ", TRUE, _xlfn.UNIQUE(TRIM(_xlpm.namen))), "")
)</f>
        <v>Holz A1 - A3, Bauschutt, Kunststoff | Verpackungen, Baumischabfall</v>
      </c>
      <c r="U55" s="1" t="str" cm="1">
        <f t="array" ref="U55">_xlfn.LET(
  _xlpm.txt, S55,
  _xlpm.teile, _xlfn.TEXTSPLIT(_xlpm.txt, "'Antwort': '"),
  _xlpm.koerper, _xlfn.DROP(_xlpm.teile,,1),
  _xlpm.antworten, _xlfn.TEXTBEFORE(_xlpm.koerper, "'}, 'page_content'"),
  IFERROR(_xlfn.TEXTJOIN(", ", TRUE, _xlfn.UNIQUE(TRIM(_xlpm.antworten))), "")
)</f>
        <v/>
      </c>
      <c r="V55" t="s">
        <v>632</v>
      </c>
      <c r="Z55" s="1" t="str">
        <v>Welcher Container ist für die Entsorgung von Split geeignet?</v>
      </c>
      <c r="AA55" t="str" cm="1">
        <f t="array" ref="AA55">_xlfn.LET(
  _xlpm.keys, _xlfn.TOCOL(_3lg_4_1_4o[[generierte_frage_0]:[generierte_frage_7]], 1),
  _xlpm.vals, _xlfn.TOCOL(_3lg_4_1_4o[[kontext_frage_0]:[kontext_frage_7]], 1),
  _xlpm.maske, _xlpm.keys&lt;&gt;"",
  IFERROR(
    _xlfn.XLOOKUP(
      Z55,
      _xlfn._xlws.FILTER(_xlpm.keys, _xlpm.maske, ""),
      _xlfn._xlws.FILTER(_xlpm.vals, _xlpm.maske, ""),
      "nicht gefunden"
    ),
    "nicht gefunden"
  )
)</f>
        <v>[{'id':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AB55" s="1" t="str" cm="1">
        <f t="array" ref="AB55">_xlfn.LET(
  _xlpm.txt, AA55,
  _xlpm.arr, _xlfn.DROP(_xlfn.TEXTSPLIT(_xlpm.txt, "'Fraktion': '"),,1),
  _xlpm.namen, _xlfn.TEXTBEFORE(_xlpm.arr, "',"),
  IFERROR(_xlfn.TEXTJOIN(", ", TRUE, _xlfn.UNIQUE(TRIM(_xlpm.namen))), "")
)</f>
        <v>Kunststoff | Verpackungen, Bauschutt, Holz A4, Holz A1 - A3</v>
      </c>
      <c r="AC55" s="1" t="str" cm="1">
        <f t="array" ref="AC55">_xlfn.LET(
  _xlpm.txt, AA55,
  _xlpm.teile, _xlfn.TEXTSPLIT(_xlpm.txt, "'Antwort': '"),
  _xlpm.koerper, _xlfn.DROP(_xlpm.teile,,1),
  _xlpm.antworten, _xlfn.TEXTBEFORE(_xlpm.koerper, "'}, 'page_content'"),
  IFERROR(_xlfn.TEXTJOIN(", ", TRUE, _xlfn.UNIQUE(TRIM(_xlpm.antworten))), "")
)</f>
        <v/>
      </c>
      <c r="AD55" t="s">
        <v>632</v>
      </c>
    </row>
    <row r="56" spans="2:30" ht="390" x14ac:dyDescent="0.25">
      <c r="B56" t="str">
        <v>Kann ich 80m² Parkett recyceln oder entsorgen?</v>
      </c>
      <c r="C56" s="1" t="str" cm="1">
        <f t="array" ref="C56">_xlfn.LET(
  _xlpm.keys, _xlfn.TOCOL(_3sm_4_1_4_1[[generierte_frage_0]:[generierte_frage_7]], 1),
  _xlpm.vals, _xlfn.TOCOL(_3sm_4_1_4_1[[kontext_frage_0]:[kontext_frage_7]], 1),
  _xlpm.maske, _xlpm.keys&lt;&gt;"",
  IFERROR(
    _xlfn.XLOOKUP(
      B56,
      _xlfn._xlws.FILTER(_xlpm.keys, _xlpm.maske, ""),
      _xlfn._xlws.FILTER(_xlpm.vals, _xlpm.maske, ""),
      "nicht gefunden"
    ),
    "nicht gefunden"
  )
)</f>
        <v>[{'id':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D56" s="1" t="str" cm="1">
        <f t="array" ref="D56">_xlfn.LET(
  _xlpm.txt, C56,
  _xlpm.arr, _xlfn.DROP(_xlfn.TEXTSPLIT(_xlpm.txt, "'Fraktion': '"),,1),
  _xlpm.namen, _xlfn.TEXTBEFORE(_xlpm.arr, "',"),
  IFERROR(_xlfn.TEXTJOIN(", ", TRUE, _xlfn.UNIQUE(TRIM(_xlpm.namen))), "")
)</f>
        <v>Holz A1 - A3, Pappe | Papier, Sperrmüll, Baumischabfall</v>
      </c>
      <c r="E56" s="1" t="str" cm="1">
        <f t="array" ref="E56">_xlfn.LET(
  _xlpm.txt, C56,
  _xlpm.teile, _xlfn.TEXTSPLIT(_xlpm.txt, "'Antwort': '"),
  _xlpm.koerper, _xlfn.DROP(_xlpm.teile,,1),
  _xlpm.antworten, _xlfn.TEXTBEFORE(_xlpm.koerper, "'}, 'page_content'"),
  IFERROR(_xlfn.TEXTJOIN(", ", TRUE, _xlfn.UNIQUE(TRIM(_xlpm.antworten))), "")
)</f>
        <v/>
      </c>
      <c r="F56" t="s">
        <v>632</v>
      </c>
      <c r="J56" t="str">
        <v>Welcher Container ist für die Entsorgung von Split geeignet?</v>
      </c>
      <c r="K56" t="str" cm="1">
        <f t="array" ref="K56">_xlfn.LET(
  _xlpm.keys, _xlfn.TOCOL(_3sm_4_1_4o[[generierte_frage_0]:[generierte_frage_7]], 1),
  _xlpm.vals, _xlfn.TOCOL(_3sm_4_1_4o[[kontext_frage_0]:[kontext_frage_7]], 1),
  _xlpm.maske, _xlpm.keys&lt;&gt;"",
  IFERROR(
    _xlfn.XLOOKUP(
      J56,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L56" s="1" t="str" cm="1">
        <f t="array" ref="L56">_xlfn.LET(
  _xlpm.txt, K56,
  _xlpm.arr, _xlfn.DROP(_xlfn.TEXTSPLIT(_xlpm.txt, "'Fraktion': '"),,1),
  _xlpm.namen, _xlfn.TEXTBEFORE(_xlpm.arr, "',"),
  IFERROR(_xlfn.TEXTJOIN(", ", TRUE, _xlfn.UNIQUE(TRIM(_xlpm.namen))), "")
)</f>
        <v>Bauschutt, Kunststoff | Verpackungen, Holz A4, Sperrmüll</v>
      </c>
      <c r="M56" s="1" t="str" cm="1">
        <f t="array" ref="M56">_xlfn.LET(
  _xlpm.txt, K56,
  _xlpm.teile, _xlfn.TEXTSPLIT(_xlpm.txt, "'Antwort': '"),
  _xlpm.koerper, _xlfn.DROP(_xlpm.teile,,1),
  _xlpm.antworten, _xlfn.TEXTBEFORE(_xlpm.koerper, "'}, 'page_content'"),
  IFERROR(_xlfn.TEXTJOIN(", ", TRUE, _xlfn.UNIQUE(TRIM(_xlpm.antworten))), "")
)</f>
        <v/>
      </c>
      <c r="N56" t="s">
        <v>632</v>
      </c>
      <c r="R56" t="str">
        <v>Gehören Estrich und Fliesen zum Bauschutt?</v>
      </c>
      <c r="S56" t="str" cm="1">
        <f t="array" ref="S56">_xlfn.LET(
  _xlpm.keys, _xlfn.TOCOL(_3lg_4_1_4_1[[generierte_frage_0]:[generierte_frage_7]], 1),
  _xlpm.vals, _xlfn.TOCOL(_3lg_4_1_4_1[[kontext_frage_0]:[kontext_frage_7]], 1),
  _xlpm.maske, _xlpm.keys&lt;&gt;"",
  IFERROR(
    _xlfn.XLOOKUP(
      R56,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56" t="str" cm="1">
        <f t="array" ref="T56">_xlfn.LET(
  _xlpm.txt, S56,
  _xlpm.arr, _xlfn.DROP(_xlfn.TEXTSPLIT(_xlpm.txt, "'Fraktion': '"),,1),
  _xlpm.namen, _xlfn.TEXTBEFORE(_xlpm.arr, "',"),
  IFERROR(_xlfn.TEXTJOIN(", ", TRUE, _xlfn.UNIQUE(TRIM(_xlpm.namen))), "")
)</f>
        <v>Bauschutt, Baumischabfall, Sperrmüll, Mischabfall | Gewerbeabfall</v>
      </c>
      <c r="U56" s="1" t="str" cm="1">
        <f t="array" ref="U56">_xlfn.LET(
  _xlpm.txt, S56,
  _xlpm.teile, _xlfn.TEXTSPLIT(_xlpm.txt, "'Antwort': '"),
  _xlpm.koerper, _xlfn.DROP(_xlpm.teile,,1),
  _xlpm.antworten, _xlfn.TEXTBEFORE(_xlpm.koerper, "'}, 'page_content'"),
  IFERROR(_xlfn.TEXTJOIN(", ", TRUE, _xlfn.UNIQUE(TRIM(_xlpm.antworten))), "")
)</f>
        <v/>
      </c>
      <c r="V56" t="s">
        <v>632</v>
      </c>
      <c r="Z56" s="1" t="str">
        <v>Welcher Container ist geeignet für die Entsorgung von Fliesen?</v>
      </c>
      <c r="AA56" t="str" cm="1">
        <f t="array" ref="AA56">_xlfn.LET(
  _xlpm.keys, _xlfn.TOCOL(_3lg_4_1_4o[[generierte_frage_0]:[generierte_frage_7]], 1),
  _xlpm.vals, _xlfn.TOCOL(_3lg_4_1_4o[[kontext_frage_0]:[kontext_frage_7]], 1),
  _xlpm.maske, _xlpm.keys&lt;&gt;"",
  IFERROR(
    _xlfn.XLOOKUP(
      Z56,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56" s="1" t="str" cm="1">
        <f t="array" ref="AB56">_xlfn.LET(
  _xlpm.txt, AA56,
  _xlpm.arr, _xlfn.DROP(_xlfn.TEXTSPLIT(_xlpm.txt, "'Fraktion': '"),,1),
  _xlpm.namen, _xlfn.TEXTBEFORE(_xlpm.arr, "',"),
  IFERROR(_xlfn.TEXTJOIN(", ", TRUE, _xlfn.UNIQUE(TRIM(_xlpm.namen))), "")
)</f>
        <v>Baumischabfall, Bauschutt, Kunststoff | Verpackungen, Holz A4</v>
      </c>
      <c r="AC56" s="1" t="str" cm="1">
        <f t="array" ref="AC56">_xlfn.LET(
  _xlpm.txt, AA56,
  _xlpm.teile, _xlfn.TEXTSPLIT(_xlpm.txt, "'Antwort': '"),
  _xlpm.koerper, _xlfn.DROP(_xlpm.teile,,1),
  _xlpm.antworten, _xlfn.TEXTBEFORE(_xlpm.koerper, "'}, 'page_content'"),
  IFERROR(_xlfn.TEXTJOIN(", ", TRUE, _xlfn.UNIQUE(TRIM(_xlpm.antworten))), "")
)</f>
        <v/>
      </c>
      <c r="AD56" t="s">
        <v>632</v>
      </c>
    </row>
    <row r="57" spans="2:30" ht="409.5" x14ac:dyDescent="0.25">
      <c r="B57" t="str">
        <v>Ist die Entsorgung von Akten in einem Container erlaubt?</v>
      </c>
      <c r="C57" s="1" t="str" cm="1">
        <f t="array" ref="C57">_xlfn.LET(
  _xlpm.keys, _xlfn.TOCOL(_3sm_4_1_4_1[[generierte_frage_0]:[generierte_frage_7]], 1),
  _xlpm.vals, _xlfn.TOCOL(_3sm_4_1_4_1[[kontext_frage_0]:[kontext_frage_7]], 1),
  _xlpm.maske, _xlpm.keys&lt;&gt;"",
  IFERROR(
    _xlfn.XLOOKUP(
      B57,
      _xlfn._xlws.FILTER(_xlpm.keys, _xlpm.maske, ""),
      _xlfn._xlws.FILTER(_xlpm.vals, _xlpm.maske, ""),
      "nicht gefunden"
    ),
    "nicht gefunden"
  )
)</f>
        <v>[{'id':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D57" s="1" t="str" cm="1">
        <f t="array" ref="D57">_xlfn.LET(
  _xlpm.txt, C57,
  _xlpm.arr, _xlfn.DROP(_xlfn.TEXTSPLIT(_xlpm.txt, "'Fraktion': '"),,1),
  _xlpm.namen, _xlfn.TEXTBEFORE(_xlpm.arr, "',"),
  IFERROR(_xlfn.TEXTJOIN(", ", TRUE, _xlfn.UNIQUE(TRIM(_xlpm.namen))), "")
)</f>
        <v>Mischabfall | Gewerbeabfall, Aktenentsorgung, Kunststoff | Verpackungen, Holz A1 - A3</v>
      </c>
      <c r="E57" s="1" t="str" cm="1">
        <f t="array" ref="E57">_xlfn.LET(
  _xlpm.txt, C57,
  _xlpm.teile, _xlfn.TEXTSPLIT(_xlpm.txt, "'Antwort': '"),
  _xlpm.koerper, _xlfn.DROP(_xlpm.teile,,1),
  _xlpm.antworten, _xlfn.TEXTBEFORE(_xlpm.koerper, "'}, 'page_content'"),
  IFERROR(_xlfn.TEXTJOIN(", ", TRUE, _xlfn.UNIQUE(TRIM(_xlpm.antworten))), "")
)</f>
        <v/>
      </c>
      <c r="F57" t="s">
        <v>632</v>
      </c>
      <c r="J57" t="str">
        <v>Wie entsorge ich Fliesen fachgerecht?</v>
      </c>
      <c r="K57" t="str" cm="1">
        <f t="array" ref="K57">_xlfn.LET(
  _xlpm.keys, _xlfn.TOCOL(_3sm_4_1_4o[[generierte_frage_0]:[generierte_frage_7]], 1),
  _xlpm.vals, _xlfn.TOCOL(_3sm_4_1_4o[[kontext_frage_0]:[kontext_frage_7]], 1),
  _xlpm.maske, _xlpm.keys&lt;&gt;"",
  IFERROR(
    _xlfn.XLOOKUP(
      J57,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57" s="1" t="str" cm="1">
        <f t="array" ref="L57">_xlfn.LET(
  _xlpm.txt, K57,
  _xlpm.arr, _xlfn.DROP(_xlfn.TEXTSPLIT(_xlpm.txt, "'Fraktion': '"),,1),
  _xlpm.namen, _xlfn.TEXTBEFORE(_xlpm.arr, "',"),
  IFERROR(_xlfn.TEXTJOIN(", ", TRUE, _xlfn.UNIQUE(TRIM(_xlpm.namen))), "")
)</f>
        <v>Baumischabfall, Bauschutt, Holz A1 - A3, Mischabfall | Gewerbeabfall</v>
      </c>
      <c r="M57" s="1" t="str" cm="1">
        <f t="array" ref="M57">_xlfn.LET(
  _xlpm.txt, K57,
  _xlpm.teile, _xlfn.TEXTSPLIT(_xlpm.txt, "'Antwort': '"),
  _xlpm.koerper, _xlfn.DROP(_xlpm.teile,,1),
  _xlpm.antworten, _xlfn.TEXTBEFORE(_xlpm.koerper, "'}, 'page_content'"),
  IFERROR(_xlfn.TEXTJOIN(", ", TRUE, _xlfn.UNIQUE(TRIM(_xlpm.antworten))), "")
)</f>
        <v/>
      </c>
      <c r="N57" t="s">
        <v>632</v>
      </c>
      <c r="R57" t="str">
        <v>Wie entsorge ich 80m² Parkett?</v>
      </c>
      <c r="S57" t="str" cm="1">
        <f t="array" ref="S57">_xlfn.LET(
  _xlpm.keys, _xlfn.TOCOL(_3lg_4_1_4_1[[generierte_frage_0]:[generierte_frage_7]], 1),
  _xlpm.vals, _xlfn.TOCOL(_3lg_4_1_4_1[[kontext_frage_0]:[kontext_frage_7]], 1),
  _xlpm.maske, _xlpm.keys&lt;&gt;"",
  IFERROR(
    _xlfn.XLOOKUP(
      R57,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T57" t="str" cm="1">
        <f t="array" ref="T57">_xlfn.LET(
  _xlpm.txt, S57,
  _xlpm.arr, _xlfn.DROP(_xlfn.TEXTSPLIT(_xlpm.txt, "'Fraktion': '"),,1),
  _xlpm.namen, _xlfn.TEXTBEFORE(_xlpm.arr, "',"),
  IFERROR(_xlfn.TEXTJOIN(", ", TRUE, _xlfn.UNIQUE(TRIM(_xlpm.namen))), "")
)</f>
        <v>Holz A1 - A3, Baumischabfall, Holz A4, E-Geräte (Kleingeräte)</v>
      </c>
      <c r="U57" s="1" t="str" cm="1">
        <f t="array" ref="U57">_xlfn.LET(
  _xlpm.txt, S57,
  _xlpm.teile, _xlfn.TEXTSPLIT(_xlpm.txt, "'Antwort': '"),
  _xlpm.koerper, _xlfn.DROP(_xlpm.teile,,1),
  _xlpm.antworten, _xlfn.TEXTBEFORE(_xlpm.koerper, "'}, 'page_content'"),
  IFERROR(_xlfn.TEXTJOIN(", ", TRUE, _xlfn.UNIQUE(TRIM(_xlpm.antworten))), "")
)</f>
        <v/>
      </c>
      <c r="V57" t="s">
        <v>632</v>
      </c>
      <c r="Z57" s="1" t="str">
        <v>Ist es erlaubt, Estrich in einem &lt;ANONYMIZED_LOCATION&gt; zu entsorgen?</v>
      </c>
      <c r="AA57" t="str" cm="1">
        <f t="array" ref="AA57">_xlfn.LET(
  _xlpm.keys, _xlfn.TOCOL(_3lg_4_1_4o[[generierte_frage_0]:[generierte_frage_7]], 1),
  _xlpm.vals, _xlfn.TOCOL(_3lg_4_1_4o[[kontext_frage_0]:[kontext_frage_7]], 1),
  _xlpm.maske, _xlpm.keys&lt;&gt;"",
  IFERROR(
    _xlfn.XLOOKUP(
      Z57,
      _xlfn._xlws.FILTER(_xlpm.keys, _xlpm.maske, ""),
      _xlfn._xlws.FILTER(_xlpm.vals, _xlpm.maske, ""),
      "nicht gefunden"
    ),
    "nicht gefunden"
  )
)</f>
        <v>[{'id':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AB57" s="1" t="str" cm="1">
        <f t="array" ref="AB57">_xlfn.LET(
  _xlpm.txt, AA57,
  _xlpm.arr, _xlfn.DROP(_xlfn.TEXTSPLIT(_xlpm.txt, "'Fraktion': '"),,1),
  _xlpm.namen, _xlfn.TEXTBEFORE(_xlpm.arr, "',"),
  IFERROR(_xlfn.TEXTJOIN(", ", TRUE, _xlfn.UNIQUE(TRIM(_xlpm.namen))), "")
)</f>
        <v>Mischabfall | Gewerbeabfall, Bauschutt, Baumischabfall, Holz A1 - A3</v>
      </c>
      <c r="AC57" s="1" t="str" cm="1">
        <f t="array" ref="AC57">_xlfn.LET(
  _xlpm.txt, AA57,
  _xlpm.teile, _xlfn.TEXTSPLIT(_xlpm.txt, "'Antwort': '"),
  _xlpm.koerper, _xlfn.DROP(_xlpm.teile,,1),
  _xlpm.antworten, _xlfn.TEXTBEFORE(_xlpm.koerper, "'}, 'page_content'"),
  IFERROR(_xlfn.TEXTJOIN(", ", TRUE, _xlfn.UNIQUE(TRIM(_xlpm.antworten))), "")
)</f>
        <v/>
      </c>
      <c r="AD57" t="s">
        <v>632</v>
      </c>
    </row>
    <row r="58" spans="2:30" ht="330" x14ac:dyDescent="0.25">
      <c r="B58" t="str">
        <v>Dürfen Stühle in den Container für Sperrmüll?</v>
      </c>
      <c r="C58" s="1" t="str" cm="1">
        <f t="array" ref="C58">_xlfn.LET(
  _xlpm.keys, _xlfn.TOCOL(_3sm_4_1_4_1[[generierte_frage_0]:[generierte_frage_7]], 1),
  _xlpm.vals, _xlfn.TOCOL(_3sm_4_1_4_1[[kontext_frage_0]:[kontext_frage_7]], 1),
  _xlpm.maske, _xlpm.keys&lt;&gt;"",
  IFERROR(
    _xlfn.XLOOKUP(
      B58,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D58" s="1" t="str" cm="1">
        <f t="array" ref="D58">_xlfn.LET(
  _xlpm.txt, C58,
  _xlpm.arr, _xlfn.DROP(_xlfn.TEXTSPLIT(_xlpm.txt, "'Fraktion': '"),,1),
  _xlpm.namen, _xlfn.TEXTBEFORE(_xlpm.arr, "',"),
  IFERROR(_xlfn.TEXTJOIN(", ", TRUE, _xlfn.UNIQUE(TRIM(_xlpm.namen))), "")
)</f>
        <v>Sperrmüll, Kunststoff | Verpackungen, Bauschutt, Baumischabfall</v>
      </c>
      <c r="E58" s="1" t="str" cm="1">
        <f t="array" ref="E58">_xlfn.LET(
  _xlpm.txt, C58,
  _xlpm.teile, _xlfn.TEXTSPLIT(_xlpm.txt, "'Antwort': '"),
  _xlpm.koerper, _xlfn.DROP(_xlpm.teile,,1),
  _xlpm.antworten, _xlfn.TEXTBEFORE(_xlpm.koerper, "'}, 'page_content'"),
  IFERROR(_xlfn.TEXTJOIN(", ", TRUE, _xlfn.UNIQUE(TRIM(_xlpm.antworten))), "")
)</f>
        <v/>
      </c>
      <c r="F58" t="s">
        <v>632</v>
      </c>
      <c r="J58" t="str">
        <v>Ist es erlaubt, Estrich in einen &lt;ANONYMIZED_LOCATION&gt; zu entsorgen?</v>
      </c>
      <c r="K58" t="str" cm="1">
        <f t="array" ref="K58">_xlfn.LET(
  _xlpm.keys, _xlfn.TOCOL(_3sm_4_1_4o[[generierte_frage_0]:[generierte_frage_7]], 1),
  _xlpm.vals, _xlfn.TOCOL(_3sm_4_1_4o[[kontext_frage_0]:[kontext_frage_7]], 1),
  _xlpm.maske, _xlpm.keys&lt;&gt;"",
  IFERROR(
    _xlfn.XLOOKUP(
      J58,
      _xlfn._xlws.FILTER(_xlpm.keys, _xlpm.maske, ""),
      _xlfn._xlws.FILTER(_xlpm.vals, _xlpm.maske, ""),
      "nicht gefunden"
    ),
    "nicht gefunden"
  )
)</f>
        <v>[{'id':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v>
      </c>
      <c r="L58" s="1" t="str" cm="1">
        <f t="array" ref="L58">_xlfn.LET(
  _xlpm.txt, K58,
  _xlpm.arr, _xlfn.DROP(_xlfn.TEXTSPLIT(_xlpm.txt, "'Fraktion': '"),,1),
  _xlpm.namen, _xlfn.TEXTBEFORE(_xlpm.arr, "',"),
  IFERROR(_xlfn.TEXTJOIN(", ", TRUE, _xlfn.UNIQUE(TRIM(_xlpm.namen))), "")
)</f>
        <v>Mischabfall | Gewerbeabfall, Bauschutt, Baumischabfall, Aktenentsorgung</v>
      </c>
      <c r="M58" s="1" t="str" cm="1">
        <f t="array" ref="M58">_xlfn.LET(
  _xlpm.txt, K58,
  _xlpm.teile, _xlfn.TEXTSPLIT(_xlpm.txt, "'Antwort': '"),
  _xlpm.koerper, _xlfn.DROP(_xlpm.teile,,1),
  _xlpm.antworten, _xlfn.TEXTBEFORE(_xlpm.koerper, "'}, 'page_content'"),
  IFERROR(_xlfn.TEXTJOIN(", ", TRUE, _xlfn.UNIQUE(TRIM(_xlpm.antworten))), "")
)</f>
        <v/>
      </c>
      <c r="N58" t="s">
        <v>632</v>
      </c>
      <c r="R58" t="str">
        <v>Wie können Akten ordnungsgemäß entsorgt werden?</v>
      </c>
      <c r="S58" t="str" cm="1">
        <f t="array" ref="S58">_xlfn.LET(
  _xlpm.keys, _xlfn.TOCOL(_3lg_4_1_4_1[[generierte_frage_0]:[generierte_frage_7]], 1),
  _xlpm.vals, _xlfn.TOCOL(_3lg_4_1_4_1[[kontext_frage_0]:[kontext_frage_7]], 1),
  _xlpm.maske, _xlpm.keys&lt;&gt;"",
  IFERROR(
    _xlfn.XLOOKUP(
      R58,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v>
      </c>
      <c r="T58" t="str" cm="1">
        <f t="array" ref="T58">_xlfn.LET(
  _xlpm.txt, S58,
  _xlpm.arr, _xlfn.DROP(_xlfn.TEXTSPLIT(_xlpm.txt, "'Fraktion': '"),,1),
  _xlpm.namen, _xlfn.TEXTBEFORE(_xlpm.arr, "',"),
  IFERROR(_xlfn.TEXTJOIN(", ", TRUE, _xlfn.UNIQUE(TRIM(_xlpm.namen))), "")
)</f>
        <v>Holz A1 - A3, Holz A4, Aktenentsorgung, Pappe | Papier</v>
      </c>
      <c r="U58" s="1" t="str" cm="1">
        <f t="array" ref="U58">_xlfn.LET(
  _xlpm.txt, S58,
  _xlpm.teile, _xlfn.TEXTSPLIT(_xlpm.txt, "'Antwort': '"),
  _xlpm.koerper, _xlfn.DROP(_xlpm.teile,,1),
  _xlpm.antworten, _xlfn.TEXTBEFORE(_xlpm.koerper, "'}, 'page_content'"),
  IFERROR(_xlfn.TEXTJOIN(", ", TRUE, _xlfn.UNIQUE(TRIM(_xlpm.antworten))), "")
)</f>
        <v/>
      </c>
      <c r="V58" t="s">
        <v>632</v>
      </c>
      <c r="Z58" s="1" t="str">
        <v>Wie entsorgt man Fliesen?</v>
      </c>
      <c r="AA58" t="str" cm="1">
        <f t="array" ref="AA58">_xlfn.LET(
  _xlpm.keys, _xlfn.TOCOL(_3lg_4_1_4o[[generierte_frage_0]:[generierte_frage_7]], 1),
  _xlpm.vals, _xlfn.TOCOL(_3lg_4_1_4o[[kontext_frage_0]:[kontext_frage_7]], 1),
  _xlpm.maske, _xlpm.keys&lt;&gt;"",
  IFERROR(
    _xlfn.XLOOKUP(
      Z58,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AB58" s="1" t="str" cm="1">
        <f t="array" ref="AB58">_xlfn.LET(
  _xlpm.txt, AA58,
  _xlpm.arr, _xlfn.DROP(_xlfn.TEXTSPLIT(_xlpm.txt, "'Fraktion': '"),,1),
  _xlpm.namen, _xlfn.TEXTBEFORE(_xlpm.arr, "',"),
  IFERROR(_xlfn.TEXTJOIN(", ", TRUE, _xlfn.UNIQUE(TRIM(_xlpm.namen))), "")
)</f>
        <v>Baumischabfall, Bauschutt, Holz A1 - A3, Mischabfall | Gewerbeabfall</v>
      </c>
      <c r="AC58" s="1" t="str" cm="1">
        <f t="array" ref="AC58">_xlfn.LET(
  _xlpm.txt, AA58,
  _xlpm.teile, _xlfn.TEXTSPLIT(_xlpm.txt, "'Antwort': '"),
  _xlpm.koerper, _xlfn.DROP(_xlpm.teile,,1),
  _xlpm.antworten, _xlfn.TEXTBEFORE(_xlpm.koerper, "'}, 'page_content'"),
  IFERROR(_xlfn.TEXTJOIN(", ", TRUE, _xlfn.UNIQUE(TRIM(_xlpm.antworten))), "")
)</f>
        <v/>
      </c>
      <c r="AD58" t="s">
        <v>632</v>
      </c>
    </row>
    <row r="59" spans="2:30" ht="360" x14ac:dyDescent="0.25">
      <c r="B59" t="str">
        <v>Wie entsorge ich einen Kühlschrank?</v>
      </c>
      <c r="C59" s="1" t="str" cm="1">
        <f t="array" ref="C59">_xlfn.LET(
  _xlpm.keys, _xlfn.TOCOL(_3sm_4_1_4_1[[generierte_frage_0]:[generierte_frage_7]], 1),
  _xlpm.vals, _xlfn.TOCOL(_3sm_4_1_4_1[[kontext_frage_0]:[kontext_frage_7]], 1),
  _xlpm.maske, _xlpm.keys&lt;&gt;"",
  IFERROR(
    _xlfn.XLOOKUP(
      B59,
      _xlfn._xlws.FILTER(_xlpm.keys, _xlpm.maske, ""),
      _xlfn._xlws.FILTER(_xlpm.vals, _xlpm.maske, ""),
      "nicht gefunden"
    ),
    "nicht gefunden"
  )
)</f>
        <v>[{'id': None, 'metadata': {'pk': 460471328728945203,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D59" s="1" t="str" cm="1">
        <f t="array" ref="D59">_xlfn.LET(
  _xlpm.txt, C59,
  _xlpm.arr, _xlfn.DROP(_xlfn.TEXTSPLIT(_xlpm.txt, "'Fraktion': '"),,1),
  _xlpm.namen, _xlfn.TEXTBEFORE(_xlpm.arr, "',"),
  IFERROR(_xlfn.TEXTJOIN(", ", TRUE, _xlfn.UNIQUE(TRIM(_xlpm.namen))), "")
)</f>
        <v>E-Geräte (Großgeräte), Holz A1 - A3, Sperrmüll, E-Geräte (Kleingeräte)</v>
      </c>
      <c r="E59" s="1" t="str" cm="1">
        <f t="array" ref="E59">_xlfn.LET(
  _xlpm.txt, C59,
  _xlpm.teile, _xlfn.TEXTSPLIT(_xlpm.txt, "'Antwort': '"),
  _xlpm.koerper, _xlfn.DROP(_xlpm.teile,,1),
  _xlpm.antworten, _xlfn.TEXTBEFORE(_xlpm.koerper, "'}, 'page_content'"),
  IFERROR(_xlfn.TEXTJOIN(", ", TRUE, _xlfn.UNIQUE(TRIM(_xlpm.antworten))), "")
)</f>
        <v/>
      </c>
      <c r="F59" t="s">
        <v>632</v>
      </c>
      <c r="J59" t="str">
        <v>Wie entsorgt man Fliesen?</v>
      </c>
      <c r="K59" t="str" cm="1">
        <f t="array" ref="K59">_xlfn.LET(
  _xlpm.keys, _xlfn.TOCOL(_3sm_4_1_4o[[generierte_frage_0]:[generierte_frage_7]], 1),
  _xlpm.vals, _xlfn.TOCOL(_3sm_4_1_4o[[kontext_frage_0]:[kontext_frage_7]], 1),
  _xlpm.maske, _xlpm.keys&lt;&gt;"",
  IFERROR(
    _xlfn.XLOOKUP(
      J59,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59" s="1" t="str" cm="1">
        <f t="array" ref="L59">_xlfn.LET(
  _xlpm.txt, K59,
  _xlpm.arr, _xlfn.DROP(_xlfn.TEXTSPLIT(_xlpm.txt, "'Fraktion': '"),,1),
  _xlpm.namen, _xlfn.TEXTBEFORE(_xlpm.arr, "',"),
  IFERROR(_xlfn.TEXTJOIN(", ", TRUE, _xlfn.UNIQUE(TRIM(_xlpm.namen))), "")
)</f>
        <v>Baumischabfall, Bauschutt, Holz A1 - A3, Mischabfall | Gewerbeabfall</v>
      </c>
      <c r="M59" s="1" t="str" cm="1">
        <f t="array" ref="M59">_xlfn.LET(
  _xlpm.txt, K59,
  _xlpm.teile, _xlfn.TEXTSPLIT(_xlpm.txt, "'Antwort': '"),
  _xlpm.koerper, _xlfn.DROP(_xlpm.teile,,1),
  _xlpm.antworten, _xlfn.TEXTBEFORE(_xlpm.koerper, "'}, 'page_content'"),
  IFERROR(_xlfn.TEXTJOIN(", ", TRUE, _xlfn.UNIQUE(TRIM(_xlpm.antworten))), "")
)</f>
        <v/>
      </c>
      <c r="N59" t="s">
        <v>632</v>
      </c>
      <c r="R59" t="str">
        <v>Dürfen Stühle in den Container für Sperrmüll?</v>
      </c>
      <c r="S59" t="str" cm="1">
        <f t="array" ref="S59">_xlfn.LET(
  _xlpm.keys, _xlfn.TOCOL(_3lg_4_1_4_1[[generierte_frage_0]:[generierte_frage_7]], 1),
  _xlpm.vals, _xlfn.TOCOL(_3lg_4_1_4_1[[kontext_frage_0]:[kontext_frage_7]], 1),
  _xlpm.maske, _xlpm.keys&lt;&gt;"",
  IFERROR(
    _xlfn.XLOOKUP(
      R59,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v>
      </c>
      <c r="T59" t="str" cm="1">
        <f t="array" ref="T59">_xlfn.LET(
  _xlpm.txt, S59,
  _xlpm.arr, _xlfn.DROP(_xlfn.TEXTSPLIT(_xlpm.txt, "'Fraktion': '"),,1),
  _xlpm.namen, _xlfn.TEXTBEFORE(_xlpm.arr, "',"),
  IFERROR(_xlfn.TEXTJOIN(", ", TRUE, _xlfn.UNIQUE(TRIM(_xlpm.namen))), "")
)</f>
        <v>Sperrmüll, Baumischabfall, Holz A4, Kunststoff | Verpackungen</v>
      </c>
      <c r="U59" s="1" t="str" cm="1">
        <f t="array" ref="U59">_xlfn.LET(
  _xlpm.txt, S59,
  _xlpm.teile, _xlfn.TEXTSPLIT(_xlpm.txt, "'Antwort': '"),
  _xlpm.koerper, _xlfn.DROP(_xlpm.teile,,1),
  _xlpm.antworten, _xlfn.TEXTBEFORE(_xlpm.koerper, "'}, 'page_content'"),
  IFERROR(_xlfn.TEXTJOIN(", ", TRUE, _xlfn.UNIQUE(TRIM(_xlpm.antworten))), "")
)</f>
        <v/>
      </c>
      <c r="V59" t="s">
        <v>632</v>
      </c>
      <c r="Z59" s="1" t="str">
        <v>Wie entsorge ich Parkett?</v>
      </c>
      <c r="AA59" t="str" cm="1">
        <f t="array" ref="AA59">_xlfn.LET(
  _xlpm.keys, _xlfn.TOCOL(_3lg_4_1_4o[[generierte_frage_0]:[generierte_frage_7]], 1),
  _xlpm.vals, _xlfn.TOCOL(_3lg_4_1_4o[[kontext_frage_0]:[kontext_frage_7]], 1),
  _xlpm.maske, _xlpm.keys&lt;&gt;"",
  IFERROR(
    _xlfn.XLOOKUP(
      Z59,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59" s="1" t="str" cm="1">
        <f t="array" ref="AB59">_xlfn.LET(
  _xlpm.txt, AA59,
  _xlpm.arr, _xlfn.DROP(_xlfn.TEXTSPLIT(_xlpm.txt, "'Fraktion': '"),,1),
  _xlpm.namen, _xlfn.TEXTBEFORE(_xlpm.arr, "',"),
  IFERROR(_xlfn.TEXTJOIN(", ", TRUE, _xlfn.UNIQUE(TRIM(_xlpm.namen))), "")
)</f>
        <v>Holz A1 - A3, Baumischabfall, E-Geräte (Kleingeräte), Holz A4</v>
      </c>
      <c r="AC59" s="1" t="str" cm="1">
        <f t="array" ref="AC59">_xlfn.LET(
  _xlpm.txt, AA59,
  _xlpm.teile, _xlfn.TEXTSPLIT(_xlpm.txt, "'Antwort': '"),
  _xlpm.koerper, _xlfn.DROP(_xlpm.teile,,1),
  _xlpm.antworten, _xlfn.TEXTBEFORE(_xlpm.koerper, "'}, 'page_content'"),
  IFERROR(_xlfn.TEXTJOIN(", ", TRUE, _xlfn.UNIQUE(TRIM(_xlpm.antworten))), "")
)</f>
        <v/>
      </c>
      <c r="AD59" t="s">
        <v>632</v>
      </c>
    </row>
    <row r="60" spans="2:30" ht="390" x14ac:dyDescent="0.25">
      <c r="B60" t="str">
        <v>Können Teppiche im Sperrmüll entsorgt werden?</v>
      </c>
      <c r="C60" s="1" t="str" cm="1">
        <f t="array" ref="C60">_xlfn.LET(
  _xlpm.keys, _xlfn.TOCOL(_3sm_4_1_4_1[[generierte_frage_0]:[generierte_frage_7]], 1),
  _xlpm.vals, _xlfn.TOCOL(_3sm_4_1_4_1[[kontext_frage_0]:[kontext_frage_7]], 1),
  _xlpm.maske, _xlpm.keys&lt;&gt;"",
  IFERROR(
    _xlfn.XLOOKUP(
      B60,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D60" s="1" t="str" cm="1">
        <f t="array" ref="D60">_xlfn.LET(
  _xlpm.txt, C60,
  _xlpm.arr, _xlfn.DROP(_xlfn.TEXTSPLIT(_xlpm.txt, "'Fraktion': '"),,1),
  _xlpm.namen, _xlfn.TEXTBEFORE(_xlpm.arr, "',"),
  IFERROR(_xlfn.TEXTJOIN(", ", TRUE, _xlfn.UNIQUE(TRIM(_xlpm.namen))), "")
)</f>
        <v>Sperrmüll, Baumischabfall, Bauschutt, Holz A1 - A3</v>
      </c>
      <c r="E60" s="1" t="str" cm="1">
        <f t="array" ref="E60">_xlfn.LET(
  _xlpm.txt, C60,
  _xlpm.teile, _xlfn.TEXTSPLIT(_xlpm.txt, "'Antwort': '"),
  _xlpm.koerper, _xlfn.DROP(_xlpm.teile,,1),
  _xlpm.antworten, _xlfn.TEXTBEFORE(_xlpm.koerper, "'}, 'page_content'"),
  IFERROR(_xlfn.TEXTJOIN(", ", TRUE, _xlfn.UNIQUE(TRIM(_xlpm.antworten))), "")
)</f>
        <v/>
      </c>
      <c r="F60" t="s">
        <v>632</v>
      </c>
      <c r="J60" t="str">
        <v>Wie entsorge ich Parkett?</v>
      </c>
      <c r="K60" t="str" cm="1">
        <f t="array" ref="K60">_xlfn.LET(
  _xlpm.keys, _xlfn.TOCOL(_3sm_4_1_4o[[generierte_frage_0]:[generierte_frage_7]], 1),
  _xlpm.vals, _xlfn.TOCOL(_3sm_4_1_4o[[kontext_frage_0]:[kontext_frage_7]], 1),
  _xlpm.maske, _xlpm.keys&lt;&gt;"",
  IFERROR(
    _xlfn.XLOOKUP(
      J60,
      _xlfn._xlws.FILTER(_xlpm.keys, _xlpm.maske, ""),
      _xlfn._xlws.FILTER(_xlpm.vals, _xlpm.maske, ""),
      "nicht gefunden"
    ),
    "nicht gefunden"
  )
)</f>
        <v>[{'id':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L60" s="1" t="str" cm="1">
        <f t="array" ref="L60">_xlfn.LET(
  _xlpm.txt, K60,
  _xlpm.arr, _xlfn.DROP(_xlfn.TEXTSPLIT(_xlpm.txt, "'Fraktion': '"),,1),
  _xlpm.namen, _xlfn.TEXTBEFORE(_xlpm.arr, "',"),
  IFERROR(_xlfn.TEXTJOIN(", ", TRUE, _xlfn.UNIQUE(TRIM(_xlpm.namen))), "")
)</f>
        <v>Holz A1 - A3, Baumischabfall, E-Geräte (Kleingeräte), Holz A4</v>
      </c>
      <c r="M60" s="1" t="str" cm="1">
        <f t="array" ref="M60">_xlfn.LET(
  _xlpm.txt, K60,
  _xlpm.teile, _xlfn.TEXTSPLIT(_xlpm.txt, "'Antwort': '"),
  _xlpm.koerper, _xlfn.DROP(_xlpm.teile,,1),
  _xlpm.antworten, _xlfn.TEXTBEFORE(_xlpm.koerper, "'}, 'page_content'"),
  IFERROR(_xlfn.TEXTJOIN(", ", TRUE, _xlfn.UNIQUE(TRIM(_xlpm.antworten))), "")
)</f>
        <v/>
      </c>
      <c r="N60" t="s">
        <v>632</v>
      </c>
      <c r="R60" t="str">
        <v>Gehören Rigipsplatten zum Bauschutt?</v>
      </c>
      <c r="S60" t="str" cm="1">
        <f t="array" ref="S60">_xlfn.LET(
  _xlpm.keys, _xlfn.TOCOL(_3lg_4_1_4_1[[generierte_frage_0]:[generierte_frage_7]], 1),
  _xlpm.vals, _xlfn.TOCOL(_3lg_4_1_4_1[[kontext_frage_0]:[kontext_frage_7]], 1),
  _xlpm.maske, _xlpm.keys&lt;&gt;"",
  IFERROR(
    _xlfn.XLOOKUP(
      R60,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T60" t="str" cm="1">
        <f t="array" ref="T60">_xlfn.LET(
  _xlpm.txt, S60,
  _xlpm.arr, _xlfn.DROP(_xlfn.TEXTSPLIT(_xlpm.txt, "'Fraktion': '"),,1),
  _xlpm.namen, _xlfn.TEXTBEFORE(_xlpm.arr, "',"),
  IFERROR(_xlfn.TEXTJOIN(", ", TRUE, _xlfn.UNIQUE(TRIM(_xlpm.namen))), "")
)</f>
        <v>Bauschutt, Baumischabfall, Sperrmüll, Holz A4</v>
      </c>
      <c r="U60" s="1" t="str" cm="1">
        <f t="array" ref="U60">_xlfn.LET(
  _xlpm.txt, S60,
  _xlpm.teile, _xlfn.TEXTSPLIT(_xlpm.txt, "'Antwort': '"),
  _xlpm.koerper, _xlfn.DROP(_xlpm.teile,,1),
  _xlpm.antworten, _xlfn.TEXTBEFORE(_xlpm.koerper, "'}, 'page_content'"),
  IFERROR(_xlfn.TEXTJOIN(", ", TRUE, _xlfn.UNIQUE(TRIM(_xlpm.antworten))), "")
)</f>
        <v/>
      </c>
      <c r="V60" t="s">
        <v>632</v>
      </c>
      <c r="Z60" s="1" t="str">
        <v>Wie entsorgt man eine große Menge an Akten?</v>
      </c>
      <c r="AA60" t="str" cm="1">
        <f t="array" ref="AA60">_xlfn.LET(
  _xlpm.keys, _xlfn.TOCOL(_3lg_4_1_4o[[generierte_frage_0]:[generierte_frage_7]], 1),
  _xlpm.vals, _xlfn.TOCOL(_3lg_4_1_4o[[kontext_frage_0]:[kontext_frage_7]], 1),
  _xlpm.maske, _xlpm.keys&lt;&gt;"",
  IFERROR(
    _xlfn.XLOOKUP(
      Z60,
      _xlfn._xlws.FILTER(_xlpm.keys, _xlpm.maske, ""),
      _xlfn._xlws.FILTER(_xlpm.vals, _xlpm.maske, ""),
      "nicht gefunden"
    ),
    "nicht gefunden"
  )
)</f>
        <v>[{'id':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AB60" s="1" t="str" cm="1">
        <f t="array" ref="AB60">_xlfn.LET(
  _xlpm.txt, AA60,
  _xlpm.arr, _xlfn.DROP(_xlfn.TEXTSPLIT(_xlpm.txt, "'Fraktion': '"),,1),
  _xlpm.namen, _xlfn.TEXTBEFORE(_xlpm.arr, "',"),
  IFERROR(_xlfn.TEXTJOIN(", ", TRUE, _xlfn.UNIQUE(TRIM(_xlpm.namen))), "")
)</f>
        <v>Aktenentsorgung, Holz A1 - A3, E-Geräte (Kleingeräte), Mischabfall | Gewerbeabfall</v>
      </c>
      <c r="AC60" s="1" t="str" cm="1">
        <f t="array" ref="AC60">_xlfn.LET(
  _xlpm.txt, AA60,
  _xlpm.teile, _xlfn.TEXTSPLIT(_xlpm.txt, "'Antwort': '"),
  _xlpm.koerper, _xlfn.DROP(_xlpm.teile,,1),
  _xlpm.antworten, _xlfn.TEXTBEFORE(_xlpm.koerper, "'}, 'page_content'"),
  IFERROR(_xlfn.TEXTJOIN(", ", TRUE, _xlfn.UNIQUE(TRIM(_xlpm.antworten))), "")
)</f>
        <v/>
      </c>
      <c r="AD60" t="s">
        <v>632</v>
      </c>
    </row>
    <row r="61" spans="2:30" ht="300" x14ac:dyDescent="0.25">
      <c r="B61" t="str">
        <v>Darf ein alter Crosstrainer im Sperrmüllcontainer entsorgt werden?</v>
      </c>
      <c r="C61" s="1" t="str" cm="1">
        <f t="array" ref="C61">_xlfn.LET(
  _xlpm.keys, _xlfn.TOCOL(_3sm_4_1_4_1[[generierte_frage_0]:[generierte_frage_7]], 1),
  _xlpm.vals, _xlfn.TOCOL(_3sm_4_1_4_1[[kontext_frage_0]:[kontext_frage_7]], 1),
  _xlpm.maske, _xlpm.keys&lt;&gt;"",
  IFERROR(
    _xlfn.XLOOKUP(
      B61,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460471328728945202,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D61" s="1" t="str" cm="1">
        <f t="array" ref="D61">_xlfn.LET(
  _xlpm.txt, C61,
  _xlpm.arr, _xlfn.DROP(_xlfn.TEXTSPLIT(_xlpm.txt, "'Fraktion': '"),,1),
  _xlpm.namen, _xlfn.TEXTBEFORE(_xlpm.arr, "',"),
  IFERROR(_xlfn.TEXTJOIN(", ", TRUE, _xlfn.UNIQUE(TRIM(_xlpm.namen))), "")
)</f>
        <v>Sperrmüll, Dachpappe, Aktenentsorgung, Mischabfall | Gewerbeabfall</v>
      </c>
      <c r="E61" s="1" t="str" cm="1">
        <f t="array" ref="E61">_xlfn.LET(
  _xlpm.txt, C61,
  _xlpm.teile, _xlfn.TEXTSPLIT(_xlpm.txt, "'Antwort': '"),
  _xlpm.koerper, _xlfn.DROP(_xlpm.teile,,1),
  _xlpm.antworten, _xlfn.TEXTBEFORE(_xlpm.koerper, "'}, 'page_content'"),
  IFERROR(_xlfn.TEXTJOIN(", ", TRUE, _xlfn.UNIQUE(TRIM(_xlpm.antworten))), "")
)</f>
        <v/>
      </c>
      <c r="F61" t="s">
        <v>632</v>
      </c>
      <c r="J61" t="str">
        <v>Wie entsorgt man Akten ordnungsgemäß?</v>
      </c>
      <c r="K61" t="str" cm="1">
        <f t="array" ref="K61">_xlfn.LET(
  _xlpm.keys, _xlfn.TOCOL(_3sm_4_1_4o[[generierte_frage_0]:[generierte_frage_7]], 1),
  _xlpm.vals, _xlfn.TOCOL(_3sm_4_1_4o[[kontext_frage_0]:[kontext_frage_7]], 1),
  _xlpm.maske, _xlpm.keys&lt;&gt;"",
  IFERROR(
    _xlfn.XLOOKUP(
      J61,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61" s="1" t="str" cm="1">
        <f t="array" ref="L61">_xlfn.LET(
  _xlpm.txt, K61,
  _xlpm.arr, _xlfn.DROP(_xlfn.TEXTSPLIT(_xlpm.txt, "'Fraktion': '"),,1),
  _xlpm.namen, _xlfn.TEXTBEFORE(_xlpm.arr, "',"),
  IFERROR(_xlfn.TEXTJOIN(", ", TRUE, _xlfn.UNIQUE(TRIM(_xlpm.namen))), "")
)</f>
        <v>Baumischabfall, Aktenentsorgung, Holz A1 - A3, E-Geräte (Kleingeräte)</v>
      </c>
      <c r="M61" s="1" t="str" cm="1">
        <f t="array" ref="M61">_xlfn.LET(
  _xlpm.txt, K61,
  _xlpm.teile, _xlfn.TEXTSPLIT(_xlpm.txt, "'Antwort': '"),
  _xlpm.koerper, _xlfn.DROP(_xlpm.teile,,1),
  _xlpm.antworten, _xlfn.TEXTBEFORE(_xlpm.koerper, "'}, 'page_content'"),
  IFERROR(_xlfn.TEXTJOIN(", ", TRUE, _xlfn.UNIQUE(TRIM(_xlpm.antworten))), "")
)</f>
        <v/>
      </c>
      <c r="N61" t="s">
        <v>632</v>
      </c>
      <c r="R61" t="str">
        <v>Wie entsorge ich einen Kühlschrank?</v>
      </c>
      <c r="S61" t="str" cm="1">
        <f t="array" ref="S61">_xlfn.LET(
  _xlpm.keys, _xlfn.TOCOL(_3lg_4_1_4_1[[generierte_frage_0]:[generierte_frage_7]], 1),
  _xlpm.vals, _xlfn.TOCOL(_3lg_4_1_4_1[[kontext_frage_0]:[kontext_frage_7]], 1),
  _xlpm.maske, _xlpm.keys&lt;&gt;"",
  IFERROR(
    _xlfn.XLOOKUP(
      R61,
      _xlfn._xlws.FILTER(_xlpm.keys, _xlpm.maske, ""),
      _xlfn._xlws.FILTER(_xlpm.vals, _xlpm.maske, ""),
      "nicht gefunden"
    ),
    "nicht gefunden"
  )
)</f>
        <v>[{'id':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T61" t="str" cm="1">
        <f t="array" ref="T61">_xlfn.LET(
  _xlpm.txt, S61,
  _xlpm.arr, _xlfn.DROP(_xlfn.TEXTSPLIT(_xlpm.txt, "'Fraktion': '"),,1),
  _xlpm.namen, _xlfn.TEXTBEFORE(_xlpm.arr, "',"),
  IFERROR(_xlfn.TEXTJOIN(", ", TRUE, _xlfn.UNIQUE(TRIM(_xlpm.namen))), "")
)</f>
        <v>E-Geräte (Großgeräte), E-Geräte (Kleingeräte), Holz A1 - A3, Sperrmüll</v>
      </c>
      <c r="U61" s="1" t="str" cm="1">
        <f t="array" ref="U61">_xlfn.LET(
  _xlpm.txt, S61,
  _xlpm.teile, _xlfn.TEXTSPLIT(_xlpm.txt, "'Antwort': '"),
  _xlpm.koerper, _xlfn.DROP(_xlpm.teile,,1),
  _xlpm.antworten, _xlfn.TEXTBEFORE(_xlpm.koerper, "'}, 'page_content'"),
  IFERROR(_xlfn.TEXTJOIN(", ", TRUE, _xlfn.UNIQUE(TRIM(_xlpm.antworten))), "")
)</f>
        <v/>
      </c>
      <c r="V61" t="s">
        <v>632</v>
      </c>
      <c r="Z61" s="1" t="str">
        <v>Wie entsorge ich Stühle?</v>
      </c>
      <c r="AA61" t="str" cm="1">
        <f t="array" ref="AA61">_xlfn.LET(
  _xlpm.keys, _xlfn.TOCOL(_3lg_4_1_4o[[generierte_frage_0]:[generierte_frage_7]], 1),
  _xlpm.vals, _xlfn.TOCOL(_3lg_4_1_4o[[kontext_frage_0]:[kontext_frage_7]], 1),
  _xlpm.maske, _xlpm.keys&lt;&gt;"",
  IFERROR(
    _xlfn.XLOOKUP(
      Z61,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61" s="1" t="str" cm="1">
        <f t="array" ref="AB61">_xlfn.LET(
  _xlpm.txt, AA61,
  _xlpm.arr, _xlfn.DROP(_xlfn.TEXTSPLIT(_xlpm.txt, "'Fraktion': '"),,1),
  _xlpm.namen, _xlfn.TEXTBEFORE(_xlpm.arr, "',"),
  IFERROR(_xlfn.TEXTJOIN(", ", TRUE, _xlfn.UNIQUE(TRIM(_xlpm.namen))), "")
)</f>
        <v>Sperrmüll, Holz A1 - A3, Kunststoff | Verpackungen, Holz A4</v>
      </c>
      <c r="AC61" s="1" t="str" cm="1">
        <f t="array" ref="AC61">_xlfn.LET(
  _xlpm.txt, AA61,
  _xlpm.teile, _xlfn.TEXTSPLIT(_xlpm.txt, "'Antwort': '"),
  _xlpm.koerper, _xlfn.DROP(_xlpm.teile,,1),
  _xlpm.antworten, _xlfn.TEXTBEFORE(_xlpm.koerper, "'}, 'page_content'"),
  IFERROR(_xlfn.TEXTJOIN(", ", TRUE, _xlfn.UNIQUE(TRIM(_xlpm.antworten))), "")
)</f>
        <v/>
      </c>
      <c r="AD61" t="s">
        <v>632</v>
      </c>
    </row>
    <row r="62" spans="2:30" ht="360" x14ac:dyDescent="0.25">
      <c r="B62" t="str">
        <v>Kann Beton im Container für Bauschutt entsorgt werden?</v>
      </c>
      <c r="C62" s="1" t="str" cm="1">
        <f t="array" ref="C62">_xlfn.LET(
  _xlpm.keys, _xlfn.TOCOL(_3sm_4_1_4_1[[generierte_frage_0]:[generierte_frage_7]], 1),
  _xlpm.vals, _xlfn.TOCOL(_3sm_4_1_4_1[[kontext_frage_0]:[kontext_frage_7]], 1),
  _xlpm.maske, _xlpm.keys&lt;&gt;"",
  IFERROR(
    _xlfn.XLOOKUP(
      B62,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D62" s="1" t="str" cm="1">
        <f t="array" ref="D62">_xlfn.LET(
  _xlpm.txt, C62,
  _xlpm.arr, _xlfn.DROP(_xlfn.TEXTSPLIT(_xlpm.txt, "'Fraktion': '"),,1),
  _xlpm.namen, _xlfn.TEXTBEFORE(_xlpm.arr, "',"),
  IFERROR(_xlfn.TEXTJOIN(", ", TRUE, _xlfn.UNIQUE(TRIM(_xlpm.namen))), "")
)</f>
        <v>Bauschutt, Sperrmüll, Baumischabfall, Holz A4</v>
      </c>
      <c r="E62" s="1" t="str" cm="1">
        <f t="array" ref="E62">_xlfn.LET(
  _xlpm.txt, C62,
  _xlpm.teile, _xlfn.TEXTSPLIT(_xlpm.txt, "'Antwort': '"),
  _xlpm.koerper, _xlfn.DROP(_xlpm.teile,,1),
  _xlpm.antworten, _xlfn.TEXTBEFORE(_xlpm.koerper, "'}, 'page_content'"),
  IFERROR(_xlfn.TEXTJOIN(", ", TRUE, _xlfn.UNIQUE(TRIM(_xlpm.antworten))), "")
)</f>
        <v/>
      </c>
      <c r="F62" t="s">
        <v>632</v>
      </c>
      <c r="J62" t="str">
        <v>Wie entsorge ich Stühle?</v>
      </c>
      <c r="K62" t="str" cm="1">
        <f t="array" ref="K62">_xlfn.LET(
  _xlpm.keys, _xlfn.TOCOL(_3sm_4_1_4o[[generierte_frage_0]:[generierte_frage_7]], 1),
  _xlpm.vals, _xlfn.TOCOL(_3sm_4_1_4o[[kontext_frage_0]:[kontext_frage_7]], 1),
  _xlpm.maske, _xlpm.keys&lt;&gt;"",
  IFERROR(
    _xlfn.XLOOKUP(
      J62,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v>
      </c>
      <c r="L62" s="1" t="str" cm="1">
        <f t="array" ref="L62">_xlfn.LET(
  _xlpm.txt, K62,
  _xlpm.arr, _xlfn.DROP(_xlfn.TEXTSPLIT(_xlpm.txt, "'Fraktion': '"),,1),
  _xlpm.namen, _xlfn.TEXTBEFORE(_xlpm.arr, "',"),
  IFERROR(_xlfn.TEXTJOIN(", ", TRUE, _xlfn.UNIQUE(TRIM(_xlpm.namen))), "")
)</f>
        <v>Sperrmüll, Kunststoff | Verpackungen, Mischabfall | Gewerbeabfall, Bauschutt</v>
      </c>
      <c r="M62" s="1" t="str" cm="1">
        <f t="array" ref="M62">_xlfn.LET(
  _xlpm.txt, K62,
  _xlpm.teile, _xlfn.TEXTSPLIT(_xlpm.txt, "'Antwort': '"),
  _xlpm.koerper, _xlfn.DROP(_xlpm.teile,,1),
  _xlpm.antworten, _xlfn.TEXTBEFORE(_xlpm.koerper, "'}, 'page_content'"),
  IFERROR(_xlfn.TEXTJOIN(", ", TRUE, _xlfn.UNIQUE(TRIM(_xlpm.antworten))), "")
)</f>
        <v/>
      </c>
      <c r="N62" t="s">
        <v>632</v>
      </c>
      <c r="R62" t="str">
        <v>Kann ich Teppiche im Sperrmüll entsorgen?</v>
      </c>
      <c r="S62" t="str" cm="1">
        <f t="array" ref="S62">_xlfn.LET(
  _xlpm.keys, _xlfn.TOCOL(_3lg_4_1_4_1[[generierte_frage_0]:[generierte_frage_7]], 1),
  _xlpm.vals, _xlfn.TOCOL(_3lg_4_1_4_1[[kontext_frage_0]:[kontext_frage_7]], 1),
  _xlpm.maske, _xlpm.keys&lt;&gt;"",
  IFERROR(
    _xlfn.XLOOKUP(
      R62,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62" t="str" cm="1">
        <f t="array" ref="T62">_xlfn.LET(
  _xlpm.txt, S62,
  _xlpm.arr, _xlfn.DROP(_xlfn.TEXTSPLIT(_xlpm.txt, "'Fraktion': '"),,1),
  _xlpm.namen, _xlfn.TEXTBEFORE(_xlpm.arr, "',"),
  IFERROR(_xlfn.TEXTJOIN(", ", TRUE, _xlfn.UNIQUE(TRIM(_xlpm.namen))), "")
)</f>
        <v>Sperrmüll, Baumischabfall, Holz A1 - A3, Mischabfall | Gewerbeabfall</v>
      </c>
      <c r="U62" s="1" t="str" cm="1">
        <f t="array" ref="U62">_xlfn.LET(
  _xlpm.txt, S62,
  _xlpm.teile, _xlfn.TEXTSPLIT(_xlpm.txt, "'Antwort': '"),
  _xlpm.koerper, _xlfn.DROP(_xlpm.teile,,1),
  _xlpm.antworten, _xlfn.TEXTBEFORE(_xlpm.koerper, "'}, 'page_content'"),
  IFERROR(_xlfn.TEXTJOIN(", ", TRUE, _xlfn.UNIQUE(TRIM(_xlpm.antworten))), "")
)</f>
        <v/>
      </c>
      <c r="V62" t="s">
        <v>632</v>
      </c>
      <c r="Z62" s="1" t="str">
        <v>Kann Rigips in einen Bauschuttcontainer entsorgt werden?</v>
      </c>
      <c r="AA62" t="str" cm="1">
        <f t="array" ref="AA62">_xlfn.LET(
  _xlpm.keys, _xlfn.TOCOL(_3lg_4_1_4o[[generierte_frage_0]:[generierte_frage_7]], 1),
  _xlpm.vals, _xlfn.TOCOL(_3lg_4_1_4o[[kontext_frage_0]:[kontext_frage_7]], 1),
  _xlpm.maske, _xlpm.keys&lt;&gt;"",
  IFERROR(
    _xlfn.XLOOKUP(
      Z62,
      _xlfn._xlws.FILTER(_xlpm.keys, _xlpm.maske, ""),
      _xlfn._xlws.FILTER(_xlpm.vals, _xlpm.maske, ""),
      "nicht gefunden"
    ),
    "nicht gefunden"
  )
)</f>
        <v>[{'id':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62" s="1" t="str" cm="1">
        <f t="array" ref="AB62">_xlfn.LET(
  _xlpm.txt, AA62,
  _xlpm.arr, _xlfn.DROP(_xlfn.TEXTSPLIT(_xlpm.txt, "'Fraktion': '"),,1),
  _xlpm.namen, _xlfn.TEXTBEFORE(_xlpm.arr, "',"),
  IFERROR(_xlfn.TEXTJOIN(", ", TRUE, _xlfn.UNIQUE(TRIM(_xlpm.namen))), "")
)</f>
        <v>Mischabfall | Gewerbeabfall, Bauschutt, Baumischabfall, Holz A4</v>
      </c>
      <c r="AC62" s="1" t="str" cm="1">
        <f t="array" ref="AC62">_xlfn.LET(
  _xlpm.txt, AA62,
  _xlpm.teile, _xlfn.TEXTSPLIT(_xlpm.txt, "'Antwort': '"),
  _xlpm.koerper, _xlfn.DROP(_xlpm.teile,,1),
  _xlpm.antworten, _xlfn.TEXTBEFORE(_xlpm.koerper, "'}, 'page_content'"),
  IFERROR(_xlfn.TEXTJOIN(", ", TRUE, _xlfn.UNIQUE(TRIM(_xlpm.antworten))), "")
)</f>
        <v/>
      </c>
      <c r="AD62" t="s">
        <v>632</v>
      </c>
    </row>
    <row r="63" spans="2:30" ht="409.5" x14ac:dyDescent="0.25">
      <c r="B63" t="str">
        <v>Wie entsorge ich Tapetenreste?</v>
      </c>
      <c r="C63" s="1" t="str" cm="1">
        <f t="array" ref="C63">_xlfn.LET(
  _xlpm.keys, _xlfn.TOCOL(_3sm_4_1_4_1[[generierte_frage_0]:[generierte_frage_7]], 1),
  _xlpm.vals, _xlfn.TOCOL(_3sm_4_1_4_1[[kontext_frage_0]:[kontext_frage_7]], 1),
  _xlpm.maske, _xlpm.keys&lt;&gt;"",
  IFERROR(
    _xlfn.XLOOKUP(
      B63,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D63" s="1" t="str" cm="1">
        <f t="array" ref="D63">_xlfn.LET(
  _xlpm.txt, C63,
  _xlpm.arr, _xlfn.DROP(_xlfn.TEXTSPLIT(_xlpm.txt, "'Fraktion': '"),,1),
  _xlpm.namen, _xlfn.TEXTBEFORE(_xlpm.arr, "',"),
  IFERROR(_xlfn.TEXTJOIN(", ", TRUE, _xlfn.UNIQUE(TRIM(_xlpm.namen))), "")
)</f>
        <v>Baumischabfall, Bauschutt, Mischabfall | Gewerbeabfall, Holz A1 - A3</v>
      </c>
      <c r="E63" s="1" t="str" cm="1">
        <f t="array" ref="E63">_xlfn.LET(
  _xlpm.txt, C63,
  _xlpm.teile, _xlfn.TEXTSPLIT(_xlpm.txt, "'Antwort': '"),
  _xlpm.koerper, _xlfn.DROP(_xlpm.teile,,1),
  _xlpm.antworten, _xlfn.TEXTBEFORE(_xlpm.koerper, "'}, 'page_content'"),
  IFERROR(_xlfn.TEXTJOIN(", ", TRUE, _xlfn.UNIQUE(TRIM(_xlpm.antworten))), "")
)</f>
        <v/>
      </c>
      <c r="F63" t="s">
        <v>632</v>
      </c>
      <c r="J63" t="str">
        <v>Können Rigipsplatten als Bauschutt entsorgt werden?</v>
      </c>
      <c r="K63" t="str" cm="1">
        <f t="array" ref="K63">_xlfn.LET(
  _xlpm.keys, _xlfn.TOCOL(_3sm_4_1_4o[[generierte_frage_0]:[generierte_frage_7]], 1),
  _xlpm.vals, _xlfn.TOCOL(_3sm_4_1_4o[[kontext_frage_0]:[kontext_frage_7]], 1),
  _xlpm.maske, _xlpm.keys&lt;&gt;"",
  IFERROR(
    _xlfn.XLOOKUP(
      J63,
      _xlfn._xlws.FILTER(_xlpm.keys, _xlpm.maske, ""),
      _xlfn._xlws.FILTER(_xlpm.vals, _xlpm.maske, ""),
      "nicht gefunden"
    ),
    "nicht gefunden"
  )
)</f>
        <v>[{'id':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460471328728945209, 'source': 'csv/fraktionen.csv', 'row': 10, 'Fraktion': 'Lebensmittel | Speisereste', 'Was darf rein': 'Obst, pflanzliche Küchenabfälle, Rückstände zubereiteter tierischer Produkte wie Fleisch, Wurst, Blut, Geflügelabfälle, Eier, Milch, Speck, Fisch und Knochen (kleiner als 15cm), Tee- und Kaffeesud sowie Teebeutel, überlagerte und unverpackte Lebensmittel', 'Was darf NICHT rein': 'Fleischereiabfälle, Pflanzen und Grünschnitt, rohe Knochen, verpackte Lebensmittel, Zigaretten und Asche'}, 'page_content': 'Die Fraktion Lebensmittel | Speisereste darf folgendes enthalten: Obst, pflanzliche Küchenabfälle, Rückstände zubereiteter tierischer Produkte wie Fleisch, Wurst, Blut, Geflügelabfälle, Eier, Milch, Speck, Fisch und Knochen (kleiner als 15cm), Tee- und Kaffeesud sowie Teebeutel, überlagerte und unverpackte Lebensmittel. Die Fraktion Lebensmittel | Speisereste darf folgendes nicht enthalten: Fleischereiabfälle, Pflanzen und Grünschnitt, rohe Knochen, verpackte Lebensmittel, Zigaretten und Asche.', 'type': 'Document'}]</v>
      </c>
      <c r="L63" s="1" t="str" cm="1">
        <f t="array" ref="L63">_xlfn.LET(
  _xlpm.txt, K63,
  _xlpm.arr, _xlfn.DROP(_xlfn.TEXTSPLIT(_xlpm.txt, "'Fraktion': '"),,1),
  _xlpm.namen, _xlfn.TEXTBEFORE(_xlpm.arr, "',"),
  IFERROR(_xlfn.TEXTJOIN(", ", TRUE, _xlfn.UNIQUE(TRIM(_xlpm.namen))), "")
)</f>
        <v>Bauschutt, Baumischabfall, Sperrmüll, Lebensmittel | Speisereste</v>
      </c>
      <c r="M63" s="1" t="str" cm="1">
        <f t="array" ref="M63">_xlfn.LET(
  _xlpm.txt, K63,
  _xlpm.teile, _xlfn.TEXTSPLIT(_xlpm.txt, "'Antwort': '"),
  _xlpm.koerper, _xlfn.DROP(_xlpm.teile,,1),
  _xlpm.antworten, _xlfn.TEXTBEFORE(_xlpm.koerper, "'}, 'page_content'"),
  IFERROR(_xlfn.TEXTJOIN(", ", TRUE, _xlfn.UNIQUE(TRIM(_xlpm.antworten))), "")
)</f>
        <v/>
      </c>
      <c r="N63" t="s">
        <v>632</v>
      </c>
      <c r="R63" t="str">
        <v>Darf ein alter Crosstrainer im Sperrmüllcontainer entsorgt werden?</v>
      </c>
      <c r="S63" t="str" cm="1">
        <f t="array" ref="S63">_xlfn.LET(
  _xlpm.keys, _xlfn.TOCOL(_3lg_4_1_4_1[[generierte_frage_0]:[generierte_frage_7]], 1),
  _xlpm.vals, _xlfn.TOCOL(_3lg_4_1_4_1[[kontext_frage_0]:[kontext_frage_7]], 1),
  _xlpm.maske, _xlpm.keys&lt;&gt;"",
  IFERROR(
    _xlfn.XLOOKUP(
      R63,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460471328728944607, 'source': 'csv/fraktionen.csv', 'row': 3, 'Fraktion': 'Dachpappe', 'Was darf rein': 'Bitumenstämmige Dachpappe, teerfrei', 'Was darf NICHT rein': 'Teerhaltige Produkte, Materialien mit schädlichen Verunreinigungen, mineralische Abfälle, Metall, Holz, Glas, Verpackungen aus Papier, Pappe oder Kartonagen'}, 'page_content': 'Die Fraktion Dachpappe darf folgendes enthalten: Bitumenstämmige Dachpappe, teerfrei. Die Fraktion Dachpappe darf folgendes nicht enthalten: Teerhaltige Produkte, Materialien mit schädlichen Verunreinigungen, mineralische Abfälle, Metall, Holz, Glas, Verpackungen aus Papier, Pappe oder Kartonagen.', 'type': 'Document'}, {'id': None, 'metadata': {'pk': 460471328728944604,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v>
      </c>
      <c r="T63" t="str" cm="1">
        <f t="array" ref="T63">_xlfn.LET(
  _xlpm.txt, S63,
  _xlpm.arr, _xlfn.DROP(_xlfn.TEXTSPLIT(_xlpm.txt, "'Fraktion': '"),,1),
  _xlpm.namen, _xlfn.TEXTBEFORE(_xlpm.arr, "',"),
  IFERROR(_xlfn.TEXTJOIN(", ", TRUE, _xlfn.UNIQUE(TRIM(_xlpm.namen))), "")
)</f>
        <v>Sperrmüll, E-Geräte (Kleingeräte), Dachpappe, Aktenentsorgung</v>
      </c>
      <c r="U63" s="1" t="str" cm="1">
        <f t="array" ref="U63">_xlfn.LET(
  _xlpm.txt, S63,
  _xlpm.teile, _xlfn.TEXTSPLIT(_xlpm.txt, "'Antwort': '"),
  _xlpm.koerper, _xlfn.DROP(_xlpm.teile,,1),
  _xlpm.antworten, _xlfn.TEXTBEFORE(_xlpm.koerper, "'}, 'page_content'"),
  IFERROR(_xlfn.TEXTJOIN(", ", TRUE, _xlfn.UNIQUE(TRIM(_xlpm.antworten))), "")
)</f>
        <v/>
      </c>
      <c r="V63" t="s">
        <v>632</v>
      </c>
      <c r="Z63" s="1" t="str">
        <v>Wie entsorgt man Kühlschränke?</v>
      </c>
      <c r="AA63" t="str" cm="1">
        <f t="array" ref="AA63">_xlfn.LET(
  _xlpm.keys, _xlfn.TOCOL(_3lg_4_1_4o[[generierte_frage_0]:[generierte_frage_7]], 1),
  _xlpm.vals, _xlfn.TOCOL(_3lg_4_1_4o[[kontext_frage_0]:[kontext_frage_7]], 1),
  _xlpm.maske, _xlpm.keys&lt;&gt;"",
  IFERROR(
    _xlfn.XLOOKUP(
      Z63,
      _xlfn._xlws.FILTER(_xlpm.keys, _xlpm.maske, ""),
      _xlfn._xlws.FILTER(_xlpm.vals, _xlpm.maske, ""),
      "nicht gefunden"
    ),
    "nicht gefunden"
  )
)</f>
        <v>[{'id':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AB63" s="1" t="str" cm="1">
        <f t="array" ref="AB63">_xlfn.LET(
  _xlpm.txt, AA63,
  _xlpm.arr, _xlfn.DROP(_xlfn.TEXTSPLIT(_xlpm.txt, "'Fraktion': '"),,1),
  _xlpm.namen, _xlfn.TEXTBEFORE(_xlpm.arr, "',"),
  IFERROR(_xlfn.TEXTJOIN(", ", TRUE, _xlfn.UNIQUE(TRIM(_xlpm.namen))), "")
)</f>
        <v>E-Geräte (Großgeräte), E-Geräte (Kleingeräte), Sperrmüll, Holz A1 - A3</v>
      </c>
      <c r="AC63" s="1" t="str" cm="1">
        <f t="array" ref="AC63">_xlfn.LET(
  _xlpm.txt, AA63,
  _xlpm.teile, _xlfn.TEXTSPLIT(_xlpm.txt, "'Antwort': '"),
  _xlpm.koerper, _xlfn.DROP(_xlpm.teile,,1),
  _xlpm.antworten, _xlfn.TEXTBEFORE(_xlpm.koerper, "'}, 'page_content'"),
  IFERROR(_xlfn.TEXTJOIN(", ", TRUE, _xlfn.UNIQUE(TRIM(_xlpm.antworten))), "")
)</f>
        <v/>
      </c>
      <c r="AD63" t="s">
        <v>632</v>
      </c>
    </row>
    <row r="64" spans="2:30" ht="375" x14ac:dyDescent="0.25">
      <c r="B64" t="str">
        <v>Wie entsorge ich 60m² Laminat richtig?</v>
      </c>
      <c r="C64" s="1" t="str" cm="1">
        <f t="array" ref="C64">_xlfn.LET(
  _xlpm.keys, _xlfn.TOCOL(_3sm_4_1_4_1[[generierte_frage_0]:[generierte_frage_7]], 1),
  _xlpm.vals, _xlfn.TOCOL(_3sm_4_1_4_1[[kontext_frage_0]:[kontext_frage_7]], 1),
  _xlpm.maske, _xlpm.keys&lt;&gt;"",
  IFERROR(
    _xlfn.XLOOKUP(
      B64,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D64" s="1" t="str" cm="1">
        <f t="array" ref="D64">_xlfn.LET(
  _xlpm.txt, C64,
  _xlpm.arr, _xlfn.DROP(_xlfn.TEXTSPLIT(_xlpm.txt, "'Fraktion': '"),,1),
  _xlpm.namen, _xlfn.TEXTBEFORE(_xlpm.arr, "',"),
  IFERROR(_xlfn.TEXTJOIN(", ", TRUE, _xlfn.UNIQUE(TRIM(_xlpm.namen))), "")
)</f>
        <v>Baumischabfall, Holz A1 - A3, E-Geräte (Kleingeräte), Sperrmüll</v>
      </c>
      <c r="E64" s="1" t="str" cm="1">
        <f t="array" ref="E64">_xlfn.LET(
  _xlpm.txt, C64,
  _xlpm.teile, _xlfn.TEXTSPLIT(_xlpm.txt, "'Antwort': '"),
  _xlpm.koerper, _xlfn.DROP(_xlpm.teile,,1),
  _xlpm.antworten, _xlfn.TEXTBEFORE(_xlpm.koerper, "'}, 'page_content'"),
  IFERROR(_xlfn.TEXTJOIN(", ", TRUE, _xlfn.UNIQUE(TRIM(_xlpm.antworten))), "")
)</f>
        <v/>
      </c>
      <c r="F64" t="s">
        <v>632</v>
      </c>
      <c r="J64" t="str">
        <v>Wie entsorgt man Kühlschränke?</v>
      </c>
      <c r="K64" t="str" cm="1">
        <f t="array" ref="K64">_xlfn.LET(
  _xlpm.keys, _xlfn.TOCOL(_3sm_4_1_4o[[generierte_frage_0]:[generierte_frage_7]], 1),
  _xlpm.vals, _xlfn.TOCOL(_3sm_4_1_4o[[kontext_frage_0]:[kontext_frage_7]], 1),
  _xlpm.maske, _xlpm.keys&lt;&gt;"",
  IFERROR(
    _xlfn.XLOOKUP(
      J64,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460471328728945203,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64" s="1" t="str" cm="1">
        <f t="array" ref="L64">_xlfn.LET(
  _xlpm.txt, K64,
  _xlpm.arr, _xlfn.DROP(_xlfn.TEXTSPLIT(_xlpm.txt, "'Fraktion': '"),,1),
  _xlpm.namen, _xlfn.TEXTBEFORE(_xlpm.arr, "',"),
  IFERROR(_xlfn.TEXTJOIN(", ", TRUE, _xlfn.UNIQUE(TRIM(_xlpm.namen))), "")
)</f>
        <v>Sperrmüll, E-Geräte (Kleingeräte), E-Geräte (Großgeräte), Mischabfall | Gewerbeabfall</v>
      </c>
      <c r="M64" s="1" t="str" cm="1">
        <f t="array" ref="M64">_xlfn.LET(
  _xlpm.txt, K64,
  _xlpm.teile, _xlfn.TEXTSPLIT(_xlpm.txt, "'Antwort': '"),
  _xlpm.koerper, _xlfn.DROP(_xlpm.teile,,1),
  _xlpm.antworten, _xlfn.TEXTBEFORE(_xlpm.koerper, "'}, 'page_content'"),
  IFERROR(_xlfn.TEXTJOIN(", ", TRUE, _xlfn.UNIQUE(TRIM(_xlpm.antworten))), "")
)</f>
        <v/>
      </c>
      <c r="N64" t="s">
        <v>632</v>
      </c>
      <c r="R64" t="str">
        <v>Wohin gehört Betonabfall?</v>
      </c>
      <c r="S64" t="str" cm="1">
        <f t="array" ref="S64">_xlfn.LET(
  _xlpm.keys, _xlfn.TOCOL(_3lg_4_1_4_1[[generierte_frage_0]:[generierte_frage_7]], 1),
  _xlpm.vals, _xlfn.TOCOL(_3lg_4_1_4_1[[kontext_frage_0]:[kontext_frage_7]], 1),
  _xlpm.maske, _xlpm.keys&lt;&gt;"",
  IFERROR(
    _xlfn.XLOOKUP(
      R64,
      _xlfn._xlws.FILTER(_xlpm.keys, _xlpm.maske, ""),
      _xlfn._xlws.FILTER(_xlpm.vals, _xlpm.maske, ""),
      "nicht gefunden"
    ),
    "nicht gefunden"
  )
)</f>
        <v>[{'id':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T64" t="str" cm="1">
        <f t="array" ref="T64">_xlfn.LET(
  _xlpm.txt, S64,
  _xlpm.arr, _xlfn.DROP(_xlfn.TEXTSPLIT(_xlpm.txt, "'Fraktion': '"),,1),
  _xlpm.namen, _xlfn.TEXTBEFORE(_xlpm.arr, "',"),
  IFERROR(_xlfn.TEXTJOIN(", ", TRUE, _xlfn.UNIQUE(TRIM(_xlpm.namen))), "")
)</f>
        <v>Bauschutt, Baumischabfall, Mischabfall | Gewerbeabfall, Holz A4</v>
      </c>
      <c r="U64" s="1" t="str" cm="1">
        <f t="array" ref="U64">_xlfn.LET(
  _xlpm.txt, S64,
  _xlpm.teile, _xlfn.TEXTSPLIT(_xlpm.txt, "'Antwort': '"),
  _xlpm.koerper, _xlfn.DROP(_xlpm.teile,,1),
  _xlpm.antworten, _xlfn.TEXTBEFORE(_xlpm.koerper, "'}, 'page_content'"),
  IFERROR(_xlfn.TEXTJOIN(", ", TRUE, _xlfn.UNIQUE(TRIM(_xlpm.antworten))), "")
)</f>
        <v/>
      </c>
      <c r="V64" t="s">
        <v>632</v>
      </c>
      <c r="Z64" s="1" t="str">
        <v>Wie werden Teppiche korrekt entsorgt?</v>
      </c>
      <c r="AA64" t="str" cm="1">
        <f t="array" ref="AA64">_xlfn.LET(
  _xlpm.keys, _xlfn.TOCOL(_3lg_4_1_4o[[generierte_frage_0]:[generierte_frage_7]], 1),
  _xlpm.vals, _xlfn.TOCOL(_3lg_4_1_4o[[kontext_frage_0]:[kontext_frage_7]], 1),
  _xlpm.maske, _xlpm.keys&lt;&gt;"",
  IFERROR(
    _xlfn.XLOOKUP(
      Z64,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AB64" s="1" t="str" cm="1">
        <f t="array" ref="AB64">_xlfn.LET(
  _xlpm.txt, AA64,
  _xlpm.arr, _xlfn.DROP(_xlfn.TEXTSPLIT(_xlpm.txt, "'Fraktion': '"),,1),
  _xlpm.namen, _xlfn.TEXTBEFORE(_xlpm.arr, "',"),
  IFERROR(_xlfn.TEXTJOIN(", ", TRUE, _xlfn.UNIQUE(TRIM(_xlpm.namen))), "")
)</f>
        <v>Holz A1 - A3, Sperrmüll, Holz A4, E-Geräte (Kleingeräte)</v>
      </c>
      <c r="AC64" s="1" t="str" cm="1">
        <f t="array" ref="AC64">_xlfn.LET(
  _xlpm.txt, AA64,
  _xlpm.teile, _xlfn.TEXTSPLIT(_xlpm.txt, "'Antwort': '"),
  _xlpm.koerper, _xlfn.DROP(_xlpm.teile,,1),
  _xlpm.antworten, _xlfn.TEXTBEFORE(_xlpm.koerper, "'}, 'page_content'"),
  IFERROR(_xlfn.TEXTJOIN(", ", TRUE, _xlfn.UNIQUE(TRIM(_xlpm.antworten))), "")
)</f>
        <v/>
      </c>
      <c r="AD64" t="s">
        <v>632</v>
      </c>
    </row>
    <row r="65" spans="1:30" ht="409.5" x14ac:dyDescent="0.25">
      <c r="B65" t="str">
        <v>Wie wird Laminat korrekt entsorgt?</v>
      </c>
      <c r="C65" s="1" t="str" cm="1">
        <f t="array" ref="C65">_xlfn.LET(
  _xlpm.keys, _xlfn.TOCOL(_3sm_4_1_4_1[[generierte_frage_0]:[generierte_frage_7]], 1),
  _xlpm.vals, _xlfn.TOCOL(_3sm_4_1_4_1[[kontext_frage_0]:[kontext_frage_7]], 1),
  _xlpm.maske, _xlpm.keys&lt;&gt;"",
  IFERROR(
    _xlfn.XLOOKUP(
      B65,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D65" s="1" t="str" cm="1">
        <f t="array" ref="D65">_xlfn.LET(
  _xlpm.txt, C65,
  _xlpm.arr, _xlfn.DROP(_xlfn.TEXTSPLIT(_xlpm.txt, "'Fraktion': '"),,1),
  _xlpm.namen, _xlfn.TEXTBEFORE(_xlpm.arr, "',"),
  IFERROR(_xlfn.TEXTJOIN(", ", TRUE, _xlfn.UNIQUE(TRIM(_xlpm.namen))), "")
)</f>
        <v>Baumischabfall, Holz A1 - A3, Mischabfall | Gewerbeabfall, E-Geräte (Kleingeräte)</v>
      </c>
      <c r="E65" s="1" t="str" cm="1">
        <f t="array" ref="E65">_xlfn.LET(
  _xlpm.txt, C65,
  _xlpm.teile, _xlfn.TEXTSPLIT(_xlpm.txt, "'Antwort': '"),
  _xlpm.koerper, _xlfn.DROP(_xlpm.teile,,1),
  _xlpm.antworten, _xlfn.TEXTBEFORE(_xlpm.koerper, "'}, 'page_content'"),
  IFERROR(_xlfn.TEXTJOIN(", ", TRUE, _xlfn.UNIQUE(TRIM(_xlpm.antworten))), "")
)</f>
        <v/>
      </c>
      <c r="F65" t="s">
        <v>633</v>
      </c>
      <c r="J65" t="str">
        <v>Wie entsorge ich Regale korrekt?</v>
      </c>
      <c r="K65" t="str" cm="1">
        <f t="array" ref="K65">_xlfn.LET(
  _xlpm.keys, _xlfn.TOCOL(_3sm_4_1_4o[[generierte_frage_0]:[generierte_frage_7]], 1),
  _xlpm.vals, _xlfn.TOCOL(_3sm_4_1_4o[[kontext_frage_0]:[kontext_frage_7]], 1),
  _xlpm.maske, _xlpm.keys&lt;&gt;"",
  IFERROR(
    _xlfn.XLOOKUP(
      J65,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65" s="1" t="str" cm="1">
        <f t="array" ref="L65">_xlfn.LET(
  _xlpm.txt, K65,
  _xlpm.arr, _xlfn.DROP(_xlfn.TEXTSPLIT(_xlpm.txt, "'Fraktion': '"),,1),
  _xlpm.namen, _xlfn.TEXTBEFORE(_xlpm.arr, "',"),
  IFERROR(_xlfn.TEXTJOIN(", ", TRUE, _xlfn.UNIQUE(TRIM(_xlpm.namen))), "")
)</f>
        <v>Sperrmüll, Baumischabfall, Holz A1 - A3, E-Geräte (Kleingeräte)</v>
      </c>
      <c r="M65" s="1" t="str" cm="1">
        <f t="array" ref="M65">_xlfn.LET(
  _xlpm.txt, K65,
  _xlpm.teile, _xlfn.TEXTSPLIT(_xlpm.txt, "'Antwort': '"),
  _xlpm.koerper, _xlfn.DROP(_xlpm.teile,,1),
  _xlpm.antworten, _xlfn.TEXTBEFORE(_xlpm.koerper, "'}, 'page_content'"),
  IFERROR(_xlfn.TEXTJOIN(", ", TRUE, _xlfn.UNIQUE(TRIM(_xlpm.antworten))), "")
)</f>
        <v/>
      </c>
      <c r="N65" t="s">
        <v>632</v>
      </c>
      <c r="R65" t="str">
        <v>Dürfen Ziegel mit Mörtelresten in den Baumischabfall?</v>
      </c>
      <c r="S65" t="str" cm="1">
        <f t="array" ref="S65">_xlfn.LET(
  _xlpm.keys, _xlfn.TOCOL(_3lg_4_1_4_1[[generierte_frage_0]:[generierte_frage_7]], 1),
  _xlpm.vals, _xlfn.TOCOL(_3lg_4_1_4_1[[kontext_frage_0]:[kontext_frage_7]], 1),
  _xlpm.maske, _xlpm.keys&lt;&gt;"",
  IFERROR(
    _xlfn.XLOOKUP(
      R65,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v>
      </c>
      <c r="T65" t="str" cm="1">
        <f t="array" ref="T65">_xlfn.LET(
  _xlpm.txt, S65,
  _xlpm.arr, _xlfn.DROP(_xlfn.TEXTSPLIT(_xlpm.txt, "'Fraktion': '"),,1),
  _xlpm.namen, _xlfn.TEXTBEFORE(_xlpm.arr, "',"),
  IFERROR(_xlfn.TEXTJOIN(", ", TRUE, _xlfn.UNIQUE(TRIM(_xlpm.namen))), "")
)</f>
        <v>Baumischabfall, Bauschutt, Mischabfall | Gewerbeabfall, Sperrmüll</v>
      </c>
      <c r="U65" s="1" t="str" cm="1">
        <f t="array" ref="U65">_xlfn.LET(
  _xlpm.txt, S65,
  _xlpm.teile, _xlfn.TEXTSPLIT(_xlpm.txt, "'Antwort': '"),
  _xlpm.koerper, _xlfn.DROP(_xlpm.teile,,1),
  _xlpm.antworten, _xlfn.TEXTBEFORE(_xlpm.koerper, "'}, 'page_content'"),
  IFERROR(_xlfn.TEXTJOIN(", ", TRUE, _xlfn.UNIQUE(TRIM(_xlpm.antworten))), "")
)</f>
        <v/>
      </c>
      <c r="V65" t="s">
        <v>632</v>
      </c>
      <c r="Z65" s="1" t="str">
        <v>Kann ein alter Crosstrainer im Sperrmüllcontainer entsorgt werden?</v>
      </c>
      <c r="AA65" t="str" cm="1">
        <f t="array" ref="AA65">_xlfn.LET(
  _xlpm.keys, _xlfn.TOCOL(_3lg_4_1_4o[[generierte_frage_0]:[generierte_frage_7]], 1),
  _xlpm.vals, _xlfn.TOCOL(_3lg_4_1_4o[[kontext_frage_0]:[kontext_frage_7]], 1),
  _xlpm.maske, _xlpm.keys&lt;&gt;"",
  IFERROR(
    _xlfn.XLOOKUP(
      Z65,
      _xlfn._xlws.FILTER(_xlpm.keys, _xlpm.maske, ""),
      _xlfn._xlws.FILTER(_xlpm.vals, _xlpm.maske, ""),
      "nicht gefunden"
    ),
    "nicht gefunden"
  )
)</f>
        <v>[{'id':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460471328728944608, 'source': 'csv/fraktionen.csv', 'row': 4, 'Fraktion': 'E-Geräte (Großgeräte)', 'Was darf rein': 'Fernseher, Gefrierschränke, Herde, Kühlschränke, Trockner, Waschmaschinen', 'Was darf NICHT rein': 'Kleingeräte wie z.B. Bohrmaschinen, Drucker, Energiesparlampen, Gasentladungs- und Energiesparlampen, Kaffeemaschinen, Leuchtstoffröhren, Monitor, PCs und Drucker, Radios, Rasierer, Taschenrechner, Toaster'}, 'page_content': 'Die Fraktion E-Geräte (Großgeräte) darf folgendes enthalten: Fernseher, Gefrierschränke, Herde, Kühlschränke, Trockner, Waschmaschinen. Die Fraktion E-Geräte (Großgeräte) darf folgendes nicht enthalten: Kleingeräte wie z.B. Bohrmaschinen, Drucker, Energiesparlampen, Gasentladungs- und Energiesparlampen, Kaffeemaschinen, Leuchtstoffröhren, Monitor, PCs und Drucker, Radios, Rasierer, Taschenrechner, Toaster.',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v>
      </c>
      <c r="AB65" s="1" t="str" cm="1">
        <f t="array" ref="AB65">_xlfn.LET(
  _xlpm.txt, AA65,
  _xlpm.arr, _xlfn.DROP(_xlfn.TEXTSPLIT(_xlpm.txt, "'Fraktion': '"),,1),
  _xlpm.namen, _xlfn.TEXTBEFORE(_xlpm.arr, "',"),
  IFERROR(_xlfn.TEXTJOIN(", ", TRUE, _xlfn.UNIQUE(TRIM(_xlpm.namen))), "")
)</f>
        <v>Holz A4, Sperrmüll, E-Geräte (Großgeräte), Holz A1 - A3</v>
      </c>
      <c r="AC65" s="1" t="str" cm="1">
        <f t="array" ref="AC65">_xlfn.LET(
  _xlpm.txt, AA65,
  _xlpm.teile, _xlfn.TEXTSPLIT(_xlpm.txt, "'Antwort': '"),
  _xlpm.koerper, _xlfn.DROP(_xlpm.teile,,1),
  _xlpm.antworten, _xlfn.TEXTBEFORE(_xlpm.koerper, "'}, 'page_content'"),
  IFERROR(_xlfn.TEXTJOIN(", ", TRUE, _xlfn.UNIQUE(TRIM(_xlpm.antworten))), "")
)</f>
        <v/>
      </c>
      <c r="AD65" t="s">
        <v>632</v>
      </c>
    </row>
    <row r="66" spans="1:30" ht="345" x14ac:dyDescent="0.25">
      <c r="B66" t="str">
        <v>Darf behandeltes Holz in den Sperrmüll?</v>
      </c>
      <c r="C66" s="1" t="str" cm="1">
        <f t="array" ref="C66">_xlfn.LET(
  _xlpm.keys, _xlfn.TOCOL(_3sm_4_1_4_1[[generierte_frage_0]:[generierte_frage_7]], 1),
  _xlpm.vals, _xlfn.TOCOL(_3sm_4_1_4_1[[kontext_frage_0]:[kontext_frage_7]], 1),
  _xlpm.maske, _xlpm.keys&lt;&gt;"",
  IFERROR(
    _xlfn.XLOOKUP(
      B66,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v>
      </c>
      <c r="D66" s="1" t="str" cm="1">
        <f t="array" ref="D66">_xlfn.LET(
  _xlpm.txt, C66,
  _xlpm.arr, _xlfn.DROP(_xlfn.TEXTSPLIT(_xlpm.txt, "'Fraktion': '"),,1),
  _xlpm.namen, _xlfn.TEXTBEFORE(_xlpm.arr, "',"),
  IFERROR(_xlfn.TEXTJOIN(", ", TRUE, _xlfn.UNIQUE(TRIM(_xlpm.namen))), "")
)</f>
        <v>Baumischabfall, Holz A4, Sperrmüll, Grünschnitt | Gartenabfälle</v>
      </c>
      <c r="E66" s="1" t="str" cm="1">
        <f t="array" ref="E66">_xlfn.LET(
  _xlpm.txt, C66,
  _xlpm.teile, _xlfn.TEXTSPLIT(_xlpm.txt, "'Antwort': '"),
  _xlpm.koerper, _xlfn.DROP(_xlpm.teile,,1),
  _xlpm.antworten, _xlfn.TEXTBEFORE(_xlpm.koerper, "'}, 'page_content'"),
  IFERROR(_xlfn.TEXTJOIN(", ", TRUE, _xlfn.UNIQUE(TRIM(_xlpm.antworten))), "")
)</f>
        <v/>
      </c>
      <c r="F66" t="s">
        <v>632</v>
      </c>
      <c r="J66" t="str">
        <v>Wie entsorge ich Teppiche?</v>
      </c>
      <c r="K66" t="str" cm="1">
        <f t="array" ref="K66">_xlfn.LET(
  _xlpm.keys, _xlfn.TOCOL(_3sm_4_1_4o[[generierte_frage_0]:[generierte_frage_7]], 1),
  _xlpm.vals, _xlfn.TOCOL(_3sm_4_1_4o[[kontext_frage_0]:[kontext_frage_7]], 1),
  _xlpm.maske, _xlpm.keys&lt;&gt;"",
  IFERROR(
    _xlfn.XLOOKUP(
      J66,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66" s="1" t="str" cm="1">
        <f t="array" ref="L66">_xlfn.LET(
  _xlpm.txt, K66,
  _xlpm.arr, _xlfn.DROP(_xlfn.TEXTSPLIT(_xlpm.txt, "'Fraktion': '"),,1),
  _xlpm.namen, _xlfn.TEXTBEFORE(_xlpm.arr, "',"),
  IFERROR(_xlfn.TEXTJOIN(", ", TRUE, _xlfn.UNIQUE(TRIM(_xlpm.namen))), "")
)</f>
        <v>Baumischabfall, Holz A1 - A3, Mischabfall | Gewerbeabfall, E-Geräte (Kleingeräte)</v>
      </c>
      <c r="M66" s="1" t="str" cm="1">
        <f t="array" ref="M66">_xlfn.LET(
  _xlpm.txt, K66,
  _xlpm.teile, _xlfn.TEXTSPLIT(_xlpm.txt, "'Antwort': '"),
  _xlpm.koerper, _xlfn.DROP(_xlpm.teile,,1),
  _xlpm.antworten, _xlfn.TEXTBEFORE(_xlpm.koerper, "'}, 'page_content'"),
  IFERROR(_xlfn.TEXTJOIN(", ", TRUE, _xlfn.UNIQUE(TRIM(_xlpm.antworten))), "")
)</f>
        <v/>
      </c>
      <c r="N66" t="s">
        <v>633</v>
      </c>
      <c r="R66" t="str">
        <v>Dürfen Tapetenreste in den Container?</v>
      </c>
      <c r="S66" t="str" cm="1">
        <f t="array" ref="S66">_xlfn.LET(
  _xlpm.keys, _xlfn.TOCOL(_3lg_4_1_4_1[[generierte_frage_0]:[generierte_frage_7]], 1),
  _xlpm.vals, _xlfn.TOCOL(_3lg_4_1_4_1[[kontext_frage_0]:[kontext_frage_7]], 1),
  _xlpm.maske, _xlpm.keys&lt;&gt;"",
  IFERROR(
    _xlfn.XLOOKUP(
      R66,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460471328728944616,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v>
      </c>
      <c r="T66" t="str" cm="1">
        <f t="array" ref="T66">_xlfn.LET(
  _xlpm.txt, S66,
  _xlpm.arr, _xlfn.DROP(_xlfn.TEXTSPLIT(_xlpm.txt, "'Fraktion': '"),,1),
  _xlpm.namen, _xlfn.TEXTBEFORE(_xlpm.arr, "',"),
  IFERROR(_xlfn.TEXTJOIN(", ", TRUE, _xlfn.UNIQUE(TRIM(_xlpm.namen))), "")
)</f>
        <v>Baumischabfall, Bauschutt, Mischabfall | Gewerbeabfall, Pappe | Papier</v>
      </c>
      <c r="U66" s="1" t="str" cm="1">
        <f t="array" ref="U66">_xlfn.LET(
  _xlpm.txt, S66,
  _xlpm.teile, _xlfn.TEXTSPLIT(_xlpm.txt, "'Antwort': '"),
  _xlpm.koerper, _xlfn.DROP(_xlpm.teile,,1),
  _xlpm.antworten, _xlfn.TEXTBEFORE(_xlpm.koerper, "'}, 'page_content'"),
  IFERROR(_xlfn.TEXTJOIN(", ", TRUE, _xlfn.UNIQUE(TRIM(_xlpm.antworten))), "")
)</f>
        <v/>
      </c>
      <c r="V66" t="s">
        <v>632</v>
      </c>
      <c r="Z66" s="1" t="str">
        <v>Wie entsorgt man Beton?</v>
      </c>
      <c r="AA66" t="str" cm="1">
        <f t="array" ref="AA66">_xlfn.LET(
  _xlpm.keys, _xlfn.TOCOL(_3lg_4_1_4o[[generierte_frage_0]:[generierte_frage_7]], 1),
  _xlpm.vals, _xlfn.TOCOL(_3lg_4_1_4o[[kontext_frage_0]:[kontext_frage_7]], 1),
  _xlpm.maske, _xlpm.keys&lt;&gt;"",
  IFERROR(
    _xlfn.XLOOKUP(
      Z66,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460471328728944606,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AB66" s="1" t="str" cm="1">
        <f t="array" ref="AB66">_xlfn.LET(
  _xlpm.txt, AA66,
  _xlpm.arr, _xlfn.DROP(_xlfn.TEXTSPLIT(_xlpm.txt, "'Fraktion': '"),,1),
  _xlpm.namen, _xlfn.TEXTBEFORE(_xlpm.arr, "',"),
  IFERROR(_xlfn.TEXTJOIN(", ", TRUE, _xlfn.UNIQUE(TRIM(_xlpm.namen))), "")
)</f>
        <v>Baumischabfall, Bauschutt, Holz A1 - A3, E-Geräte (Kleingeräte)</v>
      </c>
      <c r="AC66" s="1" t="str" cm="1">
        <f t="array" ref="AC66">_xlfn.LET(
  _xlpm.txt, AA66,
  _xlpm.teile, _xlfn.TEXTSPLIT(_xlpm.txt, "'Antwort': '"),
  _xlpm.koerper, _xlfn.DROP(_xlpm.teile,,1),
  _xlpm.antworten, _xlfn.TEXTBEFORE(_xlpm.koerper, "'}, 'page_content'"),
  IFERROR(_xlfn.TEXTJOIN(", ", TRUE, _xlfn.UNIQUE(TRIM(_xlpm.antworten))), "")
)</f>
        <v/>
      </c>
      <c r="AD66" t="s">
        <v>632</v>
      </c>
    </row>
    <row r="67" spans="1:30" ht="60" x14ac:dyDescent="0.25">
      <c r="J67" t="str">
        <v>Ist es erlaubt, einen alten Crosstrainer im Sperrmüll zu entsorgen?</v>
      </c>
      <c r="K67" t="str" cm="1">
        <f t="array" ref="K67">_xlfn.LET(
  _xlpm.keys, _xlfn.TOCOL(_3sm_4_1_4o[[generierte_frage_0]:[generierte_frage_7]], 1),
  _xlpm.vals, _xlfn.TOCOL(_3sm_4_1_4o[[kontext_frage_0]:[kontext_frage_7]], 1),
  _xlpm.maske, _xlpm.keys&lt;&gt;"",
  IFERROR(
    _xlfn.XLOOKUP(
      J67,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67" s="1" t="str" cm="1">
        <f t="array" ref="L67">_xlfn.LET(
  _xlpm.txt, K67,
  _xlpm.arr, _xlfn.DROP(_xlfn.TEXTSPLIT(_xlpm.txt, "'Fraktion': '"),,1),
  _xlpm.namen, _xlfn.TEXTBEFORE(_xlpm.arr, "',"),
  IFERROR(_xlfn.TEXTJOIN(", ", TRUE, _xlfn.UNIQUE(TRIM(_xlpm.namen))), "")
)</f>
        <v>Sperrmüll, Baumischabfall, Bauschutt, Mischabfall | Gewerbeabfall</v>
      </c>
      <c r="M67" s="1" t="str" cm="1">
        <f t="array" ref="M67">_xlfn.LET(
  _xlpm.txt, K67,
  _xlpm.teile, _xlfn.TEXTSPLIT(_xlpm.txt, "'Antwort': '"),
  _xlpm.koerper, _xlfn.DROP(_xlpm.teile,,1),
  _xlpm.antworten, _xlfn.TEXTBEFORE(_xlpm.koerper, "'}, 'page_content'"),
  IFERROR(_xlfn.TEXTJOIN(", ", TRUE, _xlfn.UNIQUE(TRIM(_xlpm.antworten))), "")
)</f>
        <v/>
      </c>
      <c r="N67" t="s">
        <v>632</v>
      </c>
      <c r="R67" t="str">
        <v>Kann ich 60m² Laminat im Container entsorgen?</v>
      </c>
      <c r="S67" t="str" cm="1">
        <f t="array" ref="S67">_xlfn.LET(
  _xlpm.keys, _xlfn.TOCOL(_3lg_4_1_4_1[[generierte_frage_0]:[generierte_frage_7]], 1),
  _xlpm.vals, _xlfn.TOCOL(_3lg_4_1_4_1[[kontext_frage_0]:[kontext_frage_7]], 1),
  _xlpm.maske, _xlpm.keys&lt;&gt;"",
  IFERROR(
    _xlfn.XLOOKUP(
      R67,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T67" t="str" cm="1">
        <f t="array" ref="T67">_xlfn.LET(
  _xlpm.txt, S67,
  _xlpm.arr, _xlfn.DROP(_xlfn.TEXTSPLIT(_xlpm.txt, "'Fraktion': '"),,1),
  _xlpm.namen, _xlfn.TEXTBEFORE(_xlpm.arr, "',"),
  IFERROR(_xlfn.TEXTJOIN(", ", TRUE, _xlfn.UNIQUE(TRIM(_xlpm.namen))), "")
)</f>
        <v>Holz A1 - A3, Holz A4, Baumischabfall, Mischabfall | Gewerbeabfall</v>
      </c>
      <c r="U67" s="1" t="str" cm="1">
        <f t="array" ref="U67">_xlfn.LET(
  _xlpm.txt, S67,
  _xlpm.teile, _xlfn.TEXTSPLIT(_xlpm.txt, "'Antwort': '"),
  _xlpm.koerper, _xlfn.DROP(_xlpm.teile,,1),
  _xlpm.antworten, _xlfn.TEXTBEFORE(_xlpm.koerper, "'}, 'page_content'"),
  IFERROR(_xlfn.TEXTJOIN(", ", TRUE, _xlfn.UNIQUE(TRIM(_xlpm.antworten))), "")
)</f>
        <v/>
      </c>
      <c r="V67" t="s">
        <v>632</v>
      </c>
      <c r="Z67" s="1" t="str">
        <v>Welcher Container ist geeignet für die Entsorgung von Tapetenresten?</v>
      </c>
      <c r="AA67" t="str" cm="1">
        <f t="array" ref="AA67">_xlfn.LET(
  _xlpm.keys, _xlfn.TOCOL(_3lg_4_1_4o[[generierte_frage_0]:[generierte_frage_7]], 1),
  _xlpm.vals, _xlfn.TOCOL(_3lg_4_1_4o[[kontext_frage_0]:[kontext_frage_7]], 1),
  _xlpm.maske, _xlpm.keys&lt;&gt;"",
  IFERROR(
    _xlfn.XLOOKUP(
      Z67,
      _xlfn._xlws.FILTER(_xlpm.keys, _xlpm.maske, ""),
      _xlfn._xlws.FILTER(_xlpm.vals, _xlpm.maske, ""),
      "nicht gefunden"
    ),
    "nicht gefunden"
  )
)</f>
        <v>[{'id': None, 'metadata': {'pk': 460471328728944613,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460471328728944615,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AB67" s="1" t="str" cm="1">
        <f t="array" ref="AB67">_xlfn.LET(
  _xlpm.txt, AA67,
  _xlpm.arr, _xlfn.DROP(_xlfn.TEXTSPLIT(_xlpm.txt, "'Fraktion': '"),,1),
  _xlpm.namen, _xlfn.TEXTBEFORE(_xlpm.arr, "',"),
  IFERROR(_xlfn.TEXTJOIN(", ", TRUE, _xlfn.UNIQUE(TRIM(_xlpm.namen))), "")
)</f>
        <v>Kunststoff | Verpackungen, Baumischabfall, Holz A4, Mischabfall | Gewerbeabfall</v>
      </c>
      <c r="AC67" s="1" t="str" cm="1">
        <f t="array" ref="AC67">_xlfn.LET(
  _xlpm.txt, AA67,
  _xlpm.teile, _xlfn.TEXTSPLIT(_xlpm.txt, "'Antwort': '"),
  _xlpm.koerper, _xlfn.DROP(_xlpm.teile,,1),
  _xlpm.antworten, _xlfn.TEXTBEFORE(_xlpm.koerper, "'}, 'page_content'"),
  IFERROR(_xlfn.TEXTJOIN(", ", TRUE, _xlfn.UNIQUE(TRIM(_xlpm.antworten))), "")
)</f>
        <v/>
      </c>
      <c r="AD67" t="s">
        <v>632</v>
      </c>
    </row>
    <row r="68" spans="1:30" ht="45" x14ac:dyDescent="0.25">
      <c r="J68" t="str">
        <v>Wie entsorgt man Beton?</v>
      </c>
      <c r="K68" t="str" cm="1">
        <f t="array" ref="K68">_xlfn.LET(
  _xlpm.keys, _xlfn.TOCOL(_3sm_4_1_4o[[generierte_frage_0]:[generierte_frage_7]], 1),
  _xlpm.vals, _xlfn.TOCOL(_3sm_4_1_4o[[kontext_frage_0]:[kontext_frage_7]], 1),
  _xlpm.maske, _xlpm.keys&lt;&gt;"",
  IFERROR(
    _xlfn.XLOOKUP(
      J68,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v>
      </c>
      <c r="L68" s="1" t="str" cm="1">
        <f t="array" ref="L68">_xlfn.LET(
  _xlpm.txt, K68,
  _xlpm.arr, _xlfn.DROP(_xlfn.TEXTSPLIT(_xlpm.txt, "'Fraktion': '"),,1),
  _xlpm.namen, _xlfn.TEXTBEFORE(_xlpm.arr, "',"),
  IFERROR(_xlfn.TEXTJOIN(", ", TRUE, _xlfn.UNIQUE(TRIM(_xlpm.namen))), "")
)</f>
        <v>Baumischabfall, Bauschutt, Holz A1 - A3, E-Geräte (Kleingeräte)</v>
      </c>
      <c r="M68" s="1" t="str" cm="1">
        <f t="array" ref="M68">_xlfn.LET(
  _xlpm.txt, K68,
  _xlpm.teile, _xlfn.TEXTSPLIT(_xlpm.txt, "'Antwort': '"),
  _xlpm.koerper, _xlfn.DROP(_xlpm.teile,,1),
  _xlpm.antworten, _xlfn.TEXTBEFORE(_xlpm.koerper, "'}, 'page_content'"),
  IFERROR(_xlfn.TEXTJOIN(", ", TRUE, _xlfn.UNIQUE(TRIM(_xlpm.antworten))), "")
)</f>
        <v/>
      </c>
      <c r="N68" t="s">
        <v>632</v>
      </c>
      <c r="R68" t="str">
        <v>Wie wird Laminat entsorgt?</v>
      </c>
      <c r="S68" t="str" cm="1">
        <f t="array" ref="S68">_xlfn.LET(
  _xlpm.keys, _xlfn.TOCOL(_3lg_4_1_4_1[[generierte_frage_0]:[generierte_frage_7]], 1),
  _xlpm.vals, _xlfn.TOCOL(_3lg_4_1_4_1[[kontext_frage_0]:[kontext_frage_7]], 1),
  _xlpm.maske, _xlpm.keys&lt;&gt;"",
  IFERROR(
    _xlfn.XLOOKUP(
      R68,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T68" t="str" cm="1">
        <f t="array" ref="T68">_xlfn.LET(
  _xlpm.txt, S68,
  _xlpm.arr, _xlfn.DROP(_xlfn.TEXTSPLIT(_xlpm.txt, "'Fraktion': '"),,1),
  _xlpm.namen, _xlfn.TEXTBEFORE(_xlpm.arr, "',"),
  IFERROR(_xlfn.TEXTJOIN(", ", TRUE, _xlfn.UNIQUE(TRIM(_xlpm.namen))), "")
)</f>
        <v>Holz A1 - A3, Baumischabfall, E-Geräte (Kleingeräte), Holz A4</v>
      </c>
      <c r="U68" s="1" t="str" cm="1">
        <f t="array" ref="U68">_xlfn.LET(
  _xlpm.txt, S68,
  _xlpm.teile, _xlfn.TEXTSPLIT(_xlpm.txt, "'Antwort': '"),
  _xlpm.koerper, _xlfn.DROP(_xlpm.teile,,1),
  _xlpm.antworten, _xlfn.TEXTBEFORE(_xlpm.koerper, "'}, 'page_content'"),
  IFERROR(_xlfn.TEXTJOIN(", ", TRUE, _xlfn.UNIQUE(TRIM(_xlpm.antworten))), "")
)</f>
        <v/>
      </c>
      <c r="V68" t="s">
        <v>632</v>
      </c>
      <c r="Z68" s="1" t="str">
        <v>Wie entsorge ich Laminat?</v>
      </c>
      <c r="AA68" t="str" cm="1">
        <f t="array" ref="AA68">_xlfn.LET(
  _xlpm.keys, _xlfn.TOCOL(_3lg_4_1_4o[[generierte_frage_0]:[generierte_frage_7]], 1),
  _xlpm.vals, _xlfn.TOCOL(_3lg_4_1_4o[[kontext_frage_0]:[kontext_frage_7]], 1),
  _xlpm.maske, _xlpm.keys&lt;&gt;"",
  IFERROR(
    _xlfn.XLOOKUP(
      Z68,
      _xlfn._xlws.FILTER(_xlpm.keys, _xlpm.maske, ""),
      _xlfn._xlws.FILTER(_xlpm.vals, _xlpm.maske, ""),
      "nicht gefunden"
    ),
    "nicht gefunden"
  )
)</f>
        <v>[{'id':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460471328728944609,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68" s="1" t="str" cm="1">
        <f t="array" ref="AB68">_xlfn.LET(
  _xlpm.txt, AA68,
  _xlpm.arr, _xlfn.DROP(_xlfn.TEXTSPLIT(_xlpm.txt, "'Fraktion': '"),,1),
  _xlpm.namen, _xlfn.TEXTBEFORE(_xlpm.arr, "',"),
  IFERROR(_xlfn.TEXTJOIN(", ", TRUE, _xlfn.UNIQUE(TRIM(_xlpm.namen))), "")
)</f>
        <v>Holz A1 - A3, Baumischabfall, E-Geräte (Kleingeräte), Holz A4</v>
      </c>
      <c r="AC68" s="1" t="str" cm="1">
        <f t="array" ref="AC68">_xlfn.LET(
  _xlpm.txt, AA68,
  _xlpm.teile, _xlfn.TEXTSPLIT(_xlpm.txt, "'Antwort': '"),
  _xlpm.koerper, _xlfn.DROP(_xlpm.teile,,1),
  _xlpm.antworten, _xlfn.TEXTBEFORE(_xlpm.koerper, "'}, 'page_content'"),
  IFERROR(_xlfn.TEXTJOIN(", ", TRUE, _xlfn.UNIQUE(TRIM(_xlpm.antworten))), "")
)</f>
        <v/>
      </c>
      <c r="AD68" t="s">
        <v>633</v>
      </c>
    </row>
    <row r="69" spans="1:30" ht="45" x14ac:dyDescent="0.25">
      <c r="J69" t="str">
        <v>Können Tapetenreste in einem Bauschuttcontainer entsorgt werden?</v>
      </c>
      <c r="K69" t="str" cm="1">
        <f t="array" ref="K69">_xlfn.LET(
  _xlpm.keys, _xlfn.TOCOL(_3sm_4_1_4o[[generierte_frage_0]:[generierte_frage_7]], 1),
  _xlpm.vals, _xlfn.TOCOL(_3sm_4_1_4o[[kontext_frage_0]:[kontext_frage_7]], 1),
  _xlpm.maske, _xlpm.keys&lt;&gt;"",
  IFERROR(
    _xlfn.XLOOKUP(
      J69,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L69" s="1" t="str" cm="1">
        <f t="array" ref="L69">_xlfn.LET(
  _xlpm.txt, K69,
  _xlpm.arr, _xlfn.DROP(_xlfn.TEXTSPLIT(_xlpm.txt, "'Fraktion': '"),,1),
  _xlpm.namen, _xlfn.TEXTBEFORE(_xlpm.arr, "',"),
  IFERROR(_xlfn.TEXTJOIN(", ", TRUE, _xlfn.UNIQUE(TRIM(_xlpm.namen))), "")
)</f>
        <v>Baumischabfall, Bauschutt, Mischabfall | Gewerbeabfall, Holz A4</v>
      </c>
      <c r="M69" s="1" t="str" cm="1">
        <f t="array" ref="M69">_xlfn.LET(
  _xlpm.txt, K69,
  _xlpm.teile, _xlfn.TEXTSPLIT(_xlpm.txt, "'Antwort': '"),
  _xlpm.koerper, _xlfn.DROP(_xlpm.teile,,1),
  _xlpm.antworten, _xlfn.TEXTBEFORE(_xlpm.koerper, "'}, 'page_content'"),
  IFERROR(_xlfn.TEXTJOIN(", ", TRUE, _xlfn.UNIQUE(TRIM(_xlpm.antworten))), "")
)</f>
        <v/>
      </c>
      <c r="N69" t="s">
        <v>632</v>
      </c>
      <c r="R69" t="str">
        <v>Darf behandeltes Holz in den Container für Sperrmüll?</v>
      </c>
      <c r="S69" t="str" cm="1">
        <f t="array" ref="S69">_xlfn.LET(
  _xlpm.keys, _xlfn.TOCOL(_3lg_4_1_4_1[[generierte_frage_0]:[generierte_frage_7]], 1),
  _xlpm.vals, _xlfn.TOCOL(_3lg_4_1_4_1[[kontext_frage_0]:[kontext_frage_7]], 1),
  _xlpm.maske, _xlpm.keys&lt;&gt;"",
  IFERROR(
    _xlfn.XLOOKUP(
      R69,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v>
      </c>
      <c r="T69" t="str" cm="1">
        <f t="array" ref="T69">_xlfn.LET(
  _xlpm.txt, S69,
  _xlpm.arr, _xlfn.DROP(_xlfn.TEXTSPLIT(_xlpm.txt, "'Fraktion': '"),,1),
  _xlpm.namen, _xlfn.TEXTBEFORE(_xlpm.arr, "',"),
  IFERROR(_xlfn.TEXTJOIN(", ", TRUE, _xlfn.UNIQUE(TRIM(_xlpm.namen))), "")
)</f>
        <v>Baumischabfall, Holz A4, Sperrmüll, Grünschnitt | Gartenabfälle</v>
      </c>
      <c r="U69" s="1" t="str" cm="1">
        <f t="array" ref="U69">_xlfn.LET(
  _xlpm.txt, S69,
  _xlpm.teile, _xlfn.TEXTSPLIT(_xlpm.txt, "'Antwort': '"),
  _xlpm.koerper, _xlfn.DROP(_xlpm.teile,,1),
  _xlpm.antworten, _xlfn.TEXTBEFORE(_xlpm.koerper, "'}, 'page_content'"),
  IFERROR(_xlfn.TEXTJOIN(", ", TRUE, _xlfn.UNIQUE(TRIM(_xlpm.antworten))), "")
)</f>
        <v/>
      </c>
      <c r="V69" t="s">
        <v>632</v>
      </c>
      <c r="Z69" s="1" t="str">
        <v>Darf Laminat in den Sperrmüll?</v>
      </c>
      <c r="AA69" t="str" cm="1">
        <f t="array" ref="AA69">_xlfn.LET(
  _xlpm.keys, _xlfn.TOCOL(_3lg_4_1_4o[[generierte_frage_0]:[generierte_frage_7]], 1),
  _xlpm.vals, _xlfn.TOCOL(_3lg_4_1_4o[[kontext_frage_0]:[kontext_frage_7]], 1),
  _xlpm.maske, _xlpm.keys&lt;&gt;"",
  IFERROR(
    _xlfn.XLOOKUP(
      Z69,
      _xlfn._xlws.FILTER(_xlpm.keys, _xlpm.maske, ""),
      _xlfn._xlws.FILTER(_xlpm.vals, _xlpm.maske, ""),
      "nicht gefunden"
    ),
    "nicht gefunden"
  )
)</f>
        <v>[{'id': None, 'metadata': {'pk': 460471328728944617,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v>
      </c>
      <c r="AB69" s="1" t="str" cm="1">
        <f t="array" ref="AB69">_xlfn.LET(
  _xlpm.txt, AA69,
  _xlpm.arr, _xlfn.DROP(_xlfn.TEXTSPLIT(_xlpm.txt, "'Fraktion': '"),,1),
  _xlpm.namen, _xlfn.TEXTBEFORE(_xlpm.arr, "',"),
  IFERROR(_xlfn.TEXTJOIN(", ", TRUE, _xlfn.UNIQUE(TRIM(_xlpm.namen))), "")
)</f>
        <v>Sperrmüll, Holz A1 - A3, Baumischabfall, Holz A4</v>
      </c>
      <c r="AC69" s="1" t="str" cm="1">
        <f t="array" ref="AC69">_xlfn.LET(
  _xlpm.txt, AA69,
  _xlpm.teile, _xlfn.TEXTSPLIT(_xlpm.txt, "'Antwort': '"),
  _xlpm.koerper, _xlfn.DROP(_xlpm.teile,,1),
  _xlpm.antworten, _xlfn.TEXTBEFORE(_xlpm.koerper, "'}, 'page_content'"),
  IFERROR(_xlfn.TEXTJOIN(", ", TRUE, _xlfn.UNIQUE(TRIM(_xlpm.antworten))), "")
)</f>
        <v/>
      </c>
      <c r="AD69" t="s">
        <v>632</v>
      </c>
    </row>
    <row r="70" spans="1:30" ht="60" x14ac:dyDescent="0.25">
      <c r="J70" t="str">
        <v>Wie entsorge ich Laminat?</v>
      </c>
      <c r="K70" t="str" cm="1">
        <f t="array" ref="K70">_xlfn.LET(
  _xlpm.keys, _xlfn.TOCOL(_3sm_4_1_4o[[generierte_frage_0]:[generierte_frage_7]], 1),
  _xlpm.vals, _xlfn.TOCOL(_3sm_4_1_4o[[kontext_frage_0]:[kontext_frage_7]], 1),
  _xlpm.maske, _xlpm.keys&lt;&gt;"",
  IFERROR(
    _xlfn.XLOOKUP(
      J70,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70" s="1" t="str" cm="1">
        <f t="array" ref="L70">_xlfn.LET(
  _xlpm.txt, K70,
  _xlpm.arr, _xlfn.DROP(_xlfn.TEXTSPLIT(_xlpm.txt, "'Fraktion': '"),,1),
  _xlpm.namen, _xlfn.TEXTBEFORE(_xlpm.arr, "',"),
  IFERROR(_xlfn.TEXTJOIN(", ", TRUE, _xlfn.UNIQUE(TRIM(_xlpm.namen))), "")
)</f>
        <v>Baumischabfall, Holz A1 - A3, E-Geräte (Kleingeräte), Mischabfall | Gewerbeabfall</v>
      </c>
      <c r="M70" s="1" t="str" cm="1">
        <f t="array" ref="M70">_xlfn.LET(
  _xlpm.txt, K70,
  _xlpm.teile, _xlfn.TEXTSPLIT(_xlpm.txt, "'Antwort': '"),
  _xlpm.koerper, _xlfn.DROP(_xlpm.teile,,1),
  _xlpm.antworten, _xlfn.TEXTBEFORE(_xlpm.koerper, "'}, 'page_content'"),
  IFERROR(_xlfn.TEXTJOIN(", ", TRUE, _xlfn.UNIQUE(TRIM(_xlpm.antworten))), "")
)</f>
        <v/>
      </c>
      <c r="N70" t="s">
        <v>633</v>
      </c>
      <c r="Z70" s="1" t="str">
        <v>Wie wird behandeltes Holz entsorgt?</v>
      </c>
      <c r="AA70" t="str" cm="1">
        <f t="array" ref="AA70">_xlfn.LET(
  _xlpm.keys, _xlfn.TOCOL(_3lg_4_1_4o[[generierte_frage_0]:[generierte_frage_7]], 1),
  _xlpm.vals, _xlfn.TOCOL(_3lg_4_1_4o[[kontext_frage_0]:[kontext_frage_7]], 1),
  _xlpm.maske, _xlpm.keys&lt;&gt;"",
  IFERROR(
    _xlfn.XLOOKUP(
      Z70,
      _xlfn._xlws.FILTER(_xlpm.keys, _xlpm.maske, ""),
      _xlfn._xlws.FILTER(_xlpm.vals, _xlpm.maske, ""),
      "nicht gefunden"
    ),
    "nicht gefunden"
  )
)</f>
        <v>[{'id': None, 'metadata': {'pk': 460471328728944605,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460471328728944611,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460471328728944612,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460471328728944610,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v>
      </c>
      <c r="AB70" s="1" t="str" cm="1">
        <f t="array" ref="AB70">_xlfn.LET(
  _xlpm.txt, AA70,
  _xlpm.arr, _xlfn.DROP(_xlfn.TEXTSPLIT(_xlpm.txt, "'Fraktion': '"),,1),
  _xlpm.namen, _xlfn.TEXTBEFORE(_xlpm.arr, "',"),
  IFERROR(_xlfn.TEXTJOIN(", ", TRUE, _xlfn.UNIQUE(TRIM(_xlpm.namen))), "")
)</f>
        <v>Baumischabfall, Holz A1 - A3, Holz A4, Grünschnitt | Gartenabfälle</v>
      </c>
      <c r="AC70" s="1" t="str" cm="1">
        <f t="array" ref="AC70">_xlfn.LET(
  _xlpm.txt, AA70,
  _xlpm.teile, _xlfn.TEXTSPLIT(_xlpm.txt, "'Antwort': '"),
  _xlpm.koerper, _xlfn.DROP(_xlpm.teile,,1),
  _xlpm.antworten, _xlfn.TEXTBEFORE(_xlpm.koerper, "'}, 'page_content'"),
  IFERROR(_xlfn.TEXTJOIN(", ", TRUE, _xlfn.UNIQUE(TRIM(_xlpm.antworten))), "")
)</f>
        <v/>
      </c>
      <c r="AD70" t="s">
        <v>632</v>
      </c>
    </row>
    <row r="71" spans="1:30" ht="75" x14ac:dyDescent="0.25">
      <c r="J71" t="str">
        <v>Dürfen Pappe, CDs und Akten zusammen in einen Container entsorgt werden?</v>
      </c>
      <c r="K71" t="str" cm="1">
        <f t="array" ref="K71">_xlfn.LET(
  _xlpm.keys, _xlfn.TOCOL(_3sm_4_1_4o[[generierte_frage_0]:[generierte_frage_7]], 1),
  _xlpm.vals, _xlfn.TOCOL(_3sm_4_1_4o[[kontext_frage_0]:[kontext_frage_7]], 1),
  _xlpm.maske, _xlpm.keys&lt;&gt;"",
  IFERROR(
    _xlfn.XLOOKUP(
      J71,
      _xlfn._xlws.FILTER(_xlpm.keys, _xlpm.maske, ""),
      _xlfn._xlws.FILTER(_xlpm.vals, _xlpm.maske, ""),
      "nicht gefunden"
    ),
    "nicht gefunden"
  )
)</f>
        <v>[{'id': None, 'metadata': {'pk': 460471328728945199, 'source': 'csv/fraktionen.csv', 'row': 0, 'Fraktion': 'Aktenentsorgung', 'Was darf rein': 'Gemisch aus Altakten (inkl. Ordner), Pappe, Papier', 'Was darf NICHT rein': 'CDs, DVDs, Disketten und Festplatten, Architektenzeichnungen, Pergamentpapier, Röntgenfilme, Folien- oder Kunststoffzwischenblätter, gemischte Siedlungsabfälle, Farben und Lacke'}, 'page_content': 'Die Fraktion Aktenentsorgung darf folgendes enthalten: Gemisch aus Altakten (inkl. Ordner), Pappe, Papier. Die Fraktion Aktenentsorgung darf folgendes nicht enthalten: CDs, DVDs, Disketten und Festplatten, Architektenzeichnungen, Pergamentpapier, Röntgenfilme, Folien- oder Kunststoffzwischenblätter, gemischte Siedlungsabfälle, Farben und Lacke.', 'type': 'Document'}, {'id': None, 'metadata': {'pk': 460471328728945211, 'source': 'csv/fraktionen.csv', 'row': 12, 'Fraktion': 'Pappe | Papier', 'Was darf rein': 'Briefumschläge (mit oder ohne Plastik-Sichtfenster), Brötchentüte (mit oder ohne Plastik-Sichtfenster), Bücher (ohne Kunststoffeinband), Büropapier, Eierkartons, Prospekte und Kataloge, Verpackungen aus Pappe und Papier, Zeitungen und Zeitschriften', 'Was darf NICHT rein': 'Fotos, Hygienepapier, Kassenzettel und Faxe (Thermopapier), Küchenrollenpapier, Servietten, stark verschmutztes Papier, Tapeten, Taschentücher'}, 'page_content': 'Die Fraktion Pappe | Papier darf folgendes enthalten: Briefumschläge (mit oder ohne Plastik-Sichtfenster), Brötchentüte (mit oder ohne Plastik-Sichtfenster), Bücher (ohne Kunststoffeinband), Büropapier, Eierkartons, Prospekte und Kataloge, Verpackungen aus Pappe und Papier, Zeitungen und Zeitschriften. Die Fraktion Pappe | Papier darf folgendes nicht enthalten: Fotos, Hygienepapier, Kassenzettel und Faxe (Thermopapier), Küchenrollenpapier, Servietten, stark verschmutztes Papier, Tapeten, Taschentücher.',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71" s="1" t="str" cm="1">
        <f t="array" ref="L71">_xlfn.LET(
  _xlpm.txt, K71,
  _xlpm.arr, _xlfn.DROP(_xlfn.TEXTSPLIT(_xlpm.txt, "'Fraktion': '"),,1),
  _xlpm.namen, _xlfn.TEXTBEFORE(_xlpm.arr, "',"),
  IFERROR(_xlfn.TEXTJOIN(", ", TRUE, _xlfn.UNIQUE(TRIM(_xlpm.namen))), "")
)</f>
        <v>Aktenentsorgung, Pappe | Papier, Kunststoff | Verpackungen, Mischabfall | Gewerbeabfall</v>
      </c>
      <c r="M71" s="1" t="str" cm="1">
        <f t="array" ref="M71">_xlfn.LET(
  _xlpm.txt, K71,
  _xlpm.teile, _xlfn.TEXTSPLIT(_xlpm.txt, "'Antwort': '"),
  _xlpm.koerper, _xlfn.DROP(_xlpm.teile,,1),
  _xlpm.antworten, _xlfn.TEXTBEFORE(_xlpm.koerper, "'}, 'page_content'"),
  IFERROR(_xlfn.TEXTJOIN(", ", TRUE, _xlfn.UNIQUE(TRIM(_xlpm.antworten))), "")
)</f>
        <v/>
      </c>
      <c r="N71" t="s">
        <v>632</v>
      </c>
    </row>
    <row r="72" spans="1:30" ht="60" x14ac:dyDescent="0.25">
      <c r="J72" t="str">
        <v>Welcher Container ist für 500kg Rigipsplatten geeignet?</v>
      </c>
      <c r="K72" t="str" cm="1">
        <f t="array" ref="K72">_xlfn.LET(
  _xlpm.keys, _xlfn.TOCOL(_3sm_4_1_4o[[generierte_frage_0]:[generierte_frage_7]], 1),
  _xlpm.vals, _xlfn.TOCOL(_3sm_4_1_4o[[kontext_frage_0]:[kontext_frage_7]], 1),
  _xlpm.maske, _xlpm.keys&lt;&gt;"",
  IFERROR(
    _xlfn.XLOOKUP(
      J72,
      _xlfn._xlws.FILTER(_xlpm.keys, _xlpm.maske, ""),
      _xlfn._xlws.FILTER(_xlpm.vals, _xlpm.maske, ""),
      "nicht gefunden"
    ),
    "nicht gefunden"
  )
)</f>
        <v>[{'id':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460471328728945208, 'source': 'csv/fraktionen.csv', 'row': 9, 'Fraktion': 'Kunststoff | Verpackungen', 'Was darf rein':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'Was darf NICHT rein': 'Batterien und Lithium-Ionen-Akkus, CDs, Disketten, DVDs, Dämmmaterial, Elektrogeräte und Kabel, Gummiabfälle, Kunststoff- und Metallgegenstände (z.B. Stühle, Kfz-Teile), Malerfolie, nicht restentleerte Verpackungen, Schaumstoffe, Video- und Audiokassetten'}, 'page_content': 'Die Fraktion Kunststoff | Verpackungen darf folgendes enthalten: Getränkedosen (pfandfrei), Getränkekartons (gefaltet), Joghurtbecher mit abgetrenntem Aludeckel, Konservendosen (leer), Kronkorken, Kunststoffverpackungen von Lebensmitteln mit abgetrenntem Deckel, Menüschalen von Fertiggerichten, Sonstige Kunststoffverpackungen, -flaschen, -becher, -folien, -tüten, -beutel, Spraydosen (entleert), Styroporverpackungen, Tuben mit abgetrenntem Deckel. Die Fraktion Kunststoff | Verpackungen darf folgendes nicht enthalten: Batterien und Lithium-Ionen-Akkus, CDs, Disketten, DVDs, Dämmmaterial, Elektrogeräte und Kabel, Gummiabfälle, Kunststoff- und Metallgegenstände (z.B. Stühle, Kfz-Teile), Malerfolie, nicht restentleerte Verpackungen, Schaumstoffe, Video- und Audiokassetten.',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L72" s="1" t="str" cm="1">
        <f t="array" ref="L72">_xlfn.LET(
  _xlpm.txt, K72,
  _xlpm.arr, _xlfn.DROP(_xlfn.TEXTSPLIT(_xlpm.txt, "'Fraktion': '"),,1),
  _xlpm.namen, _xlfn.TEXTBEFORE(_xlpm.arr, "',"),
  IFERROR(_xlfn.TEXTJOIN(", ", TRUE, _xlfn.UNIQUE(TRIM(_xlpm.namen))), "")
)</f>
        <v>Holz A1 - A3, Holz A4, Kunststoff | Verpackungen, Baumischabfall</v>
      </c>
      <c r="M72" s="1" t="str" cm="1">
        <f t="array" ref="M72">_xlfn.LET(
  _xlpm.txt, K72,
  _xlpm.teile, _xlfn.TEXTSPLIT(_xlpm.txt, "'Antwort': '"),
  _xlpm.koerper, _xlfn.DROP(_xlpm.teile,,1),
  _xlpm.antworten, _xlfn.TEXTBEFORE(_xlpm.koerper, "'}, 'page_content'"),
  IFERROR(_xlfn.TEXTJOIN(", ", TRUE, _xlfn.UNIQUE(TRIM(_xlpm.antworten))), "")
)</f>
        <v/>
      </c>
      <c r="N72" t="s">
        <v>632</v>
      </c>
    </row>
    <row r="73" spans="1:30" ht="60" x14ac:dyDescent="0.25">
      <c r="J73" t="str">
        <v>Dürfen Regale in den Sperrmüll?</v>
      </c>
      <c r="K73" t="str" cm="1">
        <f t="array" ref="K73">_xlfn.LET(
  _xlpm.keys, _xlfn.TOCOL(_3sm_4_1_4o[[generierte_frage_0]:[generierte_frage_7]], 1),
  _xlpm.vals, _xlfn.TOCOL(_3sm_4_1_4o[[kontext_frage_0]:[kontext_frage_7]], 1),
  _xlpm.maske, _xlpm.keys&lt;&gt;"",
  IFERROR(
    _xlfn.XLOOKUP(
      J73,
      _xlfn._xlws.FILTER(_xlpm.keys, _xlpm.maske, ""),
      _xlfn._xlws.FILTER(_xlpm.vals, _xlpm.maske, ""),
      "nicht gefunden"
    ),
    "nicht gefunden"
  )
)</f>
        <v>[{'id': None, 'metadata': {'pk': 460471328728945212, 'source': 'csv/fraktionen.csv', 'row': 13, 'Fraktion': 'Sperrmüll', 'Was darf rein': 'alte Möbel, Stühle, Couchen, Regale, Matratzen, Schränke, Teppich, Küchenmöbel', 'Was darf NICHT rein': 'Elektrogeräte (Kühlschränke, Waschmaschinen, Fernseher, Computer), Bauschutt / Baumischabfall, Dachpappe, Platten aus Asbest, Leuchtstoffröhren, Metall, Auto- und Motorradteile, Glas, Öle / Farben / Chemie'}, 'page_content': 'Die Fraktion Sperrmüll darf folgendes enthalten: alte Möbel, Stühle, Couchen, Regale, Matratzen, Schränke, Teppich, Küchenmöbel. Die Fraktion Sperrmüll darf folgendes nicht enthalten: Elektrogeräte (Kühlschränke, Waschmaschinen, Fernseher, Computer), Bauschutt / Baumischabfall, Dachpappe, Platten aus Asbest, Leuchtstoffröhren, Metall, Auto- und Motorradteile, Glas, Öle / Farben / Chemie.',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460471328728945201, 'source': 'csv/fraktionen.csv', 'row': 2, 'Fraktion': 'Bauschutt', 'Was darf rein': '&lt;strong&gt;Mineralische Abfälle&lt;/strong&gt; Betonbruch, Kacheln und Fliesen, Keramik (ohne Kunststoffteile), Mauerwerk, Mörtel und Putzreste, Sand, Steine, Ziegel', 'Was darf NICHT rein': 'Druckbehälter wie Gasflaschen, Feuerlöscher oder Spraydosen (restentleert), Farben, Lacke und Öle, Gips, Glasreste, Holzreste, Kunststoff-, Folien- und Pappreste, Möbelstücke und Sperrmüll, Styropore und Dämmmaterialien, Tapetenreste, Ofen- und Schornsteinabbruch'}, 'page_content': 'Die Fraktion Bauschutt darf folgendes enthalten: &lt;strong&gt;Mineralische Abfälle&lt;/strong&gt; Betonbruch, Kacheln und Fliesen, Keramik (ohne Kunststoffteile), Mauerwerk, Mörtel und Putzreste, Sand, Steine, Ziegel. Die Fraktion Bauschutt darf folgendes nicht enthalten: Druckbehälter wie Gasflaschen, Feuerlöscher oder Spraydosen (restentleert), Farben, Lacke und Öle, Gips, Glasreste, Holzreste, Kunststoff-, Folien- und Pappreste, Möbelstücke und Sperrmüll, Styropore und Dämmmaterialien, Tapetenreste, Ofen- und Schornsteinabbruch.',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73" s="1" t="str" cm="1">
        <f t="array" ref="L73">_xlfn.LET(
  _xlpm.txt, K73,
  _xlpm.arr, _xlfn.DROP(_xlfn.TEXTSPLIT(_xlpm.txt, "'Fraktion': '"),,1),
  _xlpm.namen, _xlfn.TEXTBEFORE(_xlpm.arr, "',"),
  IFERROR(_xlfn.TEXTJOIN(", ", TRUE, _xlfn.UNIQUE(TRIM(_xlpm.namen))), "")
)</f>
        <v>Sperrmüll, Baumischabfall, Bauschutt, Mischabfall | Gewerbeabfall</v>
      </c>
      <c r="M73" s="1" t="str" cm="1">
        <f t="array" ref="M73">_xlfn.LET(
  _xlpm.txt, K73,
  _xlpm.teile, _xlfn.TEXTSPLIT(_xlpm.txt, "'Antwort': '"),
  _xlpm.koerper, _xlfn.DROP(_xlpm.teile,,1),
  _xlpm.antworten, _xlfn.TEXTBEFORE(_xlpm.koerper, "'}, 'page_content'"),
  IFERROR(_xlfn.TEXTJOIN(", ", TRUE, _xlfn.UNIQUE(TRIM(_xlpm.antworten))), "")
)</f>
        <v/>
      </c>
      <c r="N73" t="s">
        <v>632</v>
      </c>
    </row>
    <row r="74" spans="1:30" ht="60" x14ac:dyDescent="0.25">
      <c r="J74" t="str">
        <v>Wie entsorgt man Laminat?</v>
      </c>
      <c r="K74" t="str" cm="1">
        <f t="array" ref="K74">_xlfn.LET(
  _xlpm.keys, _xlfn.TOCOL(_3sm_4_1_4o[[generierte_frage_0]:[generierte_frage_7]], 1),
  _xlpm.vals, _xlfn.TOCOL(_3sm_4_1_4o[[kontext_frage_0]:[kontext_frage_7]], 1),
  _xlpm.maske, _xlpm.keys&lt;&gt;"",
  IFERROR(
    _xlfn.XLOOKUP(
      J74,
      _xlfn._xlws.FILTER(_xlpm.keys, _xlpm.maske, ""),
      _xlfn._xlws.FILTER(_xlpm.vals, _xlpm.maske, ""),
      "nicht gefunden"
    ),
    "nicht gefunden"
  )
)</f>
        <v>[{'id':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460471328728945204, 'source': 'csv/fraktionen.csv', 'row': 5, 'Fraktion': 'E-Geräte (Kleingeräte)', 'Was darf rein': 'Bohrmaschinen, Drucker, Kaffeemaschinen, Monitor, PCs, Radios, Rasierer, Taschenrechner, Toaster', 'Was darf NICHT rein': 'Energiesparlampen, Gasentladungs- und Energiesparlampen, Leuchtstoffröhren sowie Großgeräte wie z. B. Fernseher, Herde, Kühlschränke, Lampen, Trockner, Waschmaschinen'}, 'page_content': 'Die Fraktion E-Geräte (Kleingeräte) darf folgendes enthalten: Bohrmaschinen, Drucker, Kaffeemaschinen, Monitor, PCs, Radios, Rasierer, Taschenrechner, Toaster. Die Fraktion E-Geräte (Kleingeräte) darf folgendes nicht enthalten: Energiesparlampen, Gasentladungs- und Energiesparlampen, Leuchtstoffröhren sowie Großgeräte wie z. B. Fernseher, Herde, Kühlschränke, Lampen, Trockner, Waschmaschinen.', 'type': 'Document'}, {'id': None, 'metadata': {'pk': 460471328728945210, 'source': 'csv/fraktionen.csv', 'row': 11, 'Fraktion': 'Mischabfall | Gewerbeabfall', 'Was darf rein':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'Was darf NICHT rein':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'page_content': 'Die Fraktion Mischabfall | Gewerbeabfall darf folgendes enthalten: kleinteilige Abfälle aus Holz und Holzresten, Papier, auch beschichtetes Papier, Kunststoffe, Kunststoffteile und -gemische, Folie, auch verschmutzte Folien, Verbundstoffe, Spielzeug, Kohlepapier, Textilien, trockene verwertbare, ungefährliche Stoffe, Holz- und Textilverbunde, Gummi, Kunststofffaserabfälle, verschmutzte Kartonagen/Verpackungen, Papierhandtücher und -Servietten, Tapetenreste, Staubsaugerbeutel. Die Fraktion Mischabfall | Gewerbeabfall darf folgendes nicht enthalten: Bio- und Speisereste, verpackte Lebensmittel, Grünschnitt und Laub in größerem Umfang, Bauabfälle, sperrige Abfälle, Elektronikschrott, Sondermüll (z.B. Farbe, Kleber, Leuchtstoffröhren, Batterien, Autoreifen), Keramik, Porzellan, Steingut, flüssige, pastöse, staubförmige Abfälle, Hygieneartikel, E-Geräte, Abfälle aus dem medizinischen Bereich (z.B. Wegwerfwindeln, Spritzbesteck), explosives Material.', 'type': 'Document'}]</v>
      </c>
      <c r="L74" s="1" t="str" cm="1">
        <f t="array" ref="L74">_xlfn.LET(
  _xlpm.txt, K74,
  _xlpm.arr, _xlfn.DROP(_xlfn.TEXTSPLIT(_xlpm.txt, "'Fraktion': '"),,1),
  _xlpm.namen, _xlfn.TEXTBEFORE(_xlpm.arr, "',"),
  IFERROR(_xlfn.TEXTJOIN(", ", TRUE, _xlfn.UNIQUE(TRIM(_xlpm.namen))), "")
)</f>
        <v>Baumischabfall, Holz A1 - A3, E-Geräte (Kleingeräte), Mischabfall | Gewerbeabfall</v>
      </c>
      <c r="M74" s="1" t="str" cm="1">
        <f t="array" ref="M74">_xlfn.LET(
  _xlpm.txt, K74,
  _xlpm.teile, _xlfn.TEXTSPLIT(_xlpm.txt, "'Antwort': '"),
  _xlpm.koerper, _xlfn.DROP(_xlpm.teile,,1),
  _xlpm.antworten, _xlfn.TEXTBEFORE(_xlpm.koerper, "'}, 'page_content'"),
  IFERROR(_xlfn.TEXTJOIN(", ", TRUE, _xlfn.UNIQUE(TRIM(_xlpm.antworten))), "")
)</f>
        <v/>
      </c>
      <c r="N74" t="s">
        <v>633</v>
      </c>
    </row>
    <row r="75" spans="1:30" ht="45" x14ac:dyDescent="0.25">
      <c r="J75" t="str">
        <v>Wie entsorgt man behandeltes Holz?</v>
      </c>
      <c r="K75" t="str" cm="1">
        <f t="array" ref="K75">_xlfn.LET(
  _xlpm.keys, _xlfn.TOCOL(_3sm_4_1_4o[[generierte_frage_0]:[generierte_frage_7]], 1),
  _xlpm.vals, _xlfn.TOCOL(_3sm_4_1_4o[[kontext_frage_0]:[kontext_frage_7]], 1),
  _xlpm.maske, _xlpm.keys&lt;&gt;"",
  IFERROR(
    _xlfn.XLOOKUP(
      J75,
      _xlfn._xlws.FILTER(_xlpm.keys, _xlpm.maske, ""),
      _xlfn._xlws.FILTER(_xlpm.vals, _xlpm.maske, ""),
      "nicht gefunden"
    ),
    "nicht gefunden"
  )
)</f>
        <v>[{'id': None, 'metadata': {'pk': 460471328728945207, 'source': 'csv/fraktionen.csv', 'row': 8, 'Fraktion': 'Holz A4', 'Was darf rein':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'Was darf NICHT rein': 'Fenster, Althölzer mit Resten von Dachpappe, Teppich oder Fußbodenbelag, Bahnschwellen, Holzwolle-Leichtbauplatten, Polstermöbel und Sperrmüll, Stamm-, Wurzel-und Astholz, Leitungs-/Telefonmast'}, 'page_content': 'Die Fraktion Holz A4 darf folgendes enthalten: Abschnitte, Holz, Spanplatten und Furniere mit schädlichen Verunreinigungen, Bau-und Abbruchholz mit schädlichen Verunreinigungen, Brandholz, Dämm-und Schallschutzplatten, behandelt mit Mitteln, die PCB enthalten, Fensterholz, Hölzer aus der Landwirtschaft, Wasserbau, industriellen Anwendung und Bergbau, Holzfachwerk und Dachsparren, Imprägnierte Hölzer aus dem Außenbereich wie z. B. Gartenmöbel, Terrassendielen, Jägerzaun, Kabeltrommeln aus Vollholz (hergestellt vor 1989), Konstruktionshölzer für tragende Teile, Munitionskisten, Außentüren, Türblätter (lackiert)&lt;br/&gt;&lt;br/&gt;Hinweis: Nägel, Schrauben und kleine Scharniere müssen nicht abmontiert werden.. Die Fraktion Holz A4 darf folgendes nicht enthalten: Fenster, Althölzer mit Resten von Dachpappe, Teppich oder Fußbodenbelag, Bahnschwellen, Holzwolle-Leichtbauplatten, Polstermöbel und Sperrmüll, Stamm-, Wurzel-und Astholz, Leitungs-/Telefonmast.', 'type': 'Document'}, {'id': None, 'metadata': {'pk': 460471328728945205, 'source': 'csv/fraktionen.csv', 'row': 6, 'Fraktion': 'Grünschnitt | Gartenabfälle', 'Was darf rein': 'Laub, Gras, Material aus Bepflanzungswechsel, eingegangene Sträucher/ Hecken, Rasenschnitt, Unkraut, geschredderter Gehölzschnitt', 'Was darf NICHT rein': 'Sägemehl, Sägespäne, Baureststoffe, Materialien die schädliche Stoffe enthalten, Mutterboden, Bodenaushub, behandeltes Holz, tierische Abfälle, Astholz, Dickholz, Stammholz, Stubben und Wurzeln'}, 'page_content': 'Die Fraktion Grünschnitt | Gartenabfälle darf folgendes enthalten: Laub, Gras, Material aus Bepflanzungswechsel, eingegangene Sträucher/ Hecken, Rasenschnitt, Unkraut, geschredderter Gehölzschnitt. Die Fraktion Grünschnitt | Gartenabfälle darf folgendes nicht enthalten: Sägemehl, Sägespäne, Baureststoffe, Materialien die schädliche Stoffe enthalten, Mutterboden, Bodenaushub, behandeltes Holz, tierische Abfälle, Astholz, Dickholz, Stammholz, Stubben und Wurzeln.', 'type': 'Document'}, {'id': None, 'metadata': {'pk': 460471328728945206, 'source': 'csv/fraktionen.csv', 'row': 7, 'Fraktion': 'Holz A1 - A3', 'Was darf rein':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'Was darf NICHT rein': 'Althölzer mit Resten von Dachpappe, Teppich oder Fußbodenbelag, Bahnschwellen, Holzwolle-Leichtbauplatten, Polstermöbel und Sperrmüll, Stamm-, Wurzel-und Astholz'}, 'page_content': 'Die Fraktion Holz A1 - A3 darf folgendes enthalten: &lt;strong&gt;Naturbelassene Vollhölzer (A I), wie z. B.&lt;/strong&gt; (Euro-)Paletten aus Vollholz, Kabeltrommeln (hergestellt nach 1989), Kanthölzer, Möbel, Küchen und sonstige Inneneinrichtung aus Vollholz, Obst-, Gemüse-und Transportkisten aus Vollholz, Verschnitt und Späne&lt;br/&gt;&lt;br/&gt;&lt;strong&gt;Verleimtes oder gestrichenes Altholz ohne halogenorganische Verbindungen*(A II), wie z. B.&lt;/strong&gt; Balken und Bauhölzer, Dielen, Fehlböden, Bretter-Schalungen aus dem Innenausbau, Paletten aus Holzwerkstoffen, Schalbretter, Transportkisten aus Holzwerkstoffen, Türen und Zargen von Innentüren (ohne schädliche Verunreinigung)&lt;br/&gt;&lt;br/&gt;&lt;strong&gt;Beschichtetes Altholz mit halogenorganischen Verbindungen, aber ohne Holzschutzmittel wie Lasuren oder Pestizide (A III), wie z. B.&lt;/strong&gt; Altholz aus Sperrmüll, Laminat, Möbel, Küchen und sonstige Inneneinrichtung, OSB-Platten, Spanplatten&lt;br/&gt;&lt;br/&gt;Hinweis: Nägel, Schrauben und kleine Scharniere müssen nicht abmontiert werden.. Die Fraktion Holz A1 - A3 darf folgendes nicht enthalten: Althölzer mit Resten von Dachpappe, Teppich oder Fußbodenbelag, Bahnschwellen, Holzwolle-Leichtbauplatten, Polstermöbel und Sperrmüll, Stamm-, Wurzel-und Astholz.', 'type': 'Document'}, {'id': None, 'metadata': {'pk': 460471328728945200, 'source': 'csv/fraktionen.csv', 'row': 1, 'Fraktion': 'Baumischabfall', 'Was darf rein': 'Betonbruch, Gips, Glasreste, Holzreste, Kacheln und Fliesen, Keramik (ohne Kunststoffteile), Kunststoff-, Folien- und Pappreste, Mauerwerk, Mörtel und Putzreste, Sand, Steine, Tapetenreste, Ziegel', 'Was darf NICHT rein': 'behandeltes Holz, Druckbehälter wie Gasflaschen, Feuerlöscher oder Spraydosen (restentleert), Farben, Lacke und Öle, Möbelstücke und Sperrmüll, Styropore und Dämmmaterialien'}, 'page_content': 'Die Fraktion Baumischabfall darf folgendes enthalten: Betonbruch, Gips, Glasreste, Holzreste, Kacheln und Fliesen, Keramik (ohne Kunststoffteile), Kunststoff-, Folien- und Pappreste, Mauerwerk, Mörtel und Putzreste, Sand, Steine, Tapetenreste, Ziegel. Die Fraktion Baumischabfall darf folgendes nicht enthalten: behandeltes Holz, Druckbehälter wie Gasflaschen, Feuerlöscher oder Spraydosen (restentleert), Farben, Lacke und Öle, Möbelstücke und Sperrmüll, Styropore und Dämmmaterialien.', 'type': 'Document'}]</v>
      </c>
      <c r="L75" s="1" t="str" cm="1">
        <f t="array" ref="L75">_xlfn.LET(
  _xlpm.txt, K75,
  _xlpm.arr, _xlfn.DROP(_xlfn.TEXTSPLIT(_xlpm.txt, "'Fraktion': '"),,1),
  _xlpm.namen, _xlfn.TEXTBEFORE(_xlpm.arr, "',"),
  IFERROR(_xlfn.TEXTJOIN(", ", TRUE, _xlfn.UNIQUE(TRIM(_xlpm.namen))), "")
)</f>
        <v>Holz A4, Grünschnitt | Gartenabfälle, Holz A1 - A3, Baumischabfall</v>
      </c>
      <c r="M75" s="1" t="str" cm="1">
        <f t="array" ref="M75">_xlfn.LET(
  _xlpm.txt, K75,
  _xlpm.teile, _xlfn.TEXTSPLIT(_xlpm.txt, "'Antwort': '"),
  _xlpm.koerper, _xlfn.DROP(_xlpm.teile,,1),
  _xlpm.antworten, _xlfn.TEXTBEFORE(_xlpm.koerper, "'}, 'page_content'"),
  IFERROR(_xlfn.TEXTJOIN(", ", TRUE, _xlfn.UNIQUE(TRIM(_xlpm.antworten))), "")
)</f>
        <v/>
      </c>
      <c r="N75" t="s">
        <v>632</v>
      </c>
    </row>
    <row r="78" spans="1:30" x14ac:dyDescent="0.25">
      <c r="A78" t="s">
        <v>636</v>
      </c>
      <c r="B78" t="s">
        <v>637</v>
      </c>
      <c r="C78" s="1" t="s">
        <v>638</v>
      </c>
      <c r="D78" s="1" t="s">
        <v>639</v>
      </c>
      <c r="E78" s="10" t="s">
        <v>640</v>
      </c>
    </row>
    <row r="79" spans="1:30" x14ac:dyDescent="0.25">
      <c r="A79" t="s">
        <v>596</v>
      </c>
      <c r="B79">
        <f>ROWS(_xlfn.ANCHORARRAY(B2))</f>
        <v>65</v>
      </c>
      <c r="C79" s="1">
        <f>COUNTIF(F2:F66,"Ja")</f>
        <v>56</v>
      </c>
      <c r="D79" s="1">
        <f>COUNTIF(F2:F66,"Nein")</f>
        <v>9</v>
      </c>
      <c r="E79" s="1">
        <f>C79/B79</f>
        <v>0.86153846153846159</v>
      </c>
    </row>
    <row r="80" spans="1:30" x14ac:dyDescent="0.25">
      <c r="A80" t="s">
        <v>599</v>
      </c>
      <c r="B80">
        <f>ROWS(_xlfn.ANCHORARRAY(J2))</f>
        <v>74</v>
      </c>
      <c r="C80" s="1">
        <f>COUNTIF(N2:N75,"Ja")</f>
        <v>62</v>
      </c>
      <c r="D80" s="1">
        <f>COUNTIF(N2:N75,"Nein")</f>
        <v>12</v>
      </c>
      <c r="E80" s="1">
        <f>C80/B80</f>
        <v>0.83783783783783783</v>
      </c>
    </row>
    <row r="81" spans="1:5" x14ac:dyDescent="0.25">
      <c r="A81" t="s">
        <v>641</v>
      </c>
      <c r="B81">
        <f>SUM(B79,B80)</f>
        <v>139</v>
      </c>
      <c r="C81">
        <f t="shared" ref="C81:D81" si="0">SUM(C79,C80)</f>
        <v>118</v>
      </c>
      <c r="D81">
        <f t="shared" si="0"/>
        <v>21</v>
      </c>
      <c r="E81" s="1">
        <f>C81/B81</f>
        <v>0.84892086330935257</v>
      </c>
    </row>
    <row r="82" spans="1:5" x14ac:dyDescent="0.25">
      <c r="A82" t="s">
        <v>871</v>
      </c>
      <c r="B82">
        <f>ROWS(_xlfn.ANCHORARRAY(R2))</f>
        <v>68</v>
      </c>
      <c r="C82" s="1">
        <f>COUNTIF(V2:V75,"Ja")</f>
        <v>63</v>
      </c>
      <c r="D82" s="1">
        <f>COUNTIF(V2:V75,"Nein")</f>
        <v>4</v>
      </c>
      <c r="E82" s="1">
        <f>C82/B82</f>
        <v>0.92647058823529416</v>
      </c>
    </row>
    <row r="83" spans="1:5" x14ac:dyDescent="0.25">
      <c r="A83" t="s">
        <v>872</v>
      </c>
      <c r="B83">
        <f>ROWS(_xlfn.ANCHORARRAY(Z2))</f>
        <v>69</v>
      </c>
      <c r="C83" s="1">
        <f>COUNTIF(AD2:AD70,"Ja")</f>
        <v>64</v>
      </c>
      <c r="D83" s="1">
        <f>COUNTIF(AD2:AD70,"Nein")</f>
        <v>5</v>
      </c>
      <c r="E83" s="1">
        <f>C83/B83</f>
        <v>0.92753623188405798</v>
      </c>
    </row>
    <row r="84" spans="1:5" x14ac:dyDescent="0.25">
      <c r="A84" t="s">
        <v>874</v>
      </c>
      <c r="B84">
        <f>SUM(B82,B83)</f>
        <v>137</v>
      </c>
      <c r="C84">
        <f>SUM(C82,C83)</f>
        <v>127</v>
      </c>
      <c r="D84" s="1">
        <f>SUM(D82:D83)</f>
        <v>9</v>
      </c>
      <c r="E84" s="1">
        <f>C84/B84</f>
        <v>0.92700729927007297</v>
      </c>
    </row>
  </sheetData>
  <hyperlinks>
    <hyperlink ref="E78" r:id="rId1" xr:uid="{13352C37-24D0-4D39-8C4A-2EB88E4206E8}"/>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1EDD2-B5E0-42A2-BD98-44DE2B45AB34}">
  <sheetPr codeName="Tabelle6">
    <tabColor rgb="FF002060"/>
  </sheetPr>
  <dimension ref="A1:AG113"/>
  <sheetViews>
    <sheetView topLeftCell="U1" workbookViewId="0">
      <selection activeCell="AC1" sqref="AC1"/>
    </sheetView>
  </sheetViews>
  <sheetFormatPr baseColWidth="10" defaultRowHeight="15" x14ac:dyDescent="0.25"/>
  <cols>
    <col min="2" max="2" width="69" style="1" customWidth="1"/>
    <col min="3" max="3" width="145.140625" style="1" customWidth="1"/>
    <col min="4" max="4" width="31.5703125" bestFit="1" customWidth="1"/>
    <col min="5" max="5" width="135.85546875" style="1" customWidth="1"/>
    <col min="6" max="6" width="19.7109375" customWidth="1"/>
    <col min="11" max="11" width="99.140625" customWidth="1"/>
    <col min="12" max="12" width="50.5703125" customWidth="1"/>
    <col min="13" max="13" width="23.7109375" customWidth="1"/>
    <col min="14" max="14" width="40.28515625" customWidth="1"/>
    <col min="15" max="15" width="40.5703125" customWidth="1"/>
    <col min="20" max="20" width="82" style="1" customWidth="1"/>
    <col min="21" max="21" width="96.42578125" style="1" customWidth="1"/>
    <col min="22" max="22" width="23.7109375" customWidth="1"/>
    <col min="23" max="23" width="87" style="1" customWidth="1"/>
    <col min="24" max="24" width="19.7109375" customWidth="1"/>
    <col min="29" max="29" width="60.5703125" customWidth="1"/>
    <col min="30" max="30" width="68.140625" customWidth="1"/>
    <col min="31" max="31" width="23.7109375" customWidth="1"/>
    <col min="32" max="32" width="100.85546875" customWidth="1"/>
    <col min="33" max="33" width="19.7109375" customWidth="1"/>
  </cols>
  <sheetData>
    <row r="1" spans="1:33" ht="30" x14ac:dyDescent="0.25">
      <c r="A1" t="s">
        <v>596</v>
      </c>
      <c r="B1" s="1" t="s">
        <v>642</v>
      </c>
      <c r="C1" s="1" t="s">
        <v>4</v>
      </c>
      <c r="D1" t="s">
        <v>645</v>
      </c>
      <c r="E1" s="1" t="s">
        <v>643</v>
      </c>
      <c r="F1" t="s">
        <v>644</v>
      </c>
      <c r="J1" t="s">
        <v>599</v>
      </c>
      <c r="K1" s="1" t="s">
        <v>642</v>
      </c>
      <c r="L1" s="1" t="s">
        <v>4</v>
      </c>
      <c r="M1" t="s">
        <v>645</v>
      </c>
      <c r="N1" s="1" t="s">
        <v>643</v>
      </c>
      <c r="O1" t="s">
        <v>644</v>
      </c>
      <c r="S1" t="s">
        <v>871</v>
      </c>
      <c r="T1" s="1" t="s">
        <v>642</v>
      </c>
      <c r="U1" s="1" t="s">
        <v>4</v>
      </c>
      <c r="V1" t="s">
        <v>645</v>
      </c>
      <c r="W1" s="1" t="s">
        <v>643</v>
      </c>
      <c r="X1" t="s">
        <v>644</v>
      </c>
      <c r="AB1" t="s">
        <v>872</v>
      </c>
      <c r="AC1" s="1" t="s">
        <v>642</v>
      </c>
      <c r="AD1" s="1" t="s">
        <v>4</v>
      </c>
      <c r="AE1" t="s">
        <v>645</v>
      </c>
      <c r="AF1" s="1" t="s">
        <v>643</v>
      </c>
      <c r="AG1" t="s">
        <v>644</v>
      </c>
    </row>
    <row r="2" spans="1:33" ht="390" x14ac:dyDescent="0.25">
      <c r="B2" s="1" t="str">
        <f>_3sm_4_1_4_1[[#This Row],[anfrage]]</f>
        <v>Wir möchten Sperrmüll entsorgen. Darf im Container auch eine alte Stehlampe, Stühle und Tische entsorgt werden. Außerdem haben wir einen alten Crosstrainer wie sieht es damit aus?</v>
      </c>
      <c r="C2" s="1" t="str">
        <f>_3sm_4_1_4_1[[#This Row],[wunschantwort]]</f>
        <v>Bis auf den Crosstrainer und die Stehlampe darf alles im Sperrmüll entsorgt werden. Die müssen in Elekro Kleingeräte entsorgt werden.</v>
      </c>
      <c r="D2" t="str">
        <f>_3sm_4_1_4_1[[#This Row],[wunsch_klassifizierung]]</f>
        <v>waste_disposal_guidance</v>
      </c>
      <c r="E2" s="1" t="str">
        <f>_3sm_4_1_4_1[[#This Row],[generierte_antwort]]</f>
        <v>Stühle und Tische dürfen im Sperrmüllcontainer entsorgt werden. Eine alte Stehlampe und ein alter Crosstrainer dürfen jedoch nicht im Sperrmüllcontainer entsorgt werden, da Elektrogeräte im Sperrmüll nicht erlaubt sind.</v>
      </c>
      <c r="F2" t="s">
        <v>632</v>
      </c>
      <c r="K2" s="1" t="str">
        <f>_3sm_4_1_4o[[#This Row],[anfrage]]</f>
        <v>Wir möchten Sperrmüll entsorgen. Darf im Container auch eine alte Stehlampe, Stühle und Tische entsorgt werden. Außerdem haben wir einen alten Crosstrainer wie sieht es damit aus?</v>
      </c>
      <c r="L2" s="1" t="str">
        <f>_3sm_4_1_4o[[#This Row],[wunschantwort]]</f>
        <v>Bis auf den Crosstrainer und die Stehlampe darf alles im Sperrmüll entsorgt werden. Die müssen in Elekro Kleingeräte entsorgt werden.</v>
      </c>
      <c r="M2" t="str">
        <f>_3sm_4_1_4o[[#This Row],[wunsch_klassifizierung]]</f>
        <v>waste_disposal_guidance</v>
      </c>
      <c r="N2" s="1" t="str">
        <f>_3sm_4_1_4o[[#This Row],[generierte_antwort]]</f>
        <v>Eine alte Stehlampe und ein alter Crosstrainer dürfen nicht im Sperrmüll entsorgt werden, da sie als Elektrogeräte gelten. Stühle und Tische hingegen können im Sperrmüll entsorgt werden.</v>
      </c>
      <c r="O2" t="s">
        <v>632</v>
      </c>
      <c r="T2" s="18" t="str">
        <f>_3lg_4_1_4_1[[#This Row],[anfrage]]</f>
        <v>Wir möchten Sperrmüll entsorgen. Darf im Container auch eine alte Stehlampe, Stühle und Tische entsorgt werden. Außerdem haben wir einen alten Crosstrainer wie sieht es damit aus?</v>
      </c>
      <c r="U2" s="19" t="str">
        <f>_3lg_4_1_4_1[[#This Row],[wunschantwort]]</f>
        <v>Bis auf den Crosstrainer und die Stehlampe darf alles im Sperrmüll entsorgt werden. Die müssen in Elekro Kleingeräte entsorgt werden.</v>
      </c>
      <c r="V2" s="11" t="str">
        <f>_3lg_4_1_4_1[[#This Row],[wunsch_klassifizierung]]</f>
        <v>waste_disposal_guidance</v>
      </c>
      <c r="W2" s="19" t="str">
        <f>_3lg_4_1_4_1[[#This Row],[generierte_antwort]]</f>
        <v>Eine alte Stehlampe darf nicht im Sperrmüllcontainer entsorgt werden, da sie als Elektrogerät gilt. Stühle und Tische dürfen hingegen im Sperrmüllcontainer entsorgt werden, da sie zu den erlaubten Möbelstücken zählen. Ein alter Crosstrainer darf ebenfalls nicht im Sperrmüllcontainer entsorgt werden, da er als Elektrogerät und Metallgegenstand ausgeschlossen ist.</v>
      </c>
      <c r="X2" s="9" t="s">
        <v>632</v>
      </c>
      <c r="AC2" s="18" t="str">
        <f>_3lg_4_1_4o[[#This Row],[anfrage]]</f>
        <v>Wir möchten Sperrmüll entsorgen. Darf im Container auch eine alte Stehlampe, Stühle und Tische entsorgt werden. Außerdem haben wir einen alten Crosstrainer wie sieht es damit aus?</v>
      </c>
      <c r="AD2" s="19" t="str">
        <f>_3lg_4_1_4o[[#This Row],[wunschantwort]]</f>
        <v>Bis auf den Crosstrainer und die Stehlampe darf alles im Sperrmüll entsorgt werden. Die müssen in Elekro Kleingeräte entsorgt werden.</v>
      </c>
      <c r="AE2" s="11" t="str">
        <f>_3lg_4_1_4o[[#This Row],[wunsch_klassifizierung]]</f>
        <v>waste_disposal_guidance</v>
      </c>
      <c r="AF2" s="19" t="str">
        <f>_3lg_4_1_4o[[#This Row],[generierte_antwort]]</f>
        <v>Eine alte Stehlampe und ein alter Crosstrainer dürfen nicht im Sperrmüllcontainer entsorgt werden, da sie nicht zur Fraktion Sperrmüll gehören. Stühle und Tische hingegen dürfen im Sperrmüllcontainer entsorgt werden, da sie als Möbel gelten.</v>
      </c>
      <c r="AG2" s="9" t="s">
        <v>632</v>
      </c>
    </row>
    <row r="3" spans="1:33" ht="150" x14ac:dyDescent="0.25">
      <c r="B3" s="1" t="str">
        <f>_3sm_4_1_4_1[[#This Row],[anfrage]]</f>
        <v>wir bitten um Abholung der Herrenlosen Papiermülltonne in der Otto-Suhr Allee- 80-82</v>
      </c>
      <c r="C3" s="1" t="str">
        <f>_3sm_4_1_4_1[[#This Row],[wunschantwort]]</f>
        <v/>
      </c>
      <c r="D3" t="str">
        <f>_3sm_4_1_4_1[[#This Row],[wunsch_klassifizierung]]</f>
        <v>complex_query_customer_support</v>
      </c>
      <c r="E3" s="1" t="str">
        <f>_3sm_4_1_4_1[[#This Row],[generierte_antwort]]</f>
        <v>Bitte kontaktieren Sie unseren Kundenservice</v>
      </c>
      <c r="F3" t="s">
        <v>632</v>
      </c>
      <c r="K3" s="1" t="str">
        <f>_3sm_4_1_4o[[#This Row],[anfrage]]</f>
        <v>wir bitten um Abholung der Herrenlosen Papiermülltonne in der Otto-Suhr Allee- 80-82</v>
      </c>
      <c r="L3" s="1" t="str">
        <f>_3sm_4_1_4o[[#This Row],[wunschantwort]]</f>
        <v/>
      </c>
      <c r="M3" t="str">
        <f>_3sm_4_1_4o[[#This Row],[wunsch_klassifizierung]]</f>
        <v>complex_query_customer_support</v>
      </c>
      <c r="N3" s="1" t="str">
        <f>_3sm_4_1_4o[[#This Row],[generierte_antwort]]</f>
        <v>Bitte kontaktieren Sie unseren Kundenservice</v>
      </c>
      <c r="O3" t="s">
        <v>632</v>
      </c>
      <c r="T3" s="18" t="str">
        <f>_3lg_4_1_4_1[[#This Row],[anfrage]]</f>
        <v>wir bitten um Abholung der Herrenlosen Papiermülltonne in der Otto-Suhr Allee- 80-82</v>
      </c>
      <c r="U3" s="19" t="str">
        <f>_3lg_4_1_4_1[[#This Row],[wunschantwort]]</f>
        <v/>
      </c>
      <c r="V3" s="11" t="str">
        <f>_3lg_4_1_4_1[[#This Row],[wunsch_klassifizierung]]</f>
        <v>complex_query_customer_support</v>
      </c>
      <c r="W3" s="19" t="str">
        <f>_3lg_4_1_4_1[[#This Row],[generierte_antwort]]</f>
        <v>Bitte kontaktieren Sie unseren Kundenservice</v>
      </c>
      <c r="X3" s="9" t="s">
        <v>632</v>
      </c>
      <c r="AC3" s="18" t="str">
        <f>_3lg_4_1_4o[[#This Row],[anfrage]]</f>
        <v>wir bitten um Abholung der Herrenlosen Papiermülltonne in der Otto-Suhr Allee- 80-82</v>
      </c>
      <c r="AD3" s="19" t="str">
        <f>_3lg_4_1_4o[[#This Row],[wunschantwort]]</f>
        <v/>
      </c>
      <c r="AE3" s="11" t="str">
        <f>_3lg_4_1_4o[[#This Row],[wunsch_klassifizierung]]</f>
        <v>complex_query_customer_support</v>
      </c>
      <c r="AF3" s="19" t="str">
        <f>_3lg_4_1_4o[[#This Row],[generierte_antwort]]</f>
        <v>Bitte kontaktieren Sie unseren Kundenservice</v>
      </c>
      <c r="AG3" s="9" t="s">
        <v>632</v>
      </c>
    </row>
    <row r="4" spans="1:33" ht="409.5" x14ac:dyDescent="0.25">
      <c r="B4" s="1" t="str">
        <f>_3sm_4_1_4_1[[#This Row],[anfrage]]</f>
        <v>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v>
      </c>
      <c r="C4" s="1" t="str">
        <f>_3sm_4_1_4_1[[#This Row],[wunschantwort]]</f>
        <v>Für die Stellplatzgenehmigung bist du verantwortlich. Bitte kontaktiere deine Behörde.</v>
      </c>
      <c r="D4" t="str">
        <f>_3sm_4_1_4_1[[#This Row],[wunsch_klassifizierung]]</f>
        <v>internal_faq</v>
      </c>
      <c r="E4" s="1" t="str">
        <f>_3sm_4_1_4_1[[#This Row],[generierte_antwort]]</f>
        <v>Bitte kontaktieren Sie unseren Kundenservice</v>
      </c>
      <c r="F4" t="s">
        <v>633</v>
      </c>
      <c r="K4" s="1" t="str">
        <f>_3sm_4_1_4o[[#This Row],[anfrage]]</f>
        <v>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v>
      </c>
      <c r="L4" s="1" t="str">
        <f>_3sm_4_1_4o[[#This Row],[wunschantwort]]</f>
        <v>Für die Stellplatzgenehmigung bist du verantwortlich. Bitte kontaktiere deine Behörde.</v>
      </c>
      <c r="M4" t="str">
        <f>_3sm_4_1_4o[[#This Row],[wunsch_klassifizierung]]</f>
        <v>internal_faq</v>
      </c>
      <c r="N4" s="1" t="str">
        <f>_3sm_4_1_4o[[#This Row],[generierte_antwort]]</f>
        <v>Bitte kontaktieren Sie unseren Kundenservice</v>
      </c>
      <c r="O4" t="s">
        <v>633</v>
      </c>
      <c r="T4" s="18" t="str">
        <f>_3lg_4_1_4_1[[#This Row],[anfrage]]</f>
        <v>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v>
      </c>
      <c r="U4" s="19" t="str">
        <f>_3lg_4_1_4_1[[#This Row],[wunschantwort]]</f>
        <v>Für die Stellplatzgenehmigung bist du verantwortlich. Bitte kontaktiere deine Behörde.</v>
      </c>
      <c r="V4" s="11" t="str">
        <f>_3lg_4_1_4_1[[#This Row],[wunsch_klassifizierung]]</f>
        <v>internal_faq</v>
      </c>
      <c r="W4" s="19" t="str">
        <f>_3lg_4_1_4_1[[#This Row],[generierte_antwort]]</f>
        <v>Bitte kontaktieren Sie unseren Kundenservice</v>
      </c>
      <c r="X4" s="9" t="s">
        <v>633</v>
      </c>
      <c r="AC4" s="18" t="str">
        <f>_3lg_4_1_4o[[#This Row],[anfrage]]</f>
        <v>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v>
      </c>
      <c r="AD4" s="19" t="str">
        <f>_3lg_4_1_4o[[#This Row],[wunschantwort]]</f>
        <v>Für die Stellplatzgenehmigung bist du verantwortlich. Bitte kontaktiere deine Behörde.</v>
      </c>
      <c r="AE4" s="11" t="str">
        <f>_3lg_4_1_4o[[#This Row],[wunsch_klassifizierung]]</f>
        <v>internal_faq</v>
      </c>
      <c r="AF4" s="19" t="str">
        <f>_3lg_4_1_4o[[#This Row],[generierte_antwort]]</f>
        <v>Bitte kontaktieren Sie unseren Kundenservice</v>
      </c>
      <c r="AG4" s="9" t="s">
        <v>633</v>
      </c>
    </row>
    <row r="5" spans="1:33" ht="270" x14ac:dyDescent="0.25">
      <c r="B5" s="1" t="str">
        <f>_3sm_4_1_4_1[[#This Row],[anfrage]]</f>
        <v>Kalksandsteine, Fliesen, Putz, Beton, Laminat, behandeltes Holz.</v>
      </c>
      <c r="C5" s="1" t="str">
        <f>_3sm_4_1_4_1[[#This Row],[wunschantwort]]</f>
        <v>Kalksandstein, Fliesen, Putz und Beton gehören in den Baumischabfall/bauschutt Container? Laminat und Behandeltes Holz gehört in die Fraktion Holz A1-A3</v>
      </c>
      <c r="D5" t="str">
        <f>_3sm_4_1_4_1[[#This Row],[wunsch_klassifizierung]]</f>
        <v>waste_disposal_guidance</v>
      </c>
      <c r="E5" s="1" t="str">
        <f>_3sm_4_1_4_1[[#This Row],[generierte_antwort]]</f>
        <v>Kalksandsteine entsorgst du als Bauschutt. Fliesen dürfen in den Bauschuttcontainer. Alter Putz kann in den Bauschutt oder Baumischabfall. Betonbruch darf im Bauschuttcontainer entsorgt werden. Laminat gehört in den Container für Holz A1 - A3, behandeltes Holz darf nicht in den Sperrmüll.</v>
      </c>
      <c r="F5" t="s">
        <v>632</v>
      </c>
      <c r="K5" s="1" t="str">
        <f>_3sm_4_1_4o[[#This Row],[anfrage]]</f>
        <v>Kalksandsteine, Fliesen, Putz, Beton, Laminat, behandeltes Holz.</v>
      </c>
      <c r="L5" s="1" t="str">
        <f>_3sm_4_1_4o[[#This Row],[wunschantwort]]</f>
        <v>Kalksandstein, Fliesen, Putz und Beton gehören in den Baumischabfall/bauschutt Container? Laminat und Behandeltes Holz gehört in die Fraktion Holz A1-A3</v>
      </c>
      <c r="M5" t="str">
        <f>_3sm_4_1_4o[[#This Row],[wunsch_klassifizierung]]</f>
        <v>waste_disposal_guidance</v>
      </c>
      <c r="N5" s="1" t="str">
        <f>_3sm_4_1_4o[[#This Row],[generierte_antwort]]</f>
        <v>Kalksandsteine, Fliesen, Putz und Beton werden in der Fraktion Bauschutt entsorgt. Laminat gehört zur Fraktion Holz A1 - A3. Behandeltes Holz wird in der Fraktion Holz A4 entsorgt.</v>
      </c>
      <c r="O5" t="s">
        <v>632</v>
      </c>
      <c r="T5" s="18" t="str">
        <f>_3lg_4_1_4_1[[#This Row],[anfrage]]</f>
        <v>Kalksandsteine, Fliesen, Putz, Beton, Laminat, behandeltes Holz.</v>
      </c>
      <c r="U5" s="19" t="str">
        <f>_3lg_4_1_4_1[[#This Row],[wunschantwort]]</f>
        <v>Kalksandstein, Fliesen, Putz und Beton gehören in den Baumischabfall/bauschutt Container? Laminat und Behandeltes Holz gehört in die Fraktion Holz A1-A3</v>
      </c>
      <c r="V5" s="11" t="str">
        <f>_3lg_4_1_4_1[[#This Row],[wunsch_klassifizierung]]</f>
        <v>waste_disposal_guidance</v>
      </c>
      <c r="W5" s="19" t="str">
        <f>_3lg_4_1_4_1[[#This Row],[generierte_antwort]]</f>
        <v>Kalksandsteine, Fliesen, Putz und reiner Beton können im Bauschuttcontainer entsorgt werden, sofern sie nicht mit anderen Materialien vermischt sind. Ist Beton mit anderen Stoffen vermischt, gehört er in den Baumischabfall. Laminat zählt zu Holz A3 und muss entsprechend entsorgt werden, nicht im Baumischabfall oder Holz A4. Behandeltes Holz darf nicht in den Sperrmüllcontainer. Achte immer darauf, die Materialien sauber zu trennen.</v>
      </c>
      <c r="X5" s="9" t="s">
        <v>632</v>
      </c>
      <c r="AC5" s="18" t="str">
        <f>_3lg_4_1_4o[[#This Row],[anfrage]]</f>
        <v>Kalksandsteine, Fliesen, Putz, Beton, Laminat, behandeltes Holz.</v>
      </c>
      <c r="AD5" s="19" t="str">
        <f>_3lg_4_1_4o[[#This Row],[wunschantwort]]</f>
        <v>Kalksandstein, Fliesen, Putz und Beton gehören in den Baumischabfall/bauschutt Container? Laminat und Behandeltes Holz gehört in die Fraktion Holz A1-A3</v>
      </c>
      <c r="AE5" s="11" t="str">
        <f>_3lg_4_1_4o[[#This Row],[wunsch_klassifizierung]]</f>
        <v>waste_disposal_guidance</v>
      </c>
      <c r="AF5" s="19" t="str">
        <f>_3lg_4_1_4o[[#This Row],[generierte_antwort]]</f>
        <v>Kalksandsteine, Fliesen, Putz und Beton gehören zur Fraktion Bauschutt. Laminat darf nicht in den Sperrmüll. Behandeltes Holz wird in der Fraktion Holz A4 entsorgt.</v>
      </c>
      <c r="AG5" s="9" t="s">
        <v>632</v>
      </c>
    </row>
    <row r="6" spans="1:33" ht="255" x14ac:dyDescent="0.25">
      <c r="B6" s="1" t="str">
        <f>_3sm_4_1_4_1[[#This Row],[anfrage]]</f>
        <v>Hallo ich brauche einen Container für den Bodenaushub. Materialien zu entsorgen sind Erde und Kies . Was für einen Container brauche ich.</v>
      </c>
      <c r="C6" s="1" t="str">
        <f>_3sm_4_1_4_1[[#This Row],[wunschantwort]]</f>
        <v>Das weiß ich leider nicht</v>
      </c>
      <c r="D6" t="str">
        <f>_3sm_4_1_4_1[[#This Row],[wunsch_klassifizierung]]</f>
        <v>waste_disposal_guidance</v>
      </c>
      <c r="E6" s="1" t="str">
        <f>_3sm_4_1_4_1[[#This Row],[generierte_antwort]]</f>
        <v>Bitte kontaktieren Sie unseren Kundenservice</v>
      </c>
      <c r="F6" t="s">
        <v>633</v>
      </c>
      <c r="K6" s="1" t="str">
        <f>_3sm_4_1_4o[[#This Row],[anfrage]]</f>
        <v>Hallo ich brauche einen Container für den Bodenaushub. Materialien zu entsorgen sind Erde und Kies . Was für einen Container brauche ich.</v>
      </c>
      <c r="L6" s="1" t="str">
        <f>_3sm_4_1_4o[[#This Row],[wunschantwort]]</f>
        <v>Das weiß ich leider nicht</v>
      </c>
      <c r="M6" t="str">
        <f>_3sm_4_1_4o[[#This Row],[wunsch_klassifizierung]]</f>
        <v>waste_disposal_guidance</v>
      </c>
      <c r="N6" s="1" t="str">
        <f>_3sm_4_1_4o[[#This Row],[generierte_antwort]]</f>
        <v>Bitte kontaktieren Sie unseren Kundenservice</v>
      </c>
      <c r="O6" t="s">
        <v>633</v>
      </c>
      <c r="T6" s="18" t="str">
        <f>_3lg_4_1_4_1[[#This Row],[anfrage]]</f>
        <v>Hallo ich brauche einen Container für den Bodenaushub. Materialien zu entsorgen sind Erde und Kies . Was für einen Container brauche ich.</v>
      </c>
      <c r="U6" s="19" t="str">
        <f>_3lg_4_1_4_1[[#This Row],[wunschantwort]]</f>
        <v>Das weiß ich leider nicht</v>
      </c>
      <c r="V6" s="11" t="str">
        <f>_3lg_4_1_4_1[[#This Row],[wunsch_klassifizierung]]</f>
        <v>waste_disposal_guidance</v>
      </c>
      <c r="W6" s="19" t="str">
        <f>_3lg_4_1_4_1[[#This Row],[generierte_antwort]]</f>
        <v>Bitte kontaktieren Sie unseren Kundenservice</v>
      </c>
      <c r="X6" s="9" t="s">
        <v>633</v>
      </c>
      <c r="AC6" s="18" t="str">
        <f>_3lg_4_1_4o[[#This Row],[anfrage]]</f>
        <v>Hallo ich brauche einen Container für den Bodenaushub. Materialien zu entsorgen sind Erde und Kies . Was für einen Container brauche ich.</v>
      </c>
      <c r="AD6" s="19" t="str">
        <f>_3lg_4_1_4o[[#This Row],[wunschantwort]]</f>
        <v>Das weiß ich leider nicht</v>
      </c>
      <c r="AE6" s="11" t="str">
        <f>_3lg_4_1_4o[[#This Row],[wunsch_klassifizierung]]</f>
        <v>waste_disposal_guidance</v>
      </c>
      <c r="AF6" s="19" t="str">
        <f>_3lg_4_1_4o[[#This Row],[generierte_antwort]]</f>
        <v>Bitte kontaktieren Sie unseren Kundenservice</v>
      </c>
      <c r="AG6" s="9" t="s">
        <v>633</v>
      </c>
    </row>
    <row r="7" spans="1:33" ht="120" x14ac:dyDescent="0.25">
      <c r="B7" s="1" t="str">
        <f>_3sm_4_1_4_1[[#This Row],[anfrage]]</f>
        <v>Was kostet ein Container für Eternitplatten ( Asbest ) entsorgen ca. 60qm</v>
      </c>
      <c r="C7" s="1" t="str">
        <f>_3sm_4_1_4_1[[#This Row],[wunschantwort]]</f>
        <v>Das weiß ich leider nicht</v>
      </c>
      <c r="D7" t="str">
        <f>_3sm_4_1_4_1[[#This Row],[wunsch_klassifizierung]]</f>
        <v>complex_query_customer_support</v>
      </c>
      <c r="E7" s="1" t="str">
        <f>_3sm_4_1_4_1[[#This Row],[generierte_antwort]]</f>
        <v>Bitte kontaktieren Sie unseren Kundenservice</v>
      </c>
      <c r="F7" t="s">
        <v>632</v>
      </c>
      <c r="K7" s="1" t="str">
        <f>_3sm_4_1_4o[[#This Row],[anfrage]]</f>
        <v>Was kostet ein Container für Eternitplatten ( Asbest ) entsorgen ca. 60qm</v>
      </c>
      <c r="L7" s="1" t="str">
        <f>_3sm_4_1_4o[[#This Row],[wunschantwort]]</f>
        <v>Das weiß ich leider nicht</v>
      </c>
      <c r="M7" t="str">
        <f>_3sm_4_1_4o[[#This Row],[wunsch_klassifizierung]]</f>
        <v>complex_query_customer_support</v>
      </c>
      <c r="N7" s="1" t="str">
        <f>_3sm_4_1_4o[[#This Row],[generierte_antwort]]</f>
        <v>Bitte kontaktieren Sie unseren Kundenservice</v>
      </c>
      <c r="O7" t="s">
        <v>632</v>
      </c>
      <c r="T7" s="18" t="str">
        <f>_3lg_4_1_4_1[[#This Row],[anfrage]]</f>
        <v>Was kostet ein Container für Eternitplatten ( Asbest ) entsorgen ca. 60qm</v>
      </c>
      <c r="U7" s="19" t="str">
        <f>_3lg_4_1_4_1[[#This Row],[wunschantwort]]</f>
        <v>Das weiß ich leider nicht</v>
      </c>
      <c r="V7" s="11" t="str">
        <f>_3lg_4_1_4_1[[#This Row],[wunsch_klassifizierung]]</f>
        <v>complex_query_customer_support</v>
      </c>
      <c r="W7" s="19" t="str">
        <f>_3lg_4_1_4_1[[#This Row],[generierte_antwort]]</f>
        <v>Bitte kontaktieren Sie unseren Kundenservice</v>
      </c>
      <c r="X7" s="9" t="s">
        <v>632</v>
      </c>
      <c r="AC7" s="18" t="str">
        <f>_3lg_4_1_4o[[#This Row],[anfrage]]</f>
        <v>Was kostet ein Container für Eternitplatten ( Asbest ) entsorgen ca. 60qm</v>
      </c>
      <c r="AD7" s="19" t="str">
        <f>_3lg_4_1_4o[[#This Row],[wunschantwort]]</f>
        <v>Das weiß ich leider nicht</v>
      </c>
      <c r="AE7" s="11" t="str">
        <f>_3lg_4_1_4o[[#This Row],[wunsch_klassifizierung]]</f>
        <v>complex_query_customer_support</v>
      </c>
      <c r="AF7" s="19" t="str">
        <f>_3lg_4_1_4o[[#This Row],[generierte_antwort]]</f>
        <v>Bitte kontaktieren Sie unseren Kundenservice</v>
      </c>
      <c r="AG7" s="9" t="s">
        <v>632</v>
      </c>
    </row>
    <row r="8" spans="1:33" ht="330" x14ac:dyDescent="0.25">
      <c r="B8" s="1" t="str">
        <f>_3sm_4_1_4_1[[#This Row],[anfrage]]</f>
        <v>sony TV GERÄT ;SCHWER ;ALT ;DEFFEKT; MAße;80cm -60cm -50cm , gewicht ca. 30kg ; vielleicht noch kleingeräte dazu kommen von mitbewohner im mehrfamilien.haus wo ich auch wohne!</v>
      </c>
      <c r="C8" s="1" t="str">
        <f>_3sm_4_1_4_1[[#This Row],[wunschantwort]]</f>
        <v>In den Container E-Geräte (Großgeräte) dürfen neben Fernseher auch Gefrierschränke, Herde, Kühlschränke, Trockner und Waschmaschinen.</v>
      </c>
      <c r="D8" t="str">
        <f>_3sm_4_1_4_1[[#This Row],[wunsch_klassifizierung]]</f>
        <v>waste_disposal_guidance</v>
      </c>
      <c r="E8" s="1" t="str">
        <f>_3sm_4_1_4_1[[#This Row],[generierte_antwort]]</f>
        <v>Bitte kontaktieren Sie unseren Kundenservice</v>
      </c>
      <c r="F8" t="s">
        <v>633</v>
      </c>
      <c r="K8" s="1" t="str">
        <f>_3sm_4_1_4o[[#This Row],[anfrage]]</f>
        <v>sony TV GERÄT ;SCHWER ;ALT ;DEFFEKT; MAße;80cm -60cm -50cm , gewicht ca. 30kg ; vielleicht noch kleingeräte dazu kommen von mitbewohner im mehrfamilien.haus wo ich auch wohne!</v>
      </c>
      <c r="L8" s="1" t="str">
        <f>_3sm_4_1_4o[[#This Row],[wunschantwort]]</f>
        <v>In den Container E-Geräte (Großgeräte) dürfen neben Fernseher auch Gefrierschränke, Herde, Kühlschränke, Trockner und Waschmaschinen.</v>
      </c>
      <c r="M8" t="str">
        <f>_3sm_4_1_4o[[#This Row],[wunsch_klassifizierung]]</f>
        <v>waste_disposal_guidance</v>
      </c>
      <c r="N8" s="1" t="str">
        <f>_3sm_4_1_4o[[#This Row],[generierte_antwort]]</f>
        <v>Bitte kontaktieren Sie unseren Kundenservice</v>
      </c>
      <c r="O8" t="s">
        <v>633</v>
      </c>
      <c r="T8" s="18" t="str">
        <f>_3lg_4_1_4_1[[#This Row],[anfrage]]</f>
        <v>sony TV GERÄT ;SCHWER ;ALT ;DEFFEKT; MAße;80cm -60cm -50cm , gewicht ca. 30kg ; vielleicht noch kleingeräte dazu kommen von mitbewohner im mehrfamilien.haus wo ich auch wohne!</v>
      </c>
      <c r="U8" s="19" t="str">
        <f>_3lg_4_1_4_1[[#This Row],[wunschantwort]]</f>
        <v>In den Container E-Geräte (Großgeräte) dürfen neben Fernseher auch Gefrierschränke, Herde, Kühlschränke, Trockner und Waschmaschinen.</v>
      </c>
      <c r="V8" s="11" t="str">
        <f>_3lg_4_1_4_1[[#This Row],[wunsch_klassifizierung]]</f>
        <v>waste_disposal_guidance</v>
      </c>
      <c r="W8" s="19" t="str">
        <f>_3lg_4_1_4_1[[#This Row],[generierte_antwort]]</f>
        <v>Bitte kontaktieren Sie unseren Kundenservice</v>
      </c>
      <c r="X8" s="9" t="s">
        <v>633</v>
      </c>
      <c r="AC8" s="18" t="str">
        <f>_3lg_4_1_4o[[#This Row],[anfrage]]</f>
        <v>sony TV GERÄT ;SCHWER ;ALT ;DEFFEKT; MAße;80cm -60cm -50cm , gewicht ca. 30kg ; vielleicht noch kleingeräte dazu kommen von mitbewohner im mehrfamilien.haus wo ich auch wohne!</v>
      </c>
      <c r="AD8" s="19" t="str">
        <f>_3lg_4_1_4o[[#This Row],[wunschantwort]]</f>
        <v>In den Container E-Geräte (Großgeräte) dürfen neben Fernseher auch Gefrierschränke, Herde, Kühlschränke, Trockner und Waschmaschinen.</v>
      </c>
      <c r="AE8" s="11" t="str">
        <f>_3lg_4_1_4o[[#This Row],[wunsch_klassifizierung]]</f>
        <v>waste_disposal_guidance</v>
      </c>
      <c r="AF8" s="19" t="str">
        <f>_3lg_4_1_4o[[#This Row],[generierte_antwort]]</f>
        <v>Bitte kontaktieren Sie unseren Kundenservice</v>
      </c>
      <c r="AG8" s="9" t="s">
        <v>632</v>
      </c>
    </row>
    <row r="9" spans="1:33" ht="135" x14ac:dyDescent="0.25">
      <c r="B9" s="1" t="str">
        <f>_3sm_4_1_4_1[[#This Row],[anfrage]]</f>
        <v>Hallo, Ich benötige ein Angebot zur Entsorgung von ca. 0,5qm Gussasphalt.</v>
      </c>
      <c r="C9" s="1" t="str">
        <f>_3sm_4_1_4_1[[#This Row],[wunschantwort]]</f>
        <v/>
      </c>
      <c r="D9" t="str">
        <f>_3sm_4_1_4_1[[#This Row],[wunsch_klassifizierung]]</f>
        <v>complex_query_customer_support</v>
      </c>
      <c r="E9" s="1" t="str">
        <f>_3sm_4_1_4_1[[#This Row],[generierte_antwort]]</f>
        <v>Bitte kontaktieren Sie unseren Kundenservice</v>
      </c>
      <c r="F9" t="s">
        <v>632</v>
      </c>
      <c r="K9" s="1" t="str">
        <f>_3sm_4_1_4o[[#This Row],[anfrage]]</f>
        <v>Hallo, Ich benötige ein Angebot zur Entsorgung von ca. 0,5qm Gussasphalt.</v>
      </c>
      <c r="L9" s="1" t="str">
        <f>_3sm_4_1_4o[[#This Row],[wunschantwort]]</f>
        <v/>
      </c>
      <c r="M9" t="str">
        <f>_3sm_4_1_4o[[#This Row],[wunsch_klassifizierung]]</f>
        <v>complex_query_customer_support</v>
      </c>
      <c r="N9" s="1" t="str">
        <f>_3sm_4_1_4o[[#This Row],[generierte_antwort]]</f>
        <v>Bitte kontaktieren Sie unseren Kundenservice</v>
      </c>
      <c r="O9" t="s">
        <v>632</v>
      </c>
      <c r="T9" s="18" t="str">
        <f>_3lg_4_1_4_1[[#This Row],[anfrage]]</f>
        <v>Hallo, Ich benötige ein Angebot zur Entsorgung von ca. 0,5qm Gussasphalt.</v>
      </c>
      <c r="U9" s="19" t="str">
        <f>_3lg_4_1_4_1[[#This Row],[wunschantwort]]</f>
        <v/>
      </c>
      <c r="V9" s="11" t="str">
        <f>_3lg_4_1_4_1[[#This Row],[wunsch_klassifizierung]]</f>
        <v>complex_query_customer_support</v>
      </c>
      <c r="W9" s="19" t="str">
        <f>_3lg_4_1_4_1[[#This Row],[generierte_antwort]]</f>
        <v>Bitte kontaktieren Sie unseren Kundenservice</v>
      </c>
      <c r="X9" s="9" t="s">
        <v>632</v>
      </c>
      <c r="AC9" s="18" t="str">
        <f>_3lg_4_1_4o[[#This Row],[anfrage]]</f>
        <v>Hallo, Ich benötige ein Angebot zur Entsorgung von ca. 0,5qm Gussasphalt.</v>
      </c>
      <c r="AD9" s="19" t="str">
        <f>_3lg_4_1_4o[[#This Row],[wunschantwort]]</f>
        <v/>
      </c>
      <c r="AE9" s="11" t="str">
        <f>_3lg_4_1_4o[[#This Row],[wunsch_klassifizierung]]</f>
        <v>complex_query_customer_support</v>
      </c>
      <c r="AF9" s="19" t="str">
        <f>_3lg_4_1_4o[[#This Row],[generierte_antwort]]</f>
        <v>Bitte kontaktieren Sie unseren Kundenservice</v>
      </c>
      <c r="AG9" s="9" t="s">
        <v>632</v>
      </c>
    </row>
    <row r="10" spans="1:33" ht="409.5" x14ac:dyDescent="0.25">
      <c r="B10" s="1" t="str">
        <f>_3sm_4_1_4_1[[#This Row],[anfrage]]</f>
        <v>Guten Tag, Ich habe für Montag, den 15.07.24 einen Container bestellt. Ich würde gerne wissen, wann dieser ca. geliefert wird. Ich habe ein Parkverbotsschild aufstellen lassen - ggf. muss ich abschleppen lassen bevor der Container kommt. Mit freundlichen Grüßen, Uwe Marko</v>
      </c>
      <c r="C10" s="1" t="str">
        <f>_3sm_4_1_4_1[[#This Row],[wunschantwort]]</f>
        <v/>
      </c>
      <c r="D10" t="str">
        <f>_3sm_4_1_4_1[[#This Row],[wunsch_klassifizierung]]</f>
        <v>complex_query_customer_support</v>
      </c>
      <c r="E10" s="1" t="str">
        <f>_3sm_4_1_4_1[[#This Row],[generierte_antwort]]</f>
        <v>Bitte kontaktieren Sie unseren Kundenservice</v>
      </c>
      <c r="F10" t="s">
        <v>632</v>
      </c>
      <c r="K10" s="1" t="str">
        <f>_3sm_4_1_4o[[#This Row],[anfrage]]</f>
        <v>Guten Tag, Ich habe für Montag, den 15.07.24 einen Container bestellt. Ich würde gerne wissen, wann dieser ca. geliefert wird. Ich habe ein Parkverbotsschild aufstellen lassen - ggf. muss ich abschleppen lassen bevor der Container kommt. Mit freundlichen Grüßen, Uwe Marko</v>
      </c>
      <c r="L10" s="1" t="str">
        <f>_3sm_4_1_4o[[#This Row],[wunschantwort]]</f>
        <v/>
      </c>
      <c r="M10" t="str">
        <f>_3sm_4_1_4o[[#This Row],[wunsch_klassifizierung]]</f>
        <v>complex_query_customer_support</v>
      </c>
      <c r="N10" s="1" t="str">
        <f>_3sm_4_1_4o[[#This Row],[generierte_antwort]]</f>
        <v>Bitte kontaktieren Sie unseren Kundenservice</v>
      </c>
      <c r="O10" t="s">
        <v>632</v>
      </c>
      <c r="T10" s="18" t="str">
        <f>_3lg_4_1_4_1[[#This Row],[anfrage]]</f>
        <v>Guten Tag, Ich habe für Montag, den 15.07.24 einen Container bestellt. Ich würde gerne wissen, wann dieser ca. geliefert wird. Ich habe ein Parkverbotsschild aufstellen lassen - ggf. muss ich abschleppen lassen bevor der Container kommt. Mit freundlichen Grüßen, Uwe Marko</v>
      </c>
      <c r="U10" s="19" t="str">
        <f>_3lg_4_1_4_1[[#This Row],[wunschantwort]]</f>
        <v/>
      </c>
      <c r="V10" s="11" t="str">
        <f>_3lg_4_1_4_1[[#This Row],[wunsch_klassifizierung]]</f>
        <v>complex_query_customer_support</v>
      </c>
      <c r="W10" s="19" t="str">
        <f>_3lg_4_1_4_1[[#This Row],[generierte_antwort]]</f>
        <v>Bitte kontaktieren Sie unseren Kundenservice</v>
      </c>
      <c r="X10" s="9" t="s">
        <v>632</v>
      </c>
      <c r="AC10" s="18" t="str">
        <f>_3lg_4_1_4o[[#This Row],[anfrage]]</f>
        <v>Guten Tag, Ich habe für Montag, den 15.07.24 einen Container bestellt. Ich würde gerne wissen, wann dieser ca. geliefert wird. Ich habe ein Parkverbotsschild aufstellen lassen - ggf. muss ich abschleppen lassen bevor der Container kommt. Mit freundlichen Grüßen, Uwe Marko</v>
      </c>
      <c r="AD10" s="19" t="str">
        <f>_3lg_4_1_4o[[#This Row],[wunschantwort]]</f>
        <v/>
      </c>
      <c r="AE10" s="11" t="str">
        <f>_3lg_4_1_4o[[#This Row],[wunsch_klassifizierung]]</f>
        <v>complex_query_customer_support</v>
      </c>
      <c r="AF10" s="19" t="str">
        <f>_3lg_4_1_4o[[#This Row],[generierte_antwort]]</f>
        <v>Bitte kontaktieren Sie unseren Kundenservice</v>
      </c>
      <c r="AG10" s="9" t="s">
        <v>632</v>
      </c>
    </row>
    <row r="11" spans="1:33" ht="180" x14ac:dyDescent="0.25">
      <c r="B11" s="1" t="str">
        <f>_3sm_4_1_4_1[[#This Row],[anfrage]]</f>
        <v>Wie groß muss der Container sein siehe Foto . Efeu 21 72766 Reutlingen Wenn alles Passt ist stellen sofort möglich</v>
      </c>
      <c r="C11" s="1" t="str">
        <f>_3sm_4_1_4_1[[#This Row],[wunschantwort]]</f>
        <v/>
      </c>
      <c r="D11" t="str">
        <f>_3sm_4_1_4_1[[#This Row],[wunsch_klassifizierung]]</f>
        <v>complex_query_customer_support</v>
      </c>
      <c r="E11" s="1" t="str">
        <f>_3sm_4_1_4_1[[#This Row],[generierte_antwort]]</f>
        <v>Bitte kontaktieren Sie unseren Kundenservice</v>
      </c>
      <c r="F11" t="s">
        <v>632</v>
      </c>
      <c r="K11" s="1" t="str">
        <f>_3sm_4_1_4o[[#This Row],[anfrage]]</f>
        <v>Wie groß muss der Container sein siehe Foto . Efeu 21 72766 Reutlingen Wenn alles Passt ist stellen sofort möglich</v>
      </c>
      <c r="L11" s="1" t="str">
        <f>_3sm_4_1_4o[[#This Row],[wunschantwort]]</f>
        <v/>
      </c>
      <c r="M11" t="str">
        <f>_3sm_4_1_4o[[#This Row],[wunsch_klassifizierung]]</f>
        <v>complex_query_customer_support</v>
      </c>
      <c r="N11" s="1" t="str">
        <f>_3sm_4_1_4o[[#This Row],[generierte_antwort]]</f>
        <v>Bitte kontaktieren Sie unseren Kundenservice</v>
      </c>
      <c r="O11" t="s">
        <v>632</v>
      </c>
      <c r="T11" s="18" t="str">
        <f>_3lg_4_1_4_1[[#This Row],[anfrage]]</f>
        <v>Wie groß muss der Container sein siehe Foto . Efeu 21 72766 Reutlingen Wenn alles Passt ist stellen sofort möglich</v>
      </c>
      <c r="U11" s="19" t="str">
        <f>_3lg_4_1_4_1[[#This Row],[wunschantwort]]</f>
        <v/>
      </c>
      <c r="V11" s="11" t="str">
        <f>_3lg_4_1_4_1[[#This Row],[wunsch_klassifizierung]]</f>
        <v>complex_query_customer_support</v>
      </c>
      <c r="W11" s="19" t="str">
        <f>_3lg_4_1_4_1[[#This Row],[generierte_antwort]]</f>
        <v>Bitte kontaktieren Sie unseren Kundenservice</v>
      </c>
      <c r="X11" s="9" t="s">
        <v>632</v>
      </c>
      <c r="AC11" s="18" t="str">
        <f>_3lg_4_1_4o[[#This Row],[anfrage]]</f>
        <v>Wie groß muss der Container sein siehe Foto . Efeu 21 72766 Reutlingen Wenn alles Passt ist stellen sofort möglich</v>
      </c>
      <c r="AD11" s="19" t="str">
        <f>_3lg_4_1_4o[[#This Row],[wunschantwort]]</f>
        <v/>
      </c>
      <c r="AE11" s="11" t="str">
        <f>_3lg_4_1_4o[[#This Row],[wunsch_klassifizierung]]</f>
        <v>complex_query_customer_support</v>
      </c>
      <c r="AF11" s="19" t="str">
        <f>_3lg_4_1_4o[[#This Row],[generierte_antwort]]</f>
        <v>Bitte kontaktieren Sie unseren Kundenservice</v>
      </c>
      <c r="AG11" s="9" t="s">
        <v>632</v>
      </c>
    </row>
    <row r="12" spans="1:33" ht="409.5" x14ac:dyDescent="0.25">
      <c r="B12" s="1" t="str">
        <f>_3sm_4_1_4_1[[#This Row],[anfrage]]</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v>
      </c>
      <c r="C12" s="1" t="str">
        <f>_3sm_4_1_4_1[[#This Row],[wunschantwort]]</f>
        <v/>
      </c>
      <c r="D12" t="str">
        <f>_3sm_4_1_4_1[[#This Row],[wunsch_klassifizierung]]</f>
        <v>complex_query_customer_support</v>
      </c>
      <c r="E12" s="1" t="str">
        <f>_3sm_4_1_4_1[[#This Row],[generierte_antwort]]</f>
        <v>Bitte kontaktieren Sie unseren Kundenservice</v>
      </c>
      <c r="F12" t="s">
        <v>632</v>
      </c>
      <c r="K12" s="1" t="str">
        <f>_3sm_4_1_4o[[#This Row],[anfrage]]</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v>
      </c>
      <c r="L12" s="1" t="str">
        <f>_3sm_4_1_4o[[#This Row],[wunschantwort]]</f>
        <v/>
      </c>
      <c r="M12" t="str">
        <f>_3sm_4_1_4o[[#This Row],[wunsch_klassifizierung]]</f>
        <v>complex_query_customer_support</v>
      </c>
      <c r="N12" s="1" t="str">
        <f>_3sm_4_1_4o[[#This Row],[generierte_antwort]]</f>
        <v>Bitte kontaktieren Sie unseren Kundenservice</v>
      </c>
      <c r="O12" t="s">
        <v>632</v>
      </c>
      <c r="T12" s="18" t="str">
        <f>_3lg_4_1_4_1[[#This Row],[anfrage]]</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v>
      </c>
      <c r="U12" s="19" t="str">
        <f>_3lg_4_1_4_1[[#This Row],[wunschantwort]]</f>
        <v/>
      </c>
      <c r="V12" s="11" t="str">
        <f>_3lg_4_1_4_1[[#This Row],[wunsch_klassifizierung]]</f>
        <v>complex_query_customer_support</v>
      </c>
      <c r="W12" s="19" t="str">
        <f>_3lg_4_1_4_1[[#This Row],[generierte_antwort]]</f>
        <v>Bitte kontaktieren Sie unseren Kundenservice</v>
      </c>
      <c r="X12" s="9" t="s">
        <v>632</v>
      </c>
      <c r="AC12" s="18" t="str">
        <f>_3lg_4_1_4o[[#This Row],[anfrage]]</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v>
      </c>
      <c r="AD12" s="19" t="str">
        <f>_3lg_4_1_4o[[#This Row],[wunschantwort]]</f>
        <v/>
      </c>
      <c r="AE12" s="11" t="str">
        <f>_3lg_4_1_4o[[#This Row],[wunsch_klassifizierung]]</f>
        <v>complex_query_customer_support</v>
      </c>
      <c r="AF12" s="19" t="str">
        <f>_3lg_4_1_4o[[#This Row],[generierte_antwort]]</f>
        <v>Bitte kontaktieren Sie unseren Kundenservice</v>
      </c>
      <c r="AG12" s="9" t="s">
        <v>632</v>
      </c>
    </row>
    <row r="13" spans="1:33" ht="150" x14ac:dyDescent="0.25">
      <c r="B13" s="1" t="str">
        <f>_3sm_4_1_4_1[[#This Row],[anfrage]]</f>
        <v>Hallo ich bräuchte einen Container Für Sperrmüll 30 cb Und Restmüll 20 cb Gewerblich</v>
      </c>
      <c r="C13" s="1" t="str">
        <f>_3sm_4_1_4_1[[#This Row],[wunschantwort]]</f>
        <v/>
      </c>
      <c r="D13" t="str">
        <f>_3sm_4_1_4_1[[#This Row],[wunsch_klassifizierung]]</f>
        <v>complex_query_customer_support</v>
      </c>
      <c r="E13" s="1" t="str">
        <f>_3sm_4_1_4_1[[#This Row],[generierte_antwort]]</f>
        <v>Bitte kontaktieren Sie unseren Kundenservice</v>
      </c>
      <c r="F13" t="s">
        <v>632</v>
      </c>
      <c r="K13" s="1" t="str">
        <f>_3sm_4_1_4o[[#This Row],[anfrage]]</f>
        <v>Hallo ich bräuchte einen Container Für Sperrmüll 30 cb Und Restmüll 20 cb Gewerblich</v>
      </c>
      <c r="L13" s="1" t="str">
        <f>_3sm_4_1_4o[[#This Row],[wunschantwort]]</f>
        <v/>
      </c>
      <c r="M13" t="str">
        <f>_3sm_4_1_4o[[#This Row],[wunsch_klassifizierung]]</f>
        <v>complex_query_customer_support</v>
      </c>
      <c r="N13" s="1" t="str">
        <f>_3sm_4_1_4o[[#This Row],[generierte_antwort]]</f>
        <v>Bitte kontaktieren Sie unseren Kundenservice</v>
      </c>
      <c r="O13" t="s">
        <v>632</v>
      </c>
      <c r="T13" s="18" t="str">
        <f>_3lg_4_1_4_1[[#This Row],[anfrage]]</f>
        <v>Hallo ich bräuchte einen Container Für Sperrmüll 30 cb Und Restmüll 20 cb Gewerblich</v>
      </c>
      <c r="U13" s="19" t="str">
        <f>_3lg_4_1_4_1[[#This Row],[wunschantwort]]</f>
        <v/>
      </c>
      <c r="V13" s="11" t="str">
        <f>_3lg_4_1_4_1[[#This Row],[wunsch_klassifizierung]]</f>
        <v>complex_query_customer_support</v>
      </c>
      <c r="W13" s="19" t="str">
        <f>_3lg_4_1_4_1[[#This Row],[generierte_antwort]]</f>
        <v>Bitte kontaktieren Sie unseren Kundenservice</v>
      </c>
      <c r="X13" s="9" t="s">
        <v>632</v>
      </c>
      <c r="AC13" s="18" t="str">
        <f>_3lg_4_1_4o[[#This Row],[anfrage]]</f>
        <v>Hallo ich bräuchte einen Container Für Sperrmüll 30 cb Und Restmüll 20 cb Gewerblich</v>
      </c>
      <c r="AD13" s="19" t="str">
        <f>_3lg_4_1_4o[[#This Row],[wunschantwort]]</f>
        <v/>
      </c>
      <c r="AE13" s="11" t="str">
        <f>_3lg_4_1_4o[[#This Row],[wunsch_klassifizierung]]</f>
        <v>complex_query_customer_support</v>
      </c>
      <c r="AF13" s="19" t="str">
        <f>_3lg_4_1_4o[[#This Row],[generierte_antwort]]</f>
        <v>Bitte kontaktieren Sie unseren Kundenservice</v>
      </c>
      <c r="AG13" s="9" t="s">
        <v>632</v>
      </c>
    </row>
    <row r="14" spans="1:33" ht="330" x14ac:dyDescent="0.25">
      <c r="B14" s="1" t="str">
        <f>_3sm_4_1_4_1[[#This Row],[anfrage]]</f>
        <v>Guten Tag, wir haben bei zweimonatigem Abholen letztes Mal, am 4. Juli, vergessen, unsere blaue Papiertonne vors Haus zu stellen. Können wir das ausnahmsweise in drei Wochen tun? Beste Grüße</v>
      </c>
      <c r="C14" s="1" t="str">
        <f>_3sm_4_1_4_1[[#This Row],[wunschantwort]]</f>
        <v/>
      </c>
      <c r="D14" t="str">
        <f>_3sm_4_1_4_1[[#This Row],[wunsch_klassifizierung]]</f>
        <v>complex_query_customer_support</v>
      </c>
      <c r="E14" s="1" t="str">
        <f>_3sm_4_1_4_1[[#This Row],[generierte_antwort]]</f>
        <v>Bitte kontaktieren Sie unseren Kundenservice</v>
      </c>
      <c r="F14" t="s">
        <v>632</v>
      </c>
      <c r="K14" s="1" t="str">
        <f>_3sm_4_1_4o[[#This Row],[anfrage]]</f>
        <v>Guten Tag, wir haben bei zweimonatigem Abholen letztes Mal, am 4. Juli, vergessen, unsere blaue Papiertonne vors Haus zu stellen. Können wir das ausnahmsweise in drei Wochen tun? Beste Grüße</v>
      </c>
      <c r="L14" s="1" t="str">
        <f>_3sm_4_1_4o[[#This Row],[wunschantwort]]</f>
        <v/>
      </c>
      <c r="M14" t="str">
        <f>_3sm_4_1_4o[[#This Row],[wunsch_klassifizierung]]</f>
        <v>complex_query_customer_support</v>
      </c>
      <c r="N14" s="1" t="str">
        <f>_3sm_4_1_4o[[#This Row],[generierte_antwort]]</f>
        <v>Bitte kontaktieren Sie unseren Kundenservice</v>
      </c>
      <c r="O14" t="s">
        <v>632</v>
      </c>
      <c r="T14" s="18" t="str">
        <f>_3lg_4_1_4_1[[#This Row],[anfrage]]</f>
        <v>Guten Tag, wir haben bei zweimonatigem Abholen letztes Mal, am 4. Juli, vergessen, unsere blaue Papiertonne vors Haus zu stellen. Können wir das ausnahmsweise in drei Wochen tun? Beste Grüße</v>
      </c>
      <c r="U14" s="19" t="str">
        <f>_3lg_4_1_4_1[[#This Row],[wunschantwort]]</f>
        <v/>
      </c>
      <c r="V14" s="11" t="str">
        <f>_3lg_4_1_4_1[[#This Row],[wunsch_klassifizierung]]</f>
        <v>complex_query_customer_support</v>
      </c>
      <c r="W14" s="19" t="str">
        <f>_3lg_4_1_4_1[[#This Row],[generierte_antwort]]</f>
        <v>Bitte kontaktieren Sie unseren Kundenservice</v>
      </c>
      <c r="X14" s="9" t="s">
        <v>632</v>
      </c>
      <c r="AC14" s="18" t="str">
        <f>_3lg_4_1_4o[[#This Row],[anfrage]]</f>
        <v>Guten Tag, wir haben bei zweimonatigem Abholen letztes Mal, am 4. Juli, vergessen, unsere blaue Papiertonne vors Haus zu stellen. Können wir das ausnahmsweise in drei Wochen tun? Beste Grüße</v>
      </c>
      <c r="AD14" s="19" t="str">
        <f>_3lg_4_1_4o[[#This Row],[wunschantwort]]</f>
        <v/>
      </c>
      <c r="AE14" s="11" t="str">
        <f>_3lg_4_1_4o[[#This Row],[wunsch_klassifizierung]]</f>
        <v>complex_query_customer_support</v>
      </c>
      <c r="AF14" s="19" t="str">
        <f>_3lg_4_1_4o[[#This Row],[generierte_antwort]]</f>
        <v>Bitte kontaktieren Sie unseren Kundenservice</v>
      </c>
      <c r="AG14" s="9" t="s">
        <v>632</v>
      </c>
    </row>
    <row r="15" spans="1:33" ht="409.5" x14ac:dyDescent="0.25">
      <c r="B15" s="1" t="str">
        <f>_3sm_4_1_4_1[[#This Row],[anfrage]]</f>
        <v>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v>
      </c>
      <c r="C15" s="1" t="str">
        <f>_3sm_4_1_4_1[[#This Row],[wunschantwort]]</f>
        <v/>
      </c>
      <c r="D15" t="str">
        <f>_3sm_4_1_4_1[[#This Row],[wunsch_klassifizierung]]</f>
        <v>complex_query_customer_support</v>
      </c>
      <c r="E15" s="1" t="str">
        <f>_3sm_4_1_4_1[[#This Row],[generierte_antwort]]</f>
        <v>Bitte kontaktieren Sie unseren Kundenservice</v>
      </c>
      <c r="F15" t="s">
        <v>632</v>
      </c>
      <c r="K15" s="1" t="str">
        <f>_3sm_4_1_4o[[#This Row],[anfrage]]</f>
        <v>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v>
      </c>
      <c r="L15" s="1" t="str">
        <f>_3sm_4_1_4o[[#This Row],[wunschantwort]]</f>
        <v/>
      </c>
      <c r="M15" t="str">
        <f>_3sm_4_1_4o[[#This Row],[wunsch_klassifizierung]]</f>
        <v>complex_query_customer_support</v>
      </c>
      <c r="N15" s="1" t="str">
        <f>_3sm_4_1_4o[[#This Row],[generierte_antwort]]</f>
        <v>Bitte kontaktieren Sie unseren Kundenservice</v>
      </c>
      <c r="O15" t="s">
        <v>632</v>
      </c>
      <c r="T15" s="18" t="str">
        <f>_3lg_4_1_4_1[[#This Row],[anfrage]]</f>
        <v>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v>
      </c>
      <c r="U15" s="19" t="str">
        <f>_3lg_4_1_4_1[[#This Row],[wunschantwort]]</f>
        <v/>
      </c>
      <c r="V15" s="11" t="str">
        <f>_3lg_4_1_4_1[[#This Row],[wunsch_klassifizierung]]</f>
        <v>complex_query_customer_support</v>
      </c>
      <c r="W15" s="19" t="str">
        <f>_3lg_4_1_4_1[[#This Row],[generierte_antwort]]</f>
        <v>Bitte kontaktieren Sie unseren Kundenservice</v>
      </c>
      <c r="X15" s="9" t="s">
        <v>632</v>
      </c>
      <c r="AC15" s="18" t="str">
        <f>_3lg_4_1_4o[[#This Row],[anfrage]]</f>
        <v>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v>
      </c>
      <c r="AD15" s="19" t="str">
        <f>_3lg_4_1_4o[[#This Row],[wunschantwort]]</f>
        <v/>
      </c>
      <c r="AE15" s="11" t="str">
        <f>_3lg_4_1_4o[[#This Row],[wunsch_klassifizierung]]</f>
        <v>complex_query_customer_support</v>
      </c>
      <c r="AF15" s="19" t="str">
        <f>_3lg_4_1_4o[[#This Row],[generierte_antwort]]</f>
        <v>Bitte kontaktieren Sie unseren Kundenservice</v>
      </c>
      <c r="AG15" s="9" t="s">
        <v>632</v>
      </c>
    </row>
    <row r="16" spans="1:33" ht="255" x14ac:dyDescent="0.25">
      <c r="B16" s="1" t="str">
        <f>_3sm_4_1_4_1[[#This Row],[anfrage]]</f>
        <v>zwei Firmen 1 x alle zwei Wochen 1 x 120l Speisereste / 1 x 120l Fettentsorgung 1 x alle zwei Wochen 1 x 240l Speisereste Wir bitten um Rückruf! 03341 4114755 -</v>
      </c>
      <c r="C16" s="1" t="str">
        <f>_3sm_4_1_4_1[[#This Row],[wunschantwort]]</f>
        <v/>
      </c>
      <c r="D16" t="str">
        <f>_3sm_4_1_4_1[[#This Row],[wunsch_klassifizierung]]</f>
        <v>complex_query_customer_support</v>
      </c>
      <c r="E16" s="1" t="str">
        <f>_3sm_4_1_4_1[[#This Row],[generierte_antwort]]</f>
        <v>Bitte kontaktieren Sie unseren Kundenservice</v>
      </c>
      <c r="F16" t="s">
        <v>632</v>
      </c>
      <c r="K16" s="1" t="str">
        <f>_3sm_4_1_4o[[#This Row],[anfrage]]</f>
        <v>zwei Firmen 1 x alle zwei Wochen 1 x 120l Speisereste / 1 x 120l Fettentsorgung 1 x alle zwei Wochen 1 x 240l Speisereste Wir bitten um Rückruf! 03341 4114755 -</v>
      </c>
      <c r="L16" s="1" t="str">
        <f>_3sm_4_1_4o[[#This Row],[wunschantwort]]</f>
        <v/>
      </c>
      <c r="M16" t="str">
        <f>_3sm_4_1_4o[[#This Row],[wunsch_klassifizierung]]</f>
        <v>complex_query_customer_support</v>
      </c>
      <c r="N16" s="1" t="str">
        <f>_3sm_4_1_4o[[#This Row],[generierte_antwort]]</f>
        <v>Bitte kontaktieren Sie unseren Kundenservice</v>
      </c>
      <c r="O16" t="s">
        <v>632</v>
      </c>
      <c r="T16" s="18" t="str">
        <f>_3lg_4_1_4_1[[#This Row],[anfrage]]</f>
        <v>zwei Firmen 1 x alle zwei Wochen 1 x 120l Speisereste / 1 x 120l Fettentsorgung 1 x alle zwei Wochen 1 x 240l Speisereste Wir bitten um Rückruf! 03341 4114755 -</v>
      </c>
      <c r="U16" s="19" t="str">
        <f>_3lg_4_1_4_1[[#This Row],[wunschantwort]]</f>
        <v/>
      </c>
      <c r="V16" s="11" t="str">
        <f>_3lg_4_1_4_1[[#This Row],[wunsch_klassifizierung]]</f>
        <v>complex_query_customer_support</v>
      </c>
      <c r="W16" s="19" t="str">
        <f>_3lg_4_1_4_1[[#This Row],[generierte_antwort]]</f>
        <v>Bitte kontaktieren Sie unseren Kundenservice</v>
      </c>
      <c r="X16" s="9" t="s">
        <v>632</v>
      </c>
      <c r="AC16" s="18" t="str">
        <f>_3lg_4_1_4o[[#This Row],[anfrage]]</f>
        <v>zwei Firmen 1 x alle zwei Wochen 1 x 120l Speisereste / 1 x 120l Fettentsorgung 1 x alle zwei Wochen 1 x 240l Speisereste Wir bitten um Rückruf! 03341 4114755 -</v>
      </c>
      <c r="AD16" s="19" t="str">
        <f>_3lg_4_1_4o[[#This Row],[wunschantwort]]</f>
        <v/>
      </c>
      <c r="AE16" s="11" t="str">
        <f>_3lg_4_1_4o[[#This Row],[wunsch_klassifizierung]]</f>
        <v>complex_query_customer_support</v>
      </c>
      <c r="AF16" s="19" t="str">
        <f>_3lg_4_1_4o[[#This Row],[generierte_antwort]]</f>
        <v>Bitte kontaktieren Sie unseren Kundenservice</v>
      </c>
      <c r="AG16" s="9" t="s">
        <v>632</v>
      </c>
    </row>
    <row r="17" spans="2:33" ht="255" x14ac:dyDescent="0.25">
      <c r="B17" s="1" t="str">
        <f>_3sm_4_1_4_1[[#This Row],[anfrage]]</f>
        <v>Sehr geehrte Damen und Herren, wir haben von Ihnen eine Aktenvernichtungstonne und diese müsste geleert werden. Bei Fragen stehe ich gerne zur Verfügung. MfG</v>
      </c>
      <c r="C17" s="1" t="str">
        <f>_3sm_4_1_4_1[[#This Row],[wunschantwort]]</f>
        <v/>
      </c>
      <c r="D17" t="str">
        <f>_3sm_4_1_4_1[[#This Row],[wunsch_klassifizierung]]</f>
        <v>complex_query_customer_support</v>
      </c>
      <c r="E17" s="1" t="str">
        <f>_3sm_4_1_4_1[[#This Row],[generierte_antwort]]</f>
        <v>Bitte kontaktieren Sie unseren Kundenservice</v>
      </c>
      <c r="F17" t="s">
        <v>632</v>
      </c>
      <c r="K17" s="1" t="str">
        <f>_3sm_4_1_4o[[#This Row],[anfrage]]</f>
        <v>Sehr geehrte Damen und Herren, wir haben von Ihnen eine Aktenvernichtungstonne und diese müsste geleert werden. Bei Fragen stehe ich gerne zur Verfügung. MfG</v>
      </c>
      <c r="L17" s="1" t="str">
        <f>_3sm_4_1_4o[[#This Row],[wunschantwort]]</f>
        <v/>
      </c>
      <c r="M17" t="str">
        <f>_3sm_4_1_4o[[#This Row],[wunsch_klassifizierung]]</f>
        <v>complex_query_customer_support</v>
      </c>
      <c r="N17" s="1" t="str">
        <f>_3sm_4_1_4o[[#This Row],[generierte_antwort]]</f>
        <v>Bitte kontaktieren Sie unseren Kundenservice</v>
      </c>
      <c r="O17" t="s">
        <v>632</v>
      </c>
      <c r="T17" s="18" t="str">
        <f>_3lg_4_1_4_1[[#This Row],[anfrage]]</f>
        <v>Sehr geehrte Damen und Herren, wir haben von Ihnen eine Aktenvernichtungstonne und diese müsste geleert werden. Bei Fragen stehe ich gerne zur Verfügung. MfG</v>
      </c>
      <c r="U17" s="19" t="str">
        <f>_3lg_4_1_4_1[[#This Row],[wunschantwort]]</f>
        <v/>
      </c>
      <c r="V17" s="11" t="str">
        <f>_3lg_4_1_4_1[[#This Row],[wunsch_klassifizierung]]</f>
        <v>complex_query_customer_support</v>
      </c>
      <c r="W17" s="19" t="str">
        <f>_3lg_4_1_4_1[[#This Row],[generierte_antwort]]</f>
        <v>Bitte kontaktieren Sie unseren Kundenservice</v>
      </c>
      <c r="X17" s="9" t="s">
        <v>632</v>
      </c>
      <c r="AC17" s="18" t="str">
        <f>_3lg_4_1_4o[[#This Row],[anfrage]]</f>
        <v>Sehr geehrte Damen und Herren, wir haben von Ihnen eine Aktenvernichtungstonne und diese müsste geleert werden. Bei Fragen stehe ich gerne zur Verfügung. MfG</v>
      </c>
      <c r="AD17" s="19" t="str">
        <f>_3lg_4_1_4o[[#This Row],[wunschantwort]]</f>
        <v/>
      </c>
      <c r="AE17" s="11" t="str">
        <f>_3lg_4_1_4o[[#This Row],[wunsch_klassifizierung]]</f>
        <v>complex_query_customer_support</v>
      </c>
      <c r="AF17" s="19" t="str">
        <f>_3lg_4_1_4o[[#This Row],[generierte_antwort]]</f>
        <v>Bitte kontaktieren Sie unseren Kundenservice</v>
      </c>
      <c r="AG17" s="9" t="s">
        <v>632</v>
      </c>
    </row>
    <row r="18" spans="2:33" ht="300" x14ac:dyDescent="0.25">
      <c r="B18" s="1" t="str">
        <f>_3sm_4_1_4_1[[#This Row],[anfrage]]</f>
        <v>Guten Tag, wir möchten gerne Bitumenschindeln entsorgen, es handelt sich um ca. 4 kubikmeter. Wo entsorgen wir diese.</v>
      </c>
      <c r="C18" s="1" t="str">
        <f>_3sm_4_1_4_1[[#This Row],[wunschantwort]]</f>
        <v>Bitemenschindeln gehören in den Dachpappe Container</v>
      </c>
      <c r="D18" t="str">
        <f>_3sm_4_1_4_1[[#This Row],[wunsch_klassifizierung]]</f>
        <v>waste_disposal_guidance</v>
      </c>
      <c r="E18" s="1" t="str">
        <f>_3sm_4_1_4_1[[#This Row],[generierte_antwort]]</f>
        <v>Bitumenschindeln gehören nicht in den Bauschutt, Baumischabfall, Mischabfall oder Sperrmüll, da sie in keiner der genannten Fraktionen als zulässig aufgeführt sind. Sie gelten meist als Sonderabfall und sollten bei einem Wertstoffhof oder einer speziellen Annahmestelle für Baustellenabfälle entsorgt werden. Erkundige dich am besten bei deinem lokalen Entsorgungsbetrieb nach den genauen Annahmestellen.</v>
      </c>
      <c r="F18" t="s">
        <v>633</v>
      </c>
      <c r="K18" s="1" t="str">
        <f>_3sm_4_1_4o[[#This Row],[anfrage]]</f>
        <v>Guten Tag, wir möchten gerne Bitumenschindeln entsorgen, es handelt sich um ca. 4 kubikmeter. Wo entsorgen wir diese.</v>
      </c>
      <c r="L18" s="1" t="str">
        <f>_3sm_4_1_4o[[#This Row],[wunschantwort]]</f>
        <v>Bitemenschindeln gehören in den Dachpappe Container</v>
      </c>
      <c r="M18" t="str">
        <f>_3sm_4_1_4o[[#This Row],[wunsch_klassifizierung]]</f>
        <v>waste_disposal_guidance</v>
      </c>
      <c r="N18" s="1" t="str">
        <f>_3sm_4_1_4o[[#This Row],[generierte_antwort]]</f>
        <v>Bitumenschindeln können über spezielle Entsorgungsunternehmen oder Recyclinghöfe entsorgt werden. Es ist ratsam, sich bei einer lokalen Entsorgungsstelle zu erkundigen, wie die Entsorgung von 4 Kubikmetern organisiert werden kann.</v>
      </c>
      <c r="O18" t="s">
        <v>633</v>
      </c>
      <c r="T18" s="18" t="str">
        <f>_3lg_4_1_4_1[[#This Row],[anfrage]]</f>
        <v>Guten Tag, wir möchten gerne Bitumenschindeln entsorgen, es handelt sich um ca. 4 kubikmeter. Wo entsorgen wir diese.</v>
      </c>
      <c r="U18" s="19" t="str">
        <f>_3lg_4_1_4_1[[#This Row],[wunschantwort]]</f>
        <v>Bitemenschindeln gehören in den Dachpappe Container</v>
      </c>
      <c r="V18" s="11" t="str">
        <f>_3lg_4_1_4_1[[#This Row],[wunsch_klassifizierung]]</f>
        <v>waste_disposal_guidance</v>
      </c>
      <c r="W18" s="19" t="str">
        <f>_3lg_4_1_4_1[[#This Row],[generierte_antwort]]</f>
        <v>Bitumenschindeln können in der Fraktion Dachpappe entsorgt werden, sofern sie teerfrei sind. Teerhaltige Produkte sind dort jedoch nicht erlaubt. Achte darauf, dass keine schädlichen Verunreinigungen enthalten sind.</v>
      </c>
      <c r="X18" s="9" t="s">
        <v>632</v>
      </c>
      <c r="AC18" s="18" t="str">
        <f>_3lg_4_1_4o[[#This Row],[anfrage]]</f>
        <v>Guten Tag, wir möchten gerne Bitumenschindeln entsorgen, es handelt sich um ca. 4 kubikmeter. Wo entsorgen wir diese.</v>
      </c>
      <c r="AD18" s="19" t="str">
        <f>_3lg_4_1_4o[[#This Row],[wunschantwort]]</f>
        <v>Bitemenschindeln gehören in den Dachpappe Container</v>
      </c>
      <c r="AE18" s="11" t="str">
        <f>_3lg_4_1_4o[[#This Row],[wunsch_klassifizierung]]</f>
        <v>waste_disposal_guidance</v>
      </c>
      <c r="AF18" s="19" t="str">
        <f>_3lg_4_1_4o[[#This Row],[generierte_antwort]]</f>
        <v>Bitumenschindeln können in der Fraktion Dachpappe entsorgt werden, sofern sie teerfrei sind. Es ist wichtig sicherzustellen, dass sie keine schädlichen Verunreinigungen enthalten.</v>
      </c>
      <c r="AG18" s="9" t="s">
        <v>632</v>
      </c>
    </row>
    <row r="19" spans="2:33" ht="409.5" x14ac:dyDescent="0.25">
      <c r="B19" s="1" t="str">
        <f>_3sm_4_1_4_1[[#This Row],[anfrage]]</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C19" s="1" t="str">
        <f>_3sm_4_1_4_1[[#This Row],[wunschantwort]]</f>
        <v/>
      </c>
      <c r="D19" t="str">
        <f>_3sm_4_1_4_1[[#This Row],[wunsch_klassifizierung]]</f>
        <v>complex_query_customer_support</v>
      </c>
      <c r="E19" s="1" t="str">
        <f>_3sm_4_1_4_1[[#This Row],[generierte_antwort]]</f>
        <v>Die Bretter mit festklebenden Resten alter Teerpappe müssen als Sondermüll entsorgt werden, am besten bei einem Wertstoffhof oder einer Sonderabfallsammelstelle. Die verwitterte Teerpappe in den Müllsäcken zählt ebenfalls zu den Sonderabfällen und muss über einen zugelassenen Entsorgungsfachbetrieb oder eine kommunale Schadstoffsammelstelle entsorgt werden. Für den Baumischabfall aus Schilfrohrputz, Ziegeln und Mörtel ist die Entsorgung in der Fraktion Baumischabfall möglich. Alternativ können rein mineralische Bestandteile wie Ziegel und Mörtel auch als Bauschutt entsorgt werden, sofern sie frei von organischen Anteilen sind. Bitte informieren Sie sich bei Ihrer örtlichen Abfallberatung über die genauen Abgabemöglichkeiten.</v>
      </c>
      <c r="F19" t="s">
        <v>633</v>
      </c>
      <c r="K19" s="1" t="str">
        <f>_3sm_4_1_4o[[#This Row],[anfrage]]</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L19" s="1" t="str">
        <f>_3sm_4_1_4o[[#This Row],[wunschantwort]]</f>
        <v/>
      </c>
      <c r="M19" t="str">
        <f>_3sm_4_1_4o[[#This Row],[wunsch_klassifizierung]]</f>
        <v>complex_query_customer_support</v>
      </c>
      <c r="N19" s="1" t="str">
        <f>_3sm_4_1_4o[[#This Row],[generierte_antwort]]</f>
        <v>Die Bretter mit Teerpappenresten sollten als Baumischabfall entsorgt werden, es sei denn, die Teerpappe erfordert eine Sonderentsorgung. Die Müllsäcke mit verwitterter Teerpappe dürfen nicht in Müllsäcken entsorgt werden und sollten ebenfalls als Baumischabfall oder Sondermüll behandelt werden. Der Baumischabfall aus Schilfrohrputz, Ziegeln und Mörtel kann in der Fraktion Baumischabfall entsorgt werden.</v>
      </c>
      <c r="O19" t="s">
        <v>633</v>
      </c>
      <c r="T19" s="18" t="str">
        <f>_3lg_4_1_4_1[[#This Row],[anfrage]]</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U19" s="19" t="str">
        <f>_3lg_4_1_4_1[[#This Row],[wunschantwort]]</f>
        <v/>
      </c>
      <c r="V19" s="11" t="str">
        <f>_3lg_4_1_4_1[[#This Row],[wunsch_klassifizierung]]</f>
        <v>complex_query_customer_support</v>
      </c>
      <c r="W19" s="19" t="str">
        <f>_3lg_4_1_4_1[[#This Row],[generierte_antwort]]</f>
        <v>Die Bretter mit festklebenden Resten alter Teerpappe gelten als Sonderabfall und müssen bei einer zugelassenen Entsorgungsstelle abgegeben werden. Die verwitterte Teerpappe in den Müllsäcken ist ebenfalls als gefährlicher Abfall zu behandeln und muss über einen Entsorgungsfachbetrieb oder die Schadstoffsammelstelle entsorgt werden. Schilfrohrputz sowie Ziegel mit Mörtelresten können als Baumischabfall entsorgt werden. Informiere dich bei deinem lokalen Wertstoffhof oder Entsorgungsunternehmen über die jeweiligen Annahmestellen und -bedingungen. Eine Entsorgung über den normalen Hausmüll ist für diese Materialien nicht zulässig.</v>
      </c>
      <c r="X19" s="9" t="s">
        <v>633</v>
      </c>
      <c r="AC19" s="18" t="str">
        <f>_3lg_4_1_4o[[#This Row],[anfrage]]</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AD19" s="19" t="str">
        <f>_3lg_4_1_4o[[#This Row],[wunschantwort]]</f>
        <v/>
      </c>
      <c r="AE19" s="11" t="str">
        <f>_3lg_4_1_4o[[#This Row],[wunsch_klassifizierung]]</f>
        <v>complex_query_customer_support</v>
      </c>
      <c r="AF19" s="19" t="str">
        <f>_3lg_4_1_4o[[#This Row],[generierte_antwort]]</f>
        <v>Die Bretter mit Teerpapperesten sollten als Sondermüll entsorgt werden. Der Baumischabfall aus Schilfrohrputz, Ziegeln und Mörtel kann in der Fraktion Baumischabfall entsorgt werden. Für die Müllsäcke mit verwitterter Teerpappe sollte bei der zuständigen Entsorgungsstelle nachgefragt werden, da teerhaltige Produkte spezielle Entsorgung erfordern.</v>
      </c>
      <c r="AG19" s="9" t="s">
        <v>633</v>
      </c>
    </row>
    <row r="20" spans="2:33" ht="409.5" x14ac:dyDescent="0.25">
      <c r="B20" s="1" t="str">
        <f>_3sm_4_1_4_1[[#This Row],[anfrage]]</f>
        <v>Hallo, wir sind 3 Reihenhäuser und teilen uns einen Müllplatz. Wir haben eine 240L Papiertonne und würden uns eine 14tägige Abholung wünschen. Können wir einen Sondervertrag mit Ihnen vereinbaren? Wir wollten trotzdem mal fragen :) Vielen Dank</v>
      </c>
      <c r="C20" s="1" t="str">
        <f>_3sm_4_1_4_1[[#This Row],[wunschantwort]]</f>
        <v/>
      </c>
      <c r="D20" t="str">
        <f>_3sm_4_1_4_1[[#This Row],[wunsch_klassifizierung]]</f>
        <v>complex_query_customer_support</v>
      </c>
      <c r="E20" s="1" t="str">
        <f>_3sm_4_1_4_1[[#This Row],[generierte_antwort]]</f>
        <v>Bitte kontaktieren Sie unseren Kundenservice</v>
      </c>
      <c r="F20" t="s">
        <v>632</v>
      </c>
      <c r="K20" s="1" t="str">
        <f>_3sm_4_1_4o[[#This Row],[anfrage]]</f>
        <v>Hallo, wir sind 3 Reihenhäuser und teilen uns einen Müllplatz. Wir haben eine 240L Papiertonne und würden uns eine 14tägige Abholung wünschen. Können wir einen Sondervertrag mit Ihnen vereinbaren? Wir wollten trotzdem mal fragen :) Vielen Dank</v>
      </c>
      <c r="L20" s="1" t="str">
        <f>_3sm_4_1_4o[[#This Row],[wunschantwort]]</f>
        <v/>
      </c>
      <c r="M20" t="str">
        <f>_3sm_4_1_4o[[#This Row],[wunsch_klassifizierung]]</f>
        <v>complex_query_customer_support</v>
      </c>
      <c r="N20" s="1" t="str">
        <f>_3sm_4_1_4o[[#This Row],[generierte_antwort]]</f>
        <v>Bitte kontaktieren Sie unseren Kundenservice</v>
      </c>
      <c r="O20" t="s">
        <v>632</v>
      </c>
      <c r="T20" s="18" t="str">
        <f>_3lg_4_1_4_1[[#This Row],[anfrage]]</f>
        <v>Hallo, wir sind 3 Reihenhäuser und teilen uns einen Müllplatz. Wir haben eine 240L Papiertonne und würden uns eine 14tägige Abholung wünschen. Können wir einen Sondervertrag mit Ihnen vereinbaren? Wir wollten trotzdem mal fragen :) Vielen Dank</v>
      </c>
      <c r="U20" s="19" t="str">
        <f>_3lg_4_1_4_1[[#This Row],[wunschantwort]]</f>
        <v/>
      </c>
      <c r="V20" s="11" t="str">
        <f>_3lg_4_1_4_1[[#This Row],[wunsch_klassifizierung]]</f>
        <v>complex_query_customer_support</v>
      </c>
      <c r="W20" s="19" t="str">
        <f>_3lg_4_1_4_1[[#This Row],[generierte_antwort]]</f>
        <v>Bitte kontaktieren Sie unseren Kundenservice</v>
      </c>
      <c r="X20" s="9" t="s">
        <v>632</v>
      </c>
      <c r="AC20" s="18" t="str">
        <f>_3lg_4_1_4o[[#This Row],[anfrage]]</f>
        <v>Hallo, wir sind 3 Reihenhäuser und teilen uns einen Müllplatz. Wir haben eine 240L Papiertonne und würden uns eine 14tägige Abholung wünschen. Können wir einen Sondervertrag mit Ihnen vereinbaren? Wir wollten trotzdem mal fragen :) Vielen Dank</v>
      </c>
      <c r="AD20" s="19" t="str">
        <f>_3lg_4_1_4o[[#This Row],[wunschantwort]]</f>
        <v/>
      </c>
      <c r="AE20" s="11" t="str">
        <f>_3lg_4_1_4o[[#This Row],[wunsch_klassifizierung]]</f>
        <v>complex_query_customer_support</v>
      </c>
      <c r="AF20" s="19" t="str">
        <f>_3lg_4_1_4o[[#This Row],[generierte_antwort]]</f>
        <v>Bitte kontaktieren Sie unseren Kundenservice</v>
      </c>
      <c r="AG20" s="9" t="s">
        <v>632</v>
      </c>
    </row>
    <row r="21" spans="2:33" ht="330" x14ac:dyDescent="0.25">
      <c r="B21" s="1" t="str">
        <f>_3sm_4_1_4_1[[#This Row],[anfrage]]</f>
        <v>Ich würde gerne mit einem Container überschüssiges Material von einem Terrassenbau abtransportieren. Dies wären vermutlich: - Sand - Erde mit Sand - Schotter - Split Welcher Container wäre dafür geeignet?</v>
      </c>
      <c r="C21" s="1" t="str">
        <f>_3sm_4_1_4_1[[#This Row],[wunschantwort]]</f>
        <v>Das darf alles im Bauschutt entsorgt werden</v>
      </c>
      <c r="D21" t="str">
        <f>_3sm_4_1_4_1[[#This Row],[wunsch_klassifizierung]]</f>
        <v>waste_disposal_guidance</v>
      </c>
      <c r="E21" s="1" t="str">
        <f>_3sm_4_1_4_1[[#This Row],[generierte_antwort]]</f>
        <v>Für die Entsorgung von Sand, Schotter und Split ist ein Bauschutt-Container geeignet, da diese Materialien zu den mineralischen Abfällen zählen. Alternativ kann Sand auch in einem Container für Baumischabfall entsorgt werden. Für eine gemischte Entsorgung aller genannten Materialien empfiehlt sich jedoch der Bauschutt-Container. So können Sie das überschüssige Material vom Terrassenbau fachgerecht abtransportieren lassen.</v>
      </c>
      <c r="F21" t="s">
        <v>632</v>
      </c>
      <c r="K21" s="1" t="str">
        <f>_3sm_4_1_4o[[#This Row],[anfrage]]</f>
        <v>Ich würde gerne mit einem Container überschüssiges Material von einem Terrassenbau abtransportieren. Dies wären vermutlich: - Sand - Erde mit Sand - Schotter - Split Welcher Container wäre dafür geeignet?</v>
      </c>
      <c r="L21" s="1" t="str">
        <f>_3sm_4_1_4o[[#This Row],[wunschantwort]]</f>
        <v>Das darf alles im Bauschutt entsorgt werden</v>
      </c>
      <c r="M21" t="str">
        <f>_3sm_4_1_4o[[#This Row],[wunsch_klassifizierung]]</f>
        <v>waste_disposal_guidance</v>
      </c>
      <c r="N21" s="1" t="str">
        <f>_3sm_4_1_4o[[#This Row],[generierte_antwort]]</f>
        <v>Für die Entsorgung von Sand, Schotter und Split ist ein Container für Bauschutt geeignet, da diese Materialien zu den mineralischen Abfällen zählen.</v>
      </c>
      <c r="O21" t="s">
        <v>632</v>
      </c>
      <c r="T21" s="18" t="str">
        <f>_3lg_4_1_4_1[[#This Row],[anfrage]]</f>
        <v>Ich würde gerne mit einem Container überschüssiges Material von einem Terrassenbau abtransportieren. Dies wären vermutlich: - Sand - Erde mit Sand - Schotter - Split Welcher Container wäre dafür geeignet?</v>
      </c>
      <c r="U21" s="19" t="str">
        <f>_3lg_4_1_4_1[[#This Row],[wunschantwort]]</f>
        <v>Das darf alles im Bauschutt entsorgt werden</v>
      </c>
      <c r="V21" s="11" t="str">
        <f>_3lg_4_1_4_1[[#This Row],[wunsch_klassifizierung]]</f>
        <v>waste_disposal_guidance</v>
      </c>
      <c r="W21" s="19" t="str">
        <f>_3lg_4_1_4_1[[#This Row],[generierte_antwort]]</f>
        <v>Für die Entsorgung von Sand, Schotter und Split ist ein Bauschutt-Container am besten geeignet. Alternativ kann Sand auch in einem Container für Baumischabfall entsorgt werden, wenn noch andere Materialien anfallen. Schotter und Split zählen zu mineralischen Abfällen und gehören in den Bauschutt-Container. Wenn Sie nur diese mineralischen Materialien entsorgen möchten, wählen Sie den Bauschutt-Container. Bei einer Mischung mit anderen Baustellenabfällen kann auch ein Baumischabfall-Container sinnvoll sein.</v>
      </c>
      <c r="X21" s="9" t="s">
        <v>632</v>
      </c>
      <c r="AC21" s="18" t="str">
        <f>_3lg_4_1_4o[[#This Row],[anfrage]]</f>
        <v>Ich würde gerne mit einem Container überschüssiges Material von einem Terrassenbau abtransportieren. Dies wären vermutlich: - Sand - Erde mit Sand - Schotter - Split Welcher Container wäre dafür geeignet?</v>
      </c>
      <c r="AD21" s="19" t="str">
        <f>_3lg_4_1_4o[[#This Row],[wunschantwort]]</f>
        <v>Das darf alles im Bauschutt entsorgt werden</v>
      </c>
      <c r="AE21" s="11" t="str">
        <f>_3lg_4_1_4o[[#This Row],[wunsch_klassifizierung]]</f>
        <v>waste_disposal_guidance</v>
      </c>
      <c r="AF21" s="19" t="str">
        <f>_3lg_4_1_4o[[#This Row],[generierte_antwort]]</f>
        <v>Für die Entsorgung von Sand, Schotter und Split wäre ein Container für Bauschutt geeignet, da diese Materialien zu den mineralischen Abfällen gehören.</v>
      </c>
      <c r="AG21" s="9" t="s">
        <v>632</v>
      </c>
    </row>
    <row r="22" spans="2:33" ht="409.5" x14ac:dyDescent="0.25">
      <c r="B22" s="1" t="str">
        <f>_3sm_4_1_4_1[[#This Row],[anfrage]]</f>
        <v>Guten Tag, gerne möchten wir für einen Auftrag einen Container 5 m3 bestellen für Sperrmüll. Hier läge wohl der Preis einmalig bei 450, 10 Euro zuzüglich Mehrwertsteuer. Kommen noch weitere Kosten hier hinzu? Wir freuen uns über eine kurze Rückmeldung! Vielen Dank!</v>
      </c>
      <c r="C22" s="1" t="str">
        <f>_3sm_4_1_4_1[[#This Row],[wunschantwort]]</f>
        <v>Nein, nur bei einer Falschbefüllung oder Verlängerung der Stellzeit fallen Mehrkosten an.</v>
      </c>
      <c r="D22" t="str">
        <f>_3sm_4_1_4_1[[#This Row],[wunsch_klassifizierung]]</f>
        <v>internal_faq</v>
      </c>
      <c r="E22" s="1" t="str">
        <f>_3sm_4_1_4_1[[#This Row],[generierte_antwort]]</f>
        <v>Bitte kontaktieren Sie unseren Kundenservice</v>
      </c>
      <c r="F22" t="s">
        <v>633</v>
      </c>
      <c r="K22" s="1" t="str">
        <f>_3sm_4_1_4o[[#This Row],[anfrage]]</f>
        <v>Guten Tag, gerne möchten wir für einen Auftrag einen Container 5 m3 bestellen für Sperrmüll. Hier läge wohl der Preis einmalig bei 450, 10 Euro zuzüglich Mehrwertsteuer. Kommen noch weitere Kosten hier hinzu? Wir freuen uns über eine kurze Rückmeldung! Vielen Dank!</v>
      </c>
      <c r="L22" s="1" t="str">
        <f>_3sm_4_1_4o[[#This Row],[wunschantwort]]</f>
        <v>Nein, nur bei einer Falschbefüllung oder Verlängerung der Stellzeit fallen Mehrkosten an.</v>
      </c>
      <c r="M22" t="str">
        <f>_3sm_4_1_4o[[#This Row],[wunsch_klassifizierung]]</f>
        <v>internal_faq</v>
      </c>
      <c r="N22" s="1" t="str">
        <f>_3sm_4_1_4o[[#This Row],[generierte_antwort]]</f>
        <v>Bitte kontaktieren Sie unseren Kundenservice</v>
      </c>
      <c r="O22" t="s">
        <v>633</v>
      </c>
      <c r="T22" s="18" t="str">
        <f>_3lg_4_1_4_1[[#This Row],[anfrage]]</f>
        <v>Guten Tag, gerne möchten wir für einen Auftrag einen Container 5 m3 bestellen für Sperrmüll. Hier läge wohl der Preis einmalig bei 450, 10 Euro zuzüglich Mehrwertsteuer. Kommen noch weitere Kosten hier hinzu? Wir freuen uns über eine kurze Rückmeldung! Vielen Dank!</v>
      </c>
      <c r="U22" s="19" t="str">
        <f>_3lg_4_1_4_1[[#This Row],[wunschantwort]]</f>
        <v>Nein, nur bei einer Falschbefüllung oder Verlängerung der Stellzeit fallen Mehrkosten an.</v>
      </c>
      <c r="V22" s="11" t="str">
        <f>_3lg_4_1_4_1[[#This Row],[wunsch_klassifizierung]]</f>
        <v>internal_faq</v>
      </c>
      <c r="W22" s="19" t="str">
        <f>_3lg_4_1_4_1[[#This Row],[generierte_antwort]]</f>
        <v>Bitte kontaktieren Sie unseren Kundenservice</v>
      </c>
      <c r="X22" s="9" t="s">
        <v>633</v>
      </c>
      <c r="AC22" s="18" t="str">
        <f>_3lg_4_1_4o[[#This Row],[anfrage]]</f>
        <v>Guten Tag, gerne möchten wir für einen Auftrag einen Container 5 m3 bestellen für Sperrmüll. Hier läge wohl der Preis einmalig bei 450, 10 Euro zuzüglich Mehrwertsteuer. Kommen noch weitere Kosten hier hinzu? Wir freuen uns über eine kurze Rückmeldung! Vielen Dank!</v>
      </c>
      <c r="AD22" s="19" t="str">
        <f>_3lg_4_1_4o[[#This Row],[wunschantwort]]</f>
        <v>Nein, nur bei einer Falschbefüllung oder Verlängerung der Stellzeit fallen Mehrkosten an.</v>
      </c>
      <c r="AE22" s="11" t="str">
        <f>_3lg_4_1_4o[[#This Row],[wunsch_klassifizierung]]</f>
        <v>internal_faq</v>
      </c>
      <c r="AF22" s="19" t="str">
        <f>_3lg_4_1_4o[[#This Row],[generierte_antwort]]</f>
        <v>Bitte kontaktieren Sie unseren Kundenservice</v>
      </c>
      <c r="AG22" s="9" t="s">
        <v>633</v>
      </c>
    </row>
    <row r="23" spans="2:33" ht="225" x14ac:dyDescent="0.25">
      <c r="B23" s="1" t="str">
        <f>_3sm_4_1_4_1[[#This Row],[anfrage]]</f>
        <v>ich bitte um ein Angebot für eine Schuttmulde. ca. 5 Tonnen Fliesenabfälle. Inkl. Anfahrt und Preis pro Tonne. Baustelle wäre in Hockenheim.</v>
      </c>
      <c r="C23" s="1" t="str">
        <f>_3sm_4_1_4_1[[#This Row],[wunschantwort]]</f>
        <v/>
      </c>
      <c r="D23" t="str">
        <f>_3sm_4_1_4_1[[#This Row],[wunsch_klassifizierung]]</f>
        <v>complex_query_customer_support</v>
      </c>
      <c r="E23" s="1" t="str">
        <f>_3sm_4_1_4_1[[#This Row],[generierte_antwort]]</f>
        <v>Bitte kontaktieren Sie unseren Kundenservice</v>
      </c>
      <c r="F23" t="s">
        <v>632</v>
      </c>
      <c r="K23" s="1" t="str">
        <f>_3sm_4_1_4o[[#This Row],[anfrage]]</f>
        <v>ich bitte um ein Angebot für eine Schuttmulde. ca. 5 Tonnen Fliesenabfälle. Inkl. Anfahrt und Preis pro Tonne. Baustelle wäre in Hockenheim.</v>
      </c>
      <c r="L23" s="1" t="str">
        <f>_3sm_4_1_4o[[#This Row],[wunschantwort]]</f>
        <v/>
      </c>
      <c r="M23" t="str">
        <f>_3sm_4_1_4o[[#This Row],[wunsch_klassifizierung]]</f>
        <v>complex_query_customer_support</v>
      </c>
      <c r="N23" s="1" t="str">
        <f>_3sm_4_1_4o[[#This Row],[generierte_antwort]]</f>
        <v>Bitte kontaktieren Sie unseren Kundenservice</v>
      </c>
      <c r="O23" t="s">
        <v>632</v>
      </c>
      <c r="T23" s="18" t="str">
        <f>_3lg_4_1_4_1[[#This Row],[anfrage]]</f>
        <v>ich bitte um ein Angebot für eine Schuttmulde. ca. 5 Tonnen Fliesenabfälle. Inkl. Anfahrt und Preis pro Tonne. Baustelle wäre in Hockenheim.</v>
      </c>
      <c r="U23" s="19" t="str">
        <f>_3lg_4_1_4_1[[#This Row],[wunschantwort]]</f>
        <v/>
      </c>
      <c r="V23" s="11" t="str">
        <f>_3lg_4_1_4_1[[#This Row],[wunsch_klassifizierung]]</f>
        <v>complex_query_customer_support</v>
      </c>
      <c r="W23" s="19" t="str">
        <f>_3lg_4_1_4_1[[#This Row],[generierte_antwort]]</f>
        <v>Bitte kontaktieren Sie unseren Kundenservice</v>
      </c>
      <c r="X23" s="9" t="s">
        <v>632</v>
      </c>
      <c r="AC23" s="18" t="str">
        <f>_3lg_4_1_4o[[#This Row],[anfrage]]</f>
        <v>ich bitte um ein Angebot für eine Schuttmulde. ca. 5 Tonnen Fliesenabfälle. Inkl. Anfahrt und Preis pro Tonne. Baustelle wäre in Hockenheim.</v>
      </c>
      <c r="AD23" s="19" t="str">
        <f>_3lg_4_1_4o[[#This Row],[wunschantwort]]</f>
        <v/>
      </c>
      <c r="AE23" s="11" t="str">
        <f>_3lg_4_1_4o[[#This Row],[wunsch_klassifizierung]]</f>
        <v>complex_query_customer_support</v>
      </c>
      <c r="AF23" s="19" t="str">
        <f>_3lg_4_1_4o[[#This Row],[generierte_antwort]]</f>
        <v>Bitte kontaktieren Sie unseren Kundenservice</v>
      </c>
      <c r="AG23" s="9" t="s">
        <v>632</v>
      </c>
    </row>
    <row r="24" spans="2:33" ht="409.5" x14ac:dyDescent="0.25">
      <c r="B24" s="1" t="str">
        <f>_3sm_4_1_4_1[[#This Row],[anfrage]]</f>
        <v>Ich benötige für eine Haushaltsauflösung einen Container in Bempflingen. Stellmöglichkeit auf einer befestigten Fläche ist vorhanden(Parkplatz). Vor der Stellfläche ist wenig Platz zum Rangieren. Ist es Trotzdem möglich einen Container zu Stellen?</v>
      </c>
      <c r="C24" s="1" t="str">
        <f>_3sm_4_1_4_1[[#This Row],[wunschantwort]]</f>
        <v>Die Größe der Fläche ist individuell abhängig von der Containergröße. Die Zufahrt muss mindestens 4m breit und 15m lang sein.</v>
      </c>
      <c r="D24" t="str">
        <f>_3sm_4_1_4_1[[#This Row],[wunsch_klassifizierung]]</f>
        <v>internal_faq</v>
      </c>
      <c r="E24" s="1" t="str">
        <f>_3sm_4_1_4_1[[#This Row],[generierte_antwort]]</f>
        <v>Bitte kontaktieren Sie unseren Kundenservice</v>
      </c>
      <c r="F24" t="s">
        <v>633</v>
      </c>
      <c r="K24" s="1" t="str">
        <f>_3sm_4_1_4o[[#This Row],[anfrage]]</f>
        <v>Ich benötige für eine Haushaltsauflösung einen Container in Bempflingen. Stellmöglichkeit auf einer befestigten Fläche ist vorhanden(Parkplatz). Vor der Stellfläche ist wenig Platz zum Rangieren. Ist es Trotzdem möglich einen Container zu Stellen?</v>
      </c>
      <c r="L24" s="1" t="str">
        <f>_3sm_4_1_4o[[#This Row],[wunschantwort]]</f>
        <v>Die Größe der Fläche ist individuell abhängig von der Containergröße. Die Zufahrt muss mindestens 4m breit und 15m lang sein.</v>
      </c>
      <c r="M24" t="str">
        <f>_3sm_4_1_4o[[#This Row],[wunsch_klassifizierung]]</f>
        <v>internal_faq</v>
      </c>
      <c r="N24" s="1" t="str">
        <f>_3sm_4_1_4o[[#This Row],[generierte_antwort]]</f>
        <v>Bitte kontaktieren Sie unseren Kundenservice</v>
      </c>
      <c r="O24" t="s">
        <v>633</v>
      </c>
      <c r="T24" s="18" t="str">
        <f>_3lg_4_1_4_1[[#This Row],[anfrage]]</f>
        <v>Ich benötige für eine Haushaltsauflösung einen Container in Bempflingen. Stellmöglichkeit auf einer befestigten Fläche ist vorhanden(Parkplatz). Vor der Stellfläche ist wenig Platz zum Rangieren. Ist es Trotzdem möglich einen Container zu Stellen?</v>
      </c>
      <c r="U24" s="19" t="str">
        <f>_3lg_4_1_4_1[[#This Row],[wunschantwort]]</f>
        <v>Die Größe der Fläche ist individuell abhängig von der Containergröße. Die Zufahrt muss mindestens 4m breit und 15m lang sein.</v>
      </c>
      <c r="V24" s="11" t="str">
        <f>_3lg_4_1_4_1[[#This Row],[wunsch_klassifizierung]]</f>
        <v>internal_faq</v>
      </c>
      <c r="W24" s="19" t="str">
        <f>_3lg_4_1_4_1[[#This Row],[generierte_antwort]]</f>
        <v>Bitte kontaktieren Sie unseren Kundenservice</v>
      </c>
      <c r="X24" s="9" t="s">
        <v>633</v>
      </c>
      <c r="AC24" s="18" t="str">
        <f>_3lg_4_1_4o[[#This Row],[anfrage]]</f>
        <v>Ich benötige für eine Haushaltsauflösung einen Container in Bempflingen. Stellmöglichkeit auf einer befestigten Fläche ist vorhanden(Parkplatz). Vor der Stellfläche ist wenig Platz zum Rangieren. Ist es Trotzdem möglich einen Container zu Stellen?</v>
      </c>
      <c r="AD24" s="19" t="str">
        <f>_3lg_4_1_4o[[#This Row],[wunschantwort]]</f>
        <v>Die Größe der Fläche ist individuell abhängig von der Containergröße. Die Zufahrt muss mindestens 4m breit und 15m lang sein.</v>
      </c>
      <c r="AE24" s="11" t="str">
        <f>_3lg_4_1_4o[[#This Row],[wunsch_klassifizierung]]</f>
        <v>internal_faq</v>
      </c>
      <c r="AF24" s="19" t="str">
        <f>_3lg_4_1_4o[[#This Row],[generierte_antwort]]</f>
        <v>Bitte kontaktieren Sie unseren Kundenservice</v>
      </c>
      <c r="AG24" s="9" t="s">
        <v>633</v>
      </c>
    </row>
    <row r="25" spans="2:33" ht="405" x14ac:dyDescent="0.25">
      <c r="B25" s="1" t="str">
        <f>_3sm_4_1_4_1[[#This Row],[anfrage]]</f>
        <v>Hallo, ich möchte gerne einen Spermülcontainer mieten und dieser muss auf der Straße stehen vor der Wohnung. Wo muss ich das anmelden und kann ich den Container erst buchen, wenn ich die Genehmigung vorliegen habe? Vielen Dank</v>
      </c>
      <c r="C25" s="1" t="str">
        <f>_3sm_4_1_4_1[[#This Row],[wunschantwort]]</f>
        <v>Eine Stellplatzgenehmigung wird nur auf öffentlichen Ortern und der Innenstadt benötigt. Dafür muss die örtliche Behörde kontaktiert werden.</v>
      </c>
      <c r="D25" t="str">
        <f>_3sm_4_1_4_1[[#This Row],[wunsch_klassifizierung]]</f>
        <v>internal_faq</v>
      </c>
      <c r="E25" s="1" t="str">
        <f>_3sm_4_1_4_1[[#This Row],[generierte_antwort]]</f>
        <v>Bitte kontaktieren Sie unseren Kundenservice</v>
      </c>
      <c r="F25" t="s">
        <v>633</v>
      </c>
      <c r="K25" s="1" t="str">
        <f>_3sm_4_1_4o[[#This Row],[anfrage]]</f>
        <v>Hallo, ich möchte gerne einen Spermülcontainer mieten und dieser muss auf der Straße stehen vor der Wohnung. Wo muss ich das anmelden und kann ich den Container erst buchen, wenn ich die Genehmigung vorliegen habe? Vielen Dank</v>
      </c>
      <c r="L25" s="1" t="str">
        <f>_3sm_4_1_4o[[#This Row],[wunschantwort]]</f>
        <v>Eine Stellplatzgenehmigung wird nur auf öffentlichen Ortern und der Innenstadt benötigt. Dafür muss die örtliche Behörde kontaktiert werden.</v>
      </c>
      <c r="M25" t="str">
        <f>_3sm_4_1_4o[[#This Row],[wunsch_klassifizierung]]</f>
        <v>internal_faq</v>
      </c>
      <c r="N25" s="1" t="str">
        <f>_3sm_4_1_4o[[#This Row],[generierte_antwort]]</f>
        <v>Bitte kontaktieren Sie unseren Kundenservice</v>
      </c>
      <c r="O25" t="s">
        <v>633</v>
      </c>
      <c r="T25" s="18" t="str">
        <f>_3lg_4_1_4_1[[#This Row],[anfrage]]</f>
        <v>Hallo, ich möchte gerne einen Spermülcontainer mieten und dieser muss auf der Straße stehen vor der Wohnung. Wo muss ich das anmelden und kann ich den Container erst buchen, wenn ich die Genehmigung vorliegen habe? Vielen Dank</v>
      </c>
      <c r="U25" s="19" t="str">
        <f>_3lg_4_1_4_1[[#This Row],[wunschantwort]]</f>
        <v>Eine Stellplatzgenehmigung wird nur auf öffentlichen Ortern und der Innenstadt benötigt. Dafür muss die örtliche Behörde kontaktiert werden.</v>
      </c>
      <c r="V25" s="11" t="str">
        <f>_3lg_4_1_4_1[[#This Row],[wunsch_klassifizierung]]</f>
        <v>internal_faq</v>
      </c>
      <c r="W25" s="19" t="str">
        <f>_3lg_4_1_4_1[[#This Row],[generierte_antwort]]</f>
        <v>Bitte kontaktieren Sie unseren Kundenservice</v>
      </c>
      <c r="X25" s="9" t="s">
        <v>633</v>
      </c>
      <c r="AC25" s="18" t="str">
        <f>_3lg_4_1_4o[[#This Row],[anfrage]]</f>
        <v>Hallo, ich möchte gerne einen Spermülcontainer mieten und dieser muss auf der Straße stehen vor der Wohnung. Wo muss ich das anmelden und kann ich den Container erst buchen, wenn ich die Genehmigung vorliegen habe? Vielen Dank</v>
      </c>
      <c r="AD25" s="19" t="str">
        <f>_3lg_4_1_4o[[#This Row],[wunschantwort]]</f>
        <v>Eine Stellplatzgenehmigung wird nur auf öffentlichen Ortern und der Innenstadt benötigt. Dafür muss die örtliche Behörde kontaktiert werden.</v>
      </c>
      <c r="AE25" s="11" t="str">
        <f>_3lg_4_1_4o[[#This Row],[wunsch_klassifizierung]]</f>
        <v>internal_faq</v>
      </c>
      <c r="AF25" s="19" t="str">
        <f>_3lg_4_1_4o[[#This Row],[generierte_antwort]]</f>
        <v>Bitte kontaktieren Sie unseren Kundenservice</v>
      </c>
      <c r="AG25" s="9" t="s">
        <v>633</v>
      </c>
    </row>
    <row r="26" spans="2:33" ht="409.5" x14ac:dyDescent="0.25">
      <c r="B26" s="1" t="str">
        <f>_3sm_4_1_4_1[[#This Row],[anfrage]]</f>
        <v>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C26" s="1" t="str">
        <f>_3sm_4_1_4_1[[#This Row],[wunschantwort]]</f>
        <v/>
      </c>
      <c r="D26" t="str">
        <f>_3sm_4_1_4_1[[#This Row],[wunsch_klassifizierung]]</f>
        <v>complex_query_customer_support</v>
      </c>
      <c r="E26" s="1" t="str">
        <f>_3sm_4_1_4_1[[#This Row],[generierte_antwort]]</f>
        <v>Bitte kontaktieren Sie unseren Kundenservice</v>
      </c>
      <c r="F26" t="s">
        <v>632</v>
      </c>
      <c r="K26" s="1" t="str">
        <f>_3sm_4_1_4o[[#This Row],[anfrage]]</f>
        <v>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L26" s="1" t="str">
        <f>_3sm_4_1_4o[[#This Row],[wunschantwort]]</f>
        <v/>
      </c>
      <c r="M26" t="str">
        <f>_3sm_4_1_4o[[#This Row],[wunsch_klassifizierung]]</f>
        <v>complex_query_customer_support</v>
      </c>
      <c r="N26" s="1" t="str">
        <f>_3sm_4_1_4o[[#This Row],[generierte_antwort]]</f>
        <v>Bitte kontaktieren Sie unseren Kundenservice</v>
      </c>
      <c r="O26" t="s">
        <v>632</v>
      </c>
      <c r="T26" s="18" t="str">
        <f>_3lg_4_1_4_1[[#This Row],[anfrage]]</f>
        <v>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U26" s="19" t="str">
        <f>_3lg_4_1_4_1[[#This Row],[wunschantwort]]</f>
        <v/>
      </c>
      <c r="V26" s="11" t="str">
        <f>_3lg_4_1_4_1[[#This Row],[wunsch_klassifizierung]]</f>
        <v>complex_query_customer_support</v>
      </c>
      <c r="W26" s="19" t="str">
        <f>_3lg_4_1_4_1[[#This Row],[generierte_antwort]]</f>
        <v>Bitte kontaktieren Sie unseren Kundenservice</v>
      </c>
      <c r="X26" s="9" t="s">
        <v>632</v>
      </c>
      <c r="AC26" s="18" t="str">
        <f>_3lg_4_1_4o[[#This Row],[anfrage]]</f>
        <v>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AD26" s="19" t="str">
        <f>_3lg_4_1_4o[[#This Row],[wunschantwort]]</f>
        <v/>
      </c>
      <c r="AE26" s="11" t="str">
        <f>_3lg_4_1_4o[[#This Row],[wunsch_klassifizierung]]</f>
        <v>complex_query_customer_support</v>
      </c>
      <c r="AF26" s="19" t="str">
        <f>_3lg_4_1_4o[[#This Row],[generierte_antwort]]</f>
        <v>Bitte kontaktieren Sie unseren Kundenservice</v>
      </c>
      <c r="AG26" s="9" t="s">
        <v>632</v>
      </c>
    </row>
    <row r="27" spans="2:33" ht="135" x14ac:dyDescent="0.25">
      <c r="B27" s="1" t="str">
        <f>_3sm_4_1_4_1[[#This Row],[anfrage]]</f>
        <v>Ich habe 24 Platten Wellasbest, ca. 3m³ zu entsorgen. Bitte lassen Sie mir ein Angebot zukommen.</v>
      </c>
      <c r="C27" s="1" t="str">
        <f>_3sm_4_1_4_1[[#This Row],[wunschantwort]]</f>
        <v/>
      </c>
      <c r="D27" t="str">
        <f>_3sm_4_1_4_1[[#This Row],[wunsch_klassifizierung]]</f>
        <v>complex_query_customer_support</v>
      </c>
      <c r="E27" s="1" t="str">
        <f>_3sm_4_1_4_1[[#This Row],[generierte_antwort]]</f>
        <v>Bitte kontaktieren Sie unseren Kundenservice</v>
      </c>
      <c r="F27" t="s">
        <v>632</v>
      </c>
      <c r="K27" s="1" t="str">
        <f>_3sm_4_1_4o[[#This Row],[anfrage]]</f>
        <v>Ich habe 24 Platten Wellasbest, ca. 3m³ zu entsorgen. Bitte lassen Sie mir ein Angebot zukommen.</v>
      </c>
      <c r="L27" s="1" t="str">
        <f>_3sm_4_1_4o[[#This Row],[wunschantwort]]</f>
        <v/>
      </c>
      <c r="M27" t="str">
        <f>_3sm_4_1_4o[[#This Row],[wunsch_klassifizierung]]</f>
        <v>complex_query_customer_support</v>
      </c>
      <c r="N27" s="1" t="str">
        <f>_3sm_4_1_4o[[#This Row],[generierte_antwort]]</f>
        <v>Bitte kontaktieren Sie unseren Kundenservice</v>
      </c>
      <c r="O27" t="s">
        <v>632</v>
      </c>
      <c r="T27" s="18" t="str">
        <f>_3lg_4_1_4_1[[#This Row],[anfrage]]</f>
        <v>Ich habe 24 Platten Wellasbest, ca. 3m³ zu entsorgen. Bitte lassen Sie mir ein Angebot zukommen.</v>
      </c>
      <c r="U27" s="19" t="str">
        <f>_3lg_4_1_4_1[[#This Row],[wunschantwort]]</f>
        <v/>
      </c>
      <c r="V27" s="11" t="str">
        <f>_3lg_4_1_4_1[[#This Row],[wunsch_klassifizierung]]</f>
        <v>complex_query_customer_support</v>
      </c>
      <c r="W27" s="19" t="str">
        <f>_3lg_4_1_4_1[[#This Row],[generierte_antwort]]</f>
        <v>Bitte kontaktieren Sie unseren Kundenservice</v>
      </c>
      <c r="X27" s="9" t="s">
        <v>632</v>
      </c>
      <c r="AC27" s="18" t="str">
        <f>_3lg_4_1_4o[[#This Row],[anfrage]]</f>
        <v>Ich habe 24 Platten Wellasbest, ca. 3m³ zu entsorgen. Bitte lassen Sie mir ein Angebot zukommen.</v>
      </c>
      <c r="AD27" s="19" t="str">
        <f>_3lg_4_1_4o[[#This Row],[wunschantwort]]</f>
        <v/>
      </c>
      <c r="AE27" s="11" t="str">
        <f>_3lg_4_1_4o[[#This Row],[wunsch_klassifizierung]]</f>
        <v>complex_query_customer_support</v>
      </c>
      <c r="AF27" s="19" t="str">
        <f>_3lg_4_1_4o[[#This Row],[generierte_antwort]]</f>
        <v>Bitte kontaktieren Sie unseren Kundenservice</v>
      </c>
      <c r="AG27" s="9" t="s">
        <v>632</v>
      </c>
    </row>
    <row r="28" spans="2:33" ht="330" x14ac:dyDescent="0.25">
      <c r="B28" s="1" t="str">
        <f>_3sm_4_1_4_1[[#This Row],[anfrage]]</f>
        <v>Ich möchte gern eine Papiertonne für unser 2 Familienhaus bestellen, die 14 tägig abgeholt werden soll. Bitte machen Sie mir ein Angebot, da online 4 wöchig voreingestellt ist. Objekt: Tschaikoskistraße 6</v>
      </c>
      <c r="C28" s="1" t="str">
        <f>_3sm_4_1_4_1[[#This Row],[wunschantwort]]</f>
        <v/>
      </c>
      <c r="D28" t="str">
        <f>_3sm_4_1_4_1[[#This Row],[wunsch_klassifizierung]]</f>
        <v>complex_query_customer_support</v>
      </c>
      <c r="E28" s="1" t="str">
        <f>_3sm_4_1_4_1[[#This Row],[generierte_antwort]]</f>
        <v>Bitte kontaktieren Sie unseren Kundenservice</v>
      </c>
      <c r="F28" t="s">
        <v>632</v>
      </c>
      <c r="K28" s="1" t="str">
        <f>_3sm_4_1_4o[[#This Row],[anfrage]]</f>
        <v>Ich möchte gern eine Papiertonne für unser 2 Familienhaus bestellen, die 14 tägig abgeholt werden soll. Bitte machen Sie mir ein Angebot, da online 4 wöchig voreingestellt ist. Objekt: Tschaikoskistraße 6</v>
      </c>
      <c r="L28" s="1" t="str">
        <f>_3sm_4_1_4o[[#This Row],[wunschantwort]]</f>
        <v/>
      </c>
      <c r="M28" t="str">
        <f>_3sm_4_1_4o[[#This Row],[wunsch_klassifizierung]]</f>
        <v>complex_query_customer_support</v>
      </c>
      <c r="N28" s="1" t="str">
        <f>_3sm_4_1_4o[[#This Row],[generierte_antwort]]</f>
        <v>Bitte kontaktieren Sie unseren Kundenservice</v>
      </c>
      <c r="O28" t="s">
        <v>632</v>
      </c>
      <c r="T28" s="18" t="str">
        <f>_3lg_4_1_4_1[[#This Row],[anfrage]]</f>
        <v>Ich möchte gern eine Papiertonne für unser 2 Familienhaus bestellen, die 14 tägig abgeholt werden soll. Bitte machen Sie mir ein Angebot, da online 4 wöchig voreingestellt ist. Objekt: Tschaikoskistraße 6</v>
      </c>
      <c r="U28" s="19" t="str">
        <f>_3lg_4_1_4_1[[#This Row],[wunschantwort]]</f>
        <v/>
      </c>
      <c r="V28" s="11" t="str">
        <f>_3lg_4_1_4_1[[#This Row],[wunsch_klassifizierung]]</f>
        <v>complex_query_customer_support</v>
      </c>
      <c r="W28" s="19" t="str">
        <f>_3lg_4_1_4_1[[#This Row],[generierte_antwort]]</f>
        <v>Bitte kontaktieren Sie unseren Kundenservice</v>
      </c>
      <c r="X28" s="9" t="s">
        <v>632</v>
      </c>
      <c r="AC28" s="18" t="str">
        <f>_3lg_4_1_4o[[#This Row],[anfrage]]</f>
        <v>Ich möchte gern eine Papiertonne für unser 2 Familienhaus bestellen, die 14 tägig abgeholt werden soll. Bitte machen Sie mir ein Angebot, da online 4 wöchig voreingestellt ist. Objekt: Tschaikoskistraße 6</v>
      </c>
      <c r="AD28" s="19" t="str">
        <f>_3lg_4_1_4o[[#This Row],[wunschantwort]]</f>
        <v/>
      </c>
      <c r="AE28" s="11" t="str">
        <f>_3lg_4_1_4o[[#This Row],[wunsch_klassifizierung]]</f>
        <v>complex_query_customer_support</v>
      </c>
      <c r="AF28" s="19" t="str">
        <f>_3lg_4_1_4o[[#This Row],[generierte_antwort]]</f>
        <v>Bitte kontaktieren Sie unseren Kundenservice</v>
      </c>
      <c r="AG28" s="9" t="s">
        <v>632</v>
      </c>
    </row>
    <row r="29" spans="2:33" ht="135" x14ac:dyDescent="0.25">
      <c r="B29" s="1" t="str">
        <f>_3sm_4_1_4_1[[#This Row],[anfrage]]</f>
        <v>Ich benötige einen 7qm Container für Lehmboden. Gerne mit einer Klappe.</v>
      </c>
      <c r="C29" s="1" t="str">
        <f>_3sm_4_1_4_1[[#This Row],[wunschantwort]]</f>
        <v/>
      </c>
      <c r="D29" t="str">
        <f>_3sm_4_1_4_1[[#This Row],[wunsch_klassifizierung]]</f>
        <v>complex_query_customer_support</v>
      </c>
      <c r="E29" s="1" t="str">
        <f>_3sm_4_1_4_1[[#This Row],[generierte_antwort]]</f>
        <v>Bitte kontaktieren Sie unseren Kundenservice</v>
      </c>
      <c r="F29" t="s">
        <v>632</v>
      </c>
      <c r="K29" s="1" t="str">
        <f>_3sm_4_1_4o[[#This Row],[anfrage]]</f>
        <v>Ich benötige einen 7qm Container für Lehmboden. Gerne mit einer Klappe.</v>
      </c>
      <c r="L29" s="1" t="str">
        <f>_3sm_4_1_4o[[#This Row],[wunschantwort]]</f>
        <v/>
      </c>
      <c r="M29" t="str">
        <f>_3sm_4_1_4o[[#This Row],[wunsch_klassifizierung]]</f>
        <v>complex_query_customer_support</v>
      </c>
      <c r="N29" s="1" t="str">
        <f>_3sm_4_1_4o[[#This Row],[generierte_antwort]]</f>
        <v>Bitte kontaktieren Sie unseren Kundenservice</v>
      </c>
      <c r="O29" t="s">
        <v>632</v>
      </c>
      <c r="T29" s="18" t="str">
        <f>_3lg_4_1_4_1[[#This Row],[anfrage]]</f>
        <v>Ich benötige einen 7qm Container für Lehmboden. Gerne mit einer Klappe.</v>
      </c>
      <c r="U29" s="19" t="str">
        <f>_3lg_4_1_4_1[[#This Row],[wunschantwort]]</f>
        <v/>
      </c>
      <c r="V29" s="11" t="str">
        <f>_3lg_4_1_4_1[[#This Row],[wunsch_klassifizierung]]</f>
        <v>complex_query_customer_support</v>
      </c>
      <c r="W29" s="19" t="str">
        <f>_3lg_4_1_4_1[[#This Row],[generierte_antwort]]</f>
        <v>Bitte kontaktieren Sie unseren Kundenservice</v>
      </c>
      <c r="X29" s="9" t="s">
        <v>632</v>
      </c>
      <c r="AC29" s="18" t="str">
        <f>_3lg_4_1_4o[[#This Row],[anfrage]]</f>
        <v>Ich benötige einen 7qm Container für Lehmboden. Gerne mit einer Klappe.</v>
      </c>
      <c r="AD29" s="19" t="str">
        <f>_3lg_4_1_4o[[#This Row],[wunschantwort]]</f>
        <v/>
      </c>
      <c r="AE29" s="11" t="str">
        <f>_3lg_4_1_4o[[#This Row],[wunsch_klassifizierung]]</f>
        <v>complex_query_customer_support</v>
      </c>
      <c r="AF29" s="19" t="str">
        <f>_3lg_4_1_4o[[#This Row],[generierte_antwort]]</f>
        <v>Bitte kontaktieren Sie unseren Kundenservice</v>
      </c>
      <c r="AG29" s="9" t="s">
        <v>632</v>
      </c>
    </row>
    <row r="30" spans="2:33" ht="330" x14ac:dyDescent="0.25">
      <c r="B30" s="1" t="str">
        <f>_3sm_4_1_4_1[[#This Row],[anfrage]]</f>
        <v>Hallo, Ich habe mal eine Frage, warum werden in komplett Braunschweig die Papier Container nicht mehr geleert? Ich werde mein Papier Müll nicht mehr los! Um eine Antwort wäre ich sehr dankbar. Beste Grüße</v>
      </c>
      <c r="C30" s="1" t="str">
        <f>_3sm_4_1_4_1[[#This Row],[wunschantwort]]</f>
        <v/>
      </c>
      <c r="D30" t="str">
        <f>_3sm_4_1_4_1[[#This Row],[wunsch_klassifizierung]]</f>
        <v>complex_query_customer_support</v>
      </c>
      <c r="E30" s="1" t="str">
        <f>_3sm_4_1_4_1[[#This Row],[generierte_antwort]]</f>
        <v>Bitte kontaktieren Sie unseren Kundenservice</v>
      </c>
      <c r="F30" t="s">
        <v>632</v>
      </c>
      <c r="K30" s="1" t="str">
        <f>_3sm_4_1_4o[[#This Row],[anfrage]]</f>
        <v>Hallo, Ich habe mal eine Frage, warum werden in komplett Braunschweig die Papier Container nicht mehr geleert? Ich werde mein Papier Müll nicht mehr los! Um eine Antwort wäre ich sehr dankbar. Beste Grüße</v>
      </c>
      <c r="L30" s="1" t="str">
        <f>_3sm_4_1_4o[[#This Row],[wunschantwort]]</f>
        <v/>
      </c>
      <c r="M30" t="str">
        <f>_3sm_4_1_4o[[#This Row],[wunsch_klassifizierung]]</f>
        <v>complex_query_customer_support</v>
      </c>
      <c r="N30" s="1" t="str">
        <f>_3sm_4_1_4o[[#This Row],[generierte_antwort]]</f>
        <v>Bitte kontaktieren Sie unseren Kundenservice</v>
      </c>
      <c r="O30" t="s">
        <v>632</v>
      </c>
      <c r="T30" s="18" t="str">
        <f>_3lg_4_1_4_1[[#This Row],[anfrage]]</f>
        <v>Hallo, Ich habe mal eine Frage, warum werden in komplett Braunschweig die Papier Container nicht mehr geleert? Ich werde mein Papier Müll nicht mehr los! Um eine Antwort wäre ich sehr dankbar. Beste Grüße</v>
      </c>
      <c r="U30" s="19" t="str">
        <f>_3lg_4_1_4_1[[#This Row],[wunschantwort]]</f>
        <v/>
      </c>
      <c r="V30" s="11" t="str">
        <f>_3lg_4_1_4_1[[#This Row],[wunsch_klassifizierung]]</f>
        <v>complex_query_customer_support</v>
      </c>
      <c r="W30" s="19" t="str">
        <f>_3lg_4_1_4_1[[#This Row],[generierte_antwort]]</f>
        <v>Bitte kontaktieren Sie unseren Kundenservice</v>
      </c>
      <c r="X30" s="9" t="s">
        <v>632</v>
      </c>
      <c r="AC30" s="18" t="str">
        <f>_3lg_4_1_4o[[#This Row],[anfrage]]</f>
        <v>Hallo, Ich habe mal eine Frage, warum werden in komplett Braunschweig die Papier Container nicht mehr geleert? Ich werde mein Papier Müll nicht mehr los! Um eine Antwort wäre ich sehr dankbar. Beste Grüße</v>
      </c>
      <c r="AD30" s="19" t="str">
        <f>_3lg_4_1_4o[[#This Row],[wunschantwort]]</f>
        <v/>
      </c>
      <c r="AE30" s="11" t="str">
        <f>_3lg_4_1_4o[[#This Row],[wunsch_klassifizierung]]</f>
        <v>complex_query_customer_support</v>
      </c>
      <c r="AF30" s="19" t="str">
        <f>_3lg_4_1_4o[[#This Row],[generierte_antwort]]</f>
        <v>Bitte kontaktieren Sie unseren Kundenservice</v>
      </c>
      <c r="AG30" s="9" t="s">
        <v>632</v>
      </c>
    </row>
    <row r="31" spans="2:33" ht="409.5" x14ac:dyDescent="0.25">
      <c r="B31" s="1" t="str">
        <f>_3sm_4_1_4_1[[#This Row],[anfrage]]</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C31" s="1" t="str">
        <f>_3sm_4_1_4_1[[#This Row],[wunschantwort]]</f>
        <v/>
      </c>
      <c r="D31" t="str">
        <f>_3sm_4_1_4_1[[#This Row],[wunsch_klassifizierung]]</f>
        <v>complex_query_customer_support</v>
      </c>
      <c r="E31" s="1" t="str">
        <f>_3sm_4_1_4_1[[#This Row],[generierte_antwort]]</f>
        <v>Bitte kontaktieren Sie unseren Kundenservice</v>
      </c>
      <c r="F31" t="s">
        <v>632</v>
      </c>
      <c r="K31" s="1" t="str">
        <f>_3sm_4_1_4o[[#This Row],[anfrage]]</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L31" s="1" t="str">
        <f>_3sm_4_1_4o[[#This Row],[wunschantwort]]</f>
        <v/>
      </c>
      <c r="M31" t="str">
        <f>_3sm_4_1_4o[[#This Row],[wunsch_klassifizierung]]</f>
        <v>complex_query_customer_support</v>
      </c>
      <c r="N31" s="1" t="str">
        <f>_3sm_4_1_4o[[#This Row],[generierte_antwort]]</f>
        <v>Bitte kontaktieren Sie unseren Kundenservice</v>
      </c>
      <c r="O31" t="s">
        <v>632</v>
      </c>
      <c r="T31" s="18" t="str">
        <f>_3lg_4_1_4_1[[#This Row],[anfrage]]</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U31" s="19" t="str">
        <f>_3lg_4_1_4_1[[#This Row],[wunschantwort]]</f>
        <v/>
      </c>
      <c r="V31" s="11" t="str">
        <f>_3lg_4_1_4_1[[#This Row],[wunsch_klassifizierung]]</f>
        <v>complex_query_customer_support</v>
      </c>
      <c r="W31" s="19" t="str">
        <f>_3lg_4_1_4_1[[#This Row],[generierte_antwort]]</f>
        <v>Bitte kontaktieren Sie unseren Kundenservice</v>
      </c>
      <c r="X31" s="9" t="s">
        <v>632</v>
      </c>
      <c r="AC31" s="18" t="str">
        <f>_3lg_4_1_4o[[#This Row],[anfrage]]</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AD31" s="19" t="str">
        <f>_3lg_4_1_4o[[#This Row],[wunschantwort]]</f>
        <v/>
      </c>
      <c r="AE31" s="11" t="str">
        <f>_3lg_4_1_4o[[#This Row],[wunsch_klassifizierung]]</f>
        <v>complex_query_customer_support</v>
      </c>
      <c r="AF31" s="19" t="str">
        <f>_3lg_4_1_4o[[#This Row],[generierte_antwort]]</f>
        <v>Bitte kontaktieren Sie unseren Kundenservice</v>
      </c>
      <c r="AG31" s="9" t="s">
        <v>632</v>
      </c>
    </row>
    <row r="32" spans="2:33" ht="405" x14ac:dyDescent="0.25">
      <c r="B32" s="1" t="str">
        <f>_3sm_4_1_4_1[[#This Row],[anfrage]]</f>
        <v>Hallo, in meiner Einfahrt muss ich Schotter, etwa 1-2 Kubikmeter abtragen um die Grundlage zur Verpflasterung des Platzes zu schaffen. Es müsste ein kleiner Container oder ein Bag in Frage kommen! Was würde das kosten? Mit freundlichen Grüßen,</v>
      </c>
      <c r="C32" s="1" t="str">
        <f>_3sm_4_1_4_1[[#This Row],[wunschantwort]]</f>
        <v/>
      </c>
      <c r="D32" t="str">
        <f>_3sm_4_1_4_1[[#This Row],[wunsch_klassifizierung]]</f>
        <v>complex_query_customer_support</v>
      </c>
      <c r="E32" s="1" t="str">
        <f>_3sm_4_1_4_1[[#This Row],[generierte_antwort]]</f>
        <v>Bitte kontaktieren Sie unseren Kundenservice</v>
      </c>
      <c r="F32" t="s">
        <v>632</v>
      </c>
      <c r="K32" s="1" t="str">
        <f>_3sm_4_1_4o[[#This Row],[anfrage]]</f>
        <v>Hallo, in meiner Einfahrt muss ich Schotter, etwa 1-2 Kubikmeter abtragen um die Grundlage zur Verpflasterung des Platzes zu schaffen. Es müsste ein kleiner Container oder ein Bag in Frage kommen! Was würde das kosten? Mit freundlichen Grüßen,</v>
      </c>
      <c r="L32" s="1" t="str">
        <f>_3sm_4_1_4o[[#This Row],[wunschantwort]]</f>
        <v/>
      </c>
      <c r="M32" t="str">
        <f>_3sm_4_1_4o[[#This Row],[wunsch_klassifizierung]]</f>
        <v>complex_query_customer_support</v>
      </c>
      <c r="N32" s="1" t="str">
        <f>_3sm_4_1_4o[[#This Row],[generierte_antwort]]</f>
        <v>Bitte kontaktieren Sie unseren Kundenservice</v>
      </c>
      <c r="O32" t="s">
        <v>632</v>
      </c>
      <c r="T32" s="18" t="str">
        <f>_3lg_4_1_4_1[[#This Row],[anfrage]]</f>
        <v>Hallo, in meiner Einfahrt muss ich Schotter, etwa 1-2 Kubikmeter abtragen um die Grundlage zur Verpflasterung des Platzes zu schaffen. Es müsste ein kleiner Container oder ein Bag in Frage kommen! Was würde das kosten? Mit freundlichen Grüßen,</v>
      </c>
      <c r="U32" s="19" t="str">
        <f>_3lg_4_1_4_1[[#This Row],[wunschantwort]]</f>
        <v/>
      </c>
      <c r="V32" s="11" t="str">
        <f>_3lg_4_1_4_1[[#This Row],[wunsch_klassifizierung]]</f>
        <v>complex_query_customer_support</v>
      </c>
      <c r="W32" s="19" t="str">
        <f>_3lg_4_1_4_1[[#This Row],[generierte_antwort]]</f>
        <v>Bitte kontaktieren Sie unseren Kundenservice</v>
      </c>
      <c r="X32" s="9" t="s">
        <v>632</v>
      </c>
      <c r="AC32" s="18" t="str">
        <f>_3lg_4_1_4o[[#This Row],[anfrage]]</f>
        <v>Hallo, in meiner Einfahrt muss ich Schotter, etwa 1-2 Kubikmeter abtragen um die Grundlage zur Verpflasterung des Platzes zu schaffen. Es müsste ein kleiner Container oder ein Bag in Frage kommen! Was würde das kosten? Mit freundlichen Grüßen,</v>
      </c>
      <c r="AD32" s="19" t="str">
        <f>_3lg_4_1_4o[[#This Row],[wunschantwort]]</f>
        <v/>
      </c>
      <c r="AE32" s="11" t="str">
        <f>_3lg_4_1_4o[[#This Row],[wunsch_klassifizierung]]</f>
        <v>complex_query_customer_support</v>
      </c>
      <c r="AF32" s="19" t="str">
        <f>_3lg_4_1_4o[[#This Row],[generierte_antwort]]</f>
        <v>Bitte kontaktieren Sie unseren Kundenservice</v>
      </c>
      <c r="AG32" s="9" t="s">
        <v>632</v>
      </c>
    </row>
    <row r="33" spans="2:33" ht="300" x14ac:dyDescent="0.25">
      <c r="B33" s="1" t="str">
        <f>_3sm_4_1_4_1[[#This Row],[anfrage]]</f>
        <v>Wir müssen ein Haus komplett ausräumen inklusive überlagerter Lebensmittel auch in Gläsern undflaschen, Kunststoffblumen, Wäsche. Welcher Container käme dafür uns in Frage?</v>
      </c>
      <c r="C33" s="1" t="str">
        <f>_3sm_4_1_4_1[[#This Row],[wunschantwort]]</f>
        <v>Die Lebensmittel gehören in die Lebensmittel Fraktion. Der Rest kann in Mischabfall entsorgt werden</v>
      </c>
      <c r="D33" t="str">
        <f>_3sm_4_1_4_1[[#This Row],[wunsch_klassifizierung]]</f>
        <v>waste_disposal_guidance</v>
      </c>
      <c r="E33" s="1" t="str">
        <f>_3sm_4_1_4_1[[#This Row],[generierte_antwort]]</f>
        <v>Bitte kontaktieren Sie unseren Kundenservice</v>
      </c>
      <c r="F33" t="s">
        <v>633</v>
      </c>
      <c r="K33" s="1" t="str">
        <f>_3sm_4_1_4o[[#This Row],[anfrage]]</f>
        <v>Wir müssen ein Haus komplett ausräumen inklusive überlagerter Lebensmittel auch in Gläsern undflaschen, Kunststoffblumen, Wäsche. Welcher Container käme dafür uns in Frage?</v>
      </c>
      <c r="L33" s="1" t="str">
        <f>_3sm_4_1_4o[[#This Row],[wunschantwort]]</f>
        <v>Die Lebensmittel gehören in die Lebensmittel Fraktion. Der Rest kann in Mischabfall entsorgt werden</v>
      </c>
      <c r="M33" t="str">
        <f>_3sm_4_1_4o[[#This Row],[wunsch_klassifizierung]]</f>
        <v>waste_disposal_guidance</v>
      </c>
      <c r="N33" s="1" t="str">
        <f>_3sm_4_1_4o[[#This Row],[generierte_antwort]]</f>
        <v>Bitte kontaktieren Sie unseren Kundenservice</v>
      </c>
      <c r="O33" t="s">
        <v>633</v>
      </c>
      <c r="T33" s="18" t="str">
        <f>_3lg_4_1_4_1[[#This Row],[anfrage]]</f>
        <v>Wir müssen ein Haus komplett ausräumen inklusive überlagerter Lebensmittel auch in Gläsern undflaschen, Kunststoffblumen, Wäsche. Welcher Container käme dafür uns in Frage?</v>
      </c>
      <c r="U33" s="19" t="str">
        <f>_3lg_4_1_4_1[[#This Row],[wunschantwort]]</f>
        <v>Die Lebensmittel gehören in die Lebensmittel Fraktion. Der Rest kann in Mischabfall entsorgt werden</v>
      </c>
      <c r="V33" s="11" t="str">
        <f>_3lg_4_1_4_1[[#This Row],[wunsch_klassifizierung]]</f>
        <v>waste_disposal_guidance</v>
      </c>
      <c r="W33" s="19" t="str">
        <f>_3lg_4_1_4_1[[#This Row],[generierte_antwort]]</f>
        <v>Bitte kontaktieren Sie unseren Kundenservice</v>
      </c>
      <c r="X33" s="9" t="s">
        <v>632</v>
      </c>
      <c r="AC33" s="18" t="str">
        <f>_3lg_4_1_4o[[#This Row],[anfrage]]</f>
        <v>Wir müssen ein Haus komplett ausräumen inklusive überlagerter Lebensmittel auch in Gläsern undflaschen, Kunststoffblumen, Wäsche. Welcher Container käme dafür uns in Frage?</v>
      </c>
      <c r="AD33" s="19" t="str">
        <f>_3lg_4_1_4o[[#This Row],[wunschantwort]]</f>
        <v>Die Lebensmittel gehören in die Lebensmittel Fraktion. Der Rest kann in Mischabfall entsorgt werden</v>
      </c>
      <c r="AE33" s="11" t="str">
        <f>_3lg_4_1_4o[[#This Row],[wunsch_klassifizierung]]</f>
        <v>waste_disposal_guidance</v>
      </c>
      <c r="AF33" s="19" t="str">
        <f>_3lg_4_1_4o[[#This Row],[generierte_antwort]]</f>
        <v>Bitte kontaktieren Sie unseren Kundenservice</v>
      </c>
      <c r="AG33" s="9" t="s">
        <v>632</v>
      </c>
    </row>
    <row r="34" spans="2:33" ht="409.5" x14ac:dyDescent="0.25">
      <c r="B34" s="1" t="str">
        <f>_3sm_4_1_4_1[[#This Row],[anfrage]]</f>
        <v>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v>
      </c>
      <c r="C34" s="1" t="str">
        <f>_3sm_4_1_4_1[[#This Row],[wunschantwort]]</f>
        <v/>
      </c>
      <c r="D34" t="str">
        <f>_3sm_4_1_4_1[[#This Row],[wunsch_klassifizierung]]</f>
        <v>complex_query_customer_support</v>
      </c>
      <c r="E34" s="1" t="str">
        <f>_3sm_4_1_4_1[[#This Row],[generierte_antwort]]</f>
        <v>Bitte kontaktieren Sie unseren Kundenservice</v>
      </c>
      <c r="F34" t="s">
        <v>632</v>
      </c>
      <c r="K34" s="1" t="str">
        <f>_3sm_4_1_4o[[#This Row],[anfrage]]</f>
        <v>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v>
      </c>
      <c r="L34" s="1" t="str">
        <f>_3sm_4_1_4o[[#This Row],[wunschantwort]]</f>
        <v/>
      </c>
      <c r="M34" t="str">
        <f>_3sm_4_1_4o[[#This Row],[wunsch_klassifizierung]]</f>
        <v>complex_query_customer_support</v>
      </c>
      <c r="N34" s="1" t="str">
        <f>_3sm_4_1_4o[[#This Row],[generierte_antwort]]</f>
        <v>Bitte kontaktieren Sie unseren Kundenservice</v>
      </c>
      <c r="O34" t="s">
        <v>632</v>
      </c>
      <c r="T34" s="18" t="str">
        <f>_3lg_4_1_4_1[[#This Row],[anfrage]]</f>
        <v>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v>
      </c>
      <c r="U34" s="19" t="str">
        <f>_3lg_4_1_4_1[[#This Row],[wunschantwort]]</f>
        <v/>
      </c>
      <c r="V34" s="11" t="str">
        <f>_3lg_4_1_4_1[[#This Row],[wunsch_klassifizierung]]</f>
        <v>complex_query_customer_support</v>
      </c>
      <c r="W34" s="19" t="str">
        <f>_3lg_4_1_4_1[[#This Row],[generierte_antwort]]</f>
        <v>Bitte kontaktieren Sie unseren Kundenservice</v>
      </c>
      <c r="X34" s="9" t="s">
        <v>632</v>
      </c>
      <c r="AC34" s="18" t="str">
        <f>_3lg_4_1_4o[[#This Row],[anfrage]]</f>
        <v>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v>
      </c>
      <c r="AD34" s="19" t="str">
        <f>_3lg_4_1_4o[[#This Row],[wunschantwort]]</f>
        <v/>
      </c>
      <c r="AE34" s="11" t="str">
        <f>_3lg_4_1_4o[[#This Row],[wunsch_klassifizierung]]</f>
        <v>complex_query_customer_support</v>
      </c>
      <c r="AF34" s="19" t="str">
        <f>_3lg_4_1_4o[[#This Row],[generierte_antwort]]</f>
        <v>Bitte kontaktieren Sie unseren Kundenservice</v>
      </c>
      <c r="AG34" s="9" t="s">
        <v>632</v>
      </c>
    </row>
    <row r="35" spans="2:33" ht="300" x14ac:dyDescent="0.25">
      <c r="B35" s="1" t="str">
        <f>_3sm_4_1_4_1[[#This Row],[anfrage]]</f>
        <v>Guten Tag, welchen Container soll ich am besten bestellen, wenn ich zum Großteil  Mauerwerk und zusätzlich einige Gibskartonplatten, Fliesen und Tapetenreste entsorgen möchte? Viele Grüße</v>
      </c>
      <c r="C35" s="1" t="str">
        <f>_3sm_4_1_4_1[[#This Row],[wunschantwort]]</f>
        <v>Alles kann in den Baumischabfall Container.</v>
      </c>
      <c r="D35" t="str">
        <f>_3sm_4_1_4_1[[#This Row],[wunsch_klassifizierung]]</f>
        <v>waste_disposal_guidance</v>
      </c>
      <c r="E35" s="1" t="str">
        <f>_3sm_4_1_4_1[[#This Row],[generierte_antwort]]</f>
        <v>Für die Entsorgung von Mauerwerk, Fliesen und Tapetenresten eignet sich am besten ein Container für Baumischabfall, da alle diese Materialien dort erlaubt sind. Gipskartonplatten dürfen jedoch nicht in diesen Container gegeben werden. Diese müssen separat entsorgt werden, da sie in keiner der genannten Fraktionen zulässig sind. Bestellen Sie also einen Baumischabfall-Container für Mauerwerk, Fliesen und Tapetenreste und entsorgen Sie Gipskartonplatten gesondert. Viele Grüße!</v>
      </c>
      <c r="F35" t="s">
        <v>633</v>
      </c>
      <c r="K35" s="1" t="str">
        <f>_3sm_4_1_4o[[#This Row],[anfrage]]</f>
        <v>Guten Tag, welchen Container soll ich am besten bestellen, wenn ich zum Großteil  Mauerwerk und zusätzlich einige Gibskartonplatten, Fliesen und Tapetenreste entsorgen möchte? Viele Grüße</v>
      </c>
      <c r="L35" s="1" t="str">
        <f>_3sm_4_1_4o[[#This Row],[wunschantwort]]</f>
        <v>Alles kann in den Baumischabfall Container.</v>
      </c>
      <c r="M35" t="str">
        <f>_3sm_4_1_4o[[#This Row],[wunsch_klassifizierung]]</f>
        <v>waste_disposal_guidance</v>
      </c>
      <c r="N35" s="1" t="str">
        <f>_3sm_4_1_4o[[#This Row],[generierte_antwort]]</f>
        <v>Für die Entsorgung von Mauerwerk und Fliesen sollten Sie einen Container für Bauschutt bestellen. Gibskartonplatten und Tapetenreste müssen jedoch separat entsorgt werden, da sie nicht in die Fraktion Bauschutt gehören.</v>
      </c>
      <c r="O35" t="s">
        <v>633</v>
      </c>
      <c r="T35" s="18" t="str">
        <f>_3lg_4_1_4_1[[#This Row],[anfrage]]</f>
        <v>Guten Tag, welchen Container soll ich am besten bestellen, wenn ich zum Großteil  Mauerwerk und zusätzlich einige Gibskartonplatten, Fliesen und Tapetenreste entsorgen möchte? Viele Grüße</v>
      </c>
      <c r="U35" s="19" t="str">
        <f>_3lg_4_1_4_1[[#This Row],[wunschantwort]]</f>
        <v>Alles kann in den Baumischabfall Container.</v>
      </c>
      <c r="V35" s="11" t="str">
        <f>_3lg_4_1_4_1[[#This Row],[wunsch_klassifizierung]]</f>
        <v>waste_disposal_guidance</v>
      </c>
      <c r="W35" s="19" t="str">
        <f>_3lg_4_1_4_1[[#This Row],[generierte_antwort]]</f>
        <v>Da Sie Mauerwerk, Gipskartonplatten, Fliesen und Tapetenreste entsorgen möchten, empfiehlt sich ein Container für Baumischabfall. In diesem dürfen alle genannten Materialien gemeinsam entsorgt werden. Ein reiner Bauschuttcontainer wäre nicht geeignet, da Gipskartonplatten und Tapetenreste dort nicht erlaubt sind. Der Baumischabfallcontainer ist die richtige Wahl für gemischte Bauabfälle wie in Ihrem Fall. Viele Grüße!</v>
      </c>
      <c r="X35" s="9" t="s">
        <v>632</v>
      </c>
      <c r="AC35" s="18" t="str">
        <f>_3lg_4_1_4o[[#This Row],[anfrage]]</f>
        <v>Guten Tag, welchen Container soll ich am besten bestellen, wenn ich zum Großteil  Mauerwerk und zusätzlich einige Gibskartonplatten, Fliesen und Tapetenreste entsorgen möchte? Viele Grüße</v>
      </c>
      <c r="AD35" s="19" t="str">
        <f>_3lg_4_1_4o[[#This Row],[wunschantwort]]</f>
        <v>Alles kann in den Baumischabfall Container.</v>
      </c>
      <c r="AE35" s="11" t="str">
        <f>_3lg_4_1_4o[[#This Row],[wunsch_klassifizierung]]</f>
        <v>waste_disposal_guidance</v>
      </c>
      <c r="AF35" s="19" t="str">
        <f>_3lg_4_1_4o[[#This Row],[generierte_antwort]]</f>
        <v>Für die Entsorgung von Mauerwerk, Gibskartonplatten, Fliesen und Tapetenresten wäre ein Container für Baumischabfall am besten geeignet, da er alle diese Materialien aufnehmen kann.</v>
      </c>
      <c r="AG35" s="9" t="s">
        <v>632</v>
      </c>
    </row>
    <row r="36" spans="2:33" ht="409.5" x14ac:dyDescent="0.25">
      <c r="B36" s="1" t="str">
        <f>_3sm_4_1_4_1[[#This Row],[anfrage]]</f>
        <v>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v>
      </c>
      <c r="C36" s="1" t="str">
        <f>_3sm_4_1_4_1[[#This Row],[wunschantwort]]</f>
        <v/>
      </c>
      <c r="D36" t="str">
        <f>_3sm_4_1_4_1[[#This Row],[wunsch_klassifizierung]]</f>
        <v>complex_query_customer_support</v>
      </c>
      <c r="E36" s="1" t="str">
        <f>_3sm_4_1_4_1[[#This Row],[generierte_antwort]]</f>
        <v>Bitte kontaktieren Sie unseren Kundenservice</v>
      </c>
      <c r="F36" t="s">
        <v>632</v>
      </c>
      <c r="K36" s="1" t="str">
        <f>_3sm_4_1_4o[[#This Row],[anfrage]]</f>
        <v>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v>
      </c>
      <c r="L36" s="1" t="str">
        <f>_3sm_4_1_4o[[#This Row],[wunschantwort]]</f>
        <v/>
      </c>
      <c r="M36" t="str">
        <f>_3sm_4_1_4o[[#This Row],[wunsch_klassifizierung]]</f>
        <v>complex_query_customer_support</v>
      </c>
      <c r="N36" s="1" t="str">
        <f>_3sm_4_1_4o[[#This Row],[generierte_antwort]]</f>
        <v>Bitte kontaktieren Sie unseren Kundenservice</v>
      </c>
      <c r="O36" t="s">
        <v>632</v>
      </c>
      <c r="T36" s="18" t="str">
        <f>_3lg_4_1_4_1[[#This Row],[anfrage]]</f>
        <v>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v>
      </c>
      <c r="U36" s="19" t="str">
        <f>_3lg_4_1_4_1[[#This Row],[wunschantwort]]</f>
        <v/>
      </c>
      <c r="V36" s="11" t="str">
        <f>_3lg_4_1_4_1[[#This Row],[wunsch_klassifizierung]]</f>
        <v>complex_query_customer_support</v>
      </c>
      <c r="W36" s="19" t="str">
        <f>_3lg_4_1_4_1[[#This Row],[generierte_antwort]]</f>
        <v>Bitte kontaktieren Sie unseren Kundenservice</v>
      </c>
      <c r="X36" s="9" t="s">
        <v>632</v>
      </c>
      <c r="AC36" s="18" t="str">
        <f>_3lg_4_1_4o[[#This Row],[anfrage]]</f>
        <v>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v>
      </c>
      <c r="AD36" s="19" t="str">
        <f>_3lg_4_1_4o[[#This Row],[wunschantwort]]</f>
        <v/>
      </c>
      <c r="AE36" s="11" t="str">
        <f>_3lg_4_1_4o[[#This Row],[wunsch_klassifizierung]]</f>
        <v>complex_query_customer_support</v>
      </c>
      <c r="AF36" s="19" t="str">
        <f>_3lg_4_1_4o[[#This Row],[generierte_antwort]]</f>
        <v>Bitte kontaktieren Sie unseren Kundenservice</v>
      </c>
      <c r="AG36" s="9" t="s">
        <v>632</v>
      </c>
    </row>
    <row r="37" spans="2:33" ht="270" x14ac:dyDescent="0.25">
      <c r="B37" s="1" t="str">
        <f>_3sm_4_1_4_1[[#This Row],[anfrage]]</f>
        <v>Hallo, ich bin interessiert an einer Regelmäßigen Papierentsorgung in einem Privathaushalt. Können Sie mich bitte über die anfallenden Gebühren informieren.</v>
      </c>
      <c r="C37" s="1" t="str">
        <f>_3sm_4_1_4_1[[#This Row],[wunschantwort]]</f>
        <v/>
      </c>
      <c r="D37" t="str">
        <f>_3sm_4_1_4_1[[#This Row],[wunsch_klassifizierung]]</f>
        <v>complex_query_customer_support</v>
      </c>
      <c r="E37" s="1" t="str">
        <f>_3sm_4_1_4_1[[#This Row],[generierte_antwort]]</f>
        <v>Bitte kontaktieren Sie unseren Kundenservice</v>
      </c>
      <c r="F37" t="s">
        <v>632</v>
      </c>
      <c r="K37" s="1" t="str">
        <f>_3sm_4_1_4o[[#This Row],[anfrage]]</f>
        <v>Hallo, ich bin interessiert an einer Regelmäßigen Papierentsorgung in einem Privathaushalt. Können Sie mich bitte über die anfallenden Gebühren informieren.</v>
      </c>
      <c r="L37" s="1" t="str">
        <f>_3sm_4_1_4o[[#This Row],[wunschantwort]]</f>
        <v/>
      </c>
      <c r="M37" t="str">
        <f>_3sm_4_1_4o[[#This Row],[wunsch_klassifizierung]]</f>
        <v>complex_query_customer_support</v>
      </c>
      <c r="N37" s="1" t="str">
        <f>_3sm_4_1_4o[[#This Row],[generierte_antwort]]</f>
        <v>Bitte kontaktieren Sie unseren Kundenservice</v>
      </c>
      <c r="O37" t="s">
        <v>632</v>
      </c>
      <c r="T37" s="18" t="str">
        <f>_3lg_4_1_4_1[[#This Row],[anfrage]]</f>
        <v>Hallo, ich bin interessiert an einer Regelmäßigen Papierentsorgung in einem Privathaushalt. Können Sie mich bitte über die anfallenden Gebühren informieren.</v>
      </c>
      <c r="U37" s="19" t="str">
        <f>_3lg_4_1_4_1[[#This Row],[wunschantwort]]</f>
        <v/>
      </c>
      <c r="V37" s="11" t="str">
        <f>_3lg_4_1_4_1[[#This Row],[wunsch_klassifizierung]]</f>
        <v>complex_query_customer_support</v>
      </c>
      <c r="W37" s="19" t="str">
        <f>_3lg_4_1_4_1[[#This Row],[generierte_antwort]]</f>
        <v>Bitte kontaktieren Sie unseren Kundenservice</v>
      </c>
      <c r="X37" s="9" t="s">
        <v>632</v>
      </c>
      <c r="AC37" s="18" t="str">
        <f>_3lg_4_1_4o[[#This Row],[anfrage]]</f>
        <v>Hallo, ich bin interessiert an einer Regelmäßigen Papierentsorgung in einem Privathaushalt. Können Sie mich bitte über die anfallenden Gebühren informieren.</v>
      </c>
      <c r="AD37" s="19" t="str">
        <f>_3lg_4_1_4o[[#This Row],[wunschantwort]]</f>
        <v/>
      </c>
      <c r="AE37" s="11" t="str">
        <f>_3lg_4_1_4o[[#This Row],[wunsch_klassifizierung]]</f>
        <v>complex_query_customer_support</v>
      </c>
      <c r="AF37" s="19" t="str">
        <f>_3lg_4_1_4o[[#This Row],[generierte_antwort]]</f>
        <v>Bitte kontaktieren Sie unseren Kundenservice</v>
      </c>
      <c r="AG37" s="9" t="s">
        <v>632</v>
      </c>
    </row>
    <row r="38" spans="2:33" ht="409.5" x14ac:dyDescent="0.25">
      <c r="B38" s="1" t="str">
        <f>_3sm_4_1_4_1[[#This Row],[anfrage]]</f>
        <v>Sehr geehrte Damen und Herren, Ich möchte meine alten Akten/Ordner entsorgen, können diese in meiner Fil. Edeka Schmid, In den Burgwiesen 16, 72488 abgeholt werden (Container) ? Mit was für kosten muß ich hier rechnen. Mit freundlichen Grüßen</v>
      </c>
      <c r="C38" s="1" t="str">
        <f>_3sm_4_1_4_1[[#This Row],[wunschantwort]]</f>
        <v/>
      </c>
      <c r="D38" t="str">
        <f>_3sm_4_1_4_1[[#This Row],[wunsch_klassifizierung]]</f>
        <v>complex_query_customer_support</v>
      </c>
      <c r="E38" s="1" t="str">
        <f>_3sm_4_1_4_1[[#This Row],[generierte_antwort]]</f>
        <v>Bitte kontaktieren Sie unseren Kundenservice</v>
      </c>
      <c r="F38" t="s">
        <v>632</v>
      </c>
      <c r="K38" s="1" t="str">
        <f>_3sm_4_1_4o[[#This Row],[anfrage]]</f>
        <v>Sehr geehrte Damen und Herren, Ich möchte meine alten Akten/Ordner entsorgen, können diese in meiner Fil. Edeka Schmid, In den Burgwiesen 16, 72488 abgeholt werden (Container) ? Mit was für kosten muß ich hier rechnen. Mit freundlichen Grüßen</v>
      </c>
      <c r="L38" s="1" t="str">
        <f>_3sm_4_1_4o[[#This Row],[wunschantwort]]</f>
        <v/>
      </c>
      <c r="M38" t="str">
        <f>_3sm_4_1_4o[[#This Row],[wunsch_klassifizierung]]</f>
        <v>complex_query_customer_support</v>
      </c>
      <c r="N38" s="1" t="str">
        <f>_3sm_4_1_4o[[#This Row],[generierte_antwort]]</f>
        <v>Bitte kontaktieren Sie unseren Kundenservice</v>
      </c>
      <c r="O38" t="s">
        <v>632</v>
      </c>
      <c r="T38" s="18" t="str">
        <f>_3lg_4_1_4_1[[#This Row],[anfrage]]</f>
        <v>Sehr geehrte Damen und Herren, Ich möchte meine alten Akten/Ordner entsorgen, können diese in meiner Fil. Edeka Schmid, In den Burgwiesen 16, 72488 abgeholt werden (Container) ? Mit was für kosten muß ich hier rechnen. Mit freundlichen Grüßen</v>
      </c>
      <c r="U38" s="19" t="str">
        <f>_3lg_4_1_4_1[[#This Row],[wunschantwort]]</f>
        <v/>
      </c>
      <c r="V38" s="11" t="str">
        <f>_3lg_4_1_4_1[[#This Row],[wunsch_klassifizierung]]</f>
        <v>complex_query_customer_support</v>
      </c>
      <c r="W38" s="19" t="str">
        <f>_3lg_4_1_4_1[[#This Row],[generierte_antwort]]</f>
        <v>Bitte kontaktieren Sie unseren Kundenservice</v>
      </c>
      <c r="X38" s="9" t="s">
        <v>632</v>
      </c>
      <c r="AC38" s="18" t="str">
        <f>_3lg_4_1_4o[[#This Row],[anfrage]]</f>
        <v>Sehr geehrte Damen und Herren, Ich möchte meine alten Akten/Ordner entsorgen, können diese in meiner Fil. Edeka Schmid, In den Burgwiesen 16, 72488 abgeholt werden (Container) ? Mit was für kosten muß ich hier rechnen. Mit freundlichen Grüßen</v>
      </c>
      <c r="AD38" s="19" t="str">
        <f>_3lg_4_1_4o[[#This Row],[wunschantwort]]</f>
        <v/>
      </c>
      <c r="AE38" s="11" t="str">
        <f>_3lg_4_1_4o[[#This Row],[wunsch_klassifizierung]]</f>
        <v>complex_query_customer_support</v>
      </c>
      <c r="AF38" s="19" t="str">
        <f>_3lg_4_1_4o[[#This Row],[generierte_antwort]]</f>
        <v>Bitte kontaktieren Sie unseren Kundenservice</v>
      </c>
      <c r="AG38" s="9" t="s">
        <v>632</v>
      </c>
    </row>
    <row r="39" spans="2:33" ht="225" x14ac:dyDescent="0.25">
      <c r="B39" s="1" t="str">
        <f>_3sm_4_1_4_1[[#This Row],[anfrage]]</f>
        <v>Ich möchte eine gelbe Tonne bestellen. Britta Rossow Glasapfelweg 8 13127 Berlin - in KGA Gravenstein Ecke Straße 76 bitte stellen Danke</v>
      </c>
      <c r="C39" s="1" t="str">
        <f>_3sm_4_1_4_1[[#This Row],[wunschantwort]]</f>
        <v/>
      </c>
      <c r="D39" t="str">
        <f>_3sm_4_1_4_1[[#This Row],[wunsch_klassifizierung]]</f>
        <v>complex_query_customer_support</v>
      </c>
      <c r="E39" s="1" t="str">
        <f>_3sm_4_1_4_1[[#This Row],[generierte_antwort]]</f>
        <v>Bitte kontaktieren Sie unseren Kundenservice</v>
      </c>
      <c r="F39" t="s">
        <v>632</v>
      </c>
      <c r="K39" s="1" t="str">
        <f>_3sm_4_1_4o[[#This Row],[anfrage]]</f>
        <v>Ich möchte eine gelbe Tonne bestellen. Britta Rossow Glasapfelweg 8 13127 Berlin - in KGA Gravenstein Ecke Straße 76 bitte stellen Danke</v>
      </c>
      <c r="L39" s="1" t="str">
        <f>_3sm_4_1_4o[[#This Row],[wunschantwort]]</f>
        <v/>
      </c>
      <c r="M39" t="str">
        <f>_3sm_4_1_4o[[#This Row],[wunsch_klassifizierung]]</f>
        <v>complex_query_customer_support</v>
      </c>
      <c r="N39" s="1" t="str">
        <f>_3sm_4_1_4o[[#This Row],[generierte_antwort]]</f>
        <v>Bitte kontaktieren Sie unseren Kundenservice</v>
      </c>
      <c r="O39" t="s">
        <v>632</v>
      </c>
      <c r="T39" s="18" t="str">
        <f>_3lg_4_1_4_1[[#This Row],[anfrage]]</f>
        <v>Ich möchte eine gelbe Tonne bestellen. Britta Rossow Glasapfelweg 8 13127 Berlin - in KGA Gravenstein Ecke Straße 76 bitte stellen Danke</v>
      </c>
      <c r="U39" s="19" t="str">
        <f>_3lg_4_1_4_1[[#This Row],[wunschantwort]]</f>
        <v/>
      </c>
      <c r="V39" s="11" t="str">
        <f>_3lg_4_1_4_1[[#This Row],[wunsch_klassifizierung]]</f>
        <v>complex_query_customer_support</v>
      </c>
      <c r="W39" s="19" t="str">
        <f>_3lg_4_1_4_1[[#This Row],[generierte_antwort]]</f>
        <v>Bitte kontaktieren Sie unseren Kundenservice</v>
      </c>
      <c r="X39" s="9" t="s">
        <v>632</v>
      </c>
      <c r="AC39" s="18" t="str">
        <f>_3lg_4_1_4o[[#This Row],[anfrage]]</f>
        <v>Ich möchte eine gelbe Tonne bestellen. Britta Rossow Glasapfelweg 8 13127 Berlin - in KGA Gravenstein Ecke Straße 76 bitte stellen Danke</v>
      </c>
      <c r="AD39" s="19" t="str">
        <f>_3lg_4_1_4o[[#This Row],[wunschantwort]]</f>
        <v/>
      </c>
      <c r="AE39" s="11" t="str">
        <f>_3lg_4_1_4o[[#This Row],[wunsch_klassifizierung]]</f>
        <v>complex_query_customer_support</v>
      </c>
      <c r="AF39" s="19" t="str">
        <f>_3lg_4_1_4o[[#This Row],[generierte_antwort]]</f>
        <v>Bitte kontaktieren Sie unseren Kundenservice</v>
      </c>
      <c r="AG39" s="9" t="s">
        <v>632</v>
      </c>
    </row>
    <row r="40" spans="2:33" ht="409.5" x14ac:dyDescent="0.25">
      <c r="B40" s="1" t="str">
        <f>_3sm_4_1_4_1[[#This Row],[anfrage]]</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C40" s="1" t="str">
        <f>_3sm_4_1_4_1[[#This Row],[wunschantwort]]</f>
        <v>In den Container Lebensmittel dürfen nur unverpackte Lebensmittel.</v>
      </c>
      <c r="D40" t="str">
        <f>_3sm_4_1_4_1[[#This Row],[wunsch_klassifizierung]]</f>
        <v>waste_disposal_guidance</v>
      </c>
      <c r="E40" s="1" t="str">
        <f>_3sm_4_1_4_1[[#This Row],[generierte_antwort]]</f>
        <v>Bitte kontaktieren Sie unseren Kundenservice</v>
      </c>
      <c r="F40" t="s">
        <v>633</v>
      </c>
      <c r="K40" s="1" t="str">
        <f>_3sm_4_1_4o[[#This Row],[anfrage]]</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L40" s="1" t="str">
        <f>_3sm_4_1_4o[[#This Row],[wunschantwort]]</f>
        <v>In den Container Lebensmittel dürfen nur unverpackte Lebensmittel.</v>
      </c>
      <c r="M40" t="str">
        <f>_3sm_4_1_4o[[#This Row],[wunsch_klassifizierung]]</f>
        <v>waste_disposal_guidance</v>
      </c>
      <c r="N40" s="1" t="str">
        <f>_3sm_4_1_4o[[#This Row],[generierte_antwort]]</f>
        <v>Bitte kontaktieren Sie unseren Kundenservice</v>
      </c>
      <c r="O40" t="s">
        <v>633</v>
      </c>
      <c r="T40" s="18" t="str">
        <f>_3lg_4_1_4_1[[#This Row],[anfrage]]</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U40" s="19" t="str">
        <f>_3lg_4_1_4_1[[#This Row],[wunschantwort]]</f>
        <v>In den Container Lebensmittel dürfen nur unverpackte Lebensmittel.</v>
      </c>
      <c r="V40" s="11" t="str">
        <f>_3lg_4_1_4_1[[#This Row],[wunsch_klassifizierung]]</f>
        <v>waste_disposal_guidance</v>
      </c>
      <c r="W40" s="19" t="str">
        <f>_3lg_4_1_4_1[[#This Row],[generierte_antwort]]</f>
        <v>Bitte kontaktieren Sie unseren Kundenservice</v>
      </c>
      <c r="X40" s="9" t="s">
        <v>633</v>
      </c>
      <c r="AC40" s="18" t="str">
        <f>_3lg_4_1_4o[[#This Row],[anfrage]]</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AD40" s="19" t="str">
        <f>_3lg_4_1_4o[[#This Row],[wunschantwort]]</f>
        <v>In den Container Lebensmittel dürfen nur unverpackte Lebensmittel.</v>
      </c>
      <c r="AE40" s="11" t="str">
        <f>_3lg_4_1_4o[[#This Row],[wunsch_klassifizierung]]</f>
        <v>waste_disposal_guidance</v>
      </c>
      <c r="AF40" s="19" t="str">
        <f>_3lg_4_1_4o[[#This Row],[generierte_antwort]]</f>
        <v>Bitte kontaktieren Sie unseren Kundenservice</v>
      </c>
      <c r="AG40" s="9" t="s">
        <v>633</v>
      </c>
    </row>
    <row r="41" spans="2:33" ht="390" x14ac:dyDescent="0.25">
      <c r="B41" s="1" t="str">
        <f>_3sm_4_1_4_1[[#This Row],[anfrage]]</f>
        <v>Auf Grund einer Neueröffung einer Filiale von uns, können wir nicht genau sagen wie viel Kartonage anfallen wird im Laufe der Geschäftszeit. Ist es möglich die Menge und / oder Größe der bestellten Behälter innerhalb des Vertrages zu ändern?</v>
      </c>
      <c r="C41" s="1" t="str">
        <f>_3sm_4_1_4_1[[#This Row],[wunschantwort]]</f>
        <v/>
      </c>
      <c r="D41" t="str">
        <f>_3sm_4_1_4_1[[#This Row],[wunsch_klassifizierung]]</f>
        <v>complex_query_customer_support</v>
      </c>
      <c r="E41" s="1" t="str">
        <f>_3sm_4_1_4_1[[#This Row],[generierte_antwort]]</f>
        <v>Bitte kontaktieren Sie unseren Kundenservice</v>
      </c>
      <c r="F41" t="s">
        <v>632</v>
      </c>
      <c r="K41" s="1" t="str">
        <f>_3sm_4_1_4o[[#This Row],[anfrage]]</f>
        <v>Auf Grund einer Neueröffung einer Filiale von uns, können wir nicht genau sagen wie viel Kartonage anfallen wird im Laufe der Geschäftszeit. Ist es möglich die Menge und / oder Größe der bestellten Behälter innerhalb des Vertrages zu ändern?</v>
      </c>
      <c r="L41" s="1" t="str">
        <f>_3sm_4_1_4o[[#This Row],[wunschantwort]]</f>
        <v/>
      </c>
      <c r="M41" t="str">
        <f>_3sm_4_1_4o[[#This Row],[wunsch_klassifizierung]]</f>
        <v>complex_query_customer_support</v>
      </c>
      <c r="N41" s="1" t="str">
        <f>_3sm_4_1_4o[[#This Row],[generierte_antwort]]</f>
        <v>Bitte kontaktieren Sie unseren Kundenservice</v>
      </c>
      <c r="O41" t="s">
        <v>632</v>
      </c>
      <c r="T41" s="18" t="str">
        <f>_3lg_4_1_4_1[[#This Row],[anfrage]]</f>
        <v>Auf Grund einer Neueröffung einer Filiale von uns, können wir nicht genau sagen wie viel Kartonage anfallen wird im Laufe der Geschäftszeit. Ist es möglich die Menge und / oder Größe der bestellten Behälter innerhalb des Vertrages zu ändern?</v>
      </c>
      <c r="U41" s="19" t="str">
        <f>_3lg_4_1_4_1[[#This Row],[wunschantwort]]</f>
        <v/>
      </c>
      <c r="V41" s="11" t="str">
        <f>_3lg_4_1_4_1[[#This Row],[wunsch_klassifizierung]]</f>
        <v>complex_query_customer_support</v>
      </c>
      <c r="W41" s="19" t="str">
        <f>_3lg_4_1_4_1[[#This Row],[generierte_antwort]]</f>
        <v>Bitte kontaktieren Sie unseren Kundenservice</v>
      </c>
      <c r="X41" s="9" t="s">
        <v>632</v>
      </c>
      <c r="AC41" s="18" t="str">
        <f>_3lg_4_1_4o[[#This Row],[anfrage]]</f>
        <v>Auf Grund einer Neueröffung einer Filiale von uns, können wir nicht genau sagen wie viel Kartonage anfallen wird im Laufe der Geschäftszeit. Ist es möglich die Menge und / oder Größe der bestellten Behälter innerhalb des Vertrages zu ändern?</v>
      </c>
      <c r="AD41" s="19" t="str">
        <f>_3lg_4_1_4o[[#This Row],[wunschantwort]]</f>
        <v/>
      </c>
      <c r="AE41" s="11" t="str">
        <f>_3lg_4_1_4o[[#This Row],[wunsch_klassifizierung]]</f>
        <v>complex_query_customer_support</v>
      </c>
      <c r="AF41" s="19" t="str">
        <f>_3lg_4_1_4o[[#This Row],[generierte_antwort]]</f>
        <v>Bitte kontaktieren Sie unseren Kundenservice</v>
      </c>
      <c r="AG41" s="9" t="s">
        <v>632</v>
      </c>
    </row>
    <row r="42" spans="2:33" ht="105" x14ac:dyDescent="0.25">
      <c r="B42" s="1" t="str">
        <f>_3sm_4_1_4_1[[#This Row],[anfrage]]</f>
        <v>bitte für cosmarweg 82 in 13591 Berlin Plastikabfall Gelbe Tonne</v>
      </c>
      <c r="C42" s="1" t="str">
        <f>_3sm_4_1_4_1[[#This Row],[wunschantwort]]</f>
        <v/>
      </c>
      <c r="D42" t="str">
        <f>_3sm_4_1_4_1[[#This Row],[wunsch_klassifizierung]]</f>
        <v>complex_query_customer_support</v>
      </c>
      <c r="E42" s="1" t="str">
        <f>_3sm_4_1_4_1[[#This Row],[generierte_antwort]]</f>
        <v>Bitte kontaktieren Sie unseren Kundenservice</v>
      </c>
      <c r="F42" t="s">
        <v>632</v>
      </c>
      <c r="K42" s="1" t="str">
        <f>_3sm_4_1_4o[[#This Row],[anfrage]]</f>
        <v>bitte für cosmarweg 82 in 13591 Berlin Plastikabfall Gelbe Tonne</v>
      </c>
      <c r="L42" s="1" t="str">
        <f>_3sm_4_1_4o[[#This Row],[wunschantwort]]</f>
        <v/>
      </c>
      <c r="M42" t="str">
        <f>_3sm_4_1_4o[[#This Row],[wunsch_klassifizierung]]</f>
        <v>complex_query_customer_support</v>
      </c>
      <c r="N42" s="1" t="str">
        <f>_3sm_4_1_4o[[#This Row],[generierte_antwort]]</f>
        <v>Bitte kontaktieren Sie unseren Kundenservice</v>
      </c>
      <c r="O42" t="s">
        <v>632</v>
      </c>
      <c r="T42" s="18" t="str">
        <f>_3lg_4_1_4_1[[#This Row],[anfrage]]</f>
        <v>bitte für cosmarweg 82 in 13591 Berlin Plastikabfall Gelbe Tonne</v>
      </c>
      <c r="U42" s="19" t="str">
        <f>_3lg_4_1_4_1[[#This Row],[wunschantwort]]</f>
        <v/>
      </c>
      <c r="V42" s="11" t="str">
        <f>_3lg_4_1_4_1[[#This Row],[wunsch_klassifizierung]]</f>
        <v>complex_query_customer_support</v>
      </c>
      <c r="W42" s="19" t="str">
        <f>_3lg_4_1_4_1[[#This Row],[generierte_antwort]]</f>
        <v>Bitte kontaktieren Sie unseren Kundenservice</v>
      </c>
      <c r="X42" s="9" t="s">
        <v>632</v>
      </c>
      <c r="AC42" s="18" t="str">
        <f>_3lg_4_1_4o[[#This Row],[anfrage]]</f>
        <v>bitte für cosmarweg 82 in 13591 Berlin Plastikabfall Gelbe Tonne</v>
      </c>
      <c r="AD42" s="19" t="str">
        <f>_3lg_4_1_4o[[#This Row],[wunschantwort]]</f>
        <v/>
      </c>
      <c r="AE42" s="11" t="str">
        <f>_3lg_4_1_4o[[#This Row],[wunsch_klassifizierung]]</f>
        <v>complex_query_customer_support</v>
      </c>
      <c r="AF42" s="19" t="str">
        <f>_3lg_4_1_4o[[#This Row],[generierte_antwort]]</f>
        <v>Bitte kontaktieren Sie unseren Kundenservice</v>
      </c>
      <c r="AG42" s="9" t="s">
        <v>632</v>
      </c>
    </row>
    <row r="43" spans="2:33" ht="409.5" x14ac:dyDescent="0.25">
      <c r="B43" s="1" t="str">
        <f>_3sm_4_1_4_1[[#This Row],[anfrage]]</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C43" s="1" t="str">
        <f>_3sm_4_1_4_1[[#This Row],[wunschantwort]]</f>
        <v/>
      </c>
      <c r="D43" t="str">
        <f>_3sm_4_1_4_1[[#This Row],[wunsch_klassifizierung]]</f>
        <v>complex_query_customer_support</v>
      </c>
      <c r="E43" s="1" t="str">
        <f>_3sm_4_1_4_1[[#This Row],[generierte_antwort]]</f>
        <v>Bitte kontaktieren Sie unseren Kundenservice</v>
      </c>
      <c r="F43" t="s">
        <v>632</v>
      </c>
      <c r="K43" s="1" t="str">
        <f>_3sm_4_1_4o[[#This Row],[anfrage]]</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L43" s="1" t="str">
        <f>_3sm_4_1_4o[[#This Row],[wunschantwort]]</f>
        <v/>
      </c>
      <c r="M43" t="str">
        <f>_3sm_4_1_4o[[#This Row],[wunsch_klassifizierung]]</f>
        <v>complex_query_customer_support</v>
      </c>
      <c r="N43" s="1" t="str">
        <f>_3sm_4_1_4o[[#This Row],[generierte_antwort]]</f>
        <v>Bitte kontaktieren Sie unseren Kundenservice</v>
      </c>
      <c r="O43" t="s">
        <v>632</v>
      </c>
      <c r="T43" s="18" t="str">
        <f>_3lg_4_1_4_1[[#This Row],[anfrage]]</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U43" s="19" t="str">
        <f>_3lg_4_1_4_1[[#This Row],[wunschantwort]]</f>
        <v/>
      </c>
      <c r="V43" s="11" t="str">
        <f>_3lg_4_1_4_1[[#This Row],[wunsch_klassifizierung]]</f>
        <v>complex_query_customer_support</v>
      </c>
      <c r="W43" s="19" t="str">
        <f>_3lg_4_1_4_1[[#This Row],[generierte_antwort]]</f>
        <v>Bitte kontaktieren Sie unseren Kundenservice</v>
      </c>
      <c r="X43" s="9" t="s">
        <v>632</v>
      </c>
      <c r="AC43" s="18" t="str">
        <f>_3lg_4_1_4o[[#This Row],[anfrage]]</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AD43" s="19" t="str">
        <f>_3lg_4_1_4o[[#This Row],[wunschantwort]]</f>
        <v/>
      </c>
      <c r="AE43" s="11" t="str">
        <f>_3lg_4_1_4o[[#This Row],[wunsch_klassifizierung]]</f>
        <v>complex_query_customer_support</v>
      </c>
      <c r="AF43" s="19" t="str">
        <f>_3lg_4_1_4o[[#This Row],[generierte_antwort]]</f>
        <v>Bitte kontaktieren Sie unseren Kundenservice</v>
      </c>
      <c r="AG43" s="9" t="s">
        <v>632</v>
      </c>
    </row>
    <row r="44" spans="2:33" ht="375" x14ac:dyDescent="0.25">
      <c r="B44" s="1" t="str">
        <f>_3sm_4_1_4_1[[#This Row],[anfrage]]</f>
        <v>Guten Tag, Ich möchte einen baumisch Container 20m3 Und einen Bauschutt Container 10m3. Können diese ggf zusammen gebracht/geholt werden um Kosten zu sparen? Oder welche Containergrößen sind kombinierbar? Mit freundlichen</v>
      </c>
      <c r="C44" s="1" t="str">
        <f>_3sm_4_1_4_1[[#This Row],[wunschantwort]]</f>
        <v>Dazu gibt es keine Antwort in den Dokumenten.</v>
      </c>
      <c r="D44" t="str">
        <f>_3sm_4_1_4_1[[#This Row],[wunsch_klassifizierung]]</f>
        <v>internal_faq</v>
      </c>
      <c r="E44" s="1" t="str">
        <f>_3sm_4_1_4_1[[#This Row],[generierte_antwort]]</f>
        <v>Bitte kontaktieren Sie unseren Kundenservice</v>
      </c>
      <c r="F44" t="s">
        <v>633</v>
      </c>
      <c r="K44" s="1" t="str">
        <f>_3sm_4_1_4o[[#This Row],[anfrage]]</f>
        <v>Guten Tag, Ich möchte einen baumisch Container 20m3 Und einen Bauschutt Container 10m3. Können diese ggf zusammen gebracht/geholt werden um Kosten zu sparen? Oder welche Containergrößen sind kombinierbar? Mit freundlichen</v>
      </c>
      <c r="L44" s="1" t="str">
        <f>_3sm_4_1_4o[[#This Row],[wunschantwort]]</f>
        <v>Dazu gibt es keine Antwort in den Dokumenten.</v>
      </c>
      <c r="M44" t="str">
        <f>_3sm_4_1_4o[[#This Row],[wunsch_klassifizierung]]</f>
        <v>internal_faq</v>
      </c>
      <c r="N44" s="1" t="str">
        <f>_3sm_4_1_4o[[#This Row],[generierte_antwort]]</f>
        <v>Bitte kontaktieren Sie unseren Kundenservice</v>
      </c>
      <c r="O44" t="s">
        <v>633</v>
      </c>
      <c r="T44" s="18" t="str">
        <f>_3lg_4_1_4_1[[#This Row],[anfrage]]</f>
        <v>Guten Tag, Ich möchte einen baumisch Container 20m3 Und einen Bauschutt Container 10m3. Können diese ggf zusammen gebracht/geholt werden um Kosten zu sparen? Oder welche Containergrößen sind kombinierbar? Mit freundlichen</v>
      </c>
      <c r="U44" s="19" t="str">
        <f>_3lg_4_1_4_1[[#This Row],[wunschantwort]]</f>
        <v>Dazu gibt es keine Antwort in den Dokumenten.</v>
      </c>
      <c r="V44" s="11" t="str">
        <f>_3lg_4_1_4_1[[#This Row],[wunsch_klassifizierung]]</f>
        <v>internal_faq</v>
      </c>
      <c r="W44" s="19" t="str">
        <f>_3lg_4_1_4_1[[#This Row],[generierte_antwort]]</f>
        <v>Bitte kontaktieren Sie unseren Kundenservice</v>
      </c>
      <c r="X44" s="9" t="s">
        <v>633</v>
      </c>
      <c r="AC44" s="18" t="str">
        <f>_3lg_4_1_4o[[#This Row],[anfrage]]</f>
        <v>Guten Tag, Ich möchte einen baumisch Container 20m3 Und einen Bauschutt Container 10m3. Können diese ggf zusammen gebracht/geholt werden um Kosten zu sparen? Oder welche Containergrößen sind kombinierbar? Mit freundlichen</v>
      </c>
      <c r="AD44" s="19" t="str">
        <f>_3lg_4_1_4o[[#This Row],[wunschantwort]]</f>
        <v>Dazu gibt es keine Antwort in den Dokumenten.</v>
      </c>
      <c r="AE44" s="11" t="str">
        <f>_3lg_4_1_4o[[#This Row],[wunsch_klassifizierung]]</f>
        <v>internal_faq</v>
      </c>
      <c r="AF44" s="19" t="str">
        <f>_3lg_4_1_4o[[#This Row],[generierte_antwort]]</f>
        <v>Bitte kontaktieren Sie unseren Kundenservice</v>
      </c>
      <c r="AG44" s="9" t="s">
        <v>633</v>
      </c>
    </row>
    <row r="45" spans="2:33" ht="90" x14ac:dyDescent="0.25">
      <c r="B45" s="1" t="str">
        <f>_3sm_4_1_4_1[[#This Row],[anfrage]]</f>
        <v>Ich suche eine Grubenentleerung. Macht ihr das auch?</v>
      </c>
      <c r="C45" s="1" t="str">
        <f>_3sm_4_1_4_1[[#This Row],[wunschantwort]]</f>
        <v/>
      </c>
      <c r="D45" t="str">
        <f>_3sm_4_1_4_1[[#This Row],[wunsch_klassifizierung]]</f>
        <v>complex_query_customer_support</v>
      </c>
      <c r="E45" s="1" t="str">
        <f>_3sm_4_1_4_1[[#This Row],[generierte_antwort]]</f>
        <v>Bitte kontaktieren Sie unseren Kundenservice</v>
      </c>
      <c r="F45" t="s">
        <v>632</v>
      </c>
      <c r="K45" s="1" t="str">
        <f>_3sm_4_1_4o[[#This Row],[anfrage]]</f>
        <v>Ich suche eine Grubenentleerung. Macht ihr das auch?</v>
      </c>
      <c r="L45" s="1" t="str">
        <f>_3sm_4_1_4o[[#This Row],[wunschantwort]]</f>
        <v/>
      </c>
      <c r="M45" t="str">
        <f>_3sm_4_1_4o[[#This Row],[wunsch_klassifizierung]]</f>
        <v>complex_query_customer_support</v>
      </c>
      <c r="N45" s="1" t="str">
        <f>_3sm_4_1_4o[[#This Row],[generierte_antwort]]</f>
        <v>Bitte kontaktieren Sie unseren Kundenservice</v>
      </c>
      <c r="O45" t="s">
        <v>632</v>
      </c>
      <c r="T45" s="18" t="str">
        <f>_3lg_4_1_4_1[[#This Row],[anfrage]]</f>
        <v>Ich suche eine Grubenentleerung. Macht ihr das auch?</v>
      </c>
      <c r="U45" s="19" t="str">
        <f>_3lg_4_1_4_1[[#This Row],[wunschantwort]]</f>
        <v/>
      </c>
      <c r="V45" s="11" t="str">
        <f>_3lg_4_1_4_1[[#This Row],[wunsch_klassifizierung]]</f>
        <v>complex_query_customer_support</v>
      </c>
      <c r="W45" s="19" t="str">
        <f>_3lg_4_1_4_1[[#This Row],[generierte_antwort]]</f>
        <v>Bitte kontaktieren Sie unseren Kundenservice</v>
      </c>
      <c r="X45" s="9" t="s">
        <v>632</v>
      </c>
      <c r="AC45" s="18" t="str">
        <f>_3lg_4_1_4o[[#This Row],[anfrage]]</f>
        <v>Ich suche eine Grubenentleerung. Macht ihr das auch?</v>
      </c>
      <c r="AD45" s="19" t="str">
        <f>_3lg_4_1_4o[[#This Row],[wunschantwort]]</f>
        <v/>
      </c>
      <c r="AE45" s="11" t="str">
        <f>_3lg_4_1_4o[[#This Row],[wunsch_klassifizierung]]</f>
        <v>complex_query_customer_support</v>
      </c>
      <c r="AF45" s="19" t="str">
        <f>_3lg_4_1_4o[[#This Row],[generierte_antwort]]</f>
        <v>Bitte kontaktieren Sie unseren Kundenservice</v>
      </c>
      <c r="AG45" s="9" t="s">
        <v>632</v>
      </c>
    </row>
    <row r="46" spans="2:33" ht="409.5" x14ac:dyDescent="0.25">
      <c r="B46" s="1" t="str">
        <f>_3sm_4_1_4_1[[#This Row],[anfrage]]</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v>
      </c>
      <c r="C46" s="1" t="str">
        <f>_3sm_4_1_4_1[[#This Row],[wunschantwort]]</f>
        <v/>
      </c>
      <c r="D46" t="str">
        <f>_3sm_4_1_4_1[[#This Row],[wunsch_klassifizierung]]</f>
        <v>complex_query_customer_support</v>
      </c>
      <c r="E46" s="1" t="str">
        <f>_3sm_4_1_4_1[[#This Row],[generierte_antwort]]</f>
        <v>Bitte kontaktieren Sie unseren Kundenservice</v>
      </c>
      <c r="F46" t="s">
        <v>632</v>
      </c>
      <c r="K46" s="1" t="str">
        <f>_3sm_4_1_4o[[#This Row],[anfrage]]</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v>
      </c>
      <c r="L46" s="1" t="str">
        <f>_3sm_4_1_4o[[#This Row],[wunschantwort]]</f>
        <v/>
      </c>
      <c r="M46" t="str">
        <f>_3sm_4_1_4o[[#This Row],[wunsch_klassifizierung]]</f>
        <v>complex_query_customer_support</v>
      </c>
      <c r="N46" s="1" t="str">
        <f>_3sm_4_1_4o[[#This Row],[generierte_antwort]]</f>
        <v>Bitte kontaktieren Sie unseren Kundenservice</v>
      </c>
      <c r="O46" t="s">
        <v>632</v>
      </c>
      <c r="T46" s="18" t="str">
        <f>_3lg_4_1_4_1[[#This Row],[anfrage]]</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v>
      </c>
      <c r="U46" s="19" t="str">
        <f>_3lg_4_1_4_1[[#This Row],[wunschantwort]]</f>
        <v/>
      </c>
      <c r="V46" s="11" t="str">
        <f>_3lg_4_1_4_1[[#This Row],[wunsch_klassifizierung]]</f>
        <v>complex_query_customer_support</v>
      </c>
      <c r="W46" s="19" t="str">
        <f>_3lg_4_1_4_1[[#This Row],[generierte_antwort]]</f>
        <v>Bitte kontaktieren Sie unseren Kundenservice</v>
      </c>
      <c r="X46" s="9" t="s">
        <v>632</v>
      </c>
      <c r="AC46" s="18" t="str">
        <f>_3lg_4_1_4o[[#This Row],[anfrage]]</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v>
      </c>
      <c r="AD46" s="19" t="str">
        <f>_3lg_4_1_4o[[#This Row],[wunschantwort]]</f>
        <v/>
      </c>
      <c r="AE46" s="11" t="str">
        <f>_3lg_4_1_4o[[#This Row],[wunsch_klassifizierung]]</f>
        <v>complex_query_customer_support</v>
      </c>
      <c r="AF46" s="19" t="str">
        <f>_3lg_4_1_4o[[#This Row],[generierte_antwort]]</f>
        <v>Bitte kontaktieren Sie unseren Kundenservice</v>
      </c>
      <c r="AG46" s="9" t="s">
        <v>632</v>
      </c>
    </row>
    <row r="47" spans="2:33" ht="409.5" x14ac:dyDescent="0.25">
      <c r="B47" s="1" t="str">
        <f>_3sm_4_1_4_1[[#This Row],[anfrage]]</f>
        <v>Zu entsorgen wären Spanplatten - ca. 1000 kg</v>
      </c>
      <c r="C47" s="1" t="str">
        <f>_3sm_4_1_4_1[[#This Row],[wunschantwort]]</f>
        <v>Spanplatten können im Container Holz A4 oder Holz A1-A3 entsorgt werden</v>
      </c>
      <c r="D47" t="str">
        <f>_3sm_4_1_4_1[[#This Row],[wunsch_klassifizierung]]</f>
        <v>waste_disposal_guidance</v>
      </c>
      <c r="E47" s="1" t="str">
        <f>_3sm_4_1_4_1[[#This Row],[generierte_antwort]]</f>
        <v>Spanplatten gehören in die Fraktion Holz A4, wenn sie schädliche Verunreinigungen aufweisen, ansonsten in die Fraktion Holz A1 - A3. Sie dürfen nicht im Sperrmüll oder Bauschutt entsorgt werden. Bringe sie zum Wertstoffhof oder einer entsprechenden Sammelstelle für Altholz.</v>
      </c>
      <c r="F47" t="s">
        <v>632</v>
      </c>
      <c r="K47" s="1" t="str">
        <f>_3sm_4_1_4o[[#This Row],[anfrage]]</f>
        <v>Zu entsorgen wären Spanplatten - ca. 1000 kg</v>
      </c>
      <c r="L47" s="1" t="str">
        <f>_3sm_4_1_4o[[#This Row],[wunschantwort]]</f>
        <v>Spanplatten können im Container Holz A4 oder Holz A1-A3 entsorgt werden</v>
      </c>
      <c r="M47" t="str">
        <f>_3sm_4_1_4o[[#This Row],[wunsch_klassifizierung]]</f>
        <v>waste_disposal_guidance</v>
      </c>
      <c r="N47" s="1" t="str">
        <f>_3sm_4_1_4o[[#This Row],[generierte_antwort]]</f>
        <v>Bitte kontaktieren Sie unseren Kundenservice</v>
      </c>
      <c r="O47" t="s">
        <v>633</v>
      </c>
      <c r="T47" s="18" t="str">
        <f>_3lg_4_1_4_1[[#This Row],[anfrage]]</f>
        <v>Zu entsorgen wären Spanplatten - ca. 1000 kg</v>
      </c>
      <c r="U47" s="19" t="str">
        <f>_3lg_4_1_4_1[[#This Row],[wunschantwort]]</f>
        <v>Spanplatten können im Container Holz A4 oder Holz A1-A3 entsorgt werden</v>
      </c>
      <c r="V47" s="11" t="str">
        <f>_3lg_4_1_4_1[[#This Row],[wunsch_klassifizierung]]</f>
        <v>waste_disposal_guidance</v>
      </c>
      <c r="W47" s="19" t="str">
        <f>_3lg_4_1_4_1[[#This Row],[generierte_antwort]]</f>
        <v>Bitte kontaktieren Sie unseren Kundenservice</v>
      </c>
      <c r="X47" s="9" t="s">
        <v>633</v>
      </c>
      <c r="AC47" s="18" t="str">
        <f>_3lg_4_1_4o[[#This Row],[anfrage]]</f>
        <v>Zu entsorgen wären Spanplatten - ca. 1000 kg</v>
      </c>
      <c r="AD47" s="19" t="str">
        <f>_3lg_4_1_4o[[#This Row],[wunschantwort]]</f>
        <v>Spanplatten können im Container Holz A4 oder Holz A1-A3 entsorgt werden</v>
      </c>
      <c r="AE47" s="11" t="str">
        <f>_3lg_4_1_4o[[#This Row],[wunsch_klassifizierung]]</f>
        <v>waste_disposal_guidance</v>
      </c>
      <c r="AF47" s="19" t="str">
        <f>_3lg_4_1_4o[[#This Row],[generierte_antwort]]</f>
        <v>Spanplatten können entsorgt werden, wobei die Fraktion von ihrer Beschaffenheit abhängt. Unbeschichtete oder beschichtete Spanplatten ohne schädliche Verunreinigungen gehören zu Holz A3, während Spanplatten mit schädlichen Verunreinigungen zu Holz A4 zählen. Für eine Menge von 1000 kg ist eine fachgerechte Entsorgung möglich.</v>
      </c>
      <c r="AG47" s="9" t="s">
        <v>632</v>
      </c>
    </row>
    <row r="48" spans="2:33" ht="315" x14ac:dyDescent="0.25">
      <c r="B48" s="1" t="str">
        <f>_3sm_4_1_4_1[[#This Row],[anfrage]]</f>
        <v>Hallo und guten Tag. Wir haben auf der Internetseite leider keine passende Antwort zur Größe der Container gefunden. Welche gibt es?</v>
      </c>
      <c r="C48" s="1" t="str">
        <f>_3sm_4_1_4_1[[#This Row],[wunschantwort]]</f>
        <v>Es gibt verschiedene Containergrößen und diese variieren je anch Abfallart und Postleitzahl.</v>
      </c>
      <c r="D48" t="str">
        <f>_3sm_4_1_4_1[[#This Row],[wunsch_klassifizierung]]</f>
        <v>internal_faq</v>
      </c>
      <c r="E48" s="1" t="str">
        <f>_3sm_4_1_4_1[[#This Row],[generierte_antwort]]</f>
        <v>Wir bieten eine Vielzahl an Containergrößen an. Die verfügbaren Größen können je nach Abfallart und Postleitzahl variieren. Bitte geben Sie Ihre Postleitzahl und die Abfallart an, um die genauen Größen zu erfahren.</v>
      </c>
      <c r="F48" t="s">
        <v>632</v>
      </c>
      <c r="K48" s="1" t="str">
        <f>_3sm_4_1_4o[[#This Row],[anfrage]]</f>
        <v>Hallo und guten Tag. Wir haben auf der Internetseite leider keine passende Antwort zur Größe der Container gefunden. Welche gibt es?</v>
      </c>
      <c r="L48" s="1" t="str">
        <f>_3sm_4_1_4o[[#This Row],[wunschantwort]]</f>
        <v>Es gibt verschiedene Containergrößen und diese variieren je anch Abfallart und Postleitzahl.</v>
      </c>
      <c r="M48" t="str">
        <f>_3sm_4_1_4o[[#This Row],[wunsch_klassifizierung]]</f>
        <v>internal_faq</v>
      </c>
      <c r="N48" s="1" t="str">
        <f>_3sm_4_1_4o[[#This Row],[generierte_antwort]]</f>
        <v>Wir bieten eine Vielzahl an Containergrößen an. Die Containergrößen können je nach Abfallart und Postleitzahl variieren.</v>
      </c>
      <c r="O48" t="s">
        <v>632</v>
      </c>
      <c r="T48" s="18" t="str">
        <f>_3lg_4_1_4_1[[#This Row],[anfrage]]</f>
        <v>Hallo und guten Tag. Wir haben auf der Internetseite leider keine passende Antwort zur Größe der Container gefunden. Welche gibt es?</v>
      </c>
      <c r="U48" s="19" t="str">
        <f>_3lg_4_1_4_1[[#This Row],[wunschantwort]]</f>
        <v>Es gibt verschiedene Containergrößen und diese variieren je anch Abfallart und Postleitzahl.</v>
      </c>
      <c r="V48" s="11" t="str">
        <f>_3lg_4_1_4_1[[#This Row],[wunsch_klassifizierung]]</f>
        <v>internal_faq</v>
      </c>
      <c r="W48" s="19" t="str">
        <f>_3lg_4_1_4_1[[#This Row],[generierte_antwort]]</f>
        <v>Wir bieten eine Vielzahl an Containergrößen an. Die genauen Größen können je nach Abfallart und Postleitzahl variieren.</v>
      </c>
      <c r="X48" s="9" t="s">
        <v>632</v>
      </c>
      <c r="AC48" s="18" t="str">
        <f>_3lg_4_1_4o[[#This Row],[anfrage]]</f>
        <v>Hallo und guten Tag. Wir haben auf der Internetseite leider keine passende Antwort zur Größe der Container gefunden. Welche gibt es?</v>
      </c>
      <c r="AD48" s="19" t="str">
        <f>_3lg_4_1_4o[[#This Row],[wunschantwort]]</f>
        <v>Es gibt verschiedene Containergrößen und diese variieren je anch Abfallart und Postleitzahl.</v>
      </c>
      <c r="AE48" s="11" t="str">
        <f>_3lg_4_1_4o[[#This Row],[wunsch_klassifizierung]]</f>
        <v>internal_faq</v>
      </c>
      <c r="AF48" s="19" t="str">
        <f>_3lg_4_1_4o[[#This Row],[generierte_antwort]]</f>
        <v>Die verfügbaren Containergrößen variieren je nach Abfallart und Postleitzahl. Es gibt eine Vielzahl an Größen, die auf die spezifischen Anforderungen angepasst werden können.</v>
      </c>
      <c r="AG48" s="9" t="s">
        <v>632</v>
      </c>
    </row>
    <row r="49" spans="2:33" ht="409.5" x14ac:dyDescent="0.25">
      <c r="B49" s="1" t="str">
        <f>_3sm_4_1_4_1[[#This Row],[anfrage]]</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C49" s="1" t="str">
        <f>_3sm_4_1_4_1[[#This Row],[wunschantwort]]</f>
        <v/>
      </c>
      <c r="D49" t="str">
        <f>_3sm_4_1_4_1[[#This Row],[wunsch_klassifizierung]]</f>
        <v>complex_query_customer_support</v>
      </c>
      <c r="E49" s="1" t="str">
        <f>_3sm_4_1_4_1[[#This Row],[generierte_antwort]]</f>
        <v>Bitte kontaktieren Sie unseren Kundenservice</v>
      </c>
      <c r="F49" t="s">
        <v>632</v>
      </c>
      <c r="K49" s="1" t="str">
        <f>_3sm_4_1_4o[[#This Row],[anfrage]]</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L49" s="1" t="str">
        <f>_3sm_4_1_4o[[#This Row],[wunschantwort]]</f>
        <v/>
      </c>
      <c r="M49" t="str">
        <f>_3sm_4_1_4o[[#This Row],[wunsch_klassifizierung]]</f>
        <v>complex_query_customer_support</v>
      </c>
      <c r="N49" s="1" t="str">
        <f>_3sm_4_1_4o[[#This Row],[generierte_antwort]]</f>
        <v>Bitte kontaktieren Sie unseren Kundenservice</v>
      </c>
      <c r="O49" t="s">
        <v>632</v>
      </c>
      <c r="T49" s="18" t="str">
        <f>_3lg_4_1_4_1[[#This Row],[anfrage]]</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U49" s="19" t="str">
        <f>_3lg_4_1_4_1[[#This Row],[wunschantwort]]</f>
        <v/>
      </c>
      <c r="V49" s="11" t="str">
        <f>_3lg_4_1_4_1[[#This Row],[wunsch_klassifizierung]]</f>
        <v>complex_query_customer_support</v>
      </c>
      <c r="W49" s="19" t="str">
        <f>_3lg_4_1_4_1[[#This Row],[generierte_antwort]]</f>
        <v>Bitte kontaktieren Sie unseren Kundenservice</v>
      </c>
      <c r="X49" s="9" t="s">
        <v>632</v>
      </c>
      <c r="AC49" s="18" t="str">
        <f>_3lg_4_1_4o[[#This Row],[anfrage]]</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AD49" s="19" t="str">
        <f>_3lg_4_1_4o[[#This Row],[wunschantwort]]</f>
        <v/>
      </c>
      <c r="AE49" s="11" t="str">
        <f>_3lg_4_1_4o[[#This Row],[wunsch_klassifizierung]]</f>
        <v>complex_query_customer_support</v>
      </c>
      <c r="AF49" s="19" t="str">
        <f>_3lg_4_1_4o[[#This Row],[generierte_antwort]]</f>
        <v>Bitte kontaktieren Sie unseren Kundenservice</v>
      </c>
      <c r="AG49" s="9" t="s">
        <v>632</v>
      </c>
    </row>
    <row r="50" spans="2:33" ht="409.5" x14ac:dyDescent="0.25">
      <c r="B50" s="1" t="str">
        <f>_3sm_4_1_4_1[[#This Row],[anfrage]]</f>
        <v>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v>
      </c>
      <c r="C50" s="1" t="str">
        <f>_3sm_4_1_4_1[[#This Row],[wunschantwort]]</f>
        <v>Schieferplatten dürfen nicht im Holz Container entsorgt werden, stattdessen können diese mit Estrich zusammen im Bauschutt Container entsorgt werden.</v>
      </c>
      <c r="D50" t="str">
        <f>_3sm_4_1_4_1[[#This Row],[wunsch_klassifizierung]]</f>
        <v>waste_disposal_guidance</v>
      </c>
      <c r="E50" s="1" t="str">
        <f>_3sm_4_1_4_1[[#This Row],[generierte_antwort]]</f>
        <v>Schieferplatten dürfen nicht im Altholz A IV Container entsorgt werden. Sie können jedoch in der Fraktion Bauschutt entsorgt werden, sofern sie keine Fremdstoffe wie Kunststoff oder Dämmmaterial enthalten. Auch Estrich kann im Bauschutt entsorgt werden, wenn er keine Fremdstoffe wie Gips, Kunststoffe oder Dämmmaterial enthält. Bitte achten Sie darauf, dass nur zulässige Materialien in den jeweiligen Containern entsorgt werden. Vielen Dank für Ihre Anfrage.</v>
      </c>
      <c r="F50" t="s">
        <v>632</v>
      </c>
      <c r="K50" s="1" t="str">
        <f>_3sm_4_1_4o[[#This Row],[anfrage]]</f>
        <v>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v>
      </c>
      <c r="L50" s="1" t="str">
        <f>_3sm_4_1_4o[[#This Row],[wunschantwort]]</f>
        <v>Schieferplatten dürfen nicht im Holz Container entsorgt werden, stattdessen können diese mit Estrich zusammen im Bauschutt Container entsorgt werden.</v>
      </c>
      <c r="M50" t="str">
        <f>_3sm_4_1_4o[[#This Row],[wunsch_klassifizierung]]</f>
        <v>waste_disposal_guidance</v>
      </c>
      <c r="N50" s="1" t="str">
        <f>_3sm_4_1_4o[[#This Row],[generierte_antwort]]</f>
        <v>Schieferplatten dürfen nicht in einen Altholz A IV Container entsorgt werden. Es ist unklar, ob sie in einem &lt;ANONYMIZED_LOCATION&gt; entsorgt werden können, daher sollte dies direkt mit dem Anbieter geklärt werden. Estrich kann in einem &lt;ANONYMIZED_LOCATION&gt; entsorgt werden, wenn er zur Fraktion Bauschutt gehört und keine nicht-mineralischen Bestandteile enthält.</v>
      </c>
      <c r="O50" t="s">
        <v>633</v>
      </c>
      <c r="T50" s="18" t="str">
        <f>_3lg_4_1_4_1[[#This Row],[anfrage]]</f>
        <v>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v>
      </c>
      <c r="U50" s="19" t="str">
        <f>_3lg_4_1_4_1[[#This Row],[wunschantwort]]</f>
        <v>Schieferplatten dürfen nicht im Holz Container entsorgt werden, stattdessen können diese mit Estrich zusammen im Bauschutt Container entsorgt werden.</v>
      </c>
      <c r="V50" s="11" t="str">
        <f>_3lg_4_1_4_1[[#This Row],[wunsch_klassifizierung]]</f>
        <v>waste_disposal_guidance</v>
      </c>
      <c r="W50" s="19" t="str">
        <f>_3lg_4_1_4_1[[#This Row],[generierte_antwort]]</f>
        <v>Schieferplatten dürfen nicht im Altholz A IV Container entsorgt werden, da sie nicht zu den zugelassenen Materialien gehören. Sie können jedoch im &lt;ANONYMIZED_LOCATION&gt; entsorgt werden, sofern dort Bauschutt angenommen wird und die Platten keine schädlichen Anhaftungen oder Fremdstoffe enthalten. Auch Estrich kann im &lt;ANONYMIZED_LOCATION&gt; entsorgt werden, da er zu den mineralischen Abfällen zählt. Bitte achten Sie darauf, dass keine Fremdstoffe enthalten sind. Vielen Dank für Ihre Anfrage.</v>
      </c>
      <c r="X50" s="9" t="s">
        <v>633</v>
      </c>
      <c r="AC50" s="18" t="str">
        <f>_3lg_4_1_4o[[#This Row],[anfrage]]</f>
        <v>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v>
      </c>
      <c r="AD50" s="19" t="str">
        <f>_3lg_4_1_4o[[#This Row],[wunschantwort]]</f>
        <v>Schieferplatten dürfen nicht im Holz Container entsorgt werden, stattdessen können diese mit Estrich zusammen im Bauschutt Container entsorgt werden.</v>
      </c>
      <c r="AE50" s="11" t="str">
        <f>_3lg_4_1_4o[[#This Row],[wunsch_klassifizierung]]</f>
        <v>waste_disposal_guidance</v>
      </c>
      <c r="AF50" s="19" t="str">
        <f>_3lg_4_1_4o[[#This Row],[generierte_antwort]]</f>
        <v>Schieferplatten und Estrich dürfen weder im Altholz A IV Container noch in einem &lt;ANONYMIZED_LOCATION&gt; entsorgt werden, da sie nicht zu den zugelassenen Materialien gehören.</v>
      </c>
      <c r="AG50" s="9" t="s">
        <v>633</v>
      </c>
    </row>
    <row r="51" spans="2:33" ht="120" x14ac:dyDescent="0.25">
      <c r="B51" s="1" t="str">
        <f>_3sm_4_1_4_1[[#This Row],[anfrage]]</f>
        <v>Hallo, Ich habe Estrich und fliesen zum entsorgen. Ist das Bauschutt?</v>
      </c>
      <c r="C51" s="1" t="str">
        <f>_3sm_4_1_4_1[[#This Row],[wunschantwort]]</f>
        <v>Ja, Fliesen und Estrich können im Bauschutt entsorgt werden.</v>
      </c>
      <c r="D51" t="str">
        <f>_3sm_4_1_4_1[[#This Row],[wunsch_klassifizierung]]</f>
        <v>waste_disposal_guidance</v>
      </c>
      <c r="E51" s="1" t="str">
        <f>_3sm_4_1_4_1[[#This Row],[generierte_antwort]]</f>
        <v>Ja, sowohl Estrich als auch Fliesen gehören zum Bauschutt. Beide zählen zu mineralischen Abfällen und können in der Fraktion Bauschutt entsorgt werden. Achte darauf, dass keine Fremdstoffe wie Holz, Gips oder Kunststoffe enthalten sind. Fliesen dürfen nicht im Sperrmüll entsorgt werden. So wird die Entsorgung korrekt und umweltgerecht durchgeführt.</v>
      </c>
      <c r="F51" t="s">
        <v>632</v>
      </c>
      <c r="K51" s="1" t="str">
        <f>_3sm_4_1_4o[[#This Row],[anfrage]]</f>
        <v>Hallo, Ich habe Estrich und fliesen zum entsorgen. Ist das Bauschutt?</v>
      </c>
      <c r="L51" s="1" t="str">
        <f>_3sm_4_1_4o[[#This Row],[wunschantwort]]</f>
        <v>Ja, Fliesen und Estrich können im Bauschutt entsorgt werden.</v>
      </c>
      <c r="M51" t="str">
        <f>_3sm_4_1_4o[[#This Row],[wunsch_klassifizierung]]</f>
        <v>waste_disposal_guidance</v>
      </c>
      <c r="N51" s="1" t="str">
        <f>_3sm_4_1_4o[[#This Row],[generierte_antwort]]</f>
        <v>Ja, Estrich und Fliesen zählen als Bauschutt und können entsprechend entsorgt werden.</v>
      </c>
      <c r="O51" t="s">
        <v>632</v>
      </c>
      <c r="T51" s="18" t="str">
        <f>_3lg_4_1_4_1[[#This Row],[anfrage]]</f>
        <v>Hallo, Ich habe Estrich und fliesen zum entsorgen. Ist das Bauschutt?</v>
      </c>
      <c r="U51" s="19" t="str">
        <f>_3lg_4_1_4_1[[#This Row],[wunschantwort]]</f>
        <v>Ja, Fliesen und Estrich können im Bauschutt entsorgt werden.</v>
      </c>
      <c r="V51" s="11" t="str">
        <f>_3lg_4_1_4_1[[#This Row],[wunsch_klassifizierung]]</f>
        <v>waste_disposal_guidance</v>
      </c>
      <c r="W51" s="19" t="str">
        <f>_3lg_4_1_4_1[[#This Row],[generierte_antwort]]</f>
        <v>Ja, sowohl Estrich als auch Fliesen zählen zu Bauschutt, da sie mineralische Abfälle sind. Du kannst beide Materialien in der Fraktion Bauschutt entsorgen. Achte darauf, dass keine Fremdstoffe wie Holz, Gips oder Tapetenreste dabei sind. So werden Estrich und Fliesen korrekt entsorgt.</v>
      </c>
      <c r="X51" s="9" t="s">
        <v>632</v>
      </c>
      <c r="AC51" s="18" t="str">
        <f>_3lg_4_1_4o[[#This Row],[anfrage]]</f>
        <v>Hallo, Ich habe Estrich und fliesen zum entsorgen. Ist das Bauschutt?</v>
      </c>
      <c r="AD51" s="19" t="str">
        <f>_3lg_4_1_4o[[#This Row],[wunschantwort]]</f>
        <v>Ja, Fliesen und Estrich können im Bauschutt entsorgt werden.</v>
      </c>
      <c r="AE51" s="11" t="str">
        <f>_3lg_4_1_4o[[#This Row],[wunsch_klassifizierung]]</f>
        <v>waste_disposal_guidance</v>
      </c>
      <c r="AF51" s="19" t="str">
        <f>_3lg_4_1_4o[[#This Row],[generierte_antwort]]</f>
        <v>Ja, Estrich und Fliesen zählen als Bauschutt und können entsprechend entsorgt werden.</v>
      </c>
      <c r="AG51" s="9" t="s">
        <v>632</v>
      </c>
    </row>
    <row r="52" spans="2:33" ht="225" x14ac:dyDescent="0.25">
      <c r="B52" s="1" t="str">
        <f>_3sm_4_1_4_1[[#This Row],[anfrage]]</f>
        <v>Sehr geehrte Damen und Herren, was würde es mich kosten einen 7 Kubikcontainer mit Gipsresten entsorgen zu lassen. Das Ganze ist privat.</v>
      </c>
      <c r="C52" s="1" t="str">
        <f>_3sm_4_1_4_1[[#This Row],[wunschantwort]]</f>
        <v/>
      </c>
      <c r="D52" t="str">
        <f>_3sm_4_1_4_1[[#This Row],[wunsch_klassifizierung]]</f>
        <v>complex_query_customer_support</v>
      </c>
      <c r="E52" s="1" t="str">
        <f>_3sm_4_1_4_1[[#This Row],[generierte_antwort]]</f>
        <v>Bitte kontaktieren Sie unseren Kundenservice</v>
      </c>
      <c r="F52" t="s">
        <v>632</v>
      </c>
      <c r="K52" s="1" t="str">
        <f>_3sm_4_1_4o[[#This Row],[anfrage]]</f>
        <v>Sehr geehrte Damen und Herren, was würde es mich kosten einen 7 Kubikcontainer mit Gipsresten entsorgen zu lassen. Das Ganze ist privat.</v>
      </c>
      <c r="L52" s="1" t="str">
        <f>_3sm_4_1_4o[[#This Row],[wunschantwort]]</f>
        <v/>
      </c>
      <c r="M52" t="str">
        <f>_3sm_4_1_4o[[#This Row],[wunsch_klassifizierung]]</f>
        <v>complex_query_customer_support</v>
      </c>
      <c r="N52" s="1" t="str">
        <f>_3sm_4_1_4o[[#This Row],[generierte_antwort]]</f>
        <v>Bitte kontaktieren Sie unseren Kundenservice</v>
      </c>
      <c r="O52" t="s">
        <v>632</v>
      </c>
      <c r="T52" s="18" t="str">
        <f>_3lg_4_1_4_1[[#This Row],[anfrage]]</f>
        <v>Sehr geehrte Damen und Herren, was würde es mich kosten einen 7 Kubikcontainer mit Gipsresten entsorgen zu lassen. Das Ganze ist privat.</v>
      </c>
      <c r="U52" s="19" t="str">
        <f>_3lg_4_1_4_1[[#This Row],[wunschantwort]]</f>
        <v/>
      </c>
      <c r="V52" s="11" t="str">
        <f>_3lg_4_1_4_1[[#This Row],[wunsch_klassifizierung]]</f>
        <v>complex_query_customer_support</v>
      </c>
      <c r="W52" s="19" t="str">
        <f>_3lg_4_1_4_1[[#This Row],[generierte_antwort]]</f>
        <v>Bitte kontaktieren Sie unseren Kundenservice</v>
      </c>
      <c r="X52" s="9" t="s">
        <v>632</v>
      </c>
      <c r="AC52" s="18" t="str">
        <f>_3lg_4_1_4o[[#This Row],[anfrage]]</f>
        <v>Sehr geehrte Damen und Herren, was würde es mich kosten einen 7 Kubikcontainer mit Gipsresten entsorgen zu lassen. Das Ganze ist privat.</v>
      </c>
      <c r="AD52" s="19" t="str">
        <f>_3lg_4_1_4o[[#This Row],[wunschantwort]]</f>
        <v/>
      </c>
      <c r="AE52" s="11" t="str">
        <f>_3lg_4_1_4o[[#This Row],[wunsch_klassifizierung]]</f>
        <v>complex_query_customer_support</v>
      </c>
      <c r="AF52" s="19" t="str">
        <f>_3lg_4_1_4o[[#This Row],[generierte_antwort]]</f>
        <v>Bitte kontaktieren Sie unseren Kundenservice</v>
      </c>
      <c r="AG52" s="9" t="s">
        <v>632</v>
      </c>
    </row>
    <row r="53" spans="2:33" ht="300" x14ac:dyDescent="0.25">
      <c r="B53" s="1" t="str">
        <f>_3sm_4_1_4_1[[#This Row],[anfrage]]</f>
        <v>Hallo, uns würde gerne interessieren was es kosten würde 5x Papptonnen 1x Wertstofftonne sowie 1x Hausmülltonne in der Größe 1m³ zustellen und wöchentlich alle zu leeren.</v>
      </c>
      <c r="C53" s="1" t="str">
        <f>_3sm_4_1_4_1[[#This Row],[wunschantwort]]</f>
        <v/>
      </c>
      <c r="D53" t="str">
        <f>_3sm_4_1_4_1[[#This Row],[wunsch_klassifizierung]]</f>
        <v>complex_query_customer_support</v>
      </c>
      <c r="E53" s="1" t="str">
        <f>_3sm_4_1_4_1[[#This Row],[generierte_antwort]]</f>
        <v>Bitte kontaktieren Sie unseren Kundenservice</v>
      </c>
      <c r="F53" t="s">
        <v>632</v>
      </c>
      <c r="K53" s="1" t="str">
        <f>_3sm_4_1_4o[[#This Row],[anfrage]]</f>
        <v>Hallo, uns würde gerne interessieren was es kosten würde 5x Papptonnen 1x Wertstofftonne sowie 1x Hausmülltonne in der Größe 1m³ zustellen und wöchentlich alle zu leeren.</v>
      </c>
      <c r="L53" s="1" t="str">
        <f>_3sm_4_1_4o[[#This Row],[wunschantwort]]</f>
        <v/>
      </c>
      <c r="M53" t="str">
        <f>_3sm_4_1_4o[[#This Row],[wunsch_klassifizierung]]</f>
        <v>complex_query_customer_support</v>
      </c>
      <c r="N53" s="1" t="str">
        <f>_3sm_4_1_4o[[#This Row],[generierte_antwort]]</f>
        <v>Bitte kontaktieren Sie unseren Kundenservice</v>
      </c>
      <c r="O53" t="s">
        <v>632</v>
      </c>
      <c r="T53" s="18" t="str">
        <f>_3lg_4_1_4_1[[#This Row],[anfrage]]</f>
        <v>Hallo, uns würde gerne interessieren was es kosten würde 5x Papptonnen 1x Wertstofftonne sowie 1x Hausmülltonne in der Größe 1m³ zustellen und wöchentlich alle zu leeren.</v>
      </c>
      <c r="U53" s="19" t="str">
        <f>_3lg_4_1_4_1[[#This Row],[wunschantwort]]</f>
        <v/>
      </c>
      <c r="V53" s="11" t="str">
        <f>_3lg_4_1_4_1[[#This Row],[wunsch_klassifizierung]]</f>
        <v>complex_query_customer_support</v>
      </c>
      <c r="W53" s="19" t="str">
        <f>_3lg_4_1_4_1[[#This Row],[generierte_antwort]]</f>
        <v>Bitte kontaktieren Sie unseren Kundenservice</v>
      </c>
      <c r="X53" s="9" t="s">
        <v>632</v>
      </c>
      <c r="AC53" s="18" t="str">
        <f>_3lg_4_1_4o[[#This Row],[anfrage]]</f>
        <v>Hallo, uns würde gerne interessieren was es kosten würde 5x Papptonnen 1x Wertstofftonne sowie 1x Hausmülltonne in der Größe 1m³ zustellen und wöchentlich alle zu leeren.</v>
      </c>
      <c r="AD53" s="19" t="str">
        <f>_3lg_4_1_4o[[#This Row],[wunschantwort]]</f>
        <v/>
      </c>
      <c r="AE53" s="11" t="str">
        <f>_3lg_4_1_4o[[#This Row],[wunsch_klassifizierung]]</f>
        <v>complex_query_customer_support</v>
      </c>
      <c r="AF53" s="19" t="str">
        <f>_3lg_4_1_4o[[#This Row],[generierte_antwort]]</f>
        <v>Bitte kontaktieren Sie unseren Kundenservice</v>
      </c>
      <c r="AG53" s="9" t="s">
        <v>632</v>
      </c>
    </row>
    <row r="54" spans="2:33" ht="330" x14ac:dyDescent="0.25">
      <c r="B54" s="1" t="str">
        <f>_3sm_4_1_4_1[[#This Row],[anfrage]]</f>
        <v>Es geht hier um den Austausch Gelber Sack gegen Gelbe Tonne Mein Grundstück wurde leider beim Umtausch vergessen, bitte daher um Nachlieferung einer 120 Liter Gelbe-Tonne 13129 Berlin Oberonstr. 13A</v>
      </c>
      <c r="C54" s="1" t="str">
        <f>_3sm_4_1_4_1[[#This Row],[wunschantwort]]</f>
        <v/>
      </c>
      <c r="D54" t="str">
        <f>_3sm_4_1_4_1[[#This Row],[wunsch_klassifizierung]]</f>
        <v>complex_query_customer_support</v>
      </c>
      <c r="E54" s="1" t="str">
        <f>_3sm_4_1_4_1[[#This Row],[generierte_antwort]]</f>
        <v>Bitte kontaktieren Sie unseren Kundenservice</v>
      </c>
      <c r="F54" t="s">
        <v>632</v>
      </c>
      <c r="K54" s="1" t="str">
        <f>_3sm_4_1_4o[[#This Row],[anfrage]]</f>
        <v>Es geht hier um den Austausch Gelber Sack gegen Gelbe Tonne Mein Grundstück wurde leider beim Umtausch vergessen, bitte daher um Nachlieferung einer 120 Liter Gelbe-Tonne 13129 Berlin Oberonstr. 13A</v>
      </c>
      <c r="L54" s="1" t="str">
        <f>_3sm_4_1_4o[[#This Row],[wunschantwort]]</f>
        <v/>
      </c>
      <c r="M54" t="str">
        <f>_3sm_4_1_4o[[#This Row],[wunsch_klassifizierung]]</f>
        <v>complex_query_customer_support</v>
      </c>
      <c r="N54" s="1" t="str">
        <f>_3sm_4_1_4o[[#This Row],[generierte_antwort]]</f>
        <v>Bitte kontaktieren Sie unseren Kundenservice</v>
      </c>
      <c r="O54" t="s">
        <v>632</v>
      </c>
      <c r="T54" s="18" t="str">
        <f>_3lg_4_1_4_1[[#This Row],[anfrage]]</f>
        <v>Es geht hier um den Austausch Gelber Sack gegen Gelbe Tonne Mein Grundstück wurde leider beim Umtausch vergessen, bitte daher um Nachlieferung einer 120 Liter Gelbe-Tonne 13129 Berlin Oberonstr. 13A</v>
      </c>
      <c r="U54" s="19" t="str">
        <f>_3lg_4_1_4_1[[#This Row],[wunschantwort]]</f>
        <v/>
      </c>
      <c r="V54" s="11" t="str">
        <f>_3lg_4_1_4_1[[#This Row],[wunsch_klassifizierung]]</f>
        <v>complex_query_customer_support</v>
      </c>
      <c r="W54" s="19" t="str">
        <f>_3lg_4_1_4_1[[#This Row],[generierte_antwort]]</f>
        <v>Bitte kontaktieren Sie unseren Kundenservice</v>
      </c>
      <c r="X54" s="9" t="s">
        <v>632</v>
      </c>
      <c r="AC54" s="18" t="str">
        <f>_3lg_4_1_4o[[#This Row],[anfrage]]</f>
        <v>Es geht hier um den Austausch Gelber Sack gegen Gelbe Tonne Mein Grundstück wurde leider beim Umtausch vergessen, bitte daher um Nachlieferung einer 120 Liter Gelbe-Tonne 13129 Berlin Oberonstr. 13A</v>
      </c>
      <c r="AD54" s="19" t="str">
        <f>_3lg_4_1_4o[[#This Row],[wunschantwort]]</f>
        <v/>
      </c>
      <c r="AE54" s="11" t="str">
        <f>_3lg_4_1_4o[[#This Row],[wunsch_klassifizierung]]</f>
        <v>complex_query_customer_support</v>
      </c>
      <c r="AF54" s="19" t="str">
        <f>_3lg_4_1_4o[[#This Row],[generierte_antwort]]</f>
        <v>Bitte kontaktieren Sie unseren Kundenservice</v>
      </c>
      <c r="AG54" s="9" t="s">
        <v>632</v>
      </c>
    </row>
    <row r="55" spans="2:33" ht="409.5" x14ac:dyDescent="0.25">
      <c r="B55" s="1" t="str">
        <f>_3sm_4_1_4_1[[#This Row],[anfrage]]</f>
        <v>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C55" s="1" t="str">
        <f>_3sm_4_1_4_1[[#This Row],[wunschantwort]]</f>
        <v/>
      </c>
      <c r="D55" t="str">
        <f>_3sm_4_1_4_1[[#This Row],[wunsch_klassifizierung]]</f>
        <v>complex_query_customer_support</v>
      </c>
      <c r="E55" s="1" t="str">
        <f>_3sm_4_1_4_1[[#This Row],[generierte_antwort]]</f>
        <v>Bitte kontaktieren Sie unseren Kundenservice</v>
      </c>
      <c r="F55" t="s">
        <v>632</v>
      </c>
      <c r="K55" s="1" t="str">
        <f>_3sm_4_1_4o[[#This Row],[anfrage]]</f>
        <v>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L55" s="1" t="str">
        <f>_3sm_4_1_4o[[#This Row],[wunschantwort]]</f>
        <v/>
      </c>
      <c r="M55" t="str">
        <f>_3sm_4_1_4o[[#This Row],[wunsch_klassifizierung]]</f>
        <v>complex_query_customer_support</v>
      </c>
      <c r="N55" s="1" t="str">
        <f>_3sm_4_1_4o[[#This Row],[generierte_antwort]]</f>
        <v>Bitte kontaktieren Sie unseren Kundenservice</v>
      </c>
      <c r="O55" t="s">
        <v>632</v>
      </c>
      <c r="T55" s="18" t="str">
        <f>_3lg_4_1_4_1[[#This Row],[anfrage]]</f>
        <v>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U55" s="19" t="str">
        <f>_3lg_4_1_4_1[[#This Row],[wunschantwort]]</f>
        <v/>
      </c>
      <c r="V55" s="11" t="str">
        <f>_3lg_4_1_4_1[[#This Row],[wunsch_klassifizierung]]</f>
        <v>complex_query_customer_support</v>
      </c>
      <c r="W55" s="19" t="str">
        <f>_3lg_4_1_4_1[[#This Row],[generierte_antwort]]</f>
        <v>Bitte kontaktieren Sie unseren Kundenservice</v>
      </c>
      <c r="X55" s="9" t="s">
        <v>632</v>
      </c>
      <c r="AC55" s="18" t="str">
        <f>_3lg_4_1_4o[[#This Row],[anfrage]]</f>
        <v>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AD55" s="19" t="str">
        <f>_3lg_4_1_4o[[#This Row],[wunschantwort]]</f>
        <v/>
      </c>
      <c r="AE55" s="11" t="str">
        <f>_3lg_4_1_4o[[#This Row],[wunsch_klassifizierung]]</f>
        <v>complex_query_customer_support</v>
      </c>
      <c r="AF55" s="19" t="str">
        <f>_3lg_4_1_4o[[#This Row],[generierte_antwort]]</f>
        <v>Bitte kontaktieren Sie unseren Kundenservice</v>
      </c>
      <c r="AG55" s="9" t="s">
        <v>632</v>
      </c>
    </row>
    <row r="56" spans="2:33" ht="409.5" x14ac:dyDescent="0.25">
      <c r="B56" s="1" t="str">
        <f>_3sm_4_1_4_1[[#This Row],[anfrage]]</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v>
      </c>
      <c r="C56" s="1" t="str">
        <f>_3sm_4_1_4_1[[#This Row],[wunschantwort]]</f>
        <v/>
      </c>
      <c r="D56" t="str">
        <f>_3sm_4_1_4_1[[#This Row],[wunsch_klassifizierung]]</f>
        <v>complex_query_customer_support</v>
      </c>
      <c r="E56" s="1" t="str">
        <f>_3sm_4_1_4_1[[#This Row],[generierte_antwort]]</f>
        <v>Bitte kontaktieren Sie unseren Kundenservice</v>
      </c>
      <c r="F56" t="s">
        <v>632</v>
      </c>
      <c r="K56" s="1" t="str">
        <f>_3sm_4_1_4o[[#This Row],[anfrage]]</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v>
      </c>
      <c r="L56" s="1" t="str">
        <f>_3sm_4_1_4o[[#This Row],[wunschantwort]]</f>
        <v/>
      </c>
      <c r="M56" t="str">
        <f>_3sm_4_1_4o[[#This Row],[wunsch_klassifizierung]]</f>
        <v>complex_query_customer_support</v>
      </c>
      <c r="N56" s="1" t="str">
        <f>_3sm_4_1_4o[[#This Row],[generierte_antwort]]</f>
        <v>Bitte kontaktieren Sie unseren Kundenservice</v>
      </c>
      <c r="O56" t="s">
        <v>632</v>
      </c>
      <c r="T56" s="18" t="str">
        <f>_3lg_4_1_4_1[[#This Row],[anfrage]]</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v>
      </c>
      <c r="U56" s="19" t="str">
        <f>_3lg_4_1_4_1[[#This Row],[wunschantwort]]</f>
        <v/>
      </c>
      <c r="V56" s="11" t="str">
        <f>_3lg_4_1_4_1[[#This Row],[wunsch_klassifizierung]]</f>
        <v>complex_query_customer_support</v>
      </c>
      <c r="W56" s="19" t="str">
        <f>_3lg_4_1_4_1[[#This Row],[generierte_antwort]]</f>
        <v>Bitte kontaktieren Sie unseren Kundenservice</v>
      </c>
      <c r="X56" s="9" t="s">
        <v>632</v>
      </c>
      <c r="AC56" s="18" t="str">
        <f>_3lg_4_1_4o[[#This Row],[anfrage]]</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v>
      </c>
      <c r="AD56" s="19" t="str">
        <f>_3lg_4_1_4o[[#This Row],[wunschantwort]]</f>
        <v/>
      </c>
      <c r="AE56" s="11" t="str">
        <f>_3lg_4_1_4o[[#This Row],[wunsch_klassifizierung]]</f>
        <v>complex_query_customer_support</v>
      </c>
      <c r="AF56" s="19" t="str">
        <f>_3lg_4_1_4o[[#This Row],[generierte_antwort]]</f>
        <v>Bitte kontaktieren Sie unseren Kundenservice</v>
      </c>
      <c r="AG56" s="9" t="s">
        <v>632</v>
      </c>
    </row>
    <row r="57" spans="2:33" ht="409.5" x14ac:dyDescent="0.25">
      <c r="B57" s="1" t="str">
        <f>_3sm_4_1_4_1[[#This Row],[anfrage]]</f>
        <v>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v>
      </c>
      <c r="C57" s="1" t="str">
        <f>_3sm_4_1_4_1[[#This Row],[wunschantwort]]</f>
        <v/>
      </c>
      <c r="D57" t="str">
        <f>_3sm_4_1_4_1[[#This Row],[wunsch_klassifizierung]]</f>
        <v>complex_query_customer_support</v>
      </c>
      <c r="E57" s="1" t="str">
        <f>_3sm_4_1_4_1[[#This Row],[generierte_antwort]]</f>
        <v>Bitte kontaktieren Sie unseren Kundenservice</v>
      </c>
      <c r="F57" t="s">
        <v>632</v>
      </c>
      <c r="K57" s="1" t="str">
        <f>_3sm_4_1_4o[[#This Row],[anfrage]]</f>
        <v>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v>
      </c>
      <c r="L57" s="1" t="str">
        <f>_3sm_4_1_4o[[#This Row],[wunschantwort]]</f>
        <v/>
      </c>
      <c r="M57" t="str">
        <f>_3sm_4_1_4o[[#This Row],[wunsch_klassifizierung]]</f>
        <v>complex_query_customer_support</v>
      </c>
      <c r="N57" s="1" t="str">
        <f>_3sm_4_1_4o[[#This Row],[generierte_antwort]]</f>
        <v>Bitte kontaktieren Sie unseren Kundenservice</v>
      </c>
      <c r="O57" t="s">
        <v>632</v>
      </c>
      <c r="T57" s="18" t="str">
        <f>_3lg_4_1_4_1[[#This Row],[anfrage]]</f>
        <v>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v>
      </c>
      <c r="U57" s="19" t="str">
        <f>_3lg_4_1_4_1[[#This Row],[wunschantwort]]</f>
        <v/>
      </c>
      <c r="V57" s="11" t="str">
        <f>_3lg_4_1_4_1[[#This Row],[wunsch_klassifizierung]]</f>
        <v>complex_query_customer_support</v>
      </c>
      <c r="W57" s="19" t="str">
        <f>_3lg_4_1_4_1[[#This Row],[generierte_antwort]]</f>
        <v>Bitte kontaktieren Sie unseren Kundenservice</v>
      </c>
      <c r="X57" s="9" t="s">
        <v>632</v>
      </c>
      <c r="AC57" s="18" t="str">
        <f>_3lg_4_1_4o[[#This Row],[anfrage]]</f>
        <v>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v>
      </c>
      <c r="AD57" s="19" t="str">
        <f>_3lg_4_1_4o[[#This Row],[wunschantwort]]</f>
        <v/>
      </c>
      <c r="AE57" s="11" t="str">
        <f>_3lg_4_1_4o[[#This Row],[wunsch_klassifizierung]]</f>
        <v>complex_query_customer_support</v>
      </c>
      <c r="AF57" s="19" t="str">
        <f>_3lg_4_1_4o[[#This Row],[generierte_antwort]]</f>
        <v>Bitte kontaktieren Sie unseren Kundenservice</v>
      </c>
      <c r="AG57" s="9" t="s">
        <v>632</v>
      </c>
    </row>
    <row r="58" spans="2:33" ht="90" x14ac:dyDescent="0.25">
      <c r="B58" s="1" t="str">
        <f>_3sm_4_1_4_1[[#This Row],[anfrage]]</f>
        <v>Ausräumen eines Messi-Hauses</v>
      </c>
      <c r="C58" s="1">
        <f>_3sm_4_1_4_1[[#This Row],[wunschantwort]]</f>
        <v>0</v>
      </c>
      <c r="D58" t="str">
        <f>_3sm_4_1_4_1[[#This Row],[wunsch_klassifizierung]]</f>
        <v>complex_query_customer_support</v>
      </c>
      <c r="E58" s="1" t="str">
        <f>_3sm_4_1_4_1[[#This Row],[generierte_antwort]]</f>
        <v>Bitte kontaktieren Sie unseren Kundenservice</v>
      </c>
      <c r="F58" t="s">
        <v>632</v>
      </c>
      <c r="K58" s="1" t="str">
        <f>_3sm_4_1_4o[[#This Row],[anfrage]]</f>
        <v>Ausräumen eines Messi-Hauses</v>
      </c>
      <c r="L58" s="1">
        <f>_3sm_4_1_4o[[#This Row],[wunschantwort]]</f>
        <v>0</v>
      </c>
      <c r="M58" t="str">
        <f>_3sm_4_1_4o[[#This Row],[wunsch_klassifizierung]]</f>
        <v>complex_query_customer_support</v>
      </c>
      <c r="N58" s="1" t="str">
        <f>_3sm_4_1_4o[[#This Row],[generierte_antwort]]</f>
        <v>Bitte kontaktieren Sie unseren Kundenservice</v>
      </c>
      <c r="O58" t="s">
        <v>632</v>
      </c>
      <c r="T58" s="18" t="str">
        <f>_3lg_4_1_4_1[[#This Row],[anfrage]]</f>
        <v>Ausräumen eines Messi-Hauses</v>
      </c>
      <c r="U58" s="19" t="str">
        <f>_3lg_4_1_4_1[[#This Row],[wunschantwort]]</f>
        <v/>
      </c>
      <c r="V58" s="11" t="str">
        <f>_3lg_4_1_4_1[[#This Row],[wunsch_klassifizierung]]</f>
        <v>complex_query_customer_support</v>
      </c>
      <c r="W58" s="19" t="str">
        <f>_3lg_4_1_4_1[[#This Row],[generierte_antwort]]</f>
        <v>Bitte kontaktieren Sie unseren Kundenservice</v>
      </c>
      <c r="X58" s="9" t="s">
        <v>632</v>
      </c>
      <c r="AC58" s="18" t="str">
        <f>_3lg_4_1_4o[[#This Row],[anfrage]]</f>
        <v>Ausräumen eines Messi-Hauses</v>
      </c>
      <c r="AD58" s="19" t="str">
        <f>_3lg_4_1_4o[[#This Row],[wunschantwort]]</f>
        <v/>
      </c>
      <c r="AE58" s="11" t="str">
        <f>_3lg_4_1_4o[[#This Row],[wunsch_klassifizierung]]</f>
        <v>complex_query_customer_support</v>
      </c>
      <c r="AF58" s="19" t="str">
        <f>_3lg_4_1_4o[[#This Row],[generierte_antwort]]</f>
        <v>Bitte kontaktieren Sie unseren Kundenservice</v>
      </c>
      <c r="AG58" s="9" t="s">
        <v>632</v>
      </c>
    </row>
    <row r="59" spans="2:33" ht="255" x14ac:dyDescent="0.25">
      <c r="B59" s="1" t="str">
        <f>_3sm_4_1_4_1[[#This Row],[anfrage]]</f>
        <v>2-3m³ Mauerwerk, 1m³ Beton, 80m² Parkett, 60m² Laminat</v>
      </c>
      <c r="C59" s="1" t="str">
        <f>_3sm_4_1_4_1[[#This Row],[wunschantwort]]</f>
        <v>Mauerwerk, Beton und Parkett können in Baumischabfall entsorgt werden. Laminat gehört in den Sperrmüll.</v>
      </c>
      <c r="D59" t="str">
        <f>_3sm_4_1_4_1[[#This Row],[wunsch_klassifizierung]]</f>
        <v>waste_disposal_guidance</v>
      </c>
      <c r="E59" s="1" t="str">
        <f>_3sm_4_1_4_1[[#This Row],[generierte_antwort]]</f>
        <v>2-3m³ Mauerwerk kannst du als Bauschutt entsorgen, am besten über einen Bauschuttcontainer oder eine Annahmestelle, solange keine Fremdstoffe enthalten sind. 1m³ Beton gehört ebenfalls zur Fraktion Bauschutt. 80m² Parkett entsorgst du als Altholz der Fraktion A2 oder A3, nicht im Sperrmüll oder Baumischabfall. 60m² Laminat bringst du zum Wertstoffhof und gibst es als Holz A1 - A3 ab, nicht im Sperrmüll oder Baumischabfall. Informiere dich bei deinem lokalen Entsorger über eventuelle Vorgaben für Parkett.</v>
      </c>
      <c r="F59" t="s">
        <v>632</v>
      </c>
      <c r="K59" s="1" t="str">
        <f>_3sm_4_1_4o[[#This Row],[anfrage]]</f>
        <v>2-3m³ Mauerwerk, 1m³ Beton, 80m² Parkett, 60m² Laminat</v>
      </c>
      <c r="L59" s="1" t="str">
        <f>_3sm_4_1_4o[[#This Row],[wunschantwort]]</f>
        <v>Mauerwerk, Beton und Parkett können in Baumischabfall entsorgt werden. Laminat gehört in den Sperrmüll.</v>
      </c>
      <c r="M59" t="str">
        <f>_3sm_4_1_4o[[#This Row],[wunsch_klassifizierung]]</f>
        <v>waste_disposal_guidance</v>
      </c>
      <c r="N59" s="1" t="str">
        <f>_3sm_4_1_4o[[#This Row],[generierte_antwort]]</f>
        <v>Mauerwerk und Beton können in der Fraktion Bauschutt entsorgt werden. Parkett wird in der Fraktion Holz A1 - A3 entsorgt, sofern es keine schädlichen Verunreinigungen enthält, andernfalls könnte es zur Fraktion Holz A4 gehören. Laminat wird in der Fraktion Holz A1 - A3 entsorgt, da es als beschichtetes Altholz klassifiziert ist.</v>
      </c>
      <c r="O59" t="s">
        <v>632</v>
      </c>
      <c r="T59" s="18" t="str">
        <f>_3lg_4_1_4_1[[#This Row],[anfrage]]</f>
        <v>2-3m³ Mauerwerk, 1m³ Beton, 80m² Parkett, 60m² Laminat</v>
      </c>
      <c r="U59" s="19" t="str">
        <f>_3lg_4_1_4_1[[#This Row],[wunschantwort]]</f>
        <v>Mauerwerk, Beton und Parkett können in Baumischabfall entsorgt werden. Laminat gehört in den Sperrmüll.</v>
      </c>
      <c r="V59" s="11" t="str">
        <f>_3lg_4_1_4_1[[#This Row],[wunsch_klassifizierung]]</f>
        <v>waste_disposal_guidance</v>
      </c>
      <c r="W59" s="19" t="str">
        <f>_3lg_4_1_4_1[[#This Row],[generierte_antwort]]</f>
        <v>2-3m³ Mauerwerk kannst du als Bauschutt entsorgen, am besten über einen Bauschuttcontainer oder eine Annahmestelle, solange keine Fremdstoffe enthalten sind. 1m³ Beton gehört ebenfalls zur Fraktion Bauschutt und kann dort entsorgt werden. 80m² Parkett kannst du in der Fraktion Holz A1-A3 entsorgen, sofern es nicht mit schädlichen Holzschutzmitteln behandelt wurde. 60m² Laminat zählt zur Fraktion Holz A3 und kann im Container für Holz A1-A3 entsorgt werden.</v>
      </c>
      <c r="X59" s="9" t="s">
        <v>632</v>
      </c>
      <c r="AC59" s="18" t="str">
        <f>_3lg_4_1_4o[[#This Row],[anfrage]]</f>
        <v>2-3m³ Mauerwerk, 1m³ Beton, 80m² Parkett, 60m² Laminat</v>
      </c>
      <c r="AD59" s="19" t="str">
        <f>_3lg_4_1_4o[[#This Row],[wunschantwort]]</f>
        <v>Mauerwerk, Beton und Parkett können in Baumischabfall entsorgt werden. Laminat gehört in den Sperrmüll.</v>
      </c>
      <c r="AE59" s="11" t="str">
        <f>_3lg_4_1_4o[[#This Row],[wunsch_klassifizierung]]</f>
        <v>waste_disposal_guidance</v>
      </c>
      <c r="AF59" s="19" t="str">
        <f>_3lg_4_1_4o[[#This Row],[generierte_antwort]]</f>
        <v>Mauerwerk und Beton können als Bauschutt entsorgt werden. Parkett und Laminat gehören zur Fraktion Holz A1 - A3, wobei Laminat als beschichtetes Altholz klassifiziert wird.</v>
      </c>
      <c r="AG59" s="9" t="s">
        <v>632</v>
      </c>
    </row>
    <row r="60" spans="2:33" ht="270" x14ac:dyDescent="0.25">
      <c r="B60" s="1" t="str">
        <f>_3sm_4_1_4_1[[#This Row],[anfrage]]</f>
        <v>Hallo, brauche für mein Gewerbehof einen Container 2 m³ Bau-Misch mit Deckel, der circa alle 4-6 Wochen geleert wird. Bitte um Angebot. Mit freundlichen Grüßen</v>
      </c>
      <c r="C60" s="1" t="str">
        <f>_3sm_4_1_4_1[[#This Row],[wunschantwort]]</f>
        <v/>
      </c>
      <c r="D60" t="str">
        <f>_3sm_4_1_4_1[[#This Row],[wunsch_klassifizierung]]</f>
        <v>complex_query_customer_support</v>
      </c>
      <c r="E60" s="1" t="str">
        <f>_3sm_4_1_4_1[[#This Row],[generierte_antwort]]</f>
        <v>Bitte kontaktieren Sie unseren Kundenservice</v>
      </c>
      <c r="F60" t="s">
        <v>632</v>
      </c>
      <c r="K60" s="1" t="str">
        <f>_3sm_4_1_4o[[#This Row],[anfrage]]</f>
        <v>Hallo, brauche für mein Gewerbehof einen Container 2 m³ Bau-Misch mit Deckel, der circa alle 4-6 Wochen geleert wird. Bitte um Angebot. Mit freundlichen Grüßen</v>
      </c>
      <c r="L60" s="1" t="str">
        <f>_3sm_4_1_4o[[#This Row],[wunschantwort]]</f>
        <v/>
      </c>
      <c r="M60" t="str">
        <f>_3sm_4_1_4o[[#This Row],[wunsch_klassifizierung]]</f>
        <v>complex_query_customer_support</v>
      </c>
      <c r="N60" s="1" t="str">
        <f>_3sm_4_1_4o[[#This Row],[generierte_antwort]]</f>
        <v>Bitte kontaktieren Sie unseren Kundenservice</v>
      </c>
      <c r="O60" t="s">
        <v>632</v>
      </c>
      <c r="T60" s="18" t="str">
        <f>_3lg_4_1_4_1[[#This Row],[anfrage]]</f>
        <v>Hallo, brauche für mein Gewerbehof einen Container 2 m³ Bau-Misch mit Deckel, der circa alle 4-6 Wochen geleert wird. Bitte um Angebot. Mit freundlichen Grüßen</v>
      </c>
      <c r="U60" s="19" t="str">
        <f>_3lg_4_1_4_1[[#This Row],[wunschantwort]]</f>
        <v/>
      </c>
      <c r="V60" s="11" t="str">
        <f>_3lg_4_1_4_1[[#This Row],[wunsch_klassifizierung]]</f>
        <v>complex_query_customer_support</v>
      </c>
      <c r="W60" s="19" t="str">
        <f>_3lg_4_1_4_1[[#This Row],[generierte_antwort]]</f>
        <v>Bitte kontaktieren Sie unseren Kundenservice</v>
      </c>
      <c r="X60" s="9" t="s">
        <v>632</v>
      </c>
      <c r="AC60" s="18" t="str">
        <f>_3lg_4_1_4o[[#This Row],[anfrage]]</f>
        <v>Hallo, brauche für mein Gewerbehof einen Container 2 m³ Bau-Misch mit Deckel, der circa alle 4-6 Wochen geleert wird. Bitte um Angebot. Mit freundlichen Grüßen</v>
      </c>
      <c r="AD60" s="19" t="str">
        <f>_3lg_4_1_4o[[#This Row],[wunschantwort]]</f>
        <v/>
      </c>
      <c r="AE60" s="11" t="str">
        <f>_3lg_4_1_4o[[#This Row],[wunsch_klassifizierung]]</f>
        <v>complex_query_customer_support</v>
      </c>
      <c r="AF60" s="19" t="str">
        <f>_3lg_4_1_4o[[#This Row],[generierte_antwort]]</f>
        <v>Bitte kontaktieren Sie unseren Kundenservice</v>
      </c>
      <c r="AG60" s="9" t="s">
        <v>632</v>
      </c>
    </row>
    <row r="61" spans="2:33" ht="409.5" x14ac:dyDescent="0.25">
      <c r="B61" s="1" t="str">
        <f>_3sm_4_1_4_1[[#This Row],[anfrage]]</f>
        <v>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v>
      </c>
      <c r="C61" s="1" t="str">
        <f>_3sm_4_1_4_1[[#This Row],[wunschantwort]]</f>
        <v/>
      </c>
      <c r="D61" t="str">
        <f>_3sm_4_1_4_1[[#This Row],[wunsch_klassifizierung]]</f>
        <v>complex_query_customer_support</v>
      </c>
      <c r="E61" s="1" t="str">
        <f>_3sm_4_1_4_1[[#This Row],[generierte_antwort]]</f>
        <v>Bitte kontaktieren Sie unseren Kundenservice</v>
      </c>
      <c r="F61" t="s">
        <v>632</v>
      </c>
      <c r="K61" s="1" t="str">
        <f>_3sm_4_1_4o[[#This Row],[anfrage]]</f>
        <v>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v>
      </c>
      <c r="L61" s="1" t="str">
        <f>_3sm_4_1_4o[[#This Row],[wunschantwort]]</f>
        <v/>
      </c>
      <c r="M61" t="str">
        <f>_3sm_4_1_4o[[#This Row],[wunsch_klassifizierung]]</f>
        <v>complex_query_customer_support</v>
      </c>
      <c r="N61" s="1" t="str">
        <f>_3sm_4_1_4o[[#This Row],[generierte_antwort]]</f>
        <v>Bitte kontaktieren Sie unseren Kundenservice</v>
      </c>
      <c r="O61" t="s">
        <v>632</v>
      </c>
      <c r="T61" s="18" t="str">
        <f>_3lg_4_1_4_1[[#This Row],[anfrage]]</f>
        <v>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v>
      </c>
      <c r="U61" s="19" t="str">
        <f>_3lg_4_1_4_1[[#This Row],[wunschantwort]]</f>
        <v/>
      </c>
      <c r="V61" s="11" t="str">
        <f>_3lg_4_1_4_1[[#This Row],[wunsch_klassifizierung]]</f>
        <v>complex_query_customer_support</v>
      </c>
      <c r="W61" s="19" t="str">
        <f>_3lg_4_1_4_1[[#This Row],[generierte_antwort]]</f>
        <v>Bitte kontaktieren Sie unseren Kundenservice</v>
      </c>
      <c r="X61" s="9" t="s">
        <v>632</v>
      </c>
      <c r="AC61" s="18" t="str">
        <f>_3lg_4_1_4o[[#This Row],[anfrage]]</f>
        <v>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v>
      </c>
      <c r="AD61" s="19" t="str">
        <f>_3lg_4_1_4o[[#This Row],[wunschantwort]]</f>
        <v/>
      </c>
      <c r="AE61" s="11" t="str">
        <f>_3lg_4_1_4o[[#This Row],[wunsch_klassifizierung]]</f>
        <v>complex_query_customer_support</v>
      </c>
      <c r="AF61" s="19" t="str">
        <f>_3lg_4_1_4o[[#This Row],[generierte_antwort]]</f>
        <v>Bitte kontaktieren Sie unseren Kundenservice</v>
      </c>
      <c r="AG61" s="9" t="s">
        <v>632</v>
      </c>
    </row>
    <row r="62" spans="2:33" ht="409.5" x14ac:dyDescent="0.25">
      <c r="B62" s="1" t="str">
        <f>_3sm_4_1_4_1[[#This Row],[anfrage]]</f>
        <v>Hallo liebes Alba-Team, wir sind eine neue Kita in Moabit (Lehrter Straße 54, 10557 Berlin) und benötigen Mülltonnen. Wir brauchen Pappe-, Plastik-, Gewerbe- und Biomülltonnen, die alle 4 Wochen abgeholt werden. Wie viel würde das kosten? Liebe Grüße i.V.</v>
      </c>
      <c r="C62" s="1" t="str">
        <f>_3sm_4_1_4_1[[#This Row],[wunschantwort]]</f>
        <v/>
      </c>
      <c r="D62" t="str">
        <f>_3sm_4_1_4_1[[#This Row],[wunsch_klassifizierung]]</f>
        <v>complex_query_customer_support</v>
      </c>
      <c r="E62" s="1" t="str">
        <f>_3sm_4_1_4_1[[#This Row],[generierte_antwort]]</f>
        <v>Bitte kontaktieren Sie unseren Kundenservice</v>
      </c>
      <c r="F62" t="s">
        <v>632</v>
      </c>
      <c r="K62" s="1" t="str">
        <f>_3sm_4_1_4o[[#This Row],[anfrage]]</f>
        <v>Hallo liebes Alba-Team, wir sind eine neue Kita in Moabit (Lehrter Straße 54, 10557 Berlin) und benötigen Mülltonnen. Wir brauchen Pappe-, Plastik-, Gewerbe- und Biomülltonnen, die alle 4 Wochen abgeholt werden. Wie viel würde das kosten? Liebe Grüße i.V.</v>
      </c>
      <c r="L62" s="1" t="str">
        <f>_3sm_4_1_4o[[#This Row],[wunschantwort]]</f>
        <v/>
      </c>
      <c r="M62" t="str">
        <f>_3sm_4_1_4o[[#This Row],[wunsch_klassifizierung]]</f>
        <v>complex_query_customer_support</v>
      </c>
      <c r="N62" s="1" t="str">
        <f>_3sm_4_1_4o[[#This Row],[generierte_antwort]]</f>
        <v>Bitte kontaktieren Sie unseren Kundenservice</v>
      </c>
      <c r="O62" t="s">
        <v>632</v>
      </c>
      <c r="T62" s="18" t="str">
        <f>_3lg_4_1_4_1[[#This Row],[anfrage]]</f>
        <v>Hallo liebes Alba-Team, wir sind eine neue Kita in Moabit (Lehrter Straße 54, 10557 Berlin) und benötigen Mülltonnen. Wir brauchen Pappe-, Plastik-, Gewerbe- und Biomülltonnen, die alle 4 Wochen abgeholt werden. Wie viel würde das kosten? Liebe Grüße i.V.</v>
      </c>
      <c r="U62" s="19" t="str">
        <f>_3lg_4_1_4_1[[#This Row],[wunschantwort]]</f>
        <v/>
      </c>
      <c r="V62" s="11" t="str">
        <f>_3lg_4_1_4_1[[#This Row],[wunsch_klassifizierung]]</f>
        <v>complex_query_customer_support</v>
      </c>
      <c r="W62" s="19" t="str">
        <f>_3lg_4_1_4_1[[#This Row],[generierte_antwort]]</f>
        <v>Bitte kontaktieren Sie unseren Kundenservice</v>
      </c>
      <c r="X62" s="9" t="s">
        <v>632</v>
      </c>
      <c r="AC62" s="18" t="str">
        <f>_3lg_4_1_4o[[#This Row],[anfrage]]</f>
        <v>Hallo liebes Alba-Team, wir sind eine neue Kita in Moabit (Lehrter Straße 54, 10557 Berlin) und benötigen Mülltonnen. Wir brauchen Pappe-, Plastik-, Gewerbe- und Biomülltonnen, die alle 4 Wochen abgeholt werden. Wie viel würde das kosten? Liebe Grüße i.V.</v>
      </c>
      <c r="AD62" s="19" t="str">
        <f>_3lg_4_1_4o[[#This Row],[wunschantwort]]</f>
        <v/>
      </c>
      <c r="AE62" s="11" t="str">
        <f>_3lg_4_1_4o[[#This Row],[wunsch_klassifizierung]]</f>
        <v>complex_query_customer_support</v>
      </c>
      <c r="AF62" s="19" t="str">
        <f>_3lg_4_1_4o[[#This Row],[generierte_antwort]]</f>
        <v>Bitte kontaktieren Sie unseren Kundenservice</v>
      </c>
      <c r="AG62" s="9" t="s">
        <v>632</v>
      </c>
    </row>
    <row r="63" spans="2:33" ht="105" x14ac:dyDescent="0.25">
      <c r="B63" s="1" t="str">
        <f>_3sm_4_1_4_1[[#This Row],[anfrage]]</f>
        <v>Hallo, wieso ist ist Ihre Unternehmensfarbe blau? Grüße</v>
      </c>
      <c r="C63" s="1" t="str">
        <f>_3sm_4_1_4_1[[#This Row],[wunschantwort]]</f>
        <v/>
      </c>
      <c r="D63" t="str">
        <f>_3sm_4_1_4_1[[#This Row],[wunsch_klassifizierung]]</f>
        <v>irrelevant_or_smalltalk</v>
      </c>
      <c r="E63" s="1" t="str">
        <f>_3sm_4_1_4_1[[#This Row],[generierte_antwort]]</f>
        <v>Im bereitgestellten Kontext gibt es keine Information darüber, warum die Unternehmensfarbe blau ist.</v>
      </c>
      <c r="F63" t="s">
        <v>633</v>
      </c>
      <c r="K63" s="1" t="str">
        <f>_3sm_4_1_4o[[#This Row],[anfrage]]</f>
        <v>Hallo, wieso ist ist Ihre Unternehmensfarbe blau? Grüße</v>
      </c>
      <c r="L63" s="1" t="str">
        <f>_3sm_4_1_4o[[#This Row],[wunschantwort]]</f>
        <v/>
      </c>
      <c r="M63" t="str">
        <f>_3sm_4_1_4o[[#This Row],[wunsch_klassifizierung]]</f>
        <v>irrelevant_or_smalltalk</v>
      </c>
      <c r="N63" s="1" t="str">
        <f>_3sm_4_1_4o[[#This Row],[generierte_antwort]]</f>
        <v>Ich weiß nicht, warum die Unternehmensfarbe blau ist.</v>
      </c>
      <c r="O63" t="s">
        <v>633</v>
      </c>
      <c r="T63" s="18" t="str">
        <f>_3lg_4_1_4_1[[#This Row],[anfrage]]</f>
        <v>Hallo, wieso ist ist Ihre Unternehmensfarbe blau? Grüße</v>
      </c>
      <c r="U63" s="19" t="str">
        <f>_3lg_4_1_4_1[[#This Row],[wunschantwort]]</f>
        <v/>
      </c>
      <c r="V63" s="11" t="str">
        <f>_3lg_4_1_4_1[[#This Row],[wunsch_klassifizierung]]</f>
        <v>irrelevant_or_smalltalk</v>
      </c>
      <c r="W63" s="19" t="str">
        <f>_3lg_4_1_4_1[[#This Row],[generierte_antwort]]</f>
        <v>Dazu liegen keine Informationen im bereitgestellten Kontext vor. Ich kann daher nicht beantworten, warum die Unternehmensfarbe blau ist.</v>
      </c>
      <c r="X63" s="9" t="s">
        <v>633</v>
      </c>
      <c r="AC63" s="18" t="str">
        <f>_3lg_4_1_4o[[#This Row],[anfrage]]</f>
        <v>Hallo, wieso ist ist Ihre Unternehmensfarbe blau? Grüße</v>
      </c>
      <c r="AD63" s="19" t="str">
        <f>_3lg_4_1_4o[[#This Row],[wunschantwort]]</f>
        <v/>
      </c>
      <c r="AE63" s="11" t="str">
        <f>_3lg_4_1_4o[[#This Row],[wunsch_klassifizierung]]</f>
        <v>irrelevant_or_smalltalk</v>
      </c>
      <c r="AF63" s="19" t="str">
        <f>_3lg_4_1_4o[[#This Row],[generierte_antwort]]</f>
        <v>Ich weiß nicht, warum die Unternehmensfarbe blau ist.</v>
      </c>
      <c r="AG63" s="9" t="s">
        <v>633</v>
      </c>
    </row>
    <row r="64" spans="2:33" ht="255" x14ac:dyDescent="0.25">
      <c r="B64" s="1" t="str">
        <f>_3sm_4_1_4_1[[#This Row],[anfrage]]</f>
        <v>Hi, ich brauche eine regelmäßige Entleerung von einem Pappcontainer. Bieten Sie sowas auch an? Ravenestr. 8 in 13543 Berlin. Grüße von Manni Boxter</v>
      </c>
      <c r="C64" s="1" t="str">
        <f>_3sm_4_1_4_1[[#This Row],[wunschantwort]]</f>
        <v>Ja, für Pappe|Papier bieten wir eine regelmäßige Entsorgung an.</v>
      </c>
      <c r="D64" t="str">
        <f>_3sm_4_1_4_1[[#This Row],[wunsch_klassifizierung]]</f>
        <v>internal_faq</v>
      </c>
      <c r="E64" s="1" t="str">
        <f>_3sm_4_1_4_1[[#This Row],[generierte_antwort]]</f>
        <v>Bitte kontaktieren Sie unseren Kundenservice</v>
      </c>
      <c r="F64" t="s">
        <v>633</v>
      </c>
      <c r="K64" s="1" t="str">
        <f>_3sm_4_1_4o[[#This Row],[anfrage]]</f>
        <v>Hi, ich brauche eine regelmäßige Entleerung von einem Pappcontainer. Bieten Sie sowas auch an? Ravenestr. 8 in 13543 Berlin. Grüße von Manni Boxter</v>
      </c>
      <c r="L64" s="1" t="str">
        <f>_3sm_4_1_4o[[#This Row],[wunschantwort]]</f>
        <v>Ja, für Pappe|Papier bieten wir eine regelmäßige Entsorgung an.</v>
      </c>
      <c r="M64" t="str">
        <f>_3sm_4_1_4o[[#This Row],[wunsch_klassifizierung]]</f>
        <v>internal_faq</v>
      </c>
      <c r="N64" s="1" t="str">
        <f>_3sm_4_1_4o[[#This Row],[generierte_antwort]]</f>
        <v>Bitte kontaktieren Sie unseren Kundenservice</v>
      </c>
      <c r="O64" t="s">
        <v>633</v>
      </c>
      <c r="T64" s="18" t="str">
        <f>_3lg_4_1_4_1[[#This Row],[anfrage]]</f>
        <v>Hi, ich brauche eine regelmäßige Entleerung von einem Pappcontainer. Bieten Sie sowas auch an? Ravenestr. 8 in 13543 Berlin. Grüße von Manni Boxter</v>
      </c>
      <c r="U64" s="19" t="str">
        <f>_3lg_4_1_4_1[[#This Row],[wunschantwort]]</f>
        <v>Ja, für Pappe|Papier bieten wir eine regelmäßige Entsorgung an.</v>
      </c>
      <c r="V64" s="11" t="str">
        <f>_3lg_4_1_4_1[[#This Row],[wunsch_klassifizierung]]</f>
        <v>internal_faq</v>
      </c>
      <c r="W64" s="19" t="str">
        <f>_3lg_4_1_4_1[[#This Row],[generierte_antwort]]</f>
        <v>Bitte kontaktieren Sie unseren Kundenservice</v>
      </c>
      <c r="X64" s="9" t="s">
        <v>633</v>
      </c>
      <c r="AC64" s="18" t="str">
        <f>_3lg_4_1_4o[[#This Row],[anfrage]]</f>
        <v>Hi, ich brauche eine regelmäßige Entleerung von einem Pappcontainer. Bieten Sie sowas auch an? Ravenestr. 8 in 13543 Berlin. Grüße von Manni Boxter</v>
      </c>
      <c r="AD64" s="19" t="str">
        <f>_3lg_4_1_4o[[#This Row],[wunschantwort]]</f>
        <v>Ja, für Pappe|Papier bieten wir eine regelmäßige Entsorgung an.</v>
      </c>
      <c r="AE64" s="11" t="str">
        <f>_3lg_4_1_4o[[#This Row],[wunsch_klassifizierung]]</f>
        <v>internal_faq</v>
      </c>
      <c r="AF64" s="19" t="str">
        <f>_3lg_4_1_4o[[#This Row],[generierte_antwort]]</f>
        <v>Bitte kontaktieren Sie unseren Kundenservice</v>
      </c>
      <c r="AG64" s="9" t="s">
        <v>633</v>
      </c>
    </row>
    <row r="65" spans="2:33" ht="195" x14ac:dyDescent="0.25">
      <c r="B65" s="1" t="str">
        <f>_3sm_4_1_4_1[[#This Row],[anfrage]]</f>
        <v>Habt ihr auch Rollcontainer? Was für einen Untergrund brauchtr man da?</v>
      </c>
      <c r="C65" s="1" t="str">
        <f>_3sm_4_1_4_1[[#This Row],[wunschantwort]]</f>
        <v>Wir bieten Absatz- und Abrollcontainer an. Für beide Containerarten muss ein fester Untergrund sichergestellt sein.</v>
      </c>
      <c r="D65" t="str">
        <f>_3sm_4_1_4_1[[#This Row],[wunsch_klassifizierung]]</f>
        <v>internal_faq</v>
      </c>
      <c r="E65" s="1" t="str">
        <f>_3sm_4_1_4_1[[#This Row],[generierte_antwort]]</f>
        <v>Wir bieten keine Rollcontainer an, sondern nur Absatzcontainer und Abrollcontainer. Für einen Rollcontainer wäre jedoch ein fester, ebener und tragfähiger Untergrund erforderlich, der mit dem LKW erreichbar ist. Die Standfläche sollte befestigt und horizontal sein, um eine sichere Aufstellung zu gewährleisten.</v>
      </c>
      <c r="F65" t="s">
        <v>632</v>
      </c>
      <c r="K65" s="1" t="str">
        <f>_3sm_4_1_4o[[#This Row],[anfrage]]</f>
        <v>Habt ihr auch Rollcontainer? Was für einen Untergrund brauchtr man da?</v>
      </c>
      <c r="L65" s="1" t="str">
        <f>_3sm_4_1_4o[[#This Row],[wunschantwort]]</f>
        <v>Wir bieten Absatz- und Abrollcontainer an. Für beide Containerarten muss ein fester Untergrund sichergestellt sein.</v>
      </c>
      <c r="M65" t="str">
        <f>_3sm_4_1_4o[[#This Row],[wunsch_klassifizierung]]</f>
        <v>internal_faq</v>
      </c>
      <c r="N65" s="1" t="str">
        <f>_3sm_4_1_4o[[#This Row],[generierte_antwort]]</f>
        <v>Ich weiß nicht, ob Rollcontainer angeboten werden, aber für die Nutzung eines Rollcontainers sollte der Untergrund eben, befestigt und tragfähig sein.</v>
      </c>
      <c r="O65" t="s">
        <v>633</v>
      </c>
      <c r="T65" s="18" t="str">
        <f>_3lg_4_1_4_1[[#This Row],[anfrage]]</f>
        <v>Habt ihr auch Rollcontainer? Was für einen Untergrund brauchtr man da?</v>
      </c>
      <c r="U65" s="19" t="str">
        <f>_3lg_4_1_4_1[[#This Row],[wunschantwort]]</f>
        <v>Wir bieten Absatz- und Abrollcontainer an. Für beide Containerarten muss ein fester Untergrund sichergestellt sein.</v>
      </c>
      <c r="V65" s="11" t="str">
        <f>_3lg_4_1_4_1[[#This Row],[wunsch_klassifizierung]]</f>
        <v>internal_faq</v>
      </c>
      <c r="W65" s="19" t="str">
        <f>_3lg_4_1_4_1[[#This Row],[generierte_antwort]]</f>
        <v>Die Informationen beziehen sich nur auf Absetzcontainer und Abrollcontainer, nicht explizit auf Rollcontainer. Es ist daher unklar, ob Rollcontainer angeboten werden. Für einen Rollcontainer (Abrollcontainer) ist ein fester Untergrund erforderlich.</v>
      </c>
      <c r="X65" s="9" t="s">
        <v>632</v>
      </c>
      <c r="AC65" s="18" t="str">
        <f>_3lg_4_1_4o[[#This Row],[anfrage]]</f>
        <v>Habt ihr auch Rollcontainer? Was für einen Untergrund brauchtr man da?</v>
      </c>
      <c r="AD65" s="19" t="str">
        <f>_3lg_4_1_4o[[#This Row],[wunschantwort]]</f>
        <v>Wir bieten Absatz- und Abrollcontainer an. Für beide Containerarten muss ein fester Untergrund sichergestellt sein.</v>
      </c>
      <c r="AE65" s="11" t="str">
        <f>_3lg_4_1_4o[[#This Row],[wunsch_klassifizierung]]</f>
        <v>internal_faq</v>
      </c>
      <c r="AF65" s="19" t="str">
        <f>_3lg_4_1_4o[[#This Row],[generierte_antwort]]</f>
        <v>Ja, wir bieten Rollcontainer an. Für die Nutzung ist ein fester Untergrund und eine geeignete Zuwegung erforderlich.</v>
      </c>
      <c r="AG65" s="9" t="s">
        <v>632</v>
      </c>
    </row>
    <row r="66" spans="2:33" ht="135" x14ac:dyDescent="0.25">
      <c r="B66" s="1" t="str">
        <f>_3sm_4_1_4_1[[#This Row],[anfrage]]</f>
        <v>Kann ich in den Container reingehen?</v>
      </c>
      <c r="C66" s="1" t="str">
        <f>_3sm_4_1_4_1[[#This Row],[wunschantwort]]</f>
        <v>Der Abrollcontainer ist begehbar, der Absetzcontainer jedoch nicht.</v>
      </c>
      <c r="D66" t="str">
        <f>_3sm_4_1_4_1[[#This Row],[wunsch_klassifizierung]]</f>
        <v>internal_faq</v>
      </c>
      <c r="E66" s="1" t="str">
        <f>_3sm_4_1_4_1[[#This Row],[generierte_antwort]]</f>
        <v>Dazu gibt es im bereitgestellten Kontext keine Information. Es wird nur beschrieben, wie hoch der Container befüllt werden darf, aber nicht, ob das Betreten erlaubt ist.</v>
      </c>
      <c r="F66" t="s">
        <v>633</v>
      </c>
      <c r="K66" s="1" t="str">
        <f>_3sm_4_1_4o[[#This Row],[anfrage]]</f>
        <v>Kann ich in den Container reingehen?</v>
      </c>
      <c r="L66" s="1" t="str">
        <f>_3sm_4_1_4o[[#This Row],[wunschantwort]]</f>
        <v>Der Abrollcontainer ist begehbar, der Absetzcontainer jedoch nicht.</v>
      </c>
      <c r="M66" t="str">
        <f>_3sm_4_1_4o[[#This Row],[wunsch_klassifizierung]]</f>
        <v>internal_faq</v>
      </c>
      <c r="N66" s="1" t="str">
        <f>_3sm_4_1_4o[[#This Row],[generierte_antwort]]</f>
        <v>Das Betreten des Containers ist aus Sicherheitsgründen nicht erlaubt.</v>
      </c>
      <c r="O66" t="s">
        <v>633</v>
      </c>
      <c r="T66" s="18" t="str">
        <f>_3lg_4_1_4_1[[#This Row],[anfrage]]</f>
        <v>Kann ich in den Container reingehen?</v>
      </c>
      <c r="U66" s="19" t="str">
        <f>_3lg_4_1_4_1[[#This Row],[wunschantwort]]</f>
        <v>Der Abrollcontainer ist begehbar, der Absetzcontainer jedoch nicht.</v>
      </c>
      <c r="V66" s="11" t="str">
        <f>_3lg_4_1_4_1[[#This Row],[wunsch_klassifizierung]]</f>
        <v>internal_faq</v>
      </c>
      <c r="W66" s="19" t="str">
        <f>_3lg_4_1_4_1[[#This Row],[generierte_antwort]]</f>
        <v>Ja, Sie dürfen den Abrollcontainer betreten, da dieser begehbar ist. Beim Absetzcontainer ist dies jedoch nicht vorgesehen.</v>
      </c>
      <c r="X66" s="9" t="s">
        <v>632</v>
      </c>
      <c r="AC66" s="18" t="str">
        <f>_3lg_4_1_4o[[#This Row],[anfrage]]</f>
        <v>Kann ich in den Container reingehen?</v>
      </c>
      <c r="AD66" s="19" t="str">
        <f>_3lg_4_1_4o[[#This Row],[wunschantwort]]</f>
        <v>Der Abrollcontainer ist begehbar, der Absetzcontainer jedoch nicht.</v>
      </c>
      <c r="AE66" s="11" t="str">
        <f>_3lg_4_1_4o[[#This Row],[wunsch_klassifizierung]]</f>
        <v>internal_faq</v>
      </c>
      <c r="AF66" s="19" t="str">
        <f>_3lg_4_1_4o[[#This Row],[generierte_antwort]]</f>
        <v>Ja, Abrollcontainer sind begehbar und können betreten werden.</v>
      </c>
      <c r="AG66" s="9" t="s">
        <v>632</v>
      </c>
    </row>
    <row r="67" spans="2:33" ht="345" x14ac:dyDescent="0.25">
      <c r="B67" s="1" t="str">
        <f>_3sm_4_1_4_1[[#This Row],[anfrage]]</f>
        <v>Hilfe, ich habe mich vertippt. Statt der Hofstraße 81a habe ich ausversehen die Hofstraße 91a in 15345 Berlin eingegeben. Kann ich die Containerbestellung noch ändern? Bitte melden Sie sich</v>
      </c>
      <c r="C67" s="1" t="str">
        <f>_3sm_4_1_4_1[[#This Row],[wunschantwort]]</f>
        <v>Für die Änderung deiner Daten nach der Bestellung kontaktiere bitte den Kundenservice.</v>
      </c>
      <c r="D67" t="str">
        <f>_3sm_4_1_4_1[[#This Row],[wunsch_klassifizierung]]</f>
        <v>internal_faq</v>
      </c>
      <c r="E67" s="1" t="str">
        <f>_3sm_4_1_4_1[[#This Row],[generierte_antwort]]</f>
        <v>Bitte kontaktieren Sie unseren Kundenservice</v>
      </c>
      <c r="F67" t="s">
        <v>633</v>
      </c>
      <c r="K67" s="1" t="str">
        <f>_3sm_4_1_4o[[#This Row],[anfrage]]</f>
        <v>Hilfe, ich habe mich vertippt. Statt der Hofstraße 81a habe ich ausversehen die Hofstraße 91a in 15345 Berlin eingegeben. Kann ich die Containerbestellung noch ändern? Bitte melden Sie sich</v>
      </c>
      <c r="L67" s="1" t="str">
        <f>_3sm_4_1_4o[[#This Row],[wunschantwort]]</f>
        <v>Für die Änderung deiner Daten nach der Bestellung kontaktiere bitte den Kundenservice.</v>
      </c>
      <c r="M67" t="str">
        <f>_3sm_4_1_4o[[#This Row],[wunsch_klassifizierung]]</f>
        <v>internal_faq</v>
      </c>
      <c r="N67" s="1" t="str">
        <f>_3sm_4_1_4o[[#This Row],[generierte_antwort]]</f>
        <v>Bitte kontaktieren Sie unseren Kundenservice</v>
      </c>
      <c r="O67" t="s">
        <v>633</v>
      </c>
      <c r="T67" s="18" t="str">
        <f>_3lg_4_1_4_1[[#This Row],[anfrage]]</f>
        <v>Hilfe, ich habe mich vertippt. Statt der Hofstraße 81a habe ich ausversehen die Hofstraße 91a in 15345 Berlin eingegeben. Kann ich die Containerbestellung noch ändern? Bitte melden Sie sich</v>
      </c>
      <c r="U67" s="19" t="str">
        <f>_3lg_4_1_4_1[[#This Row],[wunschantwort]]</f>
        <v>Für die Änderung deiner Daten nach der Bestellung kontaktiere bitte den Kundenservice.</v>
      </c>
      <c r="V67" s="11" t="str">
        <f>_3lg_4_1_4_1[[#This Row],[wunsch_klassifizierung]]</f>
        <v>internal_faq</v>
      </c>
      <c r="W67" s="19" t="str">
        <f>_3lg_4_1_4_1[[#This Row],[generierte_antwort]]</f>
        <v>Bitte kontaktieren Sie unseren Kundenservice</v>
      </c>
      <c r="X67" s="9" t="s">
        <v>633</v>
      </c>
      <c r="AC67" s="18" t="str">
        <f>_3lg_4_1_4o[[#This Row],[anfrage]]</f>
        <v>Hilfe, ich habe mich vertippt. Statt der Hofstraße 81a habe ich ausversehen die Hofstraße 91a in 15345 Berlin eingegeben. Kann ich die Containerbestellung noch ändern? Bitte melden Sie sich</v>
      </c>
      <c r="AD67" s="19" t="str">
        <f>_3lg_4_1_4o[[#This Row],[wunschantwort]]</f>
        <v>Für die Änderung deiner Daten nach der Bestellung kontaktiere bitte den Kundenservice.</v>
      </c>
      <c r="AE67" s="11" t="str">
        <f>_3lg_4_1_4o[[#This Row],[wunsch_klassifizierung]]</f>
        <v>internal_faq</v>
      </c>
      <c r="AF67" s="19" t="str">
        <f>_3lg_4_1_4o[[#This Row],[generierte_antwort]]</f>
        <v>Bitte kontaktieren Sie unseren Kundenservice</v>
      </c>
      <c r="AG67" s="9" t="s">
        <v>633</v>
      </c>
    </row>
    <row r="68" spans="2:33" ht="255" x14ac:dyDescent="0.25">
      <c r="B68" s="1" t="str">
        <f>_3sm_4_1_4_1[[#This Row],[anfrage]]</f>
        <v>Mein Kollege mit der Telefonnumemr 017283947362 hat einen Container bestellt. Diesen brauchen wir aber doch nicht. Wie kann ich stornieren?</v>
      </c>
      <c r="C68" s="1" t="str">
        <f>_3sm_4_1_4_1[[#This Row],[wunschantwort]]</f>
        <v>Für die Stornierung oder Widerrufung des bestellten Containers, kontaktiere bitte den Kundenservice.</v>
      </c>
      <c r="D68" t="str">
        <f>_3sm_4_1_4_1[[#This Row],[wunsch_klassifizierung]]</f>
        <v>internal_faq</v>
      </c>
      <c r="E68" s="1" t="str">
        <f>_3sm_4_1_4_1[[#This Row],[generierte_antwort]]</f>
        <v>Bitte kontaktieren Sie unseren Kundenservice</v>
      </c>
      <c r="F68" t="s">
        <v>633</v>
      </c>
      <c r="K68" s="1" t="str">
        <f>_3sm_4_1_4o[[#This Row],[anfrage]]</f>
        <v>Mein Kollege mit der Telefonnumemr 017283947362 hat einen Container bestellt. Diesen brauchen wir aber doch nicht. Wie kann ich stornieren?</v>
      </c>
      <c r="L68" s="1" t="str">
        <f>_3sm_4_1_4o[[#This Row],[wunschantwort]]</f>
        <v>Für die Stornierung oder Widerrufung des bestellten Containers, kontaktiere bitte den Kundenservice.</v>
      </c>
      <c r="M68" t="str">
        <f>_3sm_4_1_4o[[#This Row],[wunsch_klassifizierung]]</f>
        <v>internal_faq</v>
      </c>
      <c r="N68" s="1" t="str">
        <f>_3sm_4_1_4o[[#This Row],[generierte_antwort]]</f>
        <v>Bitte kontaktieren Sie unseren Kundenservice</v>
      </c>
      <c r="O68" t="s">
        <v>633</v>
      </c>
      <c r="T68" s="18" t="str">
        <f>_3lg_4_1_4_1[[#This Row],[anfrage]]</f>
        <v>Mein Kollege mit der Telefonnumemr 017283947362 hat einen Container bestellt. Diesen brauchen wir aber doch nicht. Wie kann ich stornieren?</v>
      </c>
      <c r="U68" s="19" t="str">
        <f>_3lg_4_1_4_1[[#This Row],[wunschantwort]]</f>
        <v>Für die Stornierung oder Widerrufung des bestellten Containers, kontaktiere bitte den Kundenservice.</v>
      </c>
      <c r="V68" s="11" t="str">
        <f>_3lg_4_1_4_1[[#This Row],[wunsch_klassifizierung]]</f>
        <v>internal_faq</v>
      </c>
      <c r="W68" s="19" t="str">
        <f>_3lg_4_1_4_1[[#This Row],[generierte_antwort]]</f>
        <v>Bitte kontaktieren Sie unseren Kundenservice</v>
      </c>
      <c r="X68" s="9" t="s">
        <v>633</v>
      </c>
      <c r="AC68" s="18" t="str">
        <f>_3lg_4_1_4o[[#This Row],[anfrage]]</f>
        <v>Mein Kollege mit der Telefonnumemr 017283947362 hat einen Container bestellt. Diesen brauchen wir aber doch nicht. Wie kann ich stornieren?</v>
      </c>
      <c r="AD68" s="19" t="str">
        <f>_3lg_4_1_4o[[#This Row],[wunschantwort]]</f>
        <v>Für die Stornierung oder Widerrufung des bestellten Containers, kontaktiere bitte den Kundenservice.</v>
      </c>
      <c r="AE68" s="11" t="str">
        <f>_3lg_4_1_4o[[#This Row],[wunsch_klassifizierung]]</f>
        <v>internal_faq</v>
      </c>
      <c r="AF68" s="19" t="str">
        <f>_3lg_4_1_4o[[#This Row],[generierte_antwort]]</f>
        <v>Bitte kontaktieren Sie unseren Kundenservice</v>
      </c>
      <c r="AG68" s="9" t="s">
        <v>633</v>
      </c>
    </row>
    <row r="69" spans="2:33" ht="409.5" x14ac:dyDescent="0.25">
      <c r="B69" s="1" t="str">
        <f>_3sm_4_1_4_1[[#This Row],[anfrage]]</f>
        <v>wnn ich heute anrufe und bestelle, kann ich nächste woche den container haben oder wie lange dauert es?</v>
      </c>
      <c r="C69" s="1" t="str">
        <f>_3sm_4_1_4_1[[#This Row],[wunschantwort]]</f>
        <v>Die Lieferung unserer Container ist häufig auch sehr kurzfristig möglich.Hier kommt es auf die Verfügbarkeit des jeweiligen Containers in deiner Region an. Wenn du einen Container auswählst, siehst du den frühestmöglichen Anlieferungstag. Solltest du den Behälter dennoch früher benötigen, kontaktiere uns bitte telefonisch.</v>
      </c>
      <c r="D69" t="str">
        <f>_3sm_4_1_4_1[[#This Row],[wunsch_klassifizierung]]</f>
        <v>internal_faq</v>
      </c>
      <c r="E69" s="1" t="str">
        <f>_3sm_4_1_4_1[[#This Row],[generierte_antwort]]</f>
        <v>Die Lieferung eines Containers ist häufig auch sehr kurzfristig möglich, abhängig von der Verfügbarkeit in deiner Region. Beim Bestellvorgang siehst du den frühestmöglichen Anlieferungstag. Für eine noch schnellere Lieferung kannst du telefonisch Kontakt aufnehmen.</v>
      </c>
      <c r="F69" t="s">
        <v>632</v>
      </c>
      <c r="K69" s="1" t="str">
        <f>_3sm_4_1_4o[[#This Row],[anfrage]]</f>
        <v>wnn ich heute anrufe und bestelle, kann ich nächste woche den container haben oder wie lange dauert es?</v>
      </c>
      <c r="L69" s="1" t="str">
        <f>_3sm_4_1_4o[[#This Row],[wunschantwort]]</f>
        <v>Die Lieferung unserer Container ist häufig auch sehr kurzfristig möglich.Hier kommt es auf die Verfügbarkeit des jeweiligen Containers in deiner Region an. Wenn du einen Container auswählst, siehst du den frühestmöglichen Anlieferungstag. Solltest du den Behälter dennoch früher benötigen, kontaktiere uns bitte telefonisch.</v>
      </c>
      <c r="M69" t="str">
        <f>_3sm_4_1_4o[[#This Row],[wunsch_klassifizierung]]</f>
        <v>internal_faq</v>
      </c>
      <c r="N69" s="1" t="str">
        <f>_3sm_4_1_4o[[#This Row],[generierte_antwort]]</f>
        <v>Ja, wenn der gewünschte Container in deiner Region verfügbar ist, kannst du ihn für nächste Woche bestellen, wenn du heute anrufst.</v>
      </c>
      <c r="O69" t="s">
        <v>633</v>
      </c>
      <c r="T69" s="18" t="str">
        <f>_3lg_4_1_4_1[[#This Row],[anfrage]]</f>
        <v>wnn ich heute anrufe und bestelle, kann ich nächste woche den container haben oder wie lange dauert es?</v>
      </c>
      <c r="U69" s="19" t="str">
        <f>_3lg_4_1_4_1[[#This Row],[wunschantwort]]</f>
        <v>Die Lieferung unserer Container ist häufig auch sehr kurzfristig möglich.Hier kommt es auf die Verfügbarkeit des jeweiligen Containers in deiner Region an. Wenn du einen Container auswählst, siehst du den frühestmöglichen Anlieferungstag. Solltest du den Behälter dennoch früher benötigen, kontaktiere uns bitte telefonisch.</v>
      </c>
      <c r="V69" s="11" t="str">
        <f>_3lg_4_1_4_1[[#This Row],[wunsch_klassifizierung]]</f>
        <v>internal_faq</v>
      </c>
      <c r="W69" s="19" t="str">
        <f>_3lg_4_1_4_1[[#This Row],[generierte_antwort]]</f>
        <v>Die Lieferung eines Containers ist häufig auch sehr kurzfristig möglich und hängt von der Verfügbarkeit in deiner Region ab. Beim Auswählen des Containers siehst du den frühestmöglichen Anlieferungstag. Für eine noch schnellere Lieferung kannst du telefonisch Kontakt aufnehmen.</v>
      </c>
      <c r="X69" s="9" t="s">
        <v>632</v>
      </c>
      <c r="AC69" s="18" t="str">
        <f>_3lg_4_1_4o[[#This Row],[anfrage]]</f>
        <v>wnn ich heute anrufe und bestelle, kann ich nächste woche den container haben oder wie lange dauert es?</v>
      </c>
      <c r="AD69" s="19" t="str">
        <f>_3lg_4_1_4o[[#This Row],[wunschantwort]]</f>
        <v>Die Lieferung unserer Container ist häufig auch sehr kurzfristig möglich.Hier kommt es auf die Verfügbarkeit des jeweiligen Containers in deiner Region an. Wenn du einen Container auswählst, siehst du den frühestmöglichen Anlieferungstag. Solltest du den Behälter dennoch früher benötigen, kontaktiere uns bitte telefonisch.</v>
      </c>
      <c r="AE69" s="11" t="str">
        <f>_3lg_4_1_4o[[#This Row],[wunsch_klassifizierung]]</f>
        <v>internal_faq</v>
      </c>
      <c r="AF69" s="19" t="str">
        <f>_3lg_4_1_4o[[#This Row],[generierte_antwort]]</f>
        <v>Ja, wenn du heute anrufst und der Container in deiner Region verfügbar ist, kannst du einen Liefertermin für nächste Woche vereinbaren.</v>
      </c>
      <c r="AG69" s="9" t="s">
        <v>632</v>
      </c>
    </row>
    <row r="70" spans="2:33" ht="345" x14ac:dyDescent="0.25">
      <c r="B70" s="1" t="str">
        <f>_3sm_4_1_4_1[[#This Row],[anfrage]]</f>
        <v>Ich habe ein neues Haus gebaut in der rotkelchenallee 14612 falkensee und brauche einen container. Die einfahrt ist 5m breit und 20m lang. Lkw kommt eigentlich durch. Passt die größe für Anlieferung?</v>
      </c>
      <c r="C70" s="1" t="str">
        <f>_3sm_4_1_4_1[[#This Row],[wunschantwort]]</f>
        <v>Die Zufahrt muss min 4m breit und 15m lang sein.</v>
      </c>
      <c r="D70" t="str">
        <f>_3sm_4_1_4_1[[#This Row],[wunsch_klassifizierung]]</f>
        <v>internal_faq</v>
      </c>
      <c r="E70" s="1" t="str">
        <f>_3sm_4_1_4_1[[#This Row],[generierte_antwort]]</f>
        <v>Bitte kontaktieren Sie unseren Kundenservice</v>
      </c>
      <c r="F70" t="s">
        <v>633</v>
      </c>
      <c r="K70" s="1" t="str">
        <f>_3sm_4_1_4o[[#This Row],[anfrage]]</f>
        <v>Ich habe ein neues Haus gebaut in der rotkelchenallee 14612 falkensee und brauche einen container. Die einfahrt ist 5m breit und 20m lang. Lkw kommt eigentlich durch. Passt die größe für Anlieferung?</v>
      </c>
      <c r="L70" s="1" t="str">
        <f>_3sm_4_1_4o[[#This Row],[wunschantwort]]</f>
        <v>Die Zufahrt muss min 4m breit und 15m lang sein.</v>
      </c>
      <c r="M70" t="str">
        <f>_3sm_4_1_4o[[#This Row],[wunsch_klassifizierung]]</f>
        <v>internal_faq</v>
      </c>
      <c r="N70" s="1" t="str">
        <f>_3sm_4_1_4o[[#This Row],[generierte_antwort]]</f>
        <v>Bitte kontaktieren Sie unseren Kundenservice</v>
      </c>
      <c r="O70" t="s">
        <v>633</v>
      </c>
      <c r="T70" s="18" t="str">
        <f>_3lg_4_1_4_1[[#This Row],[anfrage]]</f>
        <v>Ich habe ein neues Haus gebaut in der rotkelchenallee 14612 falkensee und brauche einen container. Die einfahrt ist 5m breit und 20m lang. Lkw kommt eigentlich durch. Passt die größe für Anlieferung?</v>
      </c>
      <c r="U70" s="19" t="str">
        <f>_3lg_4_1_4_1[[#This Row],[wunschantwort]]</f>
        <v>Die Zufahrt muss min 4m breit und 15m lang sein.</v>
      </c>
      <c r="V70" s="11" t="str">
        <f>_3lg_4_1_4_1[[#This Row],[wunsch_klassifizierung]]</f>
        <v>internal_faq</v>
      </c>
      <c r="W70" s="19" t="str">
        <f>_3lg_4_1_4_1[[#This Row],[generierte_antwort]]</f>
        <v>Bitte kontaktieren Sie unseren Kundenservice</v>
      </c>
      <c r="X70" s="9" t="s">
        <v>633</v>
      </c>
      <c r="AC70" s="18" t="str">
        <f>_3lg_4_1_4o[[#This Row],[anfrage]]</f>
        <v>Ich habe ein neues Haus gebaut in der rotkelchenallee 14612 falkensee und brauche einen container. Die einfahrt ist 5m breit und 20m lang. Lkw kommt eigentlich durch. Passt die größe für Anlieferung?</v>
      </c>
      <c r="AD70" s="19" t="str">
        <f>_3lg_4_1_4o[[#This Row],[wunschantwort]]</f>
        <v>Die Zufahrt muss min 4m breit und 15m lang sein.</v>
      </c>
      <c r="AE70" s="11" t="str">
        <f>_3lg_4_1_4o[[#This Row],[wunsch_klassifizierung]]</f>
        <v>internal_faq</v>
      </c>
      <c r="AF70" s="19" t="str">
        <f>_3lg_4_1_4o[[#This Row],[generierte_antwort]]</f>
        <v>Bitte kontaktieren Sie unseren Kundenservice</v>
      </c>
      <c r="AG70" s="9" t="s">
        <v>633</v>
      </c>
    </row>
    <row r="71" spans="2:33" ht="300" x14ac:dyDescent="0.25">
      <c r="B71" s="1" t="str">
        <f>_3sm_4_1_4_1[[#This Row],[anfrage]]</f>
        <v>Wann erfolgt die Lieferung, also uhrzeit, ich bin nicht immer zu haus</v>
      </c>
      <c r="C71" s="1" t="str">
        <f>_3sm_4_1_4_1[[#This Row],[wunschantwort]]</f>
        <v>Die Lieferung findet in der Regel in der Zeit von 8:00 - 15:00 Uhr statt. Soll die Anfahrt früher oder später erfolgen, gib das bitte im Bestellprozess mit an und wir prüfen die Möglichkeit.</v>
      </c>
      <c r="D71" t="str">
        <f>_3sm_4_1_4_1[[#This Row],[wunsch_klassifizierung]]</f>
        <v>internal_faq</v>
      </c>
      <c r="E71" s="1" t="str">
        <f>_3sm_4_1_4_1[[#This Row],[generierte_antwort]]</f>
        <v>Bitte kontaktieren Sie unseren Kundenservice</v>
      </c>
      <c r="F71" t="s">
        <v>633</v>
      </c>
      <c r="K71" s="1" t="str">
        <f>_3sm_4_1_4o[[#This Row],[anfrage]]</f>
        <v>Wann erfolgt die Lieferung, also uhrzeit, ich bin nicht immer zu haus</v>
      </c>
      <c r="L71" s="1" t="str">
        <f>_3sm_4_1_4o[[#This Row],[wunschantwort]]</f>
        <v>Die Lieferung findet in der Regel in der Zeit von 8:00 - 15:00 Uhr statt. Soll die Anfahrt früher oder später erfolgen, gib das bitte im Bestellprozess mit an und wir prüfen die Möglichkeit.</v>
      </c>
      <c r="M71" t="str">
        <f>_3sm_4_1_4o[[#This Row],[wunsch_klassifizierung]]</f>
        <v>internal_faq</v>
      </c>
      <c r="N71" s="1" t="str">
        <f>_3sm_4_1_4o[[#This Row],[generierte_antwort]]</f>
        <v>Bitte kontaktieren Sie unseren Kundenservice</v>
      </c>
      <c r="O71" t="s">
        <v>633</v>
      </c>
      <c r="T71" s="18" t="str">
        <f>_3lg_4_1_4_1[[#This Row],[anfrage]]</f>
        <v>Wann erfolgt die Lieferung, also uhrzeit, ich bin nicht immer zu haus</v>
      </c>
      <c r="U71" s="19" t="str">
        <f>_3lg_4_1_4_1[[#This Row],[wunschantwort]]</f>
        <v>Die Lieferung findet in der Regel in der Zeit von 8:00 - 15:00 Uhr statt. Soll die Anfahrt früher oder später erfolgen, gib das bitte im Bestellprozess mit an und wir prüfen die Möglichkeit.</v>
      </c>
      <c r="V71" s="11" t="str">
        <f>_3lg_4_1_4_1[[#This Row],[wunsch_klassifizierung]]</f>
        <v>internal_faq</v>
      </c>
      <c r="W71" s="19" t="str">
        <f>_3lg_4_1_4_1[[#This Row],[generierte_antwort]]</f>
        <v>Bitte kontaktieren Sie unseren Kundenservice</v>
      </c>
      <c r="X71" s="9" t="s">
        <v>633</v>
      </c>
      <c r="AC71" s="18" t="str">
        <f>_3lg_4_1_4o[[#This Row],[anfrage]]</f>
        <v>Wann erfolgt die Lieferung, also uhrzeit, ich bin nicht immer zu haus</v>
      </c>
      <c r="AD71" s="19" t="str">
        <f>_3lg_4_1_4o[[#This Row],[wunschantwort]]</f>
        <v>Die Lieferung findet in der Regel in der Zeit von 8:00 - 15:00 Uhr statt. Soll die Anfahrt früher oder später erfolgen, gib das bitte im Bestellprozess mit an und wir prüfen die Möglichkeit.</v>
      </c>
      <c r="AE71" s="11" t="str">
        <f>_3lg_4_1_4o[[#This Row],[wunsch_klassifizierung]]</f>
        <v>internal_faq</v>
      </c>
      <c r="AF71" s="19" t="str">
        <f>_3lg_4_1_4o[[#This Row],[generierte_antwort]]</f>
        <v>Bitte kontaktieren Sie unseren Kundenservice</v>
      </c>
      <c r="AG71" s="9" t="s">
        <v>633</v>
      </c>
    </row>
    <row r="72" spans="2:33" ht="315" x14ac:dyDescent="0.25">
      <c r="B72" s="1" t="str">
        <f>_3sm_4_1_4_1[[#This Row],[anfrage]]</f>
        <v>Anlieferung soll übermorgen sein, aber ich bin nicht da. Kann die Anlieferung trotzdem erfolgen, obwohl ich nicht vor ort bin? Es geht um den Standort in Braunschweig 25332, Alter Fischerweg 12. Liebe Grüße</v>
      </c>
      <c r="C72" s="1" t="str">
        <f>_3sm_4_1_4_1[[#This Row],[wunschantwort]]</f>
        <v>Du musst nicht zwingend bei der Containerlieferung vor Ort sein, solange die Zufahrt für das Fahrzeug gewährleistet ist</v>
      </c>
      <c r="D72" t="str">
        <f>_3sm_4_1_4_1[[#This Row],[wunsch_klassifizierung]]</f>
        <v>internal_faq</v>
      </c>
      <c r="E72" s="1" t="str">
        <f>_3sm_4_1_4_1[[#This Row],[generierte_antwort]]</f>
        <v>Bitte kontaktieren Sie unseren Kundenservice</v>
      </c>
      <c r="F72" t="s">
        <v>633</v>
      </c>
      <c r="K72" s="1" t="str">
        <f>_3sm_4_1_4o[[#This Row],[anfrage]]</f>
        <v>Anlieferung soll übermorgen sein, aber ich bin nicht da. Kann die Anlieferung trotzdem erfolgen, obwohl ich nicht vor ort bin? Es geht um den Standort in Braunschweig 25332, Alter Fischerweg 12. Liebe Grüße</v>
      </c>
      <c r="L72" s="1" t="str">
        <f>_3sm_4_1_4o[[#This Row],[wunschantwort]]</f>
        <v>Du musst nicht zwingend bei der Containerlieferung vor Ort sein, solange die Zufahrt für das Fahrzeug gewährleistet ist</v>
      </c>
      <c r="M72" t="str">
        <f>_3sm_4_1_4o[[#This Row],[wunsch_klassifizierung]]</f>
        <v>internal_faq</v>
      </c>
      <c r="N72" s="1" t="str">
        <f>_3sm_4_1_4o[[#This Row],[generierte_antwort]]</f>
        <v>Bitte kontaktieren Sie unseren Kundenservice</v>
      </c>
      <c r="O72" t="s">
        <v>633</v>
      </c>
      <c r="T72" s="18" t="str">
        <f>_3lg_4_1_4_1[[#This Row],[anfrage]]</f>
        <v>Anlieferung soll übermorgen sein, aber ich bin nicht da. Kann die Anlieferung trotzdem erfolgen, obwohl ich nicht vor ort bin? Es geht um den Standort in Braunschweig 25332, Alter Fischerweg 12. Liebe Grüße</v>
      </c>
      <c r="U72" s="19" t="str">
        <f>_3lg_4_1_4_1[[#This Row],[wunschantwort]]</f>
        <v>Du musst nicht zwingend bei der Containerlieferung vor Ort sein, solange die Zufahrt für das Fahrzeug gewährleistet ist</v>
      </c>
      <c r="V72" s="11" t="str">
        <f>_3lg_4_1_4_1[[#This Row],[wunsch_klassifizierung]]</f>
        <v>internal_faq</v>
      </c>
      <c r="W72" s="19" t="str">
        <f>_3lg_4_1_4_1[[#This Row],[generierte_antwort]]</f>
        <v>Bitte kontaktieren Sie unseren Kundenservice</v>
      </c>
      <c r="X72" s="9" t="s">
        <v>633</v>
      </c>
      <c r="AC72" s="18" t="str">
        <f>_3lg_4_1_4o[[#This Row],[anfrage]]</f>
        <v>Anlieferung soll übermorgen sein, aber ich bin nicht da. Kann die Anlieferung trotzdem erfolgen, obwohl ich nicht vor ort bin? Es geht um den Standort in Braunschweig 25332, Alter Fischerweg 12. Liebe Grüße</v>
      </c>
      <c r="AD72" s="19" t="str">
        <f>_3lg_4_1_4o[[#This Row],[wunschantwort]]</f>
        <v>Du musst nicht zwingend bei der Containerlieferung vor Ort sein, solange die Zufahrt für das Fahrzeug gewährleistet ist</v>
      </c>
      <c r="AE72" s="11" t="str">
        <f>_3lg_4_1_4o[[#This Row],[wunsch_klassifizierung]]</f>
        <v>internal_faq</v>
      </c>
      <c r="AF72" s="19" t="str">
        <f>_3lg_4_1_4o[[#This Row],[generierte_antwort]]</f>
        <v>Bitte kontaktieren Sie unseren Kundenservice</v>
      </c>
      <c r="AG72" s="9" t="s">
        <v>633</v>
      </c>
    </row>
    <row r="73" spans="2:33" ht="345" x14ac:dyDescent="0.25">
      <c r="B73" s="1" t="str">
        <f>_3sm_4_1_4_1[[#This Row],[anfrage]]</f>
        <v>Guten Abend, mein Name ist Henning Polster von der RetroFisch GmbH. Es sieht aus, als ob unsere Papiertonne nächste Woche schon voll ist. Wie kann ich irgendwie ein Leerung zwischendrinnen beuaftrtagen?</v>
      </c>
      <c r="C73" s="1" t="str">
        <f>_3sm_4_1_4_1[[#This Row],[wunschantwort]]</f>
        <v>Für eine Zwischenleerung oder eine vorzeitige Leerung kannst du dich gerne an unseren Kundenservice wenden.</v>
      </c>
      <c r="D73" t="str">
        <f>_3sm_4_1_4_1[[#This Row],[wunsch_klassifizierung]]</f>
        <v>internal_faq</v>
      </c>
      <c r="E73" s="1" t="str">
        <f>_3sm_4_1_4_1[[#This Row],[generierte_antwort]]</f>
        <v>Bitte kontaktieren Sie unseren Kundenservice</v>
      </c>
      <c r="F73" t="s">
        <v>633</v>
      </c>
      <c r="K73" s="1" t="str">
        <f>_3sm_4_1_4o[[#This Row],[anfrage]]</f>
        <v>Guten Abend, mein Name ist Henning Polster von der RetroFisch GmbH. Es sieht aus, als ob unsere Papiertonne nächste Woche schon voll ist. Wie kann ich irgendwie ein Leerung zwischendrinnen beuaftrtagen?</v>
      </c>
      <c r="L73" s="1" t="str">
        <f>_3sm_4_1_4o[[#This Row],[wunschantwort]]</f>
        <v>Für eine Zwischenleerung oder eine vorzeitige Leerung kannst du dich gerne an unseren Kundenservice wenden.</v>
      </c>
      <c r="M73" t="str">
        <f>_3sm_4_1_4o[[#This Row],[wunsch_klassifizierung]]</f>
        <v>internal_faq</v>
      </c>
      <c r="N73" s="1" t="str">
        <f>_3sm_4_1_4o[[#This Row],[generierte_antwort]]</f>
        <v>Bitte kontaktieren Sie unseren Kundenservice</v>
      </c>
      <c r="O73" t="s">
        <v>633</v>
      </c>
      <c r="T73" s="18" t="str">
        <f>_3lg_4_1_4_1[[#This Row],[anfrage]]</f>
        <v>Guten Abend, mein Name ist Henning Polster von der RetroFisch GmbH. Es sieht aus, als ob unsere Papiertonne nächste Woche schon voll ist. Wie kann ich irgendwie ein Leerung zwischendrinnen beuaftrtagen?</v>
      </c>
      <c r="U73" s="19" t="str">
        <f>_3lg_4_1_4_1[[#This Row],[wunschantwort]]</f>
        <v>Für eine Zwischenleerung oder eine vorzeitige Leerung kannst du dich gerne an unseren Kundenservice wenden.</v>
      </c>
      <c r="V73" s="11" t="str">
        <f>_3lg_4_1_4_1[[#This Row],[wunsch_klassifizierung]]</f>
        <v>internal_faq</v>
      </c>
      <c r="W73" s="19" t="str">
        <f>_3lg_4_1_4_1[[#This Row],[generierte_antwort]]</f>
        <v>Bitte kontaktieren Sie unseren Kundenservice</v>
      </c>
      <c r="X73" s="9" t="s">
        <v>633</v>
      </c>
      <c r="AC73" s="18" t="str">
        <f>_3lg_4_1_4o[[#This Row],[anfrage]]</f>
        <v>Guten Abend, mein Name ist Henning Polster von der RetroFisch GmbH. Es sieht aus, als ob unsere Papiertonne nächste Woche schon voll ist. Wie kann ich irgendwie ein Leerung zwischendrinnen beuaftrtagen?</v>
      </c>
      <c r="AD73" s="19" t="str">
        <f>_3lg_4_1_4o[[#This Row],[wunschantwort]]</f>
        <v>Für eine Zwischenleerung oder eine vorzeitige Leerung kannst du dich gerne an unseren Kundenservice wenden.</v>
      </c>
      <c r="AE73" s="11" t="str">
        <f>_3lg_4_1_4o[[#This Row],[wunsch_klassifizierung]]</f>
        <v>internal_faq</v>
      </c>
      <c r="AF73" s="19" t="str">
        <f>_3lg_4_1_4o[[#This Row],[generierte_antwort]]</f>
        <v>Bitte kontaktieren Sie unseren Kundenservice</v>
      </c>
      <c r="AG73" s="9" t="s">
        <v>633</v>
      </c>
    </row>
    <row r="74" spans="2:33" ht="300" x14ac:dyDescent="0.25">
      <c r="B74" s="1" t="str">
        <f>_3sm_4_1_4_1[[#This Row],[anfrage]]</f>
        <v>Kriegt man Geld wieder wenn der Container nur halb voll ist? Ich weiß nämlich noch nicht wie viel Bauschutt ich aus dem Abriss des Wintergartens rausbekomme. Danke, Peter Neumann</v>
      </c>
      <c r="C74" s="1" t="str">
        <f>_3sm_4_1_4_1[[#This Row],[wunschantwort]]</f>
        <v>Nein, der Container besitzt einen Pauschalpreis. Es gibt kein Geld zurück</v>
      </c>
      <c r="D74" t="str">
        <f>_3sm_4_1_4_1[[#This Row],[wunsch_klassifizierung]]</f>
        <v>internal_faq</v>
      </c>
      <c r="E74" s="1" t="str">
        <f>_3sm_4_1_4_1[[#This Row],[generierte_antwort]]</f>
        <v>Bitte kontaktieren Sie unseren Kundenservice</v>
      </c>
      <c r="F74" t="s">
        <v>633</v>
      </c>
      <c r="K74" s="1" t="str">
        <f>_3sm_4_1_4o[[#This Row],[anfrage]]</f>
        <v>Kriegt man Geld wieder wenn der Container nur halb voll ist? Ich weiß nämlich noch nicht wie viel Bauschutt ich aus dem Abriss des Wintergartens rausbekomme. Danke, Peter Neumann</v>
      </c>
      <c r="L74" s="1" t="str">
        <f>_3sm_4_1_4o[[#This Row],[wunschantwort]]</f>
        <v>Nein, der Container besitzt einen Pauschalpreis. Es gibt kein Geld zurück</v>
      </c>
      <c r="M74" t="str">
        <f>_3sm_4_1_4o[[#This Row],[wunsch_klassifizierung]]</f>
        <v>internal_faq</v>
      </c>
      <c r="N74" s="1" t="str">
        <f>_3sm_4_1_4o[[#This Row],[generierte_antwort]]</f>
        <v>Nein, der Pauschalpreis für den Container bleibt gleich, unabhängig davon, ob er voll oder nur halb voll ist.</v>
      </c>
      <c r="O74" t="s">
        <v>632</v>
      </c>
      <c r="T74" s="18" t="str">
        <f>_3lg_4_1_4_1[[#This Row],[anfrage]]</f>
        <v>Kriegt man Geld wieder wenn der Container nur halb voll ist? Ich weiß nämlich noch nicht wie viel Bauschutt ich aus dem Abriss des Wintergartens rausbekomme. Danke, Peter Neumann</v>
      </c>
      <c r="U74" s="19" t="str">
        <f>_3lg_4_1_4_1[[#This Row],[wunschantwort]]</f>
        <v>Nein, der Container besitzt einen Pauschalpreis. Es gibt kein Geld zurück</v>
      </c>
      <c r="V74" s="11" t="str">
        <f>_3lg_4_1_4_1[[#This Row],[wunsch_klassifizierung]]</f>
        <v>internal_faq</v>
      </c>
      <c r="W74" s="19" t="str">
        <f>_3lg_4_1_4_1[[#This Row],[generierte_antwort]]</f>
        <v>Nein, Sie bekommen kein Geld zurück, wenn der Container nur halb voll ist. Der Pauschalpreis gilt unabhängig davon, wie viel Sie tatsächlich einfüllen.</v>
      </c>
      <c r="X74" s="9" t="s">
        <v>632</v>
      </c>
      <c r="AC74" s="18" t="str">
        <f>_3lg_4_1_4o[[#This Row],[anfrage]]</f>
        <v>Kriegt man Geld wieder wenn der Container nur halb voll ist? Ich weiß nämlich noch nicht wie viel Bauschutt ich aus dem Abriss des Wintergartens rausbekomme. Danke, Peter Neumann</v>
      </c>
      <c r="AD74" s="19" t="str">
        <f>_3lg_4_1_4o[[#This Row],[wunschantwort]]</f>
        <v>Nein, der Container besitzt einen Pauschalpreis. Es gibt kein Geld zurück</v>
      </c>
      <c r="AE74" s="11" t="str">
        <f>_3lg_4_1_4o[[#This Row],[wunsch_klassifizierung]]</f>
        <v>internal_faq</v>
      </c>
      <c r="AF74" s="19" t="str">
        <f>_3lg_4_1_4o[[#This Row],[generierte_antwort]]</f>
        <v>Bitte kontaktieren Sie unseren Kundenservice</v>
      </c>
      <c r="AG74" s="9" t="s">
        <v>633</v>
      </c>
    </row>
    <row r="75" spans="2:33" ht="180" x14ac:dyDescent="0.25">
      <c r="B75" s="1" t="str">
        <f>_3sm_4_1_4_1[[#This Row],[anfrage]]</f>
        <v>Ich soll von meinem Chef fragen, wann der container abgeholt wird</v>
      </c>
      <c r="C75" s="1" t="str">
        <f>_3sm_4_1_4_1[[#This Row],[wunschantwort]]</f>
        <v>Dein Container wird an deinem gewünschten Datum wird abgeholt. Dieses legst du bei der Bestellung fest.</v>
      </c>
      <c r="D75" t="str">
        <f>_3sm_4_1_4_1[[#This Row],[wunsch_klassifizierung]]</f>
        <v>internal_faq</v>
      </c>
      <c r="E75" s="1" t="str">
        <f>_3sm_4_1_4_1[[#This Row],[generierte_antwort]]</f>
        <v>Bitte kontaktieren Sie unseren Kundenservice</v>
      </c>
      <c r="F75" t="s">
        <v>633</v>
      </c>
      <c r="K75" s="1" t="str">
        <f>_3sm_4_1_4o[[#This Row],[anfrage]]</f>
        <v>Ich soll von meinem Chef fragen, wann der container abgeholt wird</v>
      </c>
      <c r="L75" s="1" t="str">
        <f>_3sm_4_1_4o[[#This Row],[wunschantwort]]</f>
        <v>Dein Container wird an deinem gewünschten Datum wird abgeholt. Dieses legst du bei der Bestellung fest.</v>
      </c>
      <c r="M75" t="str">
        <f>_3sm_4_1_4o[[#This Row],[wunsch_klassifizierung]]</f>
        <v>internal_faq</v>
      </c>
      <c r="N75" s="1" t="str">
        <f>_3sm_4_1_4o[[#This Row],[generierte_antwort]]</f>
        <v>Bitte kontaktieren Sie unseren Kundenservice</v>
      </c>
      <c r="O75" t="s">
        <v>633</v>
      </c>
      <c r="T75" s="18" t="str">
        <f>_3lg_4_1_4_1[[#This Row],[anfrage]]</f>
        <v>Ich soll von meinem Chef fragen, wann der container abgeholt wird</v>
      </c>
      <c r="U75" s="19" t="str">
        <f>_3lg_4_1_4_1[[#This Row],[wunschantwort]]</f>
        <v>Dein Container wird an deinem gewünschten Datum wird abgeholt. Dieses legst du bei der Bestellung fest.</v>
      </c>
      <c r="V75" s="11" t="str">
        <f>_3lg_4_1_4_1[[#This Row],[wunsch_klassifizierung]]</f>
        <v>internal_faq</v>
      </c>
      <c r="W75" s="19" t="str">
        <f>_3lg_4_1_4_1[[#This Row],[generierte_antwort]]</f>
        <v>Bitte kontaktieren Sie unseren Kundenservice</v>
      </c>
      <c r="X75" s="9" t="s">
        <v>633</v>
      </c>
      <c r="AC75" s="18" t="str">
        <f>_3lg_4_1_4o[[#This Row],[anfrage]]</f>
        <v>Ich soll von meinem Chef fragen, wann der container abgeholt wird</v>
      </c>
      <c r="AD75" s="19" t="str">
        <f>_3lg_4_1_4o[[#This Row],[wunschantwort]]</f>
        <v>Dein Container wird an deinem gewünschten Datum wird abgeholt. Dieses legst du bei der Bestellung fest.</v>
      </c>
      <c r="AE75" s="11" t="str">
        <f>_3lg_4_1_4o[[#This Row],[wunsch_klassifizierung]]</f>
        <v>internal_faq</v>
      </c>
      <c r="AF75" s="19" t="str">
        <f>_3lg_4_1_4o[[#This Row],[generierte_antwort]]</f>
        <v>Bitte kontaktieren Sie unseren Kundenservice</v>
      </c>
      <c r="AG75" s="9" t="s">
        <v>633</v>
      </c>
    </row>
    <row r="76" spans="2:33" ht="409.5" x14ac:dyDescent="0.25">
      <c r="B76" s="1" t="str">
        <f>_3sm_4_1_4_1[[#This Row],[anfrage]]</f>
        <v>Wenn wir uns heute einen Container bestellen, wie lange darf dieser bei uns stehen? Können wir diesenb gegen eine kleine Zuzahlung länger behalten, weil wir bräuchten den schon so mindestens 2/3 Wochen. Ich bitte um eine Rückmeldung unter 016837463726. Schönen Tag noch!</v>
      </c>
      <c r="C76" s="1" t="str">
        <f>_3sm_4_1_4_1[[#This Row],[wunschantwort]]</f>
        <v>Die reguläre Stellzeit, die in unserer Preisen enthalten ist beträgt 7 Tage. Du kannst gerne die Stelldauer verkürzen oder auch für einen kleinen Aufpreis verlängern.</v>
      </c>
      <c r="D76" t="str">
        <f>_3sm_4_1_4_1[[#This Row],[wunsch_klassifizierung]]</f>
        <v>internal_faq</v>
      </c>
      <c r="E76" s="1" t="str">
        <f>_3sm_4_1_4_1[[#This Row],[generierte_antwort]]</f>
        <v>Bitte kontaktieren Sie unseren Kundenservice</v>
      </c>
      <c r="F76" t="s">
        <v>633</v>
      </c>
      <c r="K76" s="1" t="str">
        <f>_3sm_4_1_4o[[#This Row],[anfrage]]</f>
        <v>Wenn wir uns heute einen Container bestellen, wie lange darf dieser bei uns stehen? Können wir diesenb gegen eine kleine Zuzahlung länger behalten, weil wir bräuchten den schon so mindestens 2/3 Wochen. Ich bitte um eine Rückmeldung unter 016837463726. Schönen Tag noch!</v>
      </c>
      <c r="L76" s="1" t="str">
        <f>_3sm_4_1_4o[[#This Row],[wunschantwort]]</f>
        <v>Die reguläre Stellzeit, die in unserer Preisen enthalten ist beträgt 7 Tage. Du kannst gerne die Stelldauer verkürzen oder auch für einen kleinen Aufpreis verlängern.</v>
      </c>
      <c r="M76" t="str">
        <f>_3sm_4_1_4o[[#This Row],[wunsch_klassifizierung]]</f>
        <v>internal_faq</v>
      </c>
      <c r="N76" s="1" t="str">
        <f>_3sm_4_1_4o[[#This Row],[generierte_antwort]]</f>
        <v>Bitte kontaktieren Sie unseren Kundenservice</v>
      </c>
      <c r="O76" t="s">
        <v>633</v>
      </c>
      <c r="T76" s="18" t="str">
        <f>_3lg_4_1_4_1[[#This Row],[anfrage]]</f>
        <v>Wenn wir uns heute einen Container bestellen, wie lange darf dieser bei uns stehen? Können wir diesenb gegen eine kleine Zuzahlung länger behalten, weil wir bräuchten den schon so mindestens 2/3 Wochen. Ich bitte um eine Rückmeldung unter 016837463726. Schönen Tag noch!</v>
      </c>
      <c r="U76" s="19" t="str">
        <f>_3lg_4_1_4_1[[#This Row],[wunschantwort]]</f>
        <v>Die reguläre Stellzeit, die in unserer Preisen enthalten ist beträgt 7 Tage. Du kannst gerne die Stelldauer verkürzen oder auch für einen kleinen Aufpreis verlängern.</v>
      </c>
      <c r="V76" s="11" t="str">
        <f>_3lg_4_1_4_1[[#This Row],[wunsch_klassifizierung]]</f>
        <v>internal_faq</v>
      </c>
      <c r="W76" s="19" t="str">
        <f>_3lg_4_1_4_1[[#This Row],[generierte_antwort]]</f>
        <v>Bitte kontaktieren Sie unseren Kundenservice</v>
      </c>
      <c r="X76" s="9" t="s">
        <v>633</v>
      </c>
      <c r="AC76" s="18" t="str">
        <f>_3lg_4_1_4o[[#This Row],[anfrage]]</f>
        <v>Wenn wir uns heute einen Container bestellen, wie lange darf dieser bei uns stehen? Können wir diesenb gegen eine kleine Zuzahlung länger behalten, weil wir bräuchten den schon so mindestens 2/3 Wochen. Ich bitte um eine Rückmeldung unter 016837463726. Schönen Tag noch!</v>
      </c>
      <c r="AD76" s="19" t="str">
        <f>_3lg_4_1_4o[[#This Row],[wunschantwort]]</f>
        <v>Die reguläre Stellzeit, die in unserer Preisen enthalten ist beträgt 7 Tage. Du kannst gerne die Stelldauer verkürzen oder auch für einen kleinen Aufpreis verlängern.</v>
      </c>
      <c r="AE76" s="11" t="str">
        <f>_3lg_4_1_4o[[#This Row],[wunsch_klassifizierung]]</f>
        <v>internal_faq</v>
      </c>
      <c r="AF76" s="19" t="str">
        <f>_3lg_4_1_4o[[#This Row],[generierte_antwort]]</f>
        <v>Bitte kontaktieren Sie unseren Kundenservice</v>
      </c>
      <c r="AG76" s="9" t="s">
        <v>633</v>
      </c>
    </row>
    <row r="77" spans="2:33" ht="360" x14ac:dyDescent="0.25">
      <c r="B77" s="1" t="str">
        <f>_3sm_4_1_4_1[[#This Row],[anfrage]]</f>
        <v>Wir haben kaum Platz bei uns auf dem Grundstück und müssten den Bauschutt Container auf den öffentlichen Weg stellen. Ist dies möglich? Falls ja, brauche ich dafür eine Genehmigung? Bitte um Beantwortung</v>
      </c>
      <c r="C77" s="1" t="str">
        <f>_3sm_4_1_4_1[[#This Row],[wunschantwort]]</f>
        <v>Der Container kann auf öffentlichem Grund aufgstellt werden, jedoch wird dafür eine Stellgenehmigung benötigt. Diese kannst du bei deiner zuständigen Verwaltungsbehörde einholen.</v>
      </c>
      <c r="D77" t="str">
        <f>_3sm_4_1_4_1[[#This Row],[wunsch_klassifizierung]]</f>
        <v>internal_faq</v>
      </c>
      <c r="E77" s="1" t="str">
        <f>_3sm_4_1_4_1[[#This Row],[generierte_antwort]]</f>
        <v>Ja, Sie dürfen einen Bauschutt Container auf dem öffentlichen Weg abstellen, allerdings benötigen Sie dafür eine Stellgenehmigung. Diese Genehmigung müssen Sie bei der zuständigen Verwaltungsbehörde beantragen. Ohne eine solche Genehmigung ist das Abstellen des Containers auf öffentlichem Grund nicht erlaubt.</v>
      </c>
      <c r="F77" t="s">
        <v>632</v>
      </c>
      <c r="K77" s="1" t="str">
        <f>_3sm_4_1_4o[[#This Row],[anfrage]]</f>
        <v>Wir haben kaum Platz bei uns auf dem Grundstück und müssten den Bauschutt Container auf den öffentlichen Weg stellen. Ist dies möglich? Falls ja, brauche ich dafür eine Genehmigung? Bitte um Beantwortung</v>
      </c>
      <c r="L77" s="1" t="str">
        <f>_3sm_4_1_4o[[#This Row],[wunschantwort]]</f>
        <v>Der Container kann auf öffentlichem Grund aufgstellt werden, jedoch wird dafür eine Stellgenehmigung benötigt. Diese kannst du bei deiner zuständigen Verwaltungsbehörde einholen.</v>
      </c>
      <c r="M77" t="str">
        <f>_3sm_4_1_4o[[#This Row],[wunsch_klassifizierung]]</f>
        <v>internal_faq</v>
      </c>
      <c r="N77" s="1" t="str">
        <f>_3sm_4_1_4o[[#This Row],[generierte_antwort]]</f>
        <v>Ja, es ist möglich, einen Bauschuttcontainer auf einem öffentlichen Weg abzustellen, jedoch benötigen Sie dafür eine Stellgenehmigung, die Sie bei der zuständigen Verwaltungsbehörde beantragen müssen.</v>
      </c>
      <c r="O77" t="s">
        <v>632</v>
      </c>
      <c r="T77" s="18" t="str">
        <f>_3lg_4_1_4_1[[#This Row],[anfrage]]</f>
        <v>Wir haben kaum Platz bei uns auf dem Grundstück und müssten den Bauschutt Container auf den öffentlichen Weg stellen. Ist dies möglich? Falls ja, brauche ich dafür eine Genehmigung? Bitte um Beantwortung</v>
      </c>
      <c r="U77" s="19" t="str">
        <f>_3lg_4_1_4_1[[#This Row],[wunschantwort]]</f>
        <v>Der Container kann auf öffentlichem Grund aufgstellt werden, jedoch wird dafür eine Stellgenehmigung benötigt. Diese kannst du bei deiner zuständigen Verwaltungsbehörde einholen.</v>
      </c>
      <c r="V77" s="11" t="str">
        <f>_3lg_4_1_4_1[[#This Row],[wunsch_klassifizierung]]</f>
        <v>internal_faq</v>
      </c>
      <c r="W77" s="19" t="str">
        <f>_3lg_4_1_4_1[[#This Row],[generierte_antwort]]</f>
        <v>Ja, du darfst einen Bauschutt Container auf dem öffentlichen Weg abstellen, aber dafür benötigst du eine Stellgenehmigung. Diese musst du bei der zuständigen Verwaltungsbehörde beantragen. Ohne diese Genehmigung ist das Abstellen des Containers auf öffentlichem Grund nicht erlaubt.</v>
      </c>
      <c r="X77" s="9" t="s">
        <v>632</v>
      </c>
      <c r="AC77" s="18" t="str">
        <f>_3lg_4_1_4o[[#This Row],[anfrage]]</f>
        <v>Wir haben kaum Platz bei uns auf dem Grundstück und müssten den Bauschutt Container auf den öffentlichen Weg stellen. Ist dies möglich? Falls ja, brauche ich dafür eine Genehmigung? Bitte um Beantwortung</v>
      </c>
      <c r="AD77" s="19" t="str">
        <f>_3lg_4_1_4o[[#This Row],[wunschantwort]]</f>
        <v>Der Container kann auf öffentlichem Grund aufgstellt werden, jedoch wird dafür eine Stellgenehmigung benötigt. Diese kannst du bei deiner zuständigen Verwaltungsbehörde einholen.</v>
      </c>
      <c r="AE77" s="11" t="str">
        <f>_3lg_4_1_4o[[#This Row],[wunsch_klassifizierung]]</f>
        <v>internal_faq</v>
      </c>
      <c r="AF77" s="19" t="str">
        <f>_3lg_4_1_4o[[#This Row],[generierte_antwort]]</f>
        <v>Ja, Sie können den Bauschuttcontainer auf einem öffentlichen Weg abstellen, jedoch benötigen Sie dafür eine Stellgenehmigung, die Sie bei der zuständigen Verwaltungsbehörde beantragen müssen.</v>
      </c>
      <c r="AG77" s="9" t="s">
        <v>632</v>
      </c>
    </row>
    <row r="78" spans="2:33" ht="330" x14ac:dyDescent="0.25">
      <c r="B78" s="1" t="str">
        <f>_3sm_4_1_4_1[[#This Row],[anfrage]]</f>
        <v>Ich komme grade von der Baustelle und der Fahrer hat den Container richtig Schei…. Aufgestellt. Kann ich den drehen einfach oder nicht?</v>
      </c>
      <c r="C78" s="1" t="str">
        <f>_3sm_4_1_4_1[[#This Row],[wunschantwort]]</f>
        <v>Der Container sollte nicht verrückt oder gedreht werden, damit der LKW diesen problemlos wieder einladen kann.</v>
      </c>
      <c r="D78" t="str">
        <f>_3sm_4_1_4_1[[#This Row],[wunsch_klassifizierung]]</f>
        <v>internal_faq</v>
      </c>
      <c r="E78" s="1" t="str">
        <f>_3sm_4_1_4_1[[#This Row],[generierte_antwort]]</f>
        <v>Nein, der Container sollte nicht selbst gedreht oder verrückt werden, damit er vom LKW problemlos aufgenommen werden kann.</v>
      </c>
      <c r="F78" t="s">
        <v>632</v>
      </c>
      <c r="K78" s="1" t="str">
        <f>_3sm_4_1_4o[[#This Row],[anfrage]]</f>
        <v>Ich komme grade von der Baustelle und der Fahrer hat den Container richtig Schei…. Aufgestellt. Kann ich den drehen einfach oder nicht?</v>
      </c>
      <c r="L78" s="1" t="str">
        <f>_3sm_4_1_4o[[#This Row],[wunschantwort]]</f>
        <v>Der Container sollte nicht verrückt oder gedreht werden, damit der LKW diesen problemlos wieder einladen kann.</v>
      </c>
      <c r="M78" t="str">
        <f>_3sm_4_1_4o[[#This Row],[wunsch_klassifizierung]]</f>
        <v>internal_faq</v>
      </c>
      <c r="N78" s="1" t="str">
        <f>_3sm_4_1_4o[[#This Row],[generierte_antwort]]</f>
        <v>Du solltest den Container nicht selbst umstellen. Wende dich an den Kundenservice, um das Problem zu melden und eine Lösung zu finden.</v>
      </c>
      <c r="O78" t="s">
        <v>632</v>
      </c>
      <c r="T78" s="18" t="str">
        <f>_3lg_4_1_4_1[[#This Row],[anfrage]]</f>
        <v>Ich komme grade von der Baustelle und der Fahrer hat den Container richtig Schei…. Aufgestellt. Kann ich den drehen einfach oder nicht?</v>
      </c>
      <c r="U78" s="19" t="str">
        <f>_3lg_4_1_4_1[[#This Row],[wunschantwort]]</f>
        <v>Der Container sollte nicht verrückt oder gedreht werden, damit der LKW diesen problemlos wieder einladen kann.</v>
      </c>
      <c r="V78" s="11" t="str">
        <f>_3lg_4_1_4_1[[#This Row],[wunsch_klassifizierung]]</f>
        <v>internal_faq</v>
      </c>
      <c r="W78" s="19" t="str">
        <f>_3lg_4_1_4_1[[#This Row],[generierte_antwort]]</f>
        <v>Nein, Sie sollten den aufgestellten Container nicht selbst drehen, da er für das problemlose Erreichen und Aufnehmen durch den LKW gerade stehen bleiben muss.</v>
      </c>
      <c r="X78" s="9" t="s">
        <v>632</v>
      </c>
      <c r="AC78" s="18" t="str">
        <f>_3lg_4_1_4o[[#This Row],[anfrage]]</f>
        <v>Ich komme grade von der Baustelle und der Fahrer hat den Container richtig Schei…. Aufgestellt. Kann ich den drehen einfach oder nicht?</v>
      </c>
      <c r="AD78" s="19" t="str">
        <f>_3lg_4_1_4o[[#This Row],[wunschantwort]]</f>
        <v>Der Container sollte nicht verrückt oder gedreht werden, damit der LKW diesen problemlos wieder einladen kann.</v>
      </c>
      <c r="AE78" s="11" t="str">
        <f>_3lg_4_1_4o[[#This Row],[wunsch_klassifizierung]]</f>
        <v>internal_faq</v>
      </c>
      <c r="AF78" s="19" t="str">
        <f>_3lg_4_1_4o[[#This Row],[generierte_antwort]]</f>
        <v>Für ein problemloses Erreichen und Aufnehmen des Containers durch unseren LKW, sollte dieser gerade bei einem räumlich begrenzten Abstellort nicht verrückt oder gedreht werden.</v>
      </c>
      <c r="AG78" s="9" t="s">
        <v>632</v>
      </c>
    </row>
    <row r="79" spans="2:33" ht="390" x14ac:dyDescent="0.25">
      <c r="B79" s="1" t="str">
        <f>_3sm_4_1_4_1[[#This Row],[anfrage]]</f>
        <v>Sehr geehrte Damen und Herren, ich frage mich, wie hoch ich den Container beladen darf, da wir ein paar sehr große Latten haben die kaum in den Bauschutt Container reinpassen. Liebe Grüße</v>
      </c>
      <c r="C79" s="1" t="str">
        <f>_3sm_4_1_4_1[[#This Row],[wunschantwort]]</f>
        <v>Der Container darf nur bis zu der Beladungskante befüllt werden. Nur so ist ein ordentlicher und sicherer Transport der Abfälle möglich. Bei der Überfüllung des Containers kann der Inhalt beim Transport andere Verkehrsteilnehmer gefährden.</v>
      </c>
      <c r="D79" t="str">
        <f>_3sm_4_1_4_1[[#This Row],[wunsch_klassifizierung]]</f>
        <v>internal_faq</v>
      </c>
      <c r="E79" s="1" t="str">
        <f>_3sm_4_1_4_1[[#This Row],[generierte_antwort]]</f>
        <v>Ein Container darf nur bis zur Beladungskante befüllt werden, eine Überfüllung ist nicht erlaubt. Große Latten dürfen außerdem nicht in den Bauschuttcontainer, da dieser nur für mineralische Stoffe wie Beton, Ziegel, Fliesen und Keramik vorgesehen ist. Holzlatten gehören in einen Baumischabfallcontainer. Bitte wähle für die Entsorgung der Latten den passenden Container aus. So wird ein sicherer und ordnungsgemäßer Transport gewährleistet.</v>
      </c>
      <c r="F79" t="s">
        <v>632</v>
      </c>
      <c r="K79" s="1" t="str">
        <f>_3sm_4_1_4o[[#This Row],[anfrage]]</f>
        <v>Sehr geehrte Damen und Herren, ich frage mich, wie hoch ich den Container beladen darf, da wir ein paar sehr große Latten haben die kaum in den Bauschutt Container reinpassen. Liebe Grüße</v>
      </c>
      <c r="L79" s="1" t="str">
        <f>_3sm_4_1_4o[[#This Row],[wunschantwort]]</f>
        <v>Der Container darf nur bis zu der Beladungskante befüllt werden. Nur so ist ein ordentlicher und sicherer Transport der Abfälle möglich. Bei der Überfüllung des Containers kann der Inhalt beim Transport andere Verkehrsteilnehmer gefährden.</v>
      </c>
      <c r="M79" t="str">
        <f>_3sm_4_1_4o[[#This Row],[wunsch_klassifizierung]]</f>
        <v>internal_faq</v>
      </c>
      <c r="N79" s="1" t="str">
        <f>_3sm_4_1_4o[[#This Row],[generierte_antwort]]</f>
        <v>Der Container darf nur bis zur Beladungskante befüllt werden, und große Latten gehören nicht in einen Bauschutt-Container, da dieser nur mineralische Stoffe aufnehmen darf.</v>
      </c>
      <c r="O79" t="s">
        <v>632</v>
      </c>
      <c r="T79" s="18" t="str">
        <f>_3lg_4_1_4_1[[#This Row],[anfrage]]</f>
        <v>Sehr geehrte Damen und Herren, ich frage mich, wie hoch ich den Container beladen darf, da wir ein paar sehr große Latten haben die kaum in den Bauschutt Container reinpassen. Liebe Grüße</v>
      </c>
      <c r="U79" s="19" t="str">
        <f>_3lg_4_1_4_1[[#This Row],[wunschantwort]]</f>
        <v>Der Container darf nur bis zu der Beladungskante befüllt werden. Nur so ist ein ordentlicher und sicherer Transport der Abfälle möglich. Bei der Überfüllung des Containers kann der Inhalt beim Transport andere Verkehrsteilnehmer gefährden.</v>
      </c>
      <c r="V79" s="11" t="str">
        <f>_3lg_4_1_4_1[[#This Row],[wunsch_klassifizierung]]</f>
        <v>internal_faq</v>
      </c>
      <c r="W79" s="19" t="str">
        <f>_3lg_4_1_4_1[[#This Row],[generierte_antwort]]</f>
        <v>Ein Container darf nur bis zur Beladungskante befüllt werden, eine Überfüllung ist nicht erlaubt. Große Latten dürfen zudem nicht in den Bauschuttcontainer entsorgt werden, da dieser nur für mineralische Stoffe wie Beton, Ziegel, Fliesen und Keramik vorgesehen ist. Holzlatten gehören in einen Baumischabfallcontainer. So wird die Sicherheit beim Transport gewährleistet und die Abfalltrennung eingehalten.</v>
      </c>
      <c r="X79" s="9" t="s">
        <v>632</v>
      </c>
      <c r="AC79" s="18" t="str">
        <f>_3lg_4_1_4o[[#This Row],[anfrage]]</f>
        <v>Sehr geehrte Damen und Herren, ich frage mich, wie hoch ich den Container beladen darf, da wir ein paar sehr große Latten haben die kaum in den Bauschutt Container reinpassen. Liebe Grüße</v>
      </c>
      <c r="AD79" s="19" t="str">
        <f>_3lg_4_1_4o[[#This Row],[wunschantwort]]</f>
        <v>Der Container darf nur bis zu der Beladungskante befüllt werden. Nur so ist ein ordentlicher und sicherer Transport der Abfälle möglich. Bei der Überfüllung des Containers kann der Inhalt beim Transport andere Verkehrsteilnehmer gefährden.</v>
      </c>
      <c r="AE79" s="11" t="str">
        <f>_3lg_4_1_4o[[#This Row],[wunsch_klassifizierung]]</f>
        <v>internal_faq</v>
      </c>
      <c r="AF79" s="19" t="str">
        <f>_3lg_4_1_4o[[#This Row],[generierte_antwort]]</f>
        <v>Der Container darf nur bis zur Beladungskante befüllt werden, und große Latten gehören nicht in einen Bauschutt-Container, da dieser nur für mineralische Abfälle vorgesehen ist.</v>
      </c>
      <c r="AG79" s="9" t="s">
        <v>632</v>
      </c>
    </row>
    <row r="80" spans="2:33" ht="390" x14ac:dyDescent="0.25">
      <c r="B80" s="1" t="str">
        <f>_3sm_4_1_4_1[[#This Row],[anfrage]]</f>
        <v>Hallo, ich habe ein Problem. Unsere Nachbarn nutzen immer unseren Container und werfen ihren Müll darein. Dadurch ist der Container immer so schnell voll. Habt ihr eine Lösung dafür, dass kein adnerer mehr Müll bei uns reinwirft?</v>
      </c>
      <c r="C80" s="1" t="str">
        <f>_3sm_4_1_4_1[[#This Row],[wunschantwort]]</f>
        <v>Damit dein Container vor Fremdbefüllung geschützt ist, bieten wir die Erweiterung mit Deckel bzw. Kette und Schloss an. Somit ist dein Container vor Befüllung außenstehender Personen oder Diebstahl geschützt.</v>
      </c>
      <c r="D80" t="str">
        <f>_3sm_4_1_4_1[[#This Row],[wunsch_klassifizierung]]</f>
        <v>internal_faq</v>
      </c>
      <c r="E80" s="1" t="str">
        <f>_3sm_4_1_4_1[[#This Row],[generierte_antwort]]</f>
        <v>Bitte kontaktieren Sie unseren Kundenservice</v>
      </c>
      <c r="F80" t="s">
        <v>633</v>
      </c>
      <c r="K80" s="1" t="str">
        <f>_3sm_4_1_4o[[#This Row],[anfrage]]</f>
        <v>Hallo, ich habe ein Problem. Unsere Nachbarn nutzen immer unseren Container und werfen ihren Müll darein. Dadurch ist der Container immer so schnell voll. Habt ihr eine Lösung dafür, dass kein adnerer mehr Müll bei uns reinwirft?</v>
      </c>
      <c r="L80" s="1" t="str">
        <f>_3sm_4_1_4o[[#This Row],[wunschantwort]]</f>
        <v>Damit dein Container vor Fremdbefüllung geschützt ist, bieten wir die Erweiterung mit Deckel bzw. Kette und Schloss an. Somit ist dein Container vor Befüllung außenstehender Personen oder Diebstahl geschützt.</v>
      </c>
      <c r="M80" t="str">
        <f>_3sm_4_1_4o[[#This Row],[wunsch_klassifizierung]]</f>
        <v>internal_faq</v>
      </c>
      <c r="N80" s="1" t="str">
        <f>_3sm_4_1_4o[[#This Row],[generierte_antwort]]</f>
        <v>Bitte kontaktieren Sie unseren Kundenservice</v>
      </c>
      <c r="O80" t="s">
        <v>633</v>
      </c>
      <c r="T80" s="18" t="str">
        <f>_3lg_4_1_4_1[[#This Row],[anfrage]]</f>
        <v>Hallo, ich habe ein Problem. Unsere Nachbarn nutzen immer unseren Container und werfen ihren Müll darein. Dadurch ist der Container immer so schnell voll. Habt ihr eine Lösung dafür, dass kein adnerer mehr Müll bei uns reinwirft?</v>
      </c>
      <c r="U80" s="19" t="str">
        <f>_3lg_4_1_4_1[[#This Row],[wunschantwort]]</f>
        <v>Damit dein Container vor Fremdbefüllung geschützt ist, bieten wir die Erweiterung mit Deckel bzw. Kette und Schloss an. Somit ist dein Container vor Befüllung außenstehender Personen oder Diebstahl geschützt.</v>
      </c>
      <c r="V80" s="11" t="str">
        <f>_3lg_4_1_4_1[[#This Row],[wunsch_klassifizierung]]</f>
        <v>internal_faq</v>
      </c>
      <c r="W80" s="19" t="str">
        <f>_3lg_4_1_4_1[[#This Row],[generierte_antwort]]</f>
        <v>Bitte kontaktieren Sie unseren Kundenservice</v>
      </c>
      <c r="X80" s="9" t="s">
        <v>633</v>
      </c>
      <c r="AC80" s="18" t="str">
        <f>_3lg_4_1_4o[[#This Row],[anfrage]]</f>
        <v>Hallo, ich habe ein Problem. Unsere Nachbarn nutzen immer unseren Container und werfen ihren Müll darein. Dadurch ist der Container immer so schnell voll. Habt ihr eine Lösung dafür, dass kein adnerer mehr Müll bei uns reinwirft?</v>
      </c>
      <c r="AD80" s="19" t="str">
        <f>_3lg_4_1_4o[[#This Row],[wunschantwort]]</f>
        <v>Damit dein Container vor Fremdbefüllung geschützt ist, bieten wir die Erweiterung mit Deckel bzw. Kette und Schloss an. Somit ist dein Container vor Befüllung außenstehender Personen oder Diebstahl geschützt.</v>
      </c>
      <c r="AE80" s="11" t="str">
        <f>_3lg_4_1_4o[[#This Row],[wunsch_klassifizierung]]</f>
        <v>internal_faq</v>
      </c>
      <c r="AF80" s="19" t="str">
        <f>_3lg_4_1_4o[[#This Row],[generierte_antwort]]</f>
        <v>Bitte kontaktieren Sie unseren Kundenservice</v>
      </c>
      <c r="AG80" s="9" t="s">
        <v>633</v>
      </c>
    </row>
    <row r="81" spans="2:33" ht="255" x14ac:dyDescent="0.25">
      <c r="B81" s="1" t="str">
        <f>_3sm_4_1_4_1[[#This Row],[anfrage]]</f>
        <v>Irgendwie bin ich blind oder ich habe es nicht gefunden, aber wie kann man bei euch bezahlen? Danke und herzlichste Grüße aus dem Sauerland. Nicole Berger</v>
      </c>
      <c r="C81" s="1" t="str">
        <f>_3sm_4_1_4_1[[#This Row],[wunschantwort]]</f>
        <v>Bei uns kannst du auf Rechnung zahlen.</v>
      </c>
      <c r="D81" t="str">
        <f>_3sm_4_1_4_1[[#This Row],[wunsch_klassifizierung]]</f>
        <v>internal_faq</v>
      </c>
      <c r="E81" s="1" t="str">
        <f>_3sm_4_1_4_1[[#This Row],[generierte_antwort]]</f>
        <v>Bei uns kannst du auf Rechnung zahlen.</v>
      </c>
      <c r="F81" t="s">
        <v>632</v>
      </c>
      <c r="K81" s="1" t="str">
        <f>_3sm_4_1_4o[[#This Row],[anfrage]]</f>
        <v>Irgendwie bin ich blind oder ich habe es nicht gefunden, aber wie kann man bei euch bezahlen? Danke und herzlichste Grüße aus dem Sauerland. Nicole Berger</v>
      </c>
      <c r="L81" s="1" t="str">
        <f>_3sm_4_1_4o[[#This Row],[wunschantwort]]</f>
        <v>Bei uns kannst du auf Rechnung zahlen.</v>
      </c>
      <c r="M81" t="str">
        <f>_3sm_4_1_4o[[#This Row],[wunsch_klassifizierung]]</f>
        <v>internal_faq</v>
      </c>
      <c r="N81" s="1" t="str">
        <f>_3sm_4_1_4o[[#This Row],[generierte_antwort]]</f>
        <v>Bei uns kannst du auf Rechnung zahlen.</v>
      </c>
      <c r="O81" t="s">
        <v>632</v>
      </c>
      <c r="T81" s="18" t="str">
        <f>_3lg_4_1_4_1[[#This Row],[anfrage]]</f>
        <v>Irgendwie bin ich blind oder ich habe es nicht gefunden, aber wie kann man bei euch bezahlen? Danke und herzlichste Grüße aus dem Sauerland. Nicole Berger</v>
      </c>
      <c r="U81" s="19" t="str">
        <f>_3lg_4_1_4_1[[#This Row],[wunschantwort]]</f>
        <v>Bei uns kannst du auf Rechnung zahlen.</v>
      </c>
      <c r="V81" s="11" t="str">
        <f>_3lg_4_1_4_1[[#This Row],[wunsch_klassifizierung]]</f>
        <v>internal_faq</v>
      </c>
      <c r="W81" s="19" t="str">
        <f>_3lg_4_1_4_1[[#This Row],[generierte_antwort]]</f>
        <v>Bei uns kannst du auf Rechnung zahlen.</v>
      </c>
      <c r="X81" s="9" t="s">
        <v>632</v>
      </c>
      <c r="AC81" s="18" t="str">
        <f>_3lg_4_1_4o[[#This Row],[anfrage]]</f>
        <v>Irgendwie bin ich blind oder ich habe es nicht gefunden, aber wie kann man bei euch bezahlen? Danke und herzlichste Grüße aus dem Sauerland. Nicole Berger</v>
      </c>
      <c r="AD81" s="19" t="str">
        <f>_3lg_4_1_4o[[#This Row],[wunschantwort]]</f>
        <v>Bei uns kannst du auf Rechnung zahlen.</v>
      </c>
      <c r="AE81" s="11" t="str">
        <f>_3lg_4_1_4o[[#This Row],[wunsch_klassifizierung]]</f>
        <v>internal_faq</v>
      </c>
      <c r="AF81" s="19" t="str">
        <f>_3lg_4_1_4o[[#This Row],[generierte_antwort]]</f>
        <v>Bei uns kannst du auf Rechnung zahlen.</v>
      </c>
      <c r="AG81" s="9" t="s">
        <v>632</v>
      </c>
    </row>
    <row r="82" spans="2:33" ht="409.5" x14ac:dyDescent="0.25">
      <c r="B82" s="1" t="str">
        <f>_3sm_4_1_4_1[[#This Row],[anfrage]]</f>
        <v>Sehr geehrte Damen und Herren, wir haben einen großen Hof, der super mit dem LKW zu erreichen ist. Könnten Sie die Tonne dann gleich von unserem Hof abholen? Ansonsten dauert das für uns so ewig da nach vorne zu laufen. Vielen Dank und einen schönen Tag!</v>
      </c>
      <c r="C82" s="1" t="str">
        <f>_3sm_4_1_4_1[[#This Row],[wunschantwort]]</f>
        <v>Wir bitten dich die Mülltonne am Leerungstag ab 6 Uhr am Straßenrand bereit zu stellen.</v>
      </c>
      <c r="D82" t="str">
        <f>_3sm_4_1_4_1[[#This Row],[wunsch_klassifizierung]]</f>
        <v>internal_faq</v>
      </c>
      <c r="E82" s="1" t="str">
        <f>_3sm_4_1_4_1[[#This Row],[generierte_antwort]]</f>
        <v>Bitte kontaktieren Sie unseren Kundenservice</v>
      </c>
      <c r="F82" t="s">
        <v>633</v>
      </c>
      <c r="K82" s="1" t="str">
        <f>_3sm_4_1_4o[[#This Row],[anfrage]]</f>
        <v>Sehr geehrte Damen und Herren, wir haben einen großen Hof, der super mit dem LKW zu erreichen ist. Könnten Sie die Tonne dann gleich von unserem Hof abholen? Ansonsten dauert das für uns so ewig da nach vorne zu laufen. Vielen Dank und einen schönen Tag!</v>
      </c>
      <c r="L82" s="1" t="str">
        <f>_3sm_4_1_4o[[#This Row],[wunschantwort]]</f>
        <v>Wir bitten dich die Mülltonne am Leerungstag ab 6 Uhr am Straßenrand bereit zu stellen.</v>
      </c>
      <c r="M82" t="str">
        <f>_3sm_4_1_4o[[#This Row],[wunsch_klassifizierung]]</f>
        <v>internal_faq</v>
      </c>
      <c r="N82" s="1" t="str">
        <f>_3sm_4_1_4o[[#This Row],[generierte_antwort]]</f>
        <v>Bitte kontaktieren Sie unseren Kundenservice</v>
      </c>
      <c r="O82" t="s">
        <v>633</v>
      </c>
      <c r="T82" s="18" t="str">
        <f>_3lg_4_1_4_1[[#This Row],[anfrage]]</f>
        <v>Sehr geehrte Damen und Herren, wir haben einen großen Hof, der super mit dem LKW zu erreichen ist. Könnten Sie die Tonne dann gleich von unserem Hof abholen? Ansonsten dauert das für uns so ewig da nach vorne zu laufen. Vielen Dank und einen schönen Tag!</v>
      </c>
      <c r="U82" s="19" t="str">
        <f>_3lg_4_1_4_1[[#This Row],[wunschantwort]]</f>
        <v>Wir bitten dich die Mülltonne am Leerungstag ab 6 Uhr am Straßenrand bereit zu stellen.</v>
      </c>
      <c r="V82" s="11" t="str">
        <f>_3lg_4_1_4_1[[#This Row],[wunsch_klassifizierung]]</f>
        <v>internal_faq</v>
      </c>
      <c r="W82" s="19" t="str">
        <f>_3lg_4_1_4_1[[#This Row],[generierte_antwort]]</f>
        <v>Bitte kontaktieren Sie unseren Kundenservice</v>
      </c>
      <c r="X82" s="9" t="s">
        <v>633</v>
      </c>
      <c r="AC82" s="18" t="str">
        <f>_3lg_4_1_4o[[#This Row],[anfrage]]</f>
        <v>Sehr geehrte Damen und Herren, wir haben einen großen Hof, der super mit dem LKW zu erreichen ist. Könnten Sie die Tonne dann gleich von unserem Hof abholen? Ansonsten dauert das für uns so ewig da nach vorne zu laufen. Vielen Dank und einen schönen Tag!</v>
      </c>
      <c r="AD82" s="19" t="str">
        <f>_3lg_4_1_4o[[#This Row],[wunschantwort]]</f>
        <v>Wir bitten dich die Mülltonne am Leerungstag ab 6 Uhr am Straßenrand bereit zu stellen.</v>
      </c>
      <c r="AE82" s="11" t="str">
        <f>_3lg_4_1_4o[[#This Row],[wunsch_klassifizierung]]</f>
        <v>internal_faq</v>
      </c>
      <c r="AF82" s="19" t="str">
        <f>_3lg_4_1_4o[[#This Row],[generierte_antwort]]</f>
        <v>Bitte kontaktieren Sie unseren Kundenservice</v>
      </c>
      <c r="AG82" s="9" t="s">
        <v>633</v>
      </c>
    </row>
    <row r="83" spans="2:33" ht="195" x14ac:dyDescent="0.25">
      <c r="B83" s="1" t="str">
        <f>_3sm_4_1_4_1[[#This Row],[anfrage]]</f>
        <v>Hallo, wissen Sie zufällig, wie das Wetter morgen in München wird? Ich wohne in der Rosenheimer Straße 45, 81669 München.</v>
      </c>
      <c r="C83" s="1" t="str">
        <f>_3sm_4_1_4_1[[#This Row],[wunschantwort]]</f>
        <v/>
      </c>
      <c r="D83" t="str">
        <f>_3sm_4_1_4_1[[#This Row],[wunsch_klassifizierung]]</f>
        <v>irrelevant_or_smalltalk</v>
      </c>
      <c r="E83" s="1" t="str">
        <f>_3sm_4_1_4_1[[#This Row],[generierte_antwort]]</f>
        <v>Tut mir leid, dabei kann ich Ihnen nicht helfen. Bitte versuchen Sie es mit einer anderen Frage erneut</v>
      </c>
      <c r="F83" t="s">
        <v>632</v>
      </c>
      <c r="K83" s="1" t="str">
        <f>_3sm_4_1_4o[[#This Row],[anfrage]]</f>
        <v>Hallo, wissen Sie zufällig, wie das Wetter morgen in München wird? Ich wohne in der Rosenheimer Straße 45, 81669 München.</v>
      </c>
      <c r="L83" s="1" t="str">
        <f>_3sm_4_1_4o[[#This Row],[wunschantwort]]</f>
        <v/>
      </c>
      <c r="M83" t="str">
        <f>_3sm_4_1_4o[[#This Row],[wunsch_klassifizierung]]</f>
        <v>irrelevant_or_smalltalk</v>
      </c>
      <c r="N83" s="1" t="str">
        <f>_3sm_4_1_4o[[#This Row],[generierte_antwort]]</f>
        <v>Tut mir leid, dabei kann ich Ihnen nicht helfen. Bitte versuchen Sie es mit einer anderen Frage erneut</v>
      </c>
      <c r="O83" t="s">
        <v>632</v>
      </c>
      <c r="T83" s="18" t="str">
        <f>_3lg_4_1_4_1[[#This Row],[anfrage]]</f>
        <v>Hallo, wissen Sie zufällig, wie das Wetter morgen in München wird? Ich wohne in der Rosenheimer Straße 45, 81669 München.</v>
      </c>
      <c r="U83" s="19" t="str">
        <f>_3lg_4_1_4_1[[#This Row],[wunschantwort]]</f>
        <v/>
      </c>
      <c r="V83" s="11" t="str">
        <f>_3lg_4_1_4_1[[#This Row],[wunsch_klassifizierung]]</f>
        <v>irrelevant_or_smalltalk</v>
      </c>
      <c r="W83" s="19" t="str">
        <f>_3lg_4_1_4_1[[#This Row],[generierte_antwort]]</f>
        <v>Tut mir leid, dabei kann ich Ihnen nicht helfen. Bitte versuchen Sie es mit einer anderen Frage erneut</v>
      </c>
      <c r="X83" s="9" t="s">
        <v>632</v>
      </c>
      <c r="AC83" s="18" t="str">
        <f>_3lg_4_1_4o[[#This Row],[anfrage]]</f>
        <v>Hallo, wissen Sie zufällig, wie das Wetter morgen in München wird? Ich wohne in der Rosenheimer Straße 45, 81669 München.</v>
      </c>
      <c r="AD83" s="19" t="str">
        <f>_3lg_4_1_4o[[#This Row],[wunschantwort]]</f>
        <v/>
      </c>
      <c r="AE83" s="11" t="str">
        <f>_3lg_4_1_4o[[#This Row],[wunsch_klassifizierung]]</f>
        <v>irrelevant_or_smalltalk</v>
      </c>
      <c r="AF83" s="19" t="str">
        <f>_3lg_4_1_4o[[#This Row],[generierte_antwort]]</f>
        <v>Tut mir leid, dabei kann ich Ihnen nicht helfen. Bitte versuchen Sie es mit einer anderen Frage erneut</v>
      </c>
      <c r="AG83" s="9" t="s">
        <v>632</v>
      </c>
    </row>
    <row r="84" spans="2:33" ht="210" x14ac:dyDescent="0.25">
      <c r="B84" s="1" t="str">
        <f>_3sm_4_1_4_1[[#This Row],[anfrage]]</f>
        <v>Mein Name ist Julia Müller, Adresse: Bahnhofstraße 12, 90402 Nürnberg — können Sie mir ein gutes Rezept für Apfelkuchen geben?</v>
      </c>
      <c r="C84" s="1" t="str">
        <f>_3sm_4_1_4_1[[#This Row],[wunschantwort]]</f>
        <v/>
      </c>
      <c r="D84" t="str">
        <f>_3sm_4_1_4_1[[#This Row],[wunsch_klassifizierung]]</f>
        <v>irrelevant_or_smalltalk</v>
      </c>
      <c r="E84" s="1" t="str">
        <f>_3sm_4_1_4_1[[#This Row],[generierte_antwort]]</f>
        <v>Tut mir leid, dabei kann ich Ihnen nicht helfen. Bitte versuchen Sie es mit einer anderen Frage erneut</v>
      </c>
      <c r="F84" t="s">
        <v>632</v>
      </c>
      <c r="K84" s="1" t="str">
        <f>_3sm_4_1_4o[[#This Row],[anfrage]]</f>
        <v>Mein Name ist Julia Müller, Adresse: Bahnhofstraße 12, 90402 Nürnberg — können Sie mir ein gutes Rezept für Apfelkuchen geben?</v>
      </c>
      <c r="L84" s="1" t="str">
        <f>_3sm_4_1_4o[[#This Row],[wunschantwort]]</f>
        <v/>
      </c>
      <c r="M84" t="str">
        <f>_3sm_4_1_4o[[#This Row],[wunsch_klassifizierung]]</f>
        <v>irrelevant_or_smalltalk</v>
      </c>
      <c r="N84" s="1" t="str">
        <f>_3sm_4_1_4o[[#This Row],[generierte_antwort]]</f>
        <v>Tut mir leid, dabei kann ich Ihnen nicht helfen. Bitte versuchen Sie es mit einer anderen Frage erneut</v>
      </c>
      <c r="O84" t="s">
        <v>632</v>
      </c>
      <c r="T84" s="18" t="str">
        <f>_3lg_4_1_4_1[[#This Row],[anfrage]]</f>
        <v>Mein Name ist Julia Müller, Adresse: Bahnhofstraße 12, 90402 Nürnberg — können Sie mir ein gutes Rezept für Apfelkuchen geben?</v>
      </c>
      <c r="U84" s="19" t="str">
        <f>_3lg_4_1_4_1[[#This Row],[wunschantwort]]</f>
        <v/>
      </c>
      <c r="V84" s="11" t="str">
        <f>_3lg_4_1_4_1[[#This Row],[wunsch_klassifizierung]]</f>
        <v>irrelevant_or_smalltalk</v>
      </c>
      <c r="W84" s="19" t="str">
        <f>_3lg_4_1_4_1[[#This Row],[generierte_antwort]]</f>
        <v>Tut mir leid, dabei kann ich Ihnen nicht helfen. Bitte versuchen Sie es mit einer anderen Frage erneut</v>
      </c>
      <c r="X84" s="9" t="s">
        <v>632</v>
      </c>
      <c r="AC84" s="18" t="str">
        <f>_3lg_4_1_4o[[#This Row],[anfrage]]</f>
        <v>Mein Name ist Julia Müller, Adresse: Bahnhofstraße 12, 90402 Nürnberg — können Sie mir ein gutes Rezept für Apfelkuchen geben?</v>
      </c>
      <c r="AD84" s="19" t="str">
        <f>_3lg_4_1_4o[[#This Row],[wunschantwort]]</f>
        <v/>
      </c>
      <c r="AE84" s="11" t="str">
        <f>_3lg_4_1_4o[[#This Row],[wunsch_klassifizierung]]</f>
        <v>irrelevant_or_smalltalk</v>
      </c>
      <c r="AF84" s="19" t="str">
        <f>_3lg_4_1_4o[[#This Row],[generierte_antwort]]</f>
        <v>Tut mir leid, dabei kann ich Ihnen nicht helfen. Bitte versuchen Sie es mit einer anderen Frage erneut</v>
      </c>
      <c r="AG84" s="9" t="s">
        <v>632</v>
      </c>
    </row>
    <row r="85" spans="2:33" ht="195" x14ac:dyDescent="0.25">
      <c r="B85" s="1" t="str">
        <f>_3sm_4_1_4_1[[#This Row],[anfrage]]</f>
        <v>Können Sie bitte meinem Kollegen Markus alles Gute zum Geburtstag wünschen? Er wohnt in der Parkallee 7 in Bremen.</v>
      </c>
      <c r="C85" s="1" t="str">
        <f>_3sm_4_1_4_1[[#This Row],[wunschantwort]]</f>
        <v/>
      </c>
      <c r="D85" t="str">
        <f>_3sm_4_1_4_1[[#This Row],[wunsch_klassifizierung]]</f>
        <v>irrelevant_or_smalltalk</v>
      </c>
      <c r="E85" s="1" t="str">
        <f>_3sm_4_1_4_1[[#This Row],[generierte_antwort]]</f>
        <v>Tut mir leid, dabei kann ich Ihnen nicht helfen. Bitte versuchen Sie es mit einer anderen Frage erneut</v>
      </c>
      <c r="F85" t="s">
        <v>632</v>
      </c>
      <c r="K85" s="1" t="str">
        <f>_3sm_4_1_4o[[#This Row],[anfrage]]</f>
        <v>Können Sie bitte meinem Kollegen Markus alles Gute zum Geburtstag wünschen? Er wohnt in der Parkallee 7 in Bremen.</v>
      </c>
      <c r="L85" s="1" t="str">
        <f>_3sm_4_1_4o[[#This Row],[wunschantwort]]</f>
        <v/>
      </c>
      <c r="M85" t="str">
        <f>_3sm_4_1_4o[[#This Row],[wunsch_klassifizierung]]</f>
        <v>irrelevant_or_smalltalk</v>
      </c>
      <c r="N85" s="1" t="str">
        <f>_3sm_4_1_4o[[#This Row],[generierte_antwort]]</f>
        <v>Tut mir leid, dabei kann ich Ihnen nicht helfen. Bitte versuchen Sie es mit einer anderen Frage erneut</v>
      </c>
      <c r="O85" t="s">
        <v>632</v>
      </c>
      <c r="T85" s="18" t="str">
        <f>_3lg_4_1_4_1[[#This Row],[anfrage]]</f>
        <v>Können Sie bitte meinem Kollegen Markus alles Gute zum Geburtstag wünschen? Er wohnt in der Parkallee 7 in Bremen.</v>
      </c>
      <c r="U85" s="19" t="str">
        <f>_3lg_4_1_4_1[[#This Row],[wunschantwort]]</f>
        <v/>
      </c>
      <c r="V85" s="11" t="str">
        <f>_3lg_4_1_4_1[[#This Row],[wunsch_klassifizierung]]</f>
        <v>irrelevant_or_smalltalk</v>
      </c>
      <c r="W85" s="19" t="str">
        <f>_3lg_4_1_4_1[[#This Row],[generierte_antwort]]</f>
        <v>Tut mir leid, dabei kann ich Ihnen nicht helfen. Bitte versuchen Sie es mit einer anderen Frage erneut</v>
      </c>
      <c r="X85" s="9" t="s">
        <v>632</v>
      </c>
      <c r="AC85" s="18" t="str">
        <f>_3lg_4_1_4o[[#This Row],[anfrage]]</f>
        <v>Können Sie bitte meinem Kollegen Markus alles Gute zum Geburtstag wünschen? Er wohnt in der Parkallee 7 in Bremen.</v>
      </c>
      <c r="AD85" s="19" t="str">
        <f>_3lg_4_1_4o[[#This Row],[wunschantwort]]</f>
        <v/>
      </c>
      <c r="AE85" s="11" t="str">
        <f>_3lg_4_1_4o[[#This Row],[wunsch_klassifizierung]]</f>
        <v>irrelevant_or_smalltalk</v>
      </c>
      <c r="AF85" s="19" t="str">
        <f>_3lg_4_1_4o[[#This Row],[generierte_antwort]]</f>
        <v>Tut mir leid, dabei kann ich Ihnen nicht helfen. Bitte versuchen Sie es mit einer anderen Frage erneut</v>
      </c>
      <c r="AG85" s="9" t="s">
        <v>632</v>
      </c>
    </row>
    <row r="86" spans="2:33" ht="165" x14ac:dyDescent="0.25">
      <c r="B86" s="1" t="str">
        <f>_3sm_4_1_4_1[[#This Row],[anfrage]]</f>
        <v>Wie sagt man eigentlich ‘Guten Appetit’ auf Französisch?</v>
      </c>
      <c r="C86" s="1" t="str">
        <f>_3sm_4_1_4_1[[#This Row],[wunschantwort]]</f>
        <v/>
      </c>
      <c r="D86" t="str">
        <f>_3sm_4_1_4_1[[#This Row],[wunsch_klassifizierung]]</f>
        <v>irrelevant_or_smalltalk</v>
      </c>
      <c r="E86" s="1" t="str">
        <f>_3sm_4_1_4_1[[#This Row],[generierte_antwort]]</f>
        <v>Tut mir leid, dabei kann ich Ihnen nicht helfen. Bitte versuchen Sie es mit einer anderen Frage erneut</v>
      </c>
      <c r="F86" t="s">
        <v>632</v>
      </c>
      <c r="K86" s="1" t="str">
        <f>_3sm_4_1_4o[[#This Row],[anfrage]]</f>
        <v>Wie sagt man eigentlich ‘Guten Appetit’ auf Französisch?</v>
      </c>
      <c r="L86" s="1" t="str">
        <f>_3sm_4_1_4o[[#This Row],[wunschantwort]]</f>
        <v/>
      </c>
      <c r="M86" t="str">
        <f>_3sm_4_1_4o[[#This Row],[wunsch_klassifizierung]]</f>
        <v>irrelevant_or_smalltalk</v>
      </c>
      <c r="N86" s="1" t="str">
        <f>_3sm_4_1_4o[[#This Row],[generierte_antwort]]</f>
        <v>Tut mir leid, dabei kann ich Ihnen nicht helfen. Bitte versuchen Sie es mit einer anderen Frage erneut</v>
      </c>
      <c r="O86" t="s">
        <v>632</v>
      </c>
      <c r="T86" s="18" t="str">
        <f>_3lg_4_1_4_1[[#This Row],[anfrage]]</f>
        <v>Wie sagt man eigentlich ‘Guten Appetit’ auf Französisch?</v>
      </c>
      <c r="U86" s="19" t="str">
        <f>_3lg_4_1_4_1[[#This Row],[wunschantwort]]</f>
        <v/>
      </c>
      <c r="V86" s="11" t="str">
        <f>_3lg_4_1_4_1[[#This Row],[wunsch_klassifizierung]]</f>
        <v>irrelevant_or_smalltalk</v>
      </c>
      <c r="W86" s="19" t="str">
        <f>_3lg_4_1_4_1[[#This Row],[generierte_antwort]]</f>
        <v>Tut mir leid, dabei kann ich Ihnen nicht helfen. Bitte versuchen Sie es mit einer anderen Frage erneut</v>
      </c>
      <c r="X86" s="9" t="s">
        <v>632</v>
      </c>
      <c r="AC86" s="18" t="str">
        <f>_3lg_4_1_4o[[#This Row],[anfrage]]</f>
        <v>Wie sagt man eigentlich ‘Guten Appetit’ auf Französisch?</v>
      </c>
      <c r="AD86" s="19" t="str">
        <f>_3lg_4_1_4o[[#This Row],[wunschantwort]]</f>
        <v/>
      </c>
      <c r="AE86" s="11" t="str">
        <f>_3lg_4_1_4o[[#This Row],[wunsch_klassifizierung]]</f>
        <v>irrelevant_or_smalltalk</v>
      </c>
      <c r="AF86" s="19" t="str">
        <f>_3lg_4_1_4o[[#This Row],[generierte_antwort]]</f>
        <v>Tut mir leid, dabei kann ich Ihnen nicht helfen. Bitte versuchen Sie es mit einer anderen Frage erneut</v>
      </c>
      <c r="AG86" s="9" t="s">
        <v>632</v>
      </c>
    </row>
    <row r="87" spans="2:33" ht="165" x14ac:dyDescent="0.25">
      <c r="B87" s="1" t="str">
        <f>_3sm_4_1_4_1[[#This Row],[anfrage]]</f>
        <v>Wissen Sie, wer gestern das Fußballspiel Bayern gegen Dortmund gewonnen hat?</v>
      </c>
      <c r="C87" s="1" t="str">
        <f>_3sm_4_1_4_1[[#This Row],[wunschantwort]]</f>
        <v/>
      </c>
      <c r="D87" t="str">
        <f>_3sm_4_1_4_1[[#This Row],[wunsch_klassifizierung]]</f>
        <v>irrelevant_or_smalltalk</v>
      </c>
      <c r="E87" s="1" t="str">
        <f>_3sm_4_1_4_1[[#This Row],[generierte_antwort]]</f>
        <v>Tut mir leid, dabei kann ich Ihnen nicht helfen. Bitte versuchen Sie es mit einer anderen Frage erneut</v>
      </c>
      <c r="F87" t="s">
        <v>632</v>
      </c>
      <c r="K87" s="1" t="str">
        <f>_3sm_4_1_4o[[#This Row],[anfrage]]</f>
        <v>Wissen Sie, wer gestern das Fußballspiel Bayern gegen Dortmund gewonnen hat?</v>
      </c>
      <c r="L87" s="1" t="str">
        <f>_3sm_4_1_4o[[#This Row],[wunschantwort]]</f>
        <v/>
      </c>
      <c r="M87" t="str">
        <f>_3sm_4_1_4o[[#This Row],[wunsch_klassifizierung]]</f>
        <v>irrelevant_or_smalltalk</v>
      </c>
      <c r="N87" s="1" t="str">
        <f>_3sm_4_1_4o[[#This Row],[generierte_antwort]]</f>
        <v>Tut mir leid, dabei kann ich Ihnen nicht helfen. Bitte versuchen Sie es mit einer anderen Frage erneut</v>
      </c>
      <c r="O87" t="s">
        <v>632</v>
      </c>
      <c r="T87" s="18" t="str">
        <f>_3lg_4_1_4_1[[#This Row],[anfrage]]</f>
        <v>Wissen Sie, wer gestern das Fußballspiel Bayern gegen Dortmund gewonnen hat?</v>
      </c>
      <c r="U87" s="19" t="str">
        <f>_3lg_4_1_4_1[[#This Row],[wunschantwort]]</f>
        <v/>
      </c>
      <c r="V87" s="11" t="str">
        <f>_3lg_4_1_4_1[[#This Row],[wunsch_klassifizierung]]</f>
        <v>irrelevant_or_smalltalk</v>
      </c>
      <c r="W87" s="19" t="str">
        <f>_3lg_4_1_4_1[[#This Row],[generierte_antwort]]</f>
        <v>Tut mir leid, dabei kann ich Ihnen nicht helfen. Bitte versuchen Sie es mit einer anderen Frage erneut</v>
      </c>
      <c r="X87" s="9" t="s">
        <v>632</v>
      </c>
      <c r="AC87" s="18" t="str">
        <f>_3lg_4_1_4o[[#This Row],[anfrage]]</f>
        <v>Wissen Sie, wer gestern das Fußballspiel Bayern gegen Dortmund gewonnen hat?</v>
      </c>
      <c r="AD87" s="19" t="str">
        <f>_3lg_4_1_4o[[#This Row],[wunschantwort]]</f>
        <v/>
      </c>
      <c r="AE87" s="11" t="str">
        <f>_3lg_4_1_4o[[#This Row],[wunsch_klassifizierung]]</f>
        <v>irrelevant_or_smalltalk</v>
      </c>
      <c r="AF87" s="19" t="str">
        <f>_3lg_4_1_4o[[#This Row],[generierte_antwort]]</f>
        <v>Tut mir leid, dabei kann ich Ihnen nicht helfen. Bitte versuchen Sie es mit einer anderen Frage erneut</v>
      </c>
      <c r="AG87" s="9" t="s">
        <v>632</v>
      </c>
    </row>
    <row r="88" spans="2:33" ht="165" x14ac:dyDescent="0.25">
      <c r="B88" s="1" t="str">
        <f>_3sm_4_1_4_1[[#This Row],[anfrage]]</f>
        <v>Können Sie mir bitte einen Witz erzählen? Ich sitze gerade im Wartezimmer beim Arzt</v>
      </c>
      <c r="C88" s="1" t="str">
        <f>_3sm_4_1_4_1[[#This Row],[wunschantwort]]</f>
        <v/>
      </c>
      <c r="D88" t="str">
        <f>_3sm_4_1_4_1[[#This Row],[wunsch_klassifizierung]]</f>
        <v>irrelevant_or_smalltalk</v>
      </c>
      <c r="E88" s="1" t="str">
        <f>_3sm_4_1_4_1[[#This Row],[generierte_antwort]]</f>
        <v>Tut mir leid, dabei kann ich Ihnen nicht helfen. Bitte versuchen Sie es mit einer anderen Frage erneut</v>
      </c>
      <c r="F88" t="s">
        <v>632</v>
      </c>
      <c r="K88" s="1" t="str">
        <f>_3sm_4_1_4o[[#This Row],[anfrage]]</f>
        <v>Können Sie mir bitte einen Witz erzählen? Ich sitze gerade im Wartezimmer beim Arzt</v>
      </c>
      <c r="L88" s="1" t="str">
        <f>_3sm_4_1_4o[[#This Row],[wunschantwort]]</f>
        <v/>
      </c>
      <c r="M88" t="str">
        <f>_3sm_4_1_4o[[#This Row],[wunsch_klassifizierung]]</f>
        <v>irrelevant_or_smalltalk</v>
      </c>
      <c r="N88" s="1" t="str">
        <f>_3sm_4_1_4o[[#This Row],[generierte_antwort]]</f>
        <v>Tut mir leid, dabei kann ich Ihnen nicht helfen. Bitte versuchen Sie es mit einer anderen Frage erneut</v>
      </c>
      <c r="O88" t="s">
        <v>632</v>
      </c>
      <c r="T88" s="18" t="str">
        <f>_3lg_4_1_4_1[[#This Row],[anfrage]]</f>
        <v>Können Sie mir bitte einen Witz erzählen? Ich sitze gerade im Wartezimmer beim Arzt</v>
      </c>
      <c r="U88" s="19" t="str">
        <f>_3lg_4_1_4_1[[#This Row],[wunschantwort]]</f>
        <v/>
      </c>
      <c r="V88" s="11" t="str">
        <f>_3lg_4_1_4_1[[#This Row],[wunsch_klassifizierung]]</f>
        <v>irrelevant_or_smalltalk</v>
      </c>
      <c r="W88" s="19" t="str">
        <f>_3lg_4_1_4_1[[#This Row],[generierte_antwort]]</f>
        <v>Tut mir leid, dabei kann ich Ihnen nicht helfen. Bitte versuchen Sie es mit einer anderen Frage erneut</v>
      </c>
      <c r="X88" s="9" t="s">
        <v>632</v>
      </c>
      <c r="AC88" s="18" t="str">
        <f>_3lg_4_1_4o[[#This Row],[anfrage]]</f>
        <v>Können Sie mir bitte einen Witz erzählen? Ich sitze gerade im Wartezimmer beim Arzt</v>
      </c>
      <c r="AD88" s="19" t="str">
        <f>_3lg_4_1_4o[[#This Row],[wunschantwort]]</f>
        <v/>
      </c>
      <c r="AE88" s="11" t="str">
        <f>_3lg_4_1_4o[[#This Row],[wunsch_klassifizierung]]</f>
        <v>irrelevant_or_smalltalk</v>
      </c>
      <c r="AF88" s="19" t="str">
        <f>_3lg_4_1_4o[[#This Row],[generierte_antwort]]</f>
        <v>Tut mir leid, dabei kann ich Ihnen nicht helfen. Bitte versuchen Sie es mit einer anderen Frage erneut</v>
      </c>
      <c r="AG88" s="9" t="s">
        <v>632</v>
      </c>
    </row>
    <row r="89" spans="2:33" ht="120" x14ac:dyDescent="0.25">
      <c r="B89" s="1" t="str">
        <f>_3sm_4_1_4_1[[#This Row],[anfrage]]</f>
        <v>Ist die Berliner Straßen Reinigung eigentlich ein direkter konkurent von Ihnen?</v>
      </c>
      <c r="C89" s="1" t="str">
        <f>_3sm_4_1_4_1[[#This Row],[wunschantwort]]</f>
        <v/>
      </c>
      <c r="D89" t="str">
        <f>_3sm_4_1_4_1[[#This Row],[wunsch_klassifizierung]]</f>
        <v>irrelevant_or_smalltalk</v>
      </c>
      <c r="E89" s="1" t="str">
        <f>_3sm_4_1_4_1[[#This Row],[generierte_antwort]]</f>
        <v>Dazu gibt es keine Informationen im bereitgestellten Kontext. Es wird nicht erwähnt, ob die Berliner Straßenreinigung ein direkter Konkurrent ist.</v>
      </c>
      <c r="F89" t="s">
        <v>633</v>
      </c>
      <c r="K89" s="1" t="str">
        <f>_3sm_4_1_4o[[#This Row],[anfrage]]</f>
        <v>Ist die Berliner Straßen Reinigung eigentlich ein direkter konkurent von Ihnen?</v>
      </c>
      <c r="L89" s="1" t="str">
        <f>_3sm_4_1_4o[[#This Row],[wunschantwort]]</f>
        <v/>
      </c>
      <c r="M89" t="str">
        <f>_3sm_4_1_4o[[#This Row],[wunsch_klassifizierung]]</f>
        <v>irrelevant_or_smalltalk</v>
      </c>
      <c r="N89" s="1" t="str">
        <f>_3sm_4_1_4o[[#This Row],[generierte_antwort]]</f>
        <v>Das kann ich nicht mit Sicherheit sagen, da es von den spezifischen Dienstleistungen abhängt, die beide Unternehmen anbieten.</v>
      </c>
      <c r="O89" t="s">
        <v>633</v>
      </c>
      <c r="T89" s="18" t="str">
        <f>_3lg_4_1_4_1[[#This Row],[anfrage]]</f>
        <v>Ist die Berliner Straßen Reinigung eigentlich ein direkter konkurent von Ihnen?</v>
      </c>
      <c r="U89" s="19" t="str">
        <f>_3lg_4_1_4_1[[#This Row],[wunschantwort]]</f>
        <v/>
      </c>
      <c r="V89" s="11" t="str">
        <f>_3lg_4_1_4_1[[#This Row],[wunsch_klassifizierung]]</f>
        <v>irrelevant_or_smalltalk</v>
      </c>
      <c r="W89" s="19" t="str">
        <f>_3lg_4_1_4_1[[#This Row],[generierte_antwort]]</f>
        <v>Dazu gibt es im bereitgestellten Kontext keine Informationen. Es wird nicht erwähnt, ob die Berliner Straßenreinigung ein direkter Konkurrent ist.</v>
      </c>
      <c r="X89" s="9" t="s">
        <v>633</v>
      </c>
      <c r="AC89" s="18" t="str">
        <f>_3lg_4_1_4o[[#This Row],[anfrage]]</f>
        <v>Ist die Berliner Straßen Reinigung eigentlich ein direkter konkurent von Ihnen?</v>
      </c>
      <c r="AD89" s="19" t="str">
        <f>_3lg_4_1_4o[[#This Row],[wunschantwort]]</f>
        <v/>
      </c>
      <c r="AE89" s="11" t="str">
        <f>_3lg_4_1_4o[[#This Row],[wunsch_klassifizierung]]</f>
        <v>irrelevant_or_smalltalk</v>
      </c>
      <c r="AF89" s="19" t="str">
        <f>_3lg_4_1_4o[[#This Row],[generierte_antwort]]</f>
        <v>Ich weiß es nicht, da dies nicht aus dem Kontext hervorgeht.</v>
      </c>
      <c r="AG89" s="9" t="s">
        <v>633</v>
      </c>
    </row>
    <row r="90" spans="2:33" ht="165" x14ac:dyDescent="0.25">
      <c r="B90" s="1" t="str">
        <f>_3sm_4_1_4_1[[#This Row],[anfrage]]</f>
        <v>Meine Nummer ist +49 151 334 7788 — können Sie mir ein schönes Zitat per SMS schicken?</v>
      </c>
      <c r="C90" s="1" t="str">
        <f>_3sm_4_1_4_1[[#This Row],[wunschantwort]]</f>
        <v/>
      </c>
      <c r="D90" t="str">
        <f>_3sm_4_1_4_1[[#This Row],[wunsch_klassifizierung]]</f>
        <v>irrelevant_or_smalltalk</v>
      </c>
      <c r="E90" s="1" t="str">
        <f>_3sm_4_1_4_1[[#This Row],[generierte_antwort]]</f>
        <v>Tut mir leid, dabei kann ich Ihnen nicht helfen. Bitte versuchen Sie es mit einer anderen Frage erneut</v>
      </c>
      <c r="F90" t="s">
        <v>632</v>
      </c>
      <c r="K90" s="1" t="str">
        <f>_3sm_4_1_4o[[#This Row],[anfrage]]</f>
        <v>Meine Nummer ist +49 151 334 7788 — können Sie mir ein schönes Zitat per SMS schicken?</v>
      </c>
      <c r="L90" s="1" t="str">
        <f>_3sm_4_1_4o[[#This Row],[wunschantwort]]</f>
        <v/>
      </c>
      <c r="M90" t="str">
        <f>_3sm_4_1_4o[[#This Row],[wunsch_klassifizierung]]</f>
        <v>irrelevant_or_smalltalk</v>
      </c>
      <c r="N90" s="1" t="str">
        <f>_3sm_4_1_4o[[#This Row],[generierte_antwort]]</f>
        <v>Tut mir leid, dabei kann ich Ihnen nicht helfen. Bitte versuchen Sie es mit einer anderen Frage erneut</v>
      </c>
      <c r="O90" t="s">
        <v>632</v>
      </c>
      <c r="T90" s="18" t="str">
        <f>_3lg_4_1_4_1[[#This Row],[anfrage]]</f>
        <v>Meine Nummer ist +49 151 334 7788 — können Sie mir ein schönes Zitat per SMS schicken?</v>
      </c>
      <c r="U90" s="19" t="str">
        <f>_3lg_4_1_4_1[[#This Row],[wunschantwort]]</f>
        <v/>
      </c>
      <c r="V90" s="11" t="str">
        <f>_3lg_4_1_4_1[[#This Row],[wunsch_klassifizierung]]</f>
        <v>irrelevant_or_smalltalk</v>
      </c>
      <c r="W90" s="19" t="str">
        <f>_3lg_4_1_4_1[[#This Row],[generierte_antwort]]</f>
        <v>Tut mir leid, dabei kann ich Ihnen nicht helfen. Bitte versuchen Sie es mit einer anderen Frage erneut</v>
      </c>
      <c r="X90" s="9" t="s">
        <v>632</v>
      </c>
      <c r="AC90" s="18" t="str">
        <f>_3lg_4_1_4o[[#This Row],[anfrage]]</f>
        <v>Meine Nummer ist +49 151 334 7788 — können Sie mir ein schönes Zitat per SMS schicken?</v>
      </c>
      <c r="AD90" s="19" t="str">
        <f>_3lg_4_1_4o[[#This Row],[wunschantwort]]</f>
        <v/>
      </c>
      <c r="AE90" s="11" t="str">
        <f>_3lg_4_1_4o[[#This Row],[wunsch_klassifizierung]]</f>
        <v>irrelevant_or_smalltalk</v>
      </c>
      <c r="AF90" s="19" t="str">
        <f>_3lg_4_1_4o[[#This Row],[generierte_antwort]]</f>
        <v>Tut mir leid, dabei kann ich Ihnen nicht helfen. Bitte versuchen Sie es mit einer anderen Frage erneut</v>
      </c>
      <c r="AG90" s="9" t="s">
        <v>632</v>
      </c>
    </row>
    <row r="91" spans="2:33" ht="165" x14ac:dyDescent="0.25">
      <c r="B91" s="1" t="str">
        <f>_3sm_4_1_4_1[[#This Row],[anfrage]]</f>
        <v>Hallo, mir ist langweilig. Wollen wir uns ein bisschen unterhalten? Mein Name ist Paul Partrin.</v>
      </c>
      <c r="C91" s="1" t="str">
        <f>_3sm_4_1_4_1[[#This Row],[wunschantwort]]</f>
        <v/>
      </c>
      <c r="D91" t="str">
        <f>_3sm_4_1_4_1[[#This Row],[wunsch_klassifizierung]]</f>
        <v>irrelevant_or_smalltalk</v>
      </c>
      <c r="E91" s="1" t="str">
        <f>_3sm_4_1_4_1[[#This Row],[generierte_antwort]]</f>
        <v>Tut mir leid, dabei kann ich Ihnen nicht helfen. Bitte versuchen Sie es mit einer anderen Frage erneut</v>
      </c>
      <c r="F91" t="s">
        <v>632</v>
      </c>
      <c r="K91" s="1" t="str">
        <f>_3sm_4_1_4o[[#This Row],[anfrage]]</f>
        <v>Hallo, mir ist langweilig. Wollen wir uns ein bisschen unterhalten? Mein Name ist Paul Partrin.</v>
      </c>
      <c r="L91" s="1" t="str">
        <f>_3sm_4_1_4o[[#This Row],[wunschantwort]]</f>
        <v/>
      </c>
      <c r="M91" t="str">
        <f>_3sm_4_1_4o[[#This Row],[wunsch_klassifizierung]]</f>
        <v>irrelevant_or_smalltalk</v>
      </c>
      <c r="N91" s="1" t="str">
        <f>_3sm_4_1_4o[[#This Row],[generierte_antwort]]</f>
        <v>Tut mir leid, dabei kann ich Ihnen nicht helfen. Bitte versuchen Sie es mit einer anderen Frage erneut</v>
      </c>
      <c r="O91" t="s">
        <v>632</v>
      </c>
      <c r="T91" s="18" t="str">
        <f>_3lg_4_1_4_1[[#This Row],[anfrage]]</f>
        <v>Hallo, mir ist langweilig. Wollen wir uns ein bisschen unterhalten? Mein Name ist Paul Partrin.</v>
      </c>
      <c r="U91" s="19" t="str">
        <f>_3lg_4_1_4_1[[#This Row],[wunschantwort]]</f>
        <v/>
      </c>
      <c r="V91" s="11" t="str">
        <f>_3lg_4_1_4_1[[#This Row],[wunsch_klassifizierung]]</f>
        <v>irrelevant_or_smalltalk</v>
      </c>
      <c r="W91" s="19" t="str">
        <f>_3lg_4_1_4_1[[#This Row],[generierte_antwort]]</f>
        <v>Tut mir leid, dabei kann ich Ihnen nicht helfen. Bitte versuchen Sie es mit einer anderen Frage erneut</v>
      </c>
      <c r="X91" s="9" t="s">
        <v>632</v>
      </c>
      <c r="AC91" s="18" t="str">
        <f>_3lg_4_1_4o[[#This Row],[anfrage]]</f>
        <v>Hallo, mir ist langweilig. Wollen wir uns ein bisschen unterhalten? Mein Name ist Paul Partrin.</v>
      </c>
      <c r="AD91" s="19" t="str">
        <f>_3lg_4_1_4o[[#This Row],[wunschantwort]]</f>
        <v/>
      </c>
      <c r="AE91" s="11" t="str">
        <f>_3lg_4_1_4o[[#This Row],[wunsch_klassifizierung]]</f>
        <v>irrelevant_or_smalltalk</v>
      </c>
      <c r="AF91" s="19" t="str">
        <f>_3lg_4_1_4o[[#This Row],[generierte_antwort]]</f>
        <v>Tut mir leid, dabei kann ich Ihnen nicht helfen. Bitte versuchen Sie es mit einer anderen Frage erneut</v>
      </c>
      <c r="AG91" s="9" t="s">
        <v>632</v>
      </c>
    </row>
    <row r="92" spans="2:33" ht="330" x14ac:dyDescent="0.25">
      <c r="B92" s="1" t="str">
        <f>_3sm_4_1_4_1[[#This Row],[anfrage]]</f>
        <v>Sehr geehrte Mitarbeitenden, ich schreibe im Auftrag einer Schule und wir haben eine Menge zu entsorgen. Pappe, CDs und eine Menge Akten. Darf das alles in einen Container? Liebe Grüße, Frau Müller</v>
      </c>
      <c r="C92" s="1" t="str">
        <f>_3sm_4_1_4_1[[#This Row],[wunschantwort]]</f>
        <v>Pappe und Akten können in die Fraktion Aktenentsorgung entsorgt werden? CDs dürfen nicht mit rein und müssen stattdessen in die Fraktion Kunststoff/Verpackungen?</v>
      </c>
      <c r="D92" t="str">
        <f>_3sm_4_1_4_1[[#This Row],[wunsch_klassifizierung]]</f>
        <v>waste_disposal_guidance</v>
      </c>
      <c r="E92" s="1" t="str">
        <f>_3sm_4_1_4_1[[#This Row],[generierte_antwort]]</f>
        <v>Pappe darf in einen Container entsorgt werden, wenn es sich um einen Container für Pappe, Papier oder Aktenentsorgung handelt. Akten dürfen ebenfalls in einen Container, sofern dieser für Aktenentsorgung vorgesehen ist und nur zulässige Materialien wie Altakten, Pappe und Papier enthält. CDs dürfen jedoch nicht in die Container für Aktenentsorgung oder Kunststoff/Verpackungen entsorgt werden und sind dort ausdrücklich ausgeschlossen. CDs sollten daher separat entsorgt werden. Liebe Grüße zurück!</v>
      </c>
      <c r="F92" t="s">
        <v>633</v>
      </c>
      <c r="K92" s="1" t="str">
        <f>_3sm_4_1_4o[[#This Row],[anfrage]]</f>
        <v>Sehr geehrte Mitarbeitenden, ich schreibe im Auftrag einer Schule und wir haben eine Menge zu entsorgen. Pappe, CDs und eine Menge Akten. Darf das alles in einen Container? Liebe Grüße, Frau Müller</v>
      </c>
      <c r="L92" s="1" t="str">
        <f>_3sm_4_1_4o[[#This Row],[wunschantwort]]</f>
        <v>Pappe und Akten können in die Fraktion Aktenentsorgung entsorgt werden? CDs dürfen nicht mit rein und müssen stattdessen in die Fraktion Kunststoff/Verpackungen?</v>
      </c>
      <c r="M92" t="str">
        <f>_3sm_4_1_4o[[#This Row],[wunsch_klassifizierung]]</f>
        <v>waste_disposal_guidance</v>
      </c>
      <c r="N92" s="1" t="str">
        <f>_3sm_4_1_4o[[#This Row],[generierte_antwort]]</f>
        <v>Nein, Pappe und Akten können zusammen entsorgt werden, aber CDs müssen separat als Elektronikschrott oder Sondermüll entsorgt werden.</v>
      </c>
      <c r="O92" t="s">
        <v>633</v>
      </c>
      <c r="T92" s="18" t="str">
        <f>_3lg_4_1_4_1[[#This Row],[anfrage]]</f>
        <v>Sehr geehrte Mitarbeitenden, ich schreibe im Auftrag einer Schule und wir haben eine Menge zu entsorgen. Pappe, CDs und eine Menge Akten. Darf das alles in einen Container? Liebe Grüße, Frau Müller</v>
      </c>
      <c r="U92" s="19" t="str">
        <f>_3lg_4_1_4_1[[#This Row],[wunschantwort]]</f>
        <v>Pappe und Akten können in die Fraktion Aktenentsorgung entsorgt werden? CDs dürfen nicht mit rein und müssen stattdessen in die Fraktion Kunststoff/Verpackungen?</v>
      </c>
      <c r="V92" s="11" t="str">
        <f>_3lg_4_1_4_1[[#This Row],[wunsch_klassifizierung]]</f>
        <v>waste_disposal_guidance</v>
      </c>
      <c r="W92" s="19" t="str">
        <f>_3lg_4_1_4_1[[#This Row],[generierte_antwort]]</f>
        <v>Pappe, CDs und Akten dürfen nicht gemeinsam in einen Container entsorgt werden. Pappe kann in die Fraktion "Pappe | Papier" gegeben werden, sofern sie sauber ist. Akten gehören in die Fraktion "Aktenentsorgung", wobei keine CDs enthalten sein dürfen. CDs müssen separat über spezielle Sammelstellen für Datenträger entsorgt werden. Bitte trennen Sie die Materialien entsprechend, um eine ordnungsgemäße Entsorgung zu gewährleisten.</v>
      </c>
      <c r="X92" s="9" t="s">
        <v>633</v>
      </c>
      <c r="AC92" s="18" t="str">
        <f>_3lg_4_1_4o[[#This Row],[anfrage]]</f>
        <v>Sehr geehrte Mitarbeitenden, ich schreibe im Auftrag einer Schule und wir haben eine Menge zu entsorgen. Pappe, CDs und eine Menge Akten. Darf das alles in einen Container? Liebe Grüße, Frau Müller</v>
      </c>
      <c r="AD92" s="19" t="str">
        <f>_3lg_4_1_4o[[#This Row],[wunschantwort]]</f>
        <v>Pappe und Akten können in die Fraktion Aktenentsorgung entsorgt werden? CDs dürfen nicht mit rein und müssen stattdessen in die Fraktion Kunststoff/Verpackungen?</v>
      </c>
      <c r="AE92" s="11" t="str">
        <f>_3lg_4_1_4o[[#This Row],[wunsch_klassifizierung]]</f>
        <v>waste_disposal_guidance</v>
      </c>
      <c r="AF92" s="19" t="str">
        <f>_3lg_4_1_4o[[#This Row],[generierte_antwort]]</f>
        <v>Pappe und Akten können in einen Container entsorgt werden, wenn sie den entsprechenden Fraktionen entsprechen, jedoch dürfen CDs nicht in den Container.</v>
      </c>
      <c r="AG92" s="9" t="s">
        <v>633</v>
      </c>
    </row>
    <row r="93" spans="2:33" ht="360" x14ac:dyDescent="0.25">
      <c r="B93" s="1" t="str">
        <f>_3sm_4_1_4_1[[#This Row],[anfrage]]</f>
        <v>Guten Abend, ich habe meine alte Küche rausgerissen und muss diese nun zusammen mit einem esstisch und Stühlen entsorgen. Welchen Container brauche ich dafür?</v>
      </c>
      <c r="C93" s="1" t="str">
        <f>_3sm_4_1_4_1[[#This Row],[wunschantwort]]</f>
        <v>Alles kann in den Sperrmüll Container.</v>
      </c>
      <c r="D93" t="str">
        <f>_3sm_4_1_4_1[[#This Row],[wunsch_klassifizierung]]</f>
        <v>waste_disposal_guidance</v>
      </c>
      <c r="E93" s="1" t="str">
        <f>_3sm_4_1_4_1[[#This Row],[generierte_antwort]]</f>
        <v>Für die Entsorgung Ihrer alten Küche, des Esstisches und der Stühle benötigen Sie einen Container für Sperrmüll. Küchenmöbel, Esstisch und Stühle zählen alle zum Sperrmüll und dürfen gemeinsam entsorgt werden. Elektrogeräte und Sonderabfälle müssen jedoch separat entsorgt werden. Melden Sie die Sperrmüllabholung bei Ihrer zuständigen Entsorgungsstelle an. Ein Container für Sperrmüll ist die richtige Wahl für Ihr Vorhaben.</v>
      </c>
      <c r="F93" t="s">
        <v>632</v>
      </c>
      <c r="K93" s="1" t="str">
        <f>_3sm_4_1_4o[[#This Row],[anfrage]]</f>
        <v>Guten Abend, ich habe meine alte Küche rausgerissen und muss diese nun zusammen mit einem esstisch und Stühlen entsorgen. Welchen Container brauche ich dafür?</v>
      </c>
      <c r="L93" s="1" t="str">
        <f>_3sm_4_1_4o[[#This Row],[wunschantwort]]</f>
        <v>Alles kann in den Sperrmüll Container.</v>
      </c>
      <c r="M93" t="str">
        <f>_3sm_4_1_4o[[#This Row],[wunsch_klassifizierung]]</f>
        <v>waste_disposal_guidance</v>
      </c>
      <c r="N93" s="1" t="str">
        <f>_3sm_4_1_4o[[#This Row],[generierte_antwort]]</f>
        <v>Für die Entsorgung Ihrer alten Küche, des Esstisches und der Stühle benötigen Sie einen Container für Sperrmüll oder Holz A1 - A3, abhängig von den Materialien. Die Küche und der Esstisch können in den Holzcontainer, wenn sie aus Holz A1 - A3 bestehen, entsorgt werden, während die Stühle als Sperrmüll entsorgt werden sollten.</v>
      </c>
      <c r="O93" t="s">
        <v>632</v>
      </c>
      <c r="T93" s="18" t="str">
        <f>_3lg_4_1_4_1[[#This Row],[anfrage]]</f>
        <v>Guten Abend, ich habe meine alte Küche rausgerissen und muss diese nun zusammen mit einem esstisch und Stühlen entsorgen. Welchen Container brauche ich dafür?</v>
      </c>
      <c r="U93" s="19" t="str">
        <f>_3lg_4_1_4_1[[#This Row],[wunschantwort]]</f>
        <v>Alles kann in den Sperrmüll Container.</v>
      </c>
      <c r="V93" s="11" t="str">
        <f>_3lg_4_1_4_1[[#This Row],[wunsch_klassifizierung]]</f>
        <v>waste_disposal_guidance</v>
      </c>
      <c r="W93" s="19" t="str">
        <f>_3lg_4_1_4_1[[#This Row],[generierte_antwort]]</f>
        <v>Für die Entsorgung Ihrer alten Küche, des Esstischs und der Stühle benötigen Sie einen Container für Sperrmüll. Küchenmöbel, Tische und Stühle gehören zur Fraktion Sperrmüll und dürfen gemeinsam entsorgt werden. Alternativ können Teile aus Vollholz, sofern sie den Vorgaben entsprechen, auch in einem Container für Holz A1 - A3 entsorgt werden. Elektrogeräte aus der Küche müssen jedoch separat als E-Geräte entsorgt werden. Nägel und kleine Beschläge müssen nicht entfernt werden.</v>
      </c>
      <c r="X93" s="9" t="s">
        <v>632</v>
      </c>
      <c r="AC93" s="18" t="str">
        <f>_3lg_4_1_4o[[#This Row],[anfrage]]</f>
        <v>Guten Abend, ich habe meine alte Küche rausgerissen und muss diese nun zusammen mit einem esstisch und Stühlen entsorgen. Welchen Container brauche ich dafür?</v>
      </c>
      <c r="AD93" s="19" t="str">
        <f>_3lg_4_1_4o[[#This Row],[wunschantwort]]</f>
        <v>Alles kann in den Sperrmüll Container.</v>
      </c>
      <c r="AE93" s="11" t="str">
        <f>_3lg_4_1_4o[[#This Row],[wunsch_klassifizierung]]</f>
        <v>waste_disposal_guidance</v>
      </c>
      <c r="AF93" s="19" t="str">
        <f>_3lg_4_1_4o[[#This Row],[generierte_antwort]]</f>
        <v>Für die Entsorgung Ihrer alten Küche, des Esstisches und der Stühle benötigen Sie einen Container für Sperrmüll. Einzelne Bestandteile der Küche, wie Holz oder Elektrogeräte, könnten separat entsorgt werden, falls dies möglich ist.</v>
      </c>
      <c r="AG93" s="9" t="s">
        <v>632</v>
      </c>
    </row>
    <row r="94" spans="2:33" ht="255" x14ac:dyDescent="0.25">
      <c r="B94" s="1" t="str">
        <f>_3sm_4_1_4_1[[#This Row],[anfrage]]</f>
        <v>Nach der Renovierung haven wir circa 500kg Rigipsplatten rasugerissen und ich bin mir unsicher welcher Container der richtige ist. Baumischabfall oder Bauschutt?</v>
      </c>
      <c r="C94" s="1" t="str">
        <f>_3sm_4_1_4_1[[#This Row],[wunschantwort]]</f>
        <v>Rigips darf nur im Baumischabfall entsorgt werden</v>
      </c>
      <c r="D94" t="str">
        <f>_3sm_4_1_4_1[[#This Row],[wunsch_klassifizierung]]</f>
        <v>waste_disposal_guidance</v>
      </c>
      <c r="E94" s="1" t="str">
        <f>_3sm_4_1_4_1[[#This Row],[generierte_antwort]]</f>
        <v>Rigipsplatten gehören in den Container für Baumischabfall, nicht in den für Bauschutt. Bauschutt darf nur mineralische Materialien enthalten, während Baumischabfall auch Gips wie Rigipsplatten aufnehmen darf. Daher solltest du für die Entsorgung der Rigipsplatten einen Baumischabfall-Container wählen.</v>
      </c>
      <c r="F94" t="s">
        <v>632</v>
      </c>
      <c r="K94" s="1" t="str">
        <f>_3sm_4_1_4o[[#This Row],[anfrage]]</f>
        <v>Nach der Renovierung haven wir circa 500kg Rigipsplatten rasugerissen und ich bin mir unsicher welcher Container der richtige ist. Baumischabfall oder Bauschutt?</v>
      </c>
      <c r="L94" s="1" t="str">
        <f>_3sm_4_1_4o[[#This Row],[wunschantwort]]</f>
        <v>Rigips darf nur im Baumischabfall entsorgt werden</v>
      </c>
      <c r="M94" t="str">
        <f>_3sm_4_1_4o[[#This Row],[wunsch_klassifizierung]]</f>
        <v>waste_disposal_guidance</v>
      </c>
      <c r="N94" s="1" t="str">
        <f>_3sm_4_1_4o[[#This Row],[generierte_antwort]]</f>
        <v>Rigipsplatten sollten in einem Container für Baumischabfall entsorgt werden, da Gips in dieser Fraktion erlaubt ist.</v>
      </c>
      <c r="O94" t="s">
        <v>632</v>
      </c>
      <c r="T94" s="18" t="str">
        <f>_3lg_4_1_4_1[[#This Row],[anfrage]]</f>
        <v>Nach der Renovierung haven wir circa 500kg Rigipsplatten rasugerissen und ich bin mir unsicher welcher Container der richtige ist. Baumischabfall oder Bauschutt?</v>
      </c>
      <c r="U94" s="19" t="str">
        <f>_3lg_4_1_4_1[[#This Row],[wunschantwort]]</f>
        <v>Rigips darf nur im Baumischabfall entsorgt werden</v>
      </c>
      <c r="V94" s="11" t="str">
        <f>_3lg_4_1_4_1[[#This Row],[wunsch_klassifizierung]]</f>
        <v>waste_disposal_guidance</v>
      </c>
      <c r="W94" s="19" t="str">
        <f>_3lg_4_1_4_1[[#This Row],[generierte_antwort]]</f>
        <v>Rigipsplatten dürfen in den Container für Baumischabfall entsorgt werden, nicht in den Bauschutt-Container. Gips ist im Bauschutt ausgeschlossen, gehört aber zum Baumischabfall. Daher ist für eure 500 kg Rigipsplatten der Baumischabfall-Container der richtige.</v>
      </c>
      <c r="X94" s="9" t="s">
        <v>632</v>
      </c>
      <c r="AC94" s="18" t="str">
        <f>_3lg_4_1_4o[[#This Row],[anfrage]]</f>
        <v>Nach der Renovierung haven wir circa 500kg Rigipsplatten rasugerissen und ich bin mir unsicher welcher Container der richtige ist. Baumischabfall oder Bauschutt?</v>
      </c>
      <c r="AD94" s="19" t="str">
        <f>_3lg_4_1_4o[[#This Row],[wunschantwort]]</f>
        <v>Rigips darf nur im Baumischabfall entsorgt werden</v>
      </c>
      <c r="AE94" s="11" t="str">
        <f>_3lg_4_1_4o[[#This Row],[wunsch_klassifizierung]]</f>
        <v>waste_disposal_guidance</v>
      </c>
      <c r="AF94" s="19" t="str">
        <f>_3lg_4_1_4o[[#This Row],[generierte_antwort]]</f>
        <v>Rigipsplatten sollten in einen Baumischabfallcontainer entsorgt werden, da sie Gips enthalten, der in dieser Fraktion erlaubt ist.</v>
      </c>
      <c r="AG94" s="9" t="s">
        <v>632</v>
      </c>
    </row>
    <row r="95" spans="2:33" ht="330" x14ac:dyDescent="0.25">
      <c r="B95" s="1" t="str">
        <f>_3sm_4_1_4_1[[#This Row],[anfrage]]</f>
        <v>Moin Moin, ich bin der Nico Müller und habe nach dem letzten Sturm 2m³ gehäckselte Hölzer und Sträucher. Wo genau entsorge ich die?</v>
      </c>
      <c r="C95" s="1" t="str">
        <f>_3sm_4_1_4_1[[#This Row],[wunschantwort]]</f>
        <v>Dafür benötigst du die Fraktion Grünschnitt|Gartenabfälle.</v>
      </c>
      <c r="D95" t="str">
        <f>_3sm_4_1_4_1[[#This Row],[wunsch_klassifizierung]]</f>
        <v>waste_disposal_guidance</v>
      </c>
      <c r="E95" s="1" t="str">
        <f>_3sm_4_1_4_1[[#This Row],[generierte_antwort]]</f>
        <v>Gehäckselte Sträucher kannst du bei der Grünschnitt- bzw. Gartenabfallentsorgung abgeben, da sie dort ausdrücklich erlaubt sind. Gehäckselte Hölzer dürfen dort nur entsorgt werden, wenn sie unbehandelt oder nur leicht behandelt sind (Holz A1-A3). Stark behandeltes oder verunreinigtes Holz (Holz A4) muss separat entsorgt werden. Die genaue Zuordnung hängt vom Zustand des Holzes ab. Informiere dich am besten bei deinem örtlichen Entsorgungsbetrieb über die richtige Fraktion.</v>
      </c>
      <c r="F95" t="s">
        <v>632</v>
      </c>
      <c r="K95" s="1" t="str">
        <f>_3sm_4_1_4o[[#This Row],[anfrage]]</f>
        <v>Moin Moin, ich bin der Nico Müller und habe nach dem letzten Sturm 2m³ gehäckselte Hölzer und Sträucher. Wo genau entsorge ich die?</v>
      </c>
      <c r="L95" s="1" t="str">
        <f>_3sm_4_1_4o[[#This Row],[wunschantwort]]</f>
        <v>Dafür benötigst du die Fraktion Grünschnitt|Gartenabfälle.</v>
      </c>
      <c r="M95" t="str">
        <f>_3sm_4_1_4o[[#This Row],[wunsch_klassifizierung]]</f>
        <v>waste_disposal_guidance</v>
      </c>
      <c r="N95" s="1" t="str">
        <f>_3sm_4_1_4o[[#This Row],[generierte_antwort]]</f>
        <v>Gehäckselte Sträucher können in der Fraktion Grünschnitt | Gartenabfälle entsorgt werden, da geschredderter Gehölzschnitt erlaubt ist. Für gehäckselte Hölzer prüfen Sie bitte die lokalen Entsorgungsrichtlinien, da sie nicht explizit erlaubt sind.</v>
      </c>
      <c r="O95" t="s">
        <v>632</v>
      </c>
      <c r="T95" s="18" t="str">
        <f>_3lg_4_1_4_1[[#This Row],[anfrage]]</f>
        <v>Moin Moin, ich bin der Nico Müller und habe nach dem letzten Sturm 2m³ gehäckselte Hölzer und Sträucher. Wo genau entsorge ich die?</v>
      </c>
      <c r="U95" s="19" t="str">
        <f>_3lg_4_1_4_1[[#This Row],[wunschantwort]]</f>
        <v>Dafür benötigst du die Fraktion Grünschnitt|Gartenabfälle.</v>
      </c>
      <c r="V95" s="11" t="str">
        <f>_3lg_4_1_4_1[[#This Row],[wunsch_klassifizierung]]</f>
        <v>waste_disposal_guidance</v>
      </c>
      <c r="W95" s="19" t="str">
        <f>_3lg_4_1_4_1[[#This Row],[generierte_antwort]]</f>
        <v>Gehäckselte Hölzer dürfen nicht im Grünschnitt/Gartenabfall entsorgt werden. Sie müssen je nach Art des Holzes in den Fraktionen Holz A1-A3 oder Holz A4 entsorgt werden, sofern sie den Annahmekriterien entsprechen. Prüfen Sie, ob das Holz naturbelassen oder behandelt ist, und wählen Sie die passende Holzfraktion. Gehäckselte Sträucher hingegen können im Grünschnitt/Gartenabfall entsorgt werden, da geschredderter Gehölzschnitt dort erlaubt ist.</v>
      </c>
      <c r="X95" s="9" t="s">
        <v>633</v>
      </c>
      <c r="AC95" s="18" t="str">
        <f>_3lg_4_1_4o[[#This Row],[anfrage]]</f>
        <v>Moin Moin, ich bin der Nico Müller und habe nach dem letzten Sturm 2m³ gehäckselte Hölzer und Sträucher. Wo genau entsorge ich die?</v>
      </c>
      <c r="AD95" s="19" t="str">
        <f>_3lg_4_1_4o[[#This Row],[wunschantwort]]</f>
        <v>Dafür benötigst du die Fraktion Grünschnitt|Gartenabfälle.</v>
      </c>
      <c r="AE95" s="11" t="str">
        <f>_3lg_4_1_4o[[#This Row],[wunsch_klassifizierung]]</f>
        <v>waste_disposal_guidance</v>
      </c>
      <c r="AF95" s="19" t="str">
        <f>_3lg_4_1_4o[[#This Row],[generierte_antwort]]</f>
        <v>Gehäckselte Hölzer und Sträucher können in der Fraktion Grünschnitt | Gartenabfälle entsorgt werden, da sowohl unbehandeltes Holz als auch geschredderter Gehölzschnitt dort erlaubt sind.</v>
      </c>
      <c r="AG95" s="9" t="s">
        <v>632</v>
      </c>
    </row>
    <row r="96" spans="2:33" ht="409.5" x14ac:dyDescent="0.25">
      <c r="B96" s="1" t="str">
        <f>_3sm_4_1_4_1[[#This Row],[anfrage]]</f>
        <v>Gertränkedosen, Styropor, Herde, Kühlschränke, Essensverpackungen. WO entsorgen?</v>
      </c>
      <c r="C96" s="1" t="str">
        <f>_3sm_4_1_4_1[[#This Row],[wunschantwort]]</f>
        <v>Kühlschränke und Herde gehören in der Fraktion E-Geräte (Großgeräte) entsorgt. Styropor, pfandfreie Getränkedosen und Essensverpackungen gehören in die Fraktion Kunststoff|Verpackungen.</v>
      </c>
      <c r="D96" t="str">
        <f>_3sm_4_1_4_1[[#This Row],[wunsch_klassifizierung]]</f>
        <v>waste_disposal_guidance</v>
      </c>
      <c r="E96" s="1" t="str">
        <f>_3sm_4_1_4_1[[#This Row],[generierte_antwort]]</f>
        <v>Styroporverpackungen kannst du in der Fraktion "Kunststoff | Verpackungen" entsorgen, solange es sich um sauberes Verpackungsstyropor handelt. Ein Herd zählt zu den Elektrogeräten und darf nicht in den Sperrmüll. Kühlschränke gehören ebenfalls zu den Elektro-Großgeräten und dürfen nicht im Sperrmüll entsorgt werden. Bringe Herd und Kühlschrank zu einer entsprechenden Sammelstelle für Elektro-Großgeräte, zum Beispiel beim lokalen Wertstoffhof. Informiere dich bei deiner Stadtverwaltung über die genauen Abgabemöglichkeiten in deiner Region.</v>
      </c>
      <c r="F96" t="s">
        <v>632</v>
      </c>
      <c r="K96" s="1" t="str">
        <f>_3sm_4_1_4o[[#This Row],[anfrage]]</f>
        <v>Gertränkedosen, Styropor, Herde, Kühlschränke, Essensverpackungen. WO entsorgen?</v>
      </c>
      <c r="L96" s="1" t="str">
        <f>_3sm_4_1_4o[[#This Row],[wunschantwort]]</f>
        <v>Kühlschränke und Herde gehören in der Fraktion E-Geräte (Großgeräte) entsorgt. Styropor, pfandfreie Getränkedosen und Essensverpackungen gehören in die Fraktion Kunststoff|Verpackungen.</v>
      </c>
      <c r="M96" t="str">
        <f>_3sm_4_1_4o[[#This Row],[wunsch_klassifizierung]]</f>
        <v>waste_disposal_guidance</v>
      </c>
      <c r="N96" s="1" t="str">
        <f>_3sm_4_1_4o[[#This Row],[generierte_antwort]]</f>
        <v>Styropor sollte separat entsorgt werden, oft über spezielle Recyclingstellen oder als Sondermüll. Herde und Kühlschränke gehören zur Fraktion E-Geräte (Großgeräte) und sollten entsprechend entsorgt werden.</v>
      </c>
      <c r="O96" t="s">
        <v>633</v>
      </c>
      <c r="T96" s="18" t="str">
        <f>_3lg_4_1_4_1[[#This Row],[anfrage]]</f>
        <v>Gertränkedosen, Styropor, Herde, Kühlschränke, Essensverpackungen. WO entsorgen?</v>
      </c>
      <c r="U96" s="19" t="str">
        <f>_3lg_4_1_4_1[[#This Row],[wunschantwort]]</f>
        <v>Kühlschränke und Herde gehören in der Fraktion E-Geräte (Großgeräte) entsorgt. Styropor, pfandfreie Getränkedosen und Essensverpackungen gehören in die Fraktion Kunststoff|Verpackungen.</v>
      </c>
      <c r="V96" s="11" t="str">
        <f>_3lg_4_1_4_1[[#This Row],[wunsch_klassifizierung]]</f>
        <v>waste_disposal_guidance</v>
      </c>
      <c r="W96" s="19" t="str">
        <f>_3lg_4_1_4_1[[#This Row],[generierte_antwort]]</f>
        <v>Styropor, das als Verpackung dient, gehört in die Fraktion "Kunststoff | Verpackungen". Anderes Styropor, wie Dämmmaterial, muss gesondert entsorgt werden – informiere dich dazu beim lokalen Wertstoffhof. Ein Herd darf nicht in den Sperrmüll, sondern gehört zur Fraktion E-Geräte (Großgeräte). Auch ein Kühlschrank zählt zu den E-Geräten (Großgeräte) und muss bei einer entsprechenden Sammelstelle für Elektroaltgeräte abgegeben werden. Erkundige dich bei deinem örtlichen Wertstoffhof oder der kommunalen Entsorgung nach den genauen Abgabemöglichkeiten.</v>
      </c>
      <c r="X96" s="9" t="s">
        <v>633</v>
      </c>
      <c r="AC96" s="18" t="str">
        <f>_3lg_4_1_4o[[#This Row],[anfrage]]</f>
        <v>Gertränkedosen, Styropor, Herde, Kühlschränke, Essensverpackungen. WO entsorgen?</v>
      </c>
      <c r="AD96" s="19" t="str">
        <f>_3lg_4_1_4o[[#This Row],[wunschantwort]]</f>
        <v>Kühlschränke und Herde gehören in der Fraktion E-Geräte (Großgeräte) entsorgt. Styropor, pfandfreie Getränkedosen und Essensverpackungen gehören in die Fraktion Kunststoff|Verpackungen.</v>
      </c>
      <c r="AE96" s="11" t="str">
        <f>_3lg_4_1_4o[[#This Row],[wunsch_klassifizierung]]</f>
        <v>waste_disposal_guidance</v>
      </c>
      <c r="AF96" s="19" t="str">
        <f>_3lg_4_1_4o[[#This Row],[generierte_antwort]]</f>
        <v>Styropor kann in der Fraktion Kunststoff | Verpackungen entsorgt werden, wenn es sich um Verpackungen handelt. Herde und Kühlschränke gehören zur Fraktion E-Geräte (Großgeräte) und dürfen nicht im Sperrmüll entsorgt werden. Sie sollten bei einer geeigneten Sammelstelle abgegeben werden.</v>
      </c>
      <c r="AG96" s="9" t="s">
        <v>633</v>
      </c>
    </row>
    <row r="97" spans="1:33" ht="225" x14ac:dyDescent="0.25">
      <c r="B97" s="1" t="str">
        <f>_3sm_4_1_4_1[[#This Row],[anfrage]]</f>
        <v>Seit geraumer Zeit möchte ich Aluminiumträger entsorgen, jedoch finde ich mich bei Ihnen nicht zurecht. Was muss ich dafür bestellen?</v>
      </c>
      <c r="C97" s="1" t="str">
        <f>_3sm_4_1_4_1[[#This Row],[wunschantwort]]</f>
        <v>Das weiß ich leider nicht</v>
      </c>
      <c r="D97" t="str">
        <f>_3sm_4_1_4_1[[#This Row],[wunsch_klassifizierung]]</f>
        <v>waste_disposal_guidance</v>
      </c>
      <c r="E97" s="1" t="str">
        <f>_3sm_4_1_4_1[[#This Row],[generierte_antwort]]</f>
        <v>Bitte kontaktieren Sie unseren Kundenservice</v>
      </c>
      <c r="F97" t="s">
        <v>633</v>
      </c>
      <c r="K97" s="1" t="str">
        <f>_3sm_4_1_4o[[#This Row],[anfrage]]</f>
        <v>Seit geraumer Zeit möchte ich Aluminiumträger entsorgen, jedoch finde ich mich bei Ihnen nicht zurecht. Was muss ich dafür bestellen?</v>
      </c>
      <c r="L97" s="1" t="str">
        <f>_3sm_4_1_4o[[#This Row],[wunschantwort]]</f>
        <v>Das weiß ich leider nicht</v>
      </c>
      <c r="M97" t="str">
        <f>_3sm_4_1_4o[[#This Row],[wunsch_klassifizierung]]</f>
        <v>waste_disposal_guidance</v>
      </c>
      <c r="N97" s="1" t="str">
        <f>_3sm_4_1_4o[[#This Row],[generierte_antwort]]</f>
        <v>Bitte kontaktieren Sie unseren Kundenservice</v>
      </c>
      <c r="O97" t="s">
        <v>633</v>
      </c>
      <c r="T97" s="18" t="str">
        <f>_3lg_4_1_4_1[[#This Row],[anfrage]]</f>
        <v>Seit geraumer Zeit möchte ich Aluminiumträger entsorgen, jedoch finde ich mich bei Ihnen nicht zurecht. Was muss ich dafür bestellen?</v>
      </c>
      <c r="U97" s="19" t="str">
        <f>_3lg_4_1_4_1[[#This Row],[wunschantwort]]</f>
        <v>Das weiß ich leider nicht</v>
      </c>
      <c r="V97" s="11" t="str">
        <f>_3lg_4_1_4_1[[#This Row],[wunsch_klassifizierung]]</f>
        <v>waste_disposal_guidance</v>
      </c>
      <c r="W97" s="19" t="str">
        <f>_3lg_4_1_4_1[[#This Row],[generierte_antwort]]</f>
        <v>Bitte kontaktieren Sie unseren Kundenservice</v>
      </c>
      <c r="X97" s="9" t="s">
        <v>633</v>
      </c>
      <c r="AC97" s="18" t="str">
        <f>_3lg_4_1_4o[[#This Row],[anfrage]]</f>
        <v>Seit geraumer Zeit möchte ich Aluminiumträger entsorgen, jedoch finde ich mich bei Ihnen nicht zurecht. Was muss ich dafür bestellen?</v>
      </c>
      <c r="AD97" s="19" t="str">
        <f>_3lg_4_1_4o[[#This Row],[wunschantwort]]</f>
        <v>Das weiß ich leider nicht</v>
      </c>
      <c r="AE97" s="11" t="str">
        <f>_3lg_4_1_4o[[#This Row],[wunsch_klassifizierung]]</f>
        <v>waste_disposal_guidance</v>
      </c>
      <c r="AF97" s="19" t="str">
        <f>_3lg_4_1_4o[[#This Row],[generierte_antwort]]</f>
        <v>Bitte kontaktieren Sie unseren Kundenservice</v>
      </c>
      <c r="AG97" s="9" t="s">
        <v>633</v>
      </c>
    </row>
    <row r="98" spans="1:33" ht="270" x14ac:dyDescent="0.25">
      <c r="B98" s="1" t="str">
        <f>_3sm_4_1_4_1[[#This Row],[anfrage]]</f>
        <v>Hallo ich habe einen Container für Kuinstoff bestellt und habe jetzt noch circa 150kg Schaumstoffplatten in alten Räumen entdeckt. Kann ich die direkt mitentsorgen?</v>
      </c>
      <c r="C98" s="1" t="str">
        <f>_3sm_4_1_4_1[[#This Row],[wunschantwort]]</f>
        <v>Nein, Schaumstoff gehört nicht in die Fraktion Kunststoff.</v>
      </c>
      <c r="D98" t="str">
        <f>_3sm_4_1_4_1[[#This Row],[wunsch_klassifizierung]]</f>
        <v>waste_disposal_guidance</v>
      </c>
      <c r="E98" s="1" t="str">
        <f>_3sm_4_1_4_1[[#This Row],[generierte_antwort]]</f>
        <v>Bitte kontaktieren Sie unseren Kundenservice</v>
      </c>
      <c r="F98" t="s">
        <v>633</v>
      </c>
      <c r="K98" s="1" t="str">
        <f>_3sm_4_1_4o[[#This Row],[anfrage]]</f>
        <v>Hallo ich habe einen Container für Kuinstoff bestellt und habe jetzt noch circa 150kg Schaumstoffplatten in alten Räumen entdeckt. Kann ich die direkt mitentsorgen?</v>
      </c>
      <c r="L98" s="1" t="str">
        <f>_3sm_4_1_4o[[#This Row],[wunschantwort]]</f>
        <v>Nein, Schaumstoff gehört nicht in die Fraktion Kunststoff.</v>
      </c>
      <c r="M98" t="str">
        <f>_3sm_4_1_4o[[#This Row],[wunsch_klassifizierung]]</f>
        <v>waste_disposal_guidance</v>
      </c>
      <c r="N98" s="1" t="str">
        <f>_3sm_4_1_4o[[#This Row],[generierte_antwort]]</f>
        <v>Bitte kontaktieren Sie unseren Kundenservice</v>
      </c>
      <c r="O98" t="s">
        <v>633</v>
      </c>
      <c r="T98" s="18" t="str">
        <f>_3lg_4_1_4_1[[#This Row],[anfrage]]</f>
        <v>Hallo ich habe einen Container für Kuinstoff bestellt und habe jetzt noch circa 150kg Schaumstoffplatten in alten Räumen entdeckt. Kann ich die direkt mitentsorgen?</v>
      </c>
      <c r="U98" s="19" t="str">
        <f>_3lg_4_1_4_1[[#This Row],[wunschantwort]]</f>
        <v>Nein, Schaumstoff gehört nicht in die Fraktion Kunststoff.</v>
      </c>
      <c r="V98" s="11" t="str">
        <f>_3lg_4_1_4_1[[#This Row],[wunsch_klassifizierung]]</f>
        <v>waste_disposal_guidance</v>
      </c>
      <c r="W98" s="19" t="str">
        <f>_3lg_4_1_4_1[[#This Row],[generierte_antwort]]</f>
        <v>Bitte kontaktieren Sie unseren Kundenservice</v>
      </c>
      <c r="X98" s="9" t="s">
        <v>633</v>
      </c>
      <c r="AC98" s="18" t="str">
        <f>_3lg_4_1_4o[[#This Row],[anfrage]]</f>
        <v>Hallo ich habe einen Container für Kuinstoff bestellt und habe jetzt noch circa 150kg Schaumstoffplatten in alten Räumen entdeckt. Kann ich die direkt mitentsorgen?</v>
      </c>
      <c r="AD98" s="19" t="str">
        <f>_3lg_4_1_4o[[#This Row],[wunschantwort]]</f>
        <v>Nein, Schaumstoff gehört nicht in die Fraktion Kunststoff.</v>
      </c>
      <c r="AE98" s="11" t="str">
        <f>_3lg_4_1_4o[[#This Row],[wunsch_klassifizierung]]</f>
        <v>waste_disposal_guidance</v>
      </c>
      <c r="AF98" s="19" t="str">
        <f>_3lg_4_1_4o[[#This Row],[generierte_antwort]]</f>
        <v>Bitte kontaktieren Sie unseren Kundenservice</v>
      </c>
      <c r="AG98" s="9" t="s">
        <v>633</v>
      </c>
    </row>
    <row r="99" spans="1:33" ht="255" x14ac:dyDescent="0.25">
      <c r="B99" s="1" t="str">
        <f>_3sm_4_1_4_1[[#This Row],[anfrage]]</f>
        <v>Fliesen 2 Paletten, Ziegel (kaputt) 1m³</v>
      </c>
      <c r="C99" s="1" t="str">
        <f>_3sm_4_1_4_1[[#This Row],[wunschantwort]]</f>
        <v>Beides gehört in die Fraktion Bauschutt</v>
      </c>
      <c r="D99" t="str">
        <f>_3sm_4_1_4_1[[#This Row],[wunsch_klassifizierung]]</f>
        <v>waste_disposal_guidance</v>
      </c>
      <c r="E99" s="1" t="str">
        <f>_3sm_4_1_4_1[[#This Row],[generierte_antwort]]</f>
        <v>Fliesen auf zwei Paletten kannst du als Bauschutt bei einer Bauschuttannahmestelle oder einem Wertstoffhof entsorgen, solange keine anderen Materialien beigemischt sind. Kaputte Ziegel im Volumen von 1m³ dürfen ebenfalls als Bauschutt oder Baumischabfall entsorgt werden, da Ziegel dort erlaubt sind. Das Volumen von 1m³ ist dabei kein Problem, solange keine verbotenen Stoffe enthalten sind.</v>
      </c>
      <c r="F99" t="s">
        <v>632</v>
      </c>
      <c r="K99" s="1" t="str">
        <f>_3sm_4_1_4o[[#This Row],[anfrage]]</f>
        <v>Fliesen 2 Paletten, Ziegel (kaputt) 1m³</v>
      </c>
      <c r="L99" s="1" t="str">
        <f>_3sm_4_1_4o[[#This Row],[wunschantwort]]</f>
        <v>Beides gehört in die Fraktion Bauschutt</v>
      </c>
      <c r="M99" t="str">
        <f>_3sm_4_1_4o[[#This Row],[wunsch_klassifizierung]]</f>
        <v>waste_disposal_guidance</v>
      </c>
      <c r="N99" s="1" t="str">
        <f>_3sm_4_1_4o[[#This Row],[generierte_antwort]]</f>
        <v>Fliesen auf Paletten können als Bauschutt entsorgt werden, wobei die Paletten separat als Holz A1 - A3 entsorgt werden können. Kaputte Ziegel dürfen ebenfalls in den Bauschuttcontainer, da sie zu den mineralischen Abfällen gehören.</v>
      </c>
      <c r="O99" t="s">
        <v>632</v>
      </c>
      <c r="T99" s="18" t="str">
        <f>_3lg_4_1_4_1[[#This Row],[anfrage]]</f>
        <v>Fliesen 2 Paletten, Ziegel (kaputt) 1m³</v>
      </c>
      <c r="U99" s="19" t="str">
        <f>_3lg_4_1_4_1[[#This Row],[wunschantwort]]</f>
        <v>Beides gehört in die Fraktion Bauschutt</v>
      </c>
      <c r="V99" s="11" t="str">
        <f>_3lg_4_1_4_1[[#This Row],[wunsch_klassifizierung]]</f>
        <v>waste_disposal_guidance</v>
      </c>
      <c r="W99" s="19" t="str">
        <f>_3lg_4_1_4_1[[#This Row],[generierte_antwort]]</f>
        <v>Fliesen auf zwei Paletten kannst du als Bauschutt entsorgen, achte darauf, dass keine anderen Stoffe wie Holz oder Kunststoff dabei sind. Kaputte Ziegel im Volumen von 1m³ dürfen ebenfalls entsorgt werden, entweder als Baumischabfall oder Bauschutt, da sie in beiden Fraktionen zulässig sind.</v>
      </c>
      <c r="X99" s="9" t="s">
        <v>632</v>
      </c>
      <c r="AC99" s="18" t="str">
        <f>_3lg_4_1_4o[[#This Row],[anfrage]]</f>
        <v>Fliesen 2 Paletten, Ziegel (kaputt) 1m³</v>
      </c>
      <c r="AD99" s="19" t="str">
        <f>_3lg_4_1_4o[[#This Row],[wunschantwort]]</f>
        <v>Beides gehört in die Fraktion Bauschutt</v>
      </c>
      <c r="AE99" s="11" t="str">
        <f>_3lg_4_1_4o[[#This Row],[wunsch_klassifizierung]]</f>
        <v>waste_disposal_guidance</v>
      </c>
      <c r="AF99" s="19" t="str">
        <f>_3lg_4_1_4o[[#This Row],[generierte_antwort]]</f>
        <v>Fliesen können in der Fraktion Bauschutt entsorgt werden, ebenso wie kaputte Ziegel, da beide zu den erlaubten Materialien für diese Fraktion gehören.</v>
      </c>
      <c r="AG99" s="9" t="s">
        <v>632</v>
      </c>
    </row>
    <row r="100" spans="1:33" ht="210" x14ac:dyDescent="0.25">
      <c r="B100" s="1" t="str">
        <f>_3sm_4_1_4_1[[#This Row],[anfrage]]</f>
        <v>Nach Entrümpellung circa 500 Bücher und 10 Regale zu entsorgen. Wohin? Liebe grüße</v>
      </c>
      <c r="C100" s="1" t="str">
        <f>_3sm_4_1_4_1[[#This Row],[wunschantwort]]</f>
        <v>Bücher gehören in den Pappe|Papier Container. Die Regale können im Sperrmüll entsorgt werden.</v>
      </c>
      <c r="D100" t="str">
        <f>_3sm_4_1_4_1[[#This Row],[wunsch_klassifizierung]]</f>
        <v>waste_disposal_guidance</v>
      </c>
      <c r="E100" s="1" t="str">
        <f>_3sm_4_1_4_1[[#This Row],[generierte_antwort]]</f>
        <v>Bücher ohne Kunststoffeinband kannst du im Altpapier entsorgen, Bücher mit Kunststoffeinband solltest du vorher vom Einband trennen oder anderweitig entsorgen. Alte Regale gehören zum Sperrmüll und können dort abgegeben werden. Liebe Grüße!</v>
      </c>
      <c r="F100" t="s">
        <v>632</v>
      </c>
      <c r="K100" s="1" t="str">
        <f>_3sm_4_1_4o[[#This Row],[anfrage]]</f>
        <v>Nach Entrümpellung circa 500 Bücher und 10 Regale zu entsorgen. Wohin? Liebe grüße</v>
      </c>
      <c r="L100" s="1" t="str">
        <f>_3sm_4_1_4o[[#This Row],[wunschantwort]]</f>
        <v>Bücher gehören in den Pappe|Papier Container. Die Regale können im Sperrmüll entsorgt werden.</v>
      </c>
      <c r="M100" t="str">
        <f>_3sm_4_1_4o[[#This Row],[wunsch_klassifizierung]]</f>
        <v>waste_disposal_guidance</v>
      </c>
      <c r="N100" s="1" t="str">
        <f>_3sm_4_1_4o[[#This Row],[generierte_antwort]]</f>
        <v>Bücher ohne Kunststoffeinband können umweltgerecht im Altpapier entsorgt werden. Regale gehören zur Fraktion Sperrmüll und können entsprechend entsorgt werden.</v>
      </c>
      <c r="O100" t="s">
        <v>632</v>
      </c>
      <c r="T100" s="18" t="str">
        <f>_3lg_4_1_4_1[[#This Row],[anfrage]]</f>
        <v>Nach Entrümpellung circa 500 Bücher und 10 Regale zu entsorgen. Wohin? Liebe grüße</v>
      </c>
      <c r="U100" s="19" t="str">
        <f>_3lg_4_1_4_1[[#This Row],[wunschantwort]]</f>
        <v>Bücher gehören in den Pappe|Papier Container. Die Regale können im Sperrmüll entsorgt werden.</v>
      </c>
      <c r="V100" s="11" t="str">
        <f>_3lg_4_1_4_1[[#This Row],[wunsch_klassifizierung]]</f>
        <v>waste_disposal_guidance</v>
      </c>
      <c r="W100" s="19" t="str">
        <f>_3lg_4_1_4_1[[#This Row],[generierte_antwort]]</f>
        <v>Bücher ohne Kunststoffeinband kannst du im Altpapier entsorgen. Bücher mit Kunststoffeinband müssen anderweitig entsorgt werden, also nicht ins Altpapier. Regale kannst du über den Sperrmüll entsorgen, da sie dort ausdrücklich erlaubt sind.</v>
      </c>
      <c r="X100" s="9" t="s">
        <v>632</v>
      </c>
      <c r="AC100" s="18" t="str">
        <f>_3lg_4_1_4o[[#This Row],[anfrage]]</f>
        <v>Nach Entrümpellung circa 500 Bücher und 10 Regale zu entsorgen. Wohin? Liebe grüße</v>
      </c>
      <c r="AD100" s="19" t="str">
        <f>_3lg_4_1_4o[[#This Row],[wunschantwort]]</f>
        <v>Bücher gehören in den Pappe|Papier Container. Die Regale können im Sperrmüll entsorgt werden.</v>
      </c>
      <c r="AE100" s="11" t="str">
        <f>_3lg_4_1_4o[[#This Row],[wunsch_klassifizierung]]</f>
        <v>waste_disposal_guidance</v>
      </c>
      <c r="AF100" s="19" t="str">
        <f>_3lg_4_1_4o[[#This Row],[generierte_antwort]]</f>
        <v>Bücher ohne Kunststoffeinband können im Altpapier entsorgt werden, während Regale im Sperrmüll entsorgt werden dürfen.</v>
      </c>
      <c r="AG100" s="9" t="s">
        <v>632</v>
      </c>
    </row>
    <row r="101" spans="1:33" ht="270" x14ac:dyDescent="0.25">
      <c r="B101" s="1" t="str">
        <f>_3sm_4_1_4_1[[#This Row],[anfrage]]</f>
        <v>20 Europaletten, Matratzen, Teppiche</v>
      </c>
      <c r="C101" s="1" t="str">
        <f>_3sm_4_1_4_1[[#This Row],[wunschantwort]]</f>
        <v>Teppiche und Matratzen gehören in den Sperrmüll. Europaletten können in der Fraktion Holz A1-A3 entsorgt werden.</v>
      </c>
      <c r="D101" t="str">
        <f>_3sm_4_1_4_1[[#This Row],[wunsch_klassifizierung]]</f>
        <v>waste_disposal_guidance</v>
      </c>
      <c r="E101" s="1" t="str">
        <f>_3sm_4_1_4_1[[#This Row],[generierte_antwort]]</f>
        <v>Europaletten aus Vollholz sollten in der Fraktion Holz A1 - A3 entsorgt werden und nicht im Baumischabfall oder Mischabfall/Gewerbeabfall. Nägel und kleine Metallteile müssen dabei nicht entfernt werden. Matratzen und Teppiche dürfen beide im Sperrmüll entsorgt werden.</v>
      </c>
      <c r="F101" t="s">
        <v>632</v>
      </c>
      <c r="K101" s="1" t="str">
        <f>_3sm_4_1_4o[[#This Row],[anfrage]]</f>
        <v>20 Europaletten, Matratzen, Teppiche</v>
      </c>
      <c r="L101" s="1" t="str">
        <f>_3sm_4_1_4o[[#This Row],[wunschantwort]]</f>
        <v>Teppiche und Matratzen gehören in den Sperrmüll. Europaletten können in der Fraktion Holz A1-A3 entsorgt werden.</v>
      </c>
      <c r="M101" t="str">
        <f>_3sm_4_1_4o[[#This Row],[wunsch_klassifizierung]]</f>
        <v>waste_disposal_guidance</v>
      </c>
      <c r="N101" s="1" t="str">
        <f>_3sm_4_1_4o[[#This Row],[generierte_antwort]]</f>
        <v>Europaletten können in der Fraktion Holz A1 - A3 entsorgt werden. Matratzen dürfen in den Sperrmüll. Teppiche gehören zu sperrigen Abfällen und sollten ebenfalls über Sperrmüll entsorgt werden.</v>
      </c>
      <c r="O101" t="s">
        <v>632</v>
      </c>
      <c r="T101" s="18" t="str">
        <f>_3lg_4_1_4_1[[#This Row],[anfrage]]</f>
        <v>20 Europaletten, Matratzen, Teppiche</v>
      </c>
      <c r="U101" s="19" t="str">
        <f>_3lg_4_1_4_1[[#This Row],[wunschantwort]]</f>
        <v>Teppiche und Matratzen gehören in den Sperrmüll. Europaletten können in der Fraktion Holz A1-A3 entsorgt werden.</v>
      </c>
      <c r="V101" s="11" t="str">
        <f>_3lg_4_1_4_1[[#This Row],[wunsch_klassifizierung]]</f>
        <v>waste_disposal_guidance</v>
      </c>
      <c r="W101" s="19" t="str">
        <f>_3lg_4_1_4_1[[#This Row],[generierte_antwort]]</f>
        <v>Europaletten aus Vollholz entsorgst du bei der Holzfraktion A1 - A3, Nägel und kleine Metallteile müssen nicht entfernt werden, solange keine schädlichen Verunreinigungen vorliegen. Matratzen und Teppiche kannst du im Sperrmüll entsorgen.</v>
      </c>
      <c r="X101" s="9" t="s">
        <v>632</v>
      </c>
      <c r="AC101" s="18" t="str">
        <f>_3lg_4_1_4o[[#This Row],[anfrage]]</f>
        <v>20 Europaletten, Matratzen, Teppiche</v>
      </c>
      <c r="AD101" s="19" t="str">
        <f>_3lg_4_1_4o[[#This Row],[wunschantwort]]</f>
        <v>Teppiche und Matratzen gehören in den Sperrmüll. Europaletten können in der Fraktion Holz A1-A3 entsorgt werden.</v>
      </c>
      <c r="AE101" s="11" t="str">
        <f>_3lg_4_1_4o[[#This Row],[wunsch_klassifizierung]]</f>
        <v>waste_disposal_guidance</v>
      </c>
      <c r="AF101" s="19" t="str">
        <f>_3lg_4_1_4o[[#This Row],[generierte_antwort]]</f>
        <v>Europaletten können in der Fraktion Holz A1 - A3 entsorgt werden, Matratzen dürfen in den Sperrmüll, und Teppiche werden ebenfalls im Sperrmüll entsorgt.</v>
      </c>
      <c r="AG101" s="9" t="s">
        <v>632</v>
      </c>
    </row>
    <row r="102" spans="1:33" x14ac:dyDescent="0.25">
      <c r="K102" s="1"/>
    </row>
    <row r="109" spans="1:33" ht="60" x14ac:dyDescent="0.25">
      <c r="A109" t="s">
        <v>646</v>
      </c>
      <c r="B109" s="1" t="s">
        <v>647</v>
      </c>
      <c r="C109" s="1" t="s">
        <v>648</v>
      </c>
      <c r="D109" t="s">
        <v>649</v>
      </c>
      <c r="E109" s="1" t="s">
        <v>650</v>
      </c>
      <c r="F109" s="1" t="s">
        <v>651</v>
      </c>
      <c r="G109" s="1" t="s">
        <v>652</v>
      </c>
      <c r="H109" s="1" t="s">
        <v>653</v>
      </c>
    </row>
    <row r="110" spans="1:33" x14ac:dyDescent="0.25">
      <c r="A110" t="s">
        <v>596</v>
      </c>
      <c r="B110" s="1">
        <v>100</v>
      </c>
      <c r="C110" s="1">
        <f>COUNTIF(Tabelle9[übereinstimmung?],"Ja")</f>
        <v>70</v>
      </c>
      <c r="D110" s="1">
        <f>COUNTIF(Tabelle9[übereinstimmung?],"Nein")</f>
        <v>30</v>
      </c>
      <c r="E110" s="1">
        <f>COUNTIF(Tabelle9[wunschkategorisierung],"waste_disposal_guidance")
+COUNTIF(Tabelle9[wunschkategorisierung],"internal_faq")</f>
        <v>48</v>
      </c>
      <c r="F110" s="1">
        <f>COUNTIFS(Tabelle9[wunschkategorisierung],"waste_disposal_guidance",Tabelle9[übereinstimmung?],"Ja")
+COUNTIFS(Tabelle9[wunschkategorisierung],"internal_faq",Tabelle9[übereinstimmung?],"Ja")</f>
        <v>21</v>
      </c>
      <c r="G110">
        <f>F110/E110</f>
        <v>0.4375</v>
      </c>
      <c r="H110">
        <f>C110/B110</f>
        <v>0.7</v>
      </c>
    </row>
    <row r="111" spans="1:33" x14ac:dyDescent="0.25">
      <c r="A111" t="s">
        <v>599</v>
      </c>
      <c r="B111" s="1">
        <v>100</v>
      </c>
      <c r="C111" s="1">
        <f>COUNTIF(Tabelle10[übereinstimmung?],"Ja")</f>
        <v>66</v>
      </c>
      <c r="D111" s="1">
        <f>COUNTIF(Tabelle10[übereinstimmung?],"Nein")</f>
        <v>34</v>
      </c>
      <c r="E111" s="1">
        <f>COUNTIF(Tabelle10[wunschkategorisierung],"waste_disposal_guidance")
+COUNTIF(Tabelle10[wunschkategorisierung],"internal_faq")</f>
        <v>48</v>
      </c>
      <c r="F111" s="1">
        <f>COUNTIFS(Tabelle10[wunschkategorisierung],"waste_disposal_guidance",Tabelle10[übereinstimmung?],"Ja")
+COUNTIFS(Tabelle10[wunschkategorisierung],"internal_faq",Tabelle10[übereinstimmung?],"Ja")</f>
        <v>17</v>
      </c>
      <c r="G111">
        <f>F111/E111</f>
        <v>0.35416666666666669</v>
      </c>
      <c r="H111">
        <f>C111/B111</f>
        <v>0.66</v>
      </c>
    </row>
    <row r="112" spans="1:33" x14ac:dyDescent="0.25">
      <c r="A112" t="s">
        <v>871</v>
      </c>
      <c r="B112" s="1">
        <v>100</v>
      </c>
      <c r="C112" s="1">
        <f>COUNTIF(Tabelle17[übereinstimmung?],"Ja")</f>
        <v>71</v>
      </c>
      <c r="D112" s="1">
        <f>COUNTIF(Tabelle17[übereinstimmung?],"Nein")</f>
        <v>29</v>
      </c>
      <c r="E112" s="1">
        <f>COUNTIF(Tabelle17[wunschkategorisierung],"waste_disposal_guidance")
+COUNTIF(Tabelle17[wunschkategorisierung],"internal_faq")</f>
        <v>48</v>
      </c>
      <c r="F112" s="1">
        <f>COUNTIFS(Tabelle17[wunschkategorisierung],"waste_disposal_guidance",Tabelle17[übereinstimmung?],"Ja")
+COUNTIFS(Tabelle17[wunschkategorisierung],"internal_faq",Tabelle17[übereinstimmung?],"Ja")</f>
        <v>22</v>
      </c>
      <c r="G112">
        <f>F112/E112</f>
        <v>0.45833333333333331</v>
      </c>
      <c r="H112">
        <f>C112/B112</f>
        <v>0.71</v>
      </c>
    </row>
    <row r="113" spans="1:8" x14ac:dyDescent="0.25">
      <c r="A113" t="s">
        <v>875</v>
      </c>
      <c r="B113" s="1">
        <v>100</v>
      </c>
      <c r="C113" s="1">
        <f>COUNTIF(Tabelle18[übereinstimmung?],"Ja")</f>
        <v>73</v>
      </c>
      <c r="D113" s="1">
        <f>COUNTIF(Tabelle18[übereinstimmung?],"Nein")</f>
        <v>27</v>
      </c>
      <c r="E113" s="1">
        <f>COUNTIF(Tabelle18[wunschkategorisierung],"waste_disposal_guidance")
+COUNTIF(Tabelle18[wunschkategorisierung],"internal_faq")</f>
        <v>48</v>
      </c>
      <c r="F113" s="1">
        <f>COUNTIFS(Tabelle18[wunschkategorisierung],"waste_disposal_guidance",Tabelle18[übereinstimmung?],"Ja")
+COUNTIFS(Tabelle18[wunschkategorisierung],"internal_faq",Tabelle18[übereinstimmung?],"Ja")</f>
        <v>24</v>
      </c>
      <c r="G113">
        <f>F113/E113</f>
        <v>0.5</v>
      </c>
      <c r="H113">
        <f>C113/B113</f>
        <v>0.73</v>
      </c>
    </row>
  </sheetData>
  <pageMargins left="0.7" right="0.7" top="0.78740157499999996" bottom="0.78740157499999996" header="0.3" footer="0.3"/>
  <tableParts count="4">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5B337-2A89-4854-9DAC-52F44D2CDEB6}">
  <sheetPr codeName="Tabelle13">
    <tabColor theme="1"/>
  </sheetPr>
  <dimension ref="A1:AI112"/>
  <sheetViews>
    <sheetView tabSelected="1" topLeftCell="A79" workbookViewId="0">
      <selection activeCell="H113" sqref="H113"/>
    </sheetView>
  </sheetViews>
  <sheetFormatPr baseColWidth="10" defaultRowHeight="15" x14ac:dyDescent="0.25"/>
  <cols>
    <col min="2" max="2" width="11.5703125" customWidth="1"/>
    <col min="3" max="3" width="15.7109375" customWidth="1"/>
    <col min="4" max="4" width="13.28515625" customWidth="1"/>
    <col min="5" max="5" width="13.5703125" customWidth="1"/>
    <col min="7" max="7" width="14" customWidth="1"/>
    <col min="8" max="8" width="14.42578125" customWidth="1"/>
    <col min="11" max="11" width="11.5703125" customWidth="1"/>
    <col min="12" max="12" width="15.7109375" customWidth="1"/>
    <col min="13" max="13" width="13.28515625" customWidth="1"/>
    <col min="14" max="14" width="13.5703125" customWidth="1"/>
    <col min="16" max="16" width="14" customWidth="1"/>
    <col min="17" max="17" width="14.42578125" customWidth="1"/>
    <col min="20" max="20" width="11.5703125" customWidth="1"/>
    <col min="21" max="21" width="15.7109375" customWidth="1"/>
    <col min="22" max="22" width="13.28515625" customWidth="1"/>
    <col min="23" max="23" width="13.5703125" customWidth="1"/>
    <col min="25" max="25" width="14" customWidth="1"/>
    <col min="26" max="26" width="14.42578125" customWidth="1"/>
    <col min="29" max="29" width="11.5703125" customWidth="1"/>
    <col min="30" max="30" width="15.7109375" customWidth="1"/>
    <col min="31" max="31" width="13.28515625" customWidth="1"/>
    <col min="32" max="32" width="13.5703125" customWidth="1"/>
    <col min="34" max="34" width="14" customWidth="1"/>
    <col min="35" max="35" width="14.42578125" customWidth="1"/>
  </cols>
  <sheetData>
    <row r="1" spans="1:35" x14ac:dyDescent="0.25">
      <c r="A1" t="s">
        <v>596</v>
      </c>
      <c r="B1" t="s">
        <v>642</v>
      </c>
      <c r="C1" t="s">
        <v>876</v>
      </c>
      <c r="D1" t="s">
        <v>877</v>
      </c>
      <c r="E1" t="s">
        <v>878</v>
      </c>
      <c r="F1" t="s">
        <v>879</v>
      </c>
      <c r="G1" t="s">
        <v>880</v>
      </c>
      <c r="H1" t="s">
        <v>881</v>
      </c>
      <c r="J1" t="s">
        <v>599</v>
      </c>
      <c r="K1" t="s">
        <v>642</v>
      </c>
      <c r="L1" t="s">
        <v>876</v>
      </c>
      <c r="M1" t="s">
        <v>877</v>
      </c>
      <c r="N1" t="s">
        <v>878</v>
      </c>
      <c r="O1" t="s">
        <v>879</v>
      </c>
      <c r="P1" t="s">
        <v>880</v>
      </c>
      <c r="Q1" t="s">
        <v>881</v>
      </c>
      <c r="S1" t="s">
        <v>871</v>
      </c>
      <c r="T1" t="s">
        <v>642</v>
      </c>
      <c r="U1" t="s">
        <v>876</v>
      </c>
      <c r="V1" t="s">
        <v>877</v>
      </c>
      <c r="W1" t="s">
        <v>878</v>
      </c>
      <c r="X1" t="s">
        <v>879</v>
      </c>
      <c r="Y1" t="s">
        <v>880</v>
      </c>
      <c r="Z1" t="s">
        <v>881</v>
      </c>
      <c r="AB1" t="s">
        <v>872</v>
      </c>
      <c r="AC1" t="s">
        <v>642</v>
      </c>
      <c r="AD1" t="s">
        <v>876</v>
      </c>
      <c r="AE1" t="s">
        <v>877</v>
      </c>
      <c r="AF1" t="s">
        <v>878</v>
      </c>
      <c r="AG1" t="s">
        <v>879</v>
      </c>
      <c r="AH1" t="s">
        <v>880</v>
      </c>
      <c r="AI1" t="s">
        <v>881</v>
      </c>
    </row>
    <row r="2" spans="1:35" x14ac:dyDescent="0.25">
      <c r="B2" t="str">
        <f>_3sm_4_1_4_1[[#This Row],[anfrage]]</f>
        <v>Wir möchten Sperrmüll entsorgen. Darf im Container auch eine alte Stehlampe, Stühle und Tische entsorgt werden. Außerdem haben wir einen alten Crosstrainer wie sieht es damit aus?</v>
      </c>
      <c r="C2" t="str">
        <f>Tabelle4[[#This Row],[Richtige Anzahl anonymisiert]]</f>
        <v>JA</v>
      </c>
      <c r="D2" t="str">
        <f>IF(_3sm_4_1_4_1[[#This Row],[wunsch_klassifizierung]]=_3sm_4_1_4_1[[#This Row],[klassifizierung]],"JA","NEIN")</f>
        <v>JA</v>
      </c>
      <c r="E2" t="str">
        <f>IF(Tabelle6[[#This Row],[fragen_richtig_generiert?]]=1,"JA","NEIN")</f>
        <v>JA</v>
      </c>
      <c r="G2" t="str">
        <f>IF(Tabelle9[[#This Row],[übereinstimmung?]]="Ja","JA","NEIN")</f>
        <v>JA</v>
      </c>
      <c r="H2" t="str">
        <f t="shared" ref="H2:H33" si="0">IF(AND(C2=D2,E2=C2,E2=G2),"Alles korrekt","Unterschiedlich")</f>
        <v>Alles korrekt</v>
      </c>
      <c r="K2" t="str">
        <f>_3sm_4_1_4o[[#This Row],[anfrage]]</f>
        <v>Wir möchten Sperrmüll entsorgen. Darf im Container auch eine alte Stehlampe, Stühle und Tische entsorgt werden. Außerdem haben wir einen alten Crosstrainer wie sieht es damit aus?</v>
      </c>
      <c r="L2" t="str">
        <f>Tabelle4[[#This Row],[Richtige Anzahl anonymisiert]]</f>
        <v>JA</v>
      </c>
      <c r="M2" t="str">
        <f>IF(_3sm_4_1_4o[[#This Row],[wunsch_klassifizierung]]=_3sm_4_1_4o[[#This Row],[klassifizierung]],"JA","NEIN")</f>
        <v>JA</v>
      </c>
      <c r="N2" t="str">
        <f>IF(Tabelle68[[#This Row],[fragen_richtig_generiert?]]=1,"JA","NEIN")</f>
        <v>JA</v>
      </c>
      <c r="P2" t="str">
        <f>IF(Tabelle10[[#This Row],[übereinstimmung?]]="Ja","JA","NEIN")</f>
        <v>JA</v>
      </c>
      <c r="Q2" t="str">
        <f t="shared" ref="Q2:Q33" si="1">IF(AND(L2=M2,N2=L2,N2=P2),"Alles korrekt","Unterschiedlich")</f>
        <v>Alles korrekt</v>
      </c>
      <c r="T2" t="str">
        <f>_3lg_4_1_4_1[[#This Row],[anfrage]]</f>
        <v>Wir möchten Sperrmüll entsorgen. Darf im Container auch eine alte Stehlampe, Stühle und Tische entsorgt werden. Außerdem haben wir einen alten Crosstrainer wie sieht es damit aus?</v>
      </c>
      <c r="U2" t="str">
        <f>Tabelle4[[#This Row],[Richtige Anzahl anonymisiert]]</f>
        <v>JA</v>
      </c>
      <c r="V2" t="str">
        <f>IF(_3lg_4_1_4_1[[#This Row],[wunsch_klassifizierung]]=_3lg_4_1_4_1[[#This Row],[klassifizierung]],"JA","NEIN")</f>
        <v>JA</v>
      </c>
      <c r="W2" t="str">
        <f>IF(Tabelle14[[#This Row],[fragen_richtig_generiert?]]=1,"JA","NEIN")</f>
        <v>JA</v>
      </c>
      <c r="Y2" t="str">
        <f>IF(Tabelle17[[#This Row],[übereinstimmung?]]="Ja","JA","NEIN")</f>
        <v>JA</v>
      </c>
      <c r="Z2" t="str">
        <f t="shared" ref="Z2:Z33" si="2">IF(AND(U2=V2,W2=U2,W2=Y2),"Alles korrekt","Unterschiedlich")</f>
        <v>Alles korrekt</v>
      </c>
      <c r="AC2" t="str">
        <f>_3lg_4_1_4o[[#This Row],[anfrage]]</f>
        <v>Wir möchten Sperrmüll entsorgen. Darf im Container auch eine alte Stehlampe, Stühle und Tische entsorgt werden. Außerdem haben wir einen alten Crosstrainer wie sieht es damit aus?</v>
      </c>
      <c r="AD2" t="str">
        <f>Tabelle4[[#This Row],[Richtige Anzahl anonymisiert]]</f>
        <v>JA</v>
      </c>
      <c r="AE2" t="str">
        <f>IF(_3lg_4_1_4o[[#This Row],[wunsch_klassifizierung]]=_3lg_4_1_4o[[#This Row],[klassifizierung]],"JA","NEIN")</f>
        <v>JA</v>
      </c>
      <c r="AF2" t="str">
        <f>IF(Tabelle15[[#This Row],[fragen_richtig_generiert?]]=1,"JA","NEIN")</f>
        <v>JA</v>
      </c>
      <c r="AH2" t="str">
        <f>IF(Tabelle18[[#This Row],[übereinstimmung?]]="Ja","JA","NEIN")</f>
        <v>JA</v>
      </c>
      <c r="AI2" t="str">
        <f t="shared" ref="AI2:AI33" si="3">IF(AND(AD2=AE2,AF2=AD2,AF2=AH2),"Alles korrekt","Unterschiedlich")</f>
        <v>Alles korrekt</v>
      </c>
    </row>
    <row r="3" spans="1:35" x14ac:dyDescent="0.25">
      <c r="B3" t="str">
        <f>_3sm_4_1_4_1[[#This Row],[anfrage]]</f>
        <v>wir bitten um Abholung der Herrenlosen Papiermülltonne in der Otto-Suhr Allee- 80-82</v>
      </c>
      <c r="C3" t="str">
        <f>Tabelle4[[#This Row],[Richtige Anzahl anonymisiert]]</f>
        <v>JA</v>
      </c>
      <c r="D3" t="str">
        <f>IF(_3sm_4_1_4_1[[#This Row],[wunsch_klassifizierung]]=_3sm_4_1_4_1[[#This Row],[klassifizierung]],"JA","NEIN")</f>
        <v>JA</v>
      </c>
      <c r="E3" t="str">
        <f>IF(Tabelle6[[#This Row],[fragen_richtig_generiert?]]=1,"JA","NEIN")</f>
        <v>NEIN</v>
      </c>
      <c r="G3" t="str">
        <f>IF(Tabelle9[[#This Row],[übereinstimmung?]]="Ja","JA","NEIN")</f>
        <v>JA</v>
      </c>
      <c r="H3" t="str">
        <f t="shared" si="0"/>
        <v>Unterschiedlich</v>
      </c>
      <c r="K3" t="str">
        <f>_3sm_4_1_4o[[#This Row],[anfrage]]</f>
        <v>wir bitten um Abholung der Herrenlosen Papiermülltonne in der Otto-Suhr Allee- 80-82</v>
      </c>
      <c r="L3" t="str">
        <f>Tabelle4[[#This Row],[Richtige Anzahl anonymisiert]]</f>
        <v>JA</v>
      </c>
      <c r="M3" t="str">
        <f>IF(_3sm_4_1_4o[[#This Row],[wunsch_klassifizierung]]=_3sm_4_1_4o[[#This Row],[klassifizierung]],"JA","NEIN")</f>
        <v>JA</v>
      </c>
      <c r="N3" t="str">
        <f>IF(Tabelle68[[#This Row],[fragen_richtig_generiert?]]=1,"JA","NEIN")</f>
        <v>NEIN</v>
      </c>
      <c r="P3" t="str">
        <f>IF(Tabelle10[[#This Row],[übereinstimmung?]]="Ja","JA","NEIN")</f>
        <v>JA</v>
      </c>
      <c r="Q3" t="str">
        <f t="shared" si="1"/>
        <v>Unterschiedlich</v>
      </c>
      <c r="T3" t="str">
        <f>_3lg_4_1_4_1[[#This Row],[anfrage]]</f>
        <v>wir bitten um Abholung der Herrenlosen Papiermülltonne in der Otto-Suhr Allee- 80-82</v>
      </c>
      <c r="U3" t="str">
        <f>Tabelle4[[#This Row],[Richtige Anzahl anonymisiert]]</f>
        <v>JA</v>
      </c>
      <c r="V3" t="str">
        <f>IF(_3lg_4_1_4_1[[#This Row],[wunsch_klassifizierung]]=_3lg_4_1_4_1[[#This Row],[klassifizierung]],"JA","NEIN")</f>
        <v>JA</v>
      </c>
      <c r="W3" t="str">
        <f>IF(Tabelle14[[#This Row],[fragen_richtig_generiert?]]=1,"JA","NEIN")</f>
        <v>NEIN</v>
      </c>
      <c r="Y3" t="str">
        <f>IF(Tabelle17[[#This Row],[übereinstimmung?]]="Ja","JA","NEIN")</f>
        <v>JA</v>
      </c>
      <c r="Z3" t="str">
        <f t="shared" si="2"/>
        <v>Unterschiedlich</v>
      </c>
      <c r="AC3" t="str">
        <f>_3lg_4_1_4o[[#This Row],[anfrage]]</f>
        <v>wir bitten um Abholung der Herrenlosen Papiermülltonne in der Otto-Suhr Allee- 80-82</v>
      </c>
      <c r="AD3" t="str">
        <f>Tabelle4[[#This Row],[Richtige Anzahl anonymisiert]]</f>
        <v>JA</v>
      </c>
      <c r="AE3" t="str">
        <f>IF(_3lg_4_1_4o[[#This Row],[wunsch_klassifizierung]]=_3lg_4_1_4o[[#This Row],[klassifizierung]],"JA","NEIN")</f>
        <v>JA</v>
      </c>
      <c r="AF3" t="str">
        <f>IF(Tabelle15[[#This Row],[fragen_richtig_generiert?]]=1,"JA","NEIN")</f>
        <v>NEIN</v>
      </c>
      <c r="AH3" t="str">
        <f>IF(Tabelle18[[#This Row],[übereinstimmung?]]="Ja","JA","NEIN")</f>
        <v>JA</v>
      </c>
      <c r="AI3" t="str">
        <f t="shared" si="3"/>
        <v>Unterschiedlich</v>
      </c>
    </row>
    <row r="4" spans="1:35" x14ac:dyDescent="0.25">
      <c r="B4" t="str">
        <f>_3sm_4_1_4_1[[#This Row],[anfrage]]</f>
        <v>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v>
      </c>
      <c r="C4" t="str">
        <f>Tabelle4[[#This Row],[Richtige Anzahl anonymisiert]]</f>
        <v>NEIN</v>
      </c>
      <c r="D4" t="str">
        <f>IF(_3sm_4_1_4_1[[#This Row],[wunsch_klassifizierung]]=_3sm_4_1_4_1[[#This Row],[klassifizierung]],"JA","NEIN")</f>
        <v>NEIN</v>
      </c>
      <c r="E4" t="str">
        <f>IF(Tabelle6[[#This Row],[fragen_richtig_generiert?]]=1,"JA","NEIN")</f>
        <v>NEIN</v>
      </c>
      <c r="G4" t="str">
        <f>IF(Tabelle9[[#This Row],[übereinstimmung?]]="Ja","JA","NEIN")</f>
        <v>NEIN</v>
      </c>
      <c r="H4" t="str">
        <f t="shared" si="0"/>
        <v>Alles korrekt</v>
      </c>
      <c r="K4" t="str">
        <f>_3sm_4_1_4o[[#This Row],[anfrage]]</f>
        <v>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v>
      </c>
      <c r="L4" t="str">
        <f>Tabelle4[[#This Row],[Richtige Anzahl anonymisiert]]</f>
        <v>NEIN</v>
      </c>
      <c r="M4" t="str">
        <f>IF(_3sm_4_1_4o[[#This Row],[wunsch_klassifizierung]]=_3sm_4_1_4o[[#This Row],[klassifizierung]],"JA","NEIN")</f>
        <v>NEIN</v>
      </c>
      <c r="N4" t="str">
        <f>IF(Tabelle68[[#This Row],[fragen_richtig_generiert?]]=1,"JA","NEIN")</f>
        <v>NEIN</v>
      </c>
      <c r="P4" t="str">
        <f>IF(Tabelle10[[#This Row],[übereinstimmung?]]="Ja","JA","NEIN")</f>
        <v>NEIN</v>
      </c>
      <c r="Q4" t="str">
        <f t="shared" si="1"/>
        <v>Alles korrekt</v>
      </c>
      <c r="T4" t="str">
        <f>_3lg_4_1_4_1[[#This Row],[anfrage]]</f>
        <v>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v>
      </c>
      <c r="U4" t="str">
        <f>Tabelle4[[#This Row],[Richtige Anzahl anonymisiert]]</f>
        <v>NEIN</v>
      </c>
      <c r="V4" t="str">
        <f>IF(_3lg_4_1_4_1[[#This Row],[wunsch_klassifizierung]]=_3lg_4_1_4_1[[#This Row],[klassifizierung]],"JA","NEIN")</f>
        <v>NEIN</v>
      </c>
      <c r="W4" t="str">
        <f>IF(Tabelle14[[#This Row],[fragen_richtig_generiert?]]=1,"JA","NEIN")</f>
        <v>NEIN</v>
      </c>
      <c r="Y4" t="str">
        <f>IF(Tabelle17[[#This Row],[übereinstimmung?]]="Ja","JA","NEIN")</f>
        <v>NEIN</v>
      </c>
      <c r="Z4" t="str">
        <f t="shared" si="2"/>
        <v>Alles korrekt</v>
      </c>
      <c r="AC4" t="str">
        <f>_3lg_4_1_4o[[#This Row],[anfrage]]</f>
        <v>Guten Tag, wir benötigen ab dem 02.09. einen Container für Bauschutt in der Gartenstraße 119. Abgestellt werden müsste er auf öffentlichem Grund. 2 Wochen haben für das Entkernen geplant. Wenn wir den Container über Sie beziehen würden, würden Sie sich auch um die Beantragung der Sondererlaubnis für das Abstellen des Containers bei der Stadt kümmern?</v>
      </c>
      <c r="AD4" t="str">
        <f>Tabelle4[[#This Row],[Richtige Anzahl anonymisiert]]</f>
        <v>NEIN</v>
      </c>
      <c r="AE4" t="str">
        <f>IF(_3lg_4_1_4o[[#This Row],[wunsch_klassifizierung]]=_3lg_4_1_4o[[#This Row],[klassifizierung]],"JA","NEIN")</f>
        <v>NEIN</v>
      </c>
      <c r="AF4" t="str">
        <f>IF(Tabelle15[[#This Row],[fragen_richtig_generiert?]]=1,"JA","NEIN")</f>
        <v>NEIN</v>
      </c>
      <c r="AH4" t="str">
        <f>IF(Tabelle18[[#This Row],[übereinstimmung?]]="Ja","JA","NEIN")</f>
        <v>NEIN</v>
      </c>
      <c r="AI4" t="str">
        <f t="shared" si="3"/>
        <v>Alles korrekt</v>
      </c>
    </row>
    <row r="5" spans="1:35" x14ac:dyDescent="0.25">
      <c r="B5" t="str">
        <f>_3sm_4_1_4_1[[#This Row],[anfrage]]</f>
        <v>Kalksandsteine, Fliesen, Putz, Beton, Laminat, behandeltes Holz.</v>
      </c>
      <c r="C5" t="str">
        <f>Tabelle4[[#This Row],[Richtige Anzahl anonymisiert]]</f>
        <v>JA</v>
      </c>
      <c r="D5" t="str">
        <f>IF(_3sm_4_1_4_1[[#This Row],[wunsch_klassifizierung]]=_3sm_4_1_4_1[[#This Row],[klassifizierung]],"JA","NEIN")</f>
        <v>JA</v>
      </c>
      <c r="E5" t="str">
        <f>IF(Tabelle6[[#This Row],[fragen_richtig_generiert?]]=1,"JA","NEIN")</f>
        <v>JA</v>
      </c>
      <c r="G5" t="str">
        <f>IF(Tabelle9[[#This Row],[übereinstimmung?]]="Ja","JA","NEIN")</f>
        <v>JA</v>
      </c>
      <c r="H5" t="str">
        <f t="shared" si="0"/>
        <v>Alles korrekt</v>
      </c>
      <c r="K5" t="str">
        <f>_3sm_4_1_4o[[#This Row],[anfrage]]</f>
        <v>Kalksandsteine, Fliesen, Putz, Beton, Laminat, behandeltes Holz.</v>
      </c>
      <c r="L5" t="str">
        <f>Tabelle4[[#This Row],[Richtige Anzahl anonymisiert]]</f>
        <v>JA</v>
      </c>
      <c r="M5" t="str">
        <f>IF(_3sm_4_1_4o[[#This Row],[wunsch_klassifizierung]]=_3sm_4_1_4o[[#This Row],[klassifizierung]],"JA","NEIN")</f>
        <v>JA</v>
      </c>
      <c r="N5" t="str">
        <f>IF(Tabelle68[[#This Row],[fragen_richtig_generiert?]]=1,"JA","NEIN")</f>
        <v>JA</v>
      </c>
      <c r="P5" t="str">
        <f>IF(Tabelle10[[#This Row],[übereinstimmung?]]="Ja","JA","NEIN")</f>
        <v>JA</v>
      </c>
      <c r="Q5" t="str">
        <f t="shared" si="1"/>
        <v>Alles korrekt</v>
      </c>
      <c r="T5" t="str">
        <f>_3lg_4_1_4_1[[#This Row],[anfrage]]</f>
        <v>Kalksandsteine, Fliesen, Putz, Beton, Laminat, behandeltes Holz.</v>
      </c>
      <c r="U5" t="str">
        <f>Tabelle4[[#This Row],[Richtige Anzahl anonymisiert]]</f>
        <v>JA</v>
      </c>
      <c r="V5" t="str">
        <f>IF(_3lg_4_1_4_1[[#This Row],[wunsch_klassifizierung]]=_3lg_4_1_4_1[[#This Row],[klassifizierung]],"JA","NEIN")</f>
        <v>JA</v>
      </c>
      <c r="W5" t="str">
        <f>IF(Tabelle14[[#This Row],[fragen_richtig_generiert?]]=1,"JA","NEIN")</f>
        <v>JA</v>
      </c>
      <c r="Y5" t="str">
        <f>IF(Tabelle17[[#This Row],[übereinstimmung?]]="Ja","JA","NEIN")</f>
        <v>JA</v>
      </c>
      <c r="Z5" t="str">
        <f t="shared" si="2"/>
        <v>Alles korrekt</v>
      </c>
      <c r="AC5" t="str">
        <f>_3lg_4_1_4o[[#This Row],[anfrage]]</f>
        <v>Kalksandsteine, Fliesen, Putz, Beton, Laminat, behandeltes Holz.</v>
      </c>
      <c r="AD5" t="str">
        <f>Tabelle4[[#This Row],[Richtige Anzahl anonymisiert]]</f>
        <v>JA</v>
      </c>
      <c r="AE5" t="str">
        <f>IF(_3lg_4_1_4o[[#This Row],[wunsch_klassifizierung]]=_3lg_4_1_4o[[#This Row],[klassifizierung]],"JA","NEIN")</f>
        <v>JA</v>
      </c>
      <c r="AF5" t="str">
        <f>IF(Tabelle15[[#This Row],[fragen_richtig_generiert?]]=1,"JA","NEIN")</f>
        <v>JA</v>
      </c>
      <c r="AH5" t="str">
        <f>IF(Tabelle18[[#This Row],[übereinstimmung?]]="Ja","JA","NEIN")</f>
        <v>JA</v>
      </c>
      <c r="AI5" t="str">
        <f t="shared" si="3"/>
        <v>Alles korrekt</v>
      </c>
    </row>
    <row r="6" spans="1:35" x14ac:dyDescent="0.25">
      <c r="B6" t="str">
        <f>_3sm_4_1_4_1[[#This Row],[anfrage]]</f>
        <v>Hallo ich brauche einen Container für den Bodenaushub. Materialien zu entsorgen sind Erde und Kies . Was für einen Container brauche ich.</v>
      </c>
      <c r="C6" t="str">
        <f>Tabelle4[[#This Row],[Richtige Anzahl anonymisiert]]</f>
        <v>NEIN</v>
      </c>
      <c r="D6" t="str">
        <f>IF(_3sm_4_1_4_1[[#This Row],[wunsch_klassifizierung]]=_3sm_4_1_4_1[[#This Row],[klassifizierung]],"JA","NEIN")</f>
        <v>NEIN</v>
      </c>
      <c r="E6" t="str">
        <f>IF(Tabelle6[[#This Row],[fragen_richtig_generiert?]]=1,"JA","NEIN")</f>
        <v>NEIN</v>
      </c>
      <c r="G6" t="str">
        <f>IF(Tabelle9[[#This Row],[übereinstimmung?]]="Ja","JA","NEIN")</f>
        <v>NEIN</v>
      </c>
      <c r="H6" t="str">
        <f t="shared" si="0"/>
        <v>Alles korrekt</v>
      </c>
      <c r="K6" t="str">
        <f>_3sm_4_1_4o[[#This Row],[anfrage]]</f>
        <v>Hallo ich brauche einen Container für den Bodenaushub. Materialien zu entsorgen sind Erde und Kies . Was für einen Container brauche ich.</v>
      </c>
      <c r="L6" t="str">
        <f>Tabelle4[[#This Row],[Richtige Anzahl anonymisiert]]</f>
        <v>NEIN</v>
      </c>
      <c r="M6" t="str">
        <f>IF(_3sm_4_1_4o[[#This Row],[wunsch_klassifizierung]]=_3sm_4_1_4o[[#This Row],[klassifizierung]],"JA","NEIN")</f>
        <v>NEIN</v>
      </c>
      <c r="N6" t="str">
        <f>IF(Tabelle68[[#This Row],[fragen_richtig_generiert?]]=1,"JA","NEIN")</f>
        <v>NEIN</v>
      </c>
      <c r="P6" t="str">
        <f>IF(Tabelle10[[#This Row],[übereinstimmung?]]="Ja","JA","NEIN")</f>
        <v>NEIN</v>
      </c>
      <c r="Q6" t="str">
        <f t="shared" si="1"/>
        <v>Alles korrekt</v>
      </c>
      <c r="T6" t="str">
        <f>_3lg_4_1_4_1[[#This Row],[anfrage]]</f>
        <v>Hallo ich brauche einen Container für den Bodenaushub. Materialien zu entsorgen sind Erde und Kies . Was für einen Container brauche ich.</v>
      </c>
      <c r="U6" t="str">
        <f>Tabelle4[[#This Row],[Richtige Anzahl anonymisiert]]</f>
        <v>NEIN</v>
      </c>
      <c r="V6" t="str">
        <f>IF(_3lg_4_1_4_1[[#This Row],[wunsch_klassifizierung]]=_3lg_4_1_4_1[[#This Row],[klassifizierung]],"JA","NEIN")</f>
        <v>NEIN</v>
      </c>
      <c r="W6" t="str">
        <f>IF(Tabelle14[[#This Row],[fragen_richtig_generiert?]]=1,"JA","NEIN")</f>
        <v>NEIN</v>
      </c>
      <c r="Y6" t="str">
        <f>IF(Tabelle17[[#This Row],[übereinstimmung?]]="Ja","JA","NEIN")</f>
        <v>NEIN</v>
      </c>
      <c r="Z6" t="str">
        <f t="shared" si="2"/>
        <v>Alles korrekt</v>
      </c>
      <c r="AC6" t="str">
        <f>_3lg_4_1_4o[[#This Row],[anfrage]]</f>
        <v>Hallo ich brauche einen Container für den Bodenaushub. Materialien zu entsorgen sind Erde und Kies . Was für einen Container brauche ich.</v>
      </c>
      <c r="AD6" t="str">
        <f>Tabelle4[[#This Row],[Richtige Anzahl anonymisiert]]</f>
        <v>NEIN</v>
      </c>
      <c r="AE6" t="str">
        <f>IF(_3lg_4_1_4o[[#This Row],[wunsch_klassifizierung]]=_3lg_4_1_4o[[#This Row],[klassifizierung]],"JA","NEIN")</f>
        <v>NEIN</v>
      </c>
      <c r="AF6" t="str">
        <f>IF(Tabelle15[[#This Row],[fragen_richtig_generiert?]]=1,"JA","NEIN")</f>
        <v>NEIN</v>
      </c>
      <c r="AH6" t="str">
        <f>IF(Tabelle18[[#This Row],[übereinstimmung?]]="Ja","JA","NEIN")</f>
        <v>NEIN</v>
      </c>
      <c r="AI6" t="str">
        <f t="shared" si="3"/>
        <v>Alles korrekt</v>
      </c>
    </row>
    <row r="7" spans="1:35" x14ac:dyDescent="0.25">
      <c r="B7" t="str">
        <f>_3sm_4_1_4_1[[#This Row],[anfrage]]</f>
        <v>Was kostet ein Container für Eternitplatten ( Asbest ) entsorgen ca. 60qm</v>
      </c>
      <c r="C7" t="str">
        <f>Tabelle4[[#This Row],[Richtige Anzahl anonymisiert]]</f>
        <v>JA</v>
      </c>
      <c r="D7" t="str">
        <f>IF(_3sm_4_1_4_1[[#This Row],[wunsch_klassifizierung]]=_3sm_4_1_4_1[[#This Row],[klassifizierung]],"JA","NEIN")</f>
        <v>JA</v>
      </c>
      <c r="E7" t="str">
        <f>IF(Tabelle6[[#This Row],[fragen_richtig_generiert?]]=1,"JA","NEIN")</f>
        <v>NEIN</v>
      </c>
      <c r="G7" t="str">
        <f>IF(Tabelle9[[#This Row],[übereinstimmung?]]="Ja","JA","NEIN")</f>
        <v>JA</v>
      </c>
      <c r="H7" t="str">
        <f t="shared" si="0"/>
        <v>Unterschiedlich</v>
      </c>
      <c r="K7" t="str">
        <f>_3sm_4_1_4o[[#This Row],[anfrage]]</f>
        <v>Was kostet ein Container für Eternitplatten ( Asbest ) entsorgen ca. 60qm</v>
      </c>
      <c r="L7" t="str">
        <f>Tabelle4[[#This Row],[Richtige Anzahl anonymisiert]]</f>
        <v>JA</v>
      </c>
      <c r="M7" t="str">
        <f>IF(_3sm_4_1_4o[[#This Row],[wunsch_klassifizierung]]=_3sm_4_1_4o[[#This Row],[klassifizierung]],"JA","NEIN")</f>
        <v>JA</v>
      </c>
      <c r="N7" t="str">
        <f>IF(Tabelle68[[#This Row],[fragen_richtig_generiert?]]=1,"JA","NEIN")</f>
        <v>NEIN</v>
      </c>
      <c r="P7" t="str">
        <f>IF(Tabelle10[[#This Row],[übereinstimmung?]]="Ja","JA","NEIN")</f>
        <v>JA</v>
      </c>
      <c r="Q7" t="str">
        <f t="shared" si="1"/>
        <v>Unterschiedlich</v>
      </c>
      <c r="T7" t="str">
        <f>_3lg_4_1_4_1[[#This Row],[anfrage]]</f>
        <v>Was kostet ein Container für Eternitplatten ( Asbest ) entsorgen ca. 60qm</v>
      </c>
      <c r="U7" t="str">
        <f>Tabelle4[[#This Row],[Richtige Anzahl anonymisiert]]</f>
        <v>JA</v>
      </c>
      <c r="V7" t="str">
        <f>IF(_3lg_4_1_4_1[[#This Row],[wunsch_klassifizierung]]=_3lg_4_1_4_1[[#This Row],[klassifizierung]],"JA","NEIN")</f>
        <v>JA</v>
      </c>
      <c r="W7" t="str">
        <f>IF(Tabelle14[[#This Row],[fragen_richtig_generiert?]]=1,"JA","NEIN")</f>
        <v>NEIN</v>
      </c>
      <c r="Y7" t="str">
        <f>IF(Tabelle17[[#This Row],[übereinstimmung?]]="Ja","JA","NEIN")</f>
        <v>JA</v>
      </c>
      <c r="Z7" t="str">
        <f t="shared" si="2"/>
        <v>Unterschiedlich</v>
      </c>
      <c r="AC7" t="str">
        <f>_3lg_4_1_4o[[#This Row],[anfrage]]</f>
        <v>Was kostet ein Container für Eternitplatten ( Asbest ) entsorgen ca. 60qm</v>
      </c>
      <c r="AD7" t="str">
        <f>Tabelle4[[#This Row],[Richtige Anzahl anonymisiert]]</f>
        <v>JA</v>
      </c>
      <c r="AE7" t="str">
        <f>IF(_3lg_4_1_4o[[#This Row],[wunsch_klassifizierung]]=_3lg_4_1_4o[[#This Row],[klassifizierung]],"JA","NEIN")</f>
        <v>JA</v>
      </c>
      <c r="AF7" t="str">
        <f>IF(Tabelle15[[#This Row],[fragen_richtig_generiert?]]=1,"JA","NEIN")</f>
        <v>NEIN</v>
      </c>
      <c r="AH7" t="str">
        <f>IF(Tabelle18[[#This Row],[übereinstimmung?]]="Ja","JA","NEIN")</f>
        <v>JA</v>
      </c>
      <c r="AI7" t="str">
        <f t="shared" si="3"/>
        <v>Unterschiedlich</v>
      </c>
    </row>
    <row r="8" spans="1:35" x14ac:dyDescent="0.25">
      <c r="B8" t="str">
        <f>_3sm_4_1_4_1[[#This Row],[anfrage]]</f>
        <v>sony TV GERÄT ;SCHWER ;ALT ;DEFFEKT; MAße;80cm -60cm -50cm , gewicht ca. 30kg ; vielleicht noch kleingeräte dazu kommen von mitbewohner im mehrfamilien.haus wo ich auch wohne!</v>
      </c>
      <c r="C8" t="str">
        <f>Tabelle4[[#This Row],[Richtige Anzahl anonymisiert]]</f>
        <v>NEIN</v>
      </c>
      <c r="D8" t="str">
        <f>IF(_3sm_4_1_4_1[[#This Row],[wunsch_klassifizierung]]=_3sm_4_1_4_1[[#This Row],[klassifizierung]],"JA","NEIN")</f>
        <v>NEIN</v>
      </c>
      <c r="E8" t="str">
        <f>IF(Tabelle6[[#This Row],[fragen_richtig_generiert?]]=1,"JA","NEIN")</f>
        <v>NEIN</v>
      </c>
      <c r="G8" t="str">
        <f>IF(Tabelle9[[#This Row],[übereinstimmung?]]="Ja","JA","NEIN")</f>
        <v>NEIN</v>
      </c>
      <c r="H8" t="str">
        <f t="shared" si="0"/>
        <v>Alles korrekt</v>
      </c>
      <c r="K8" t="str">
        <f>_3sm_4_1_4o[[#This Row],[anfrage]]</f>
        <v>sony TV GERÄT ;SCHWER ;ALT ;DEFFEKT; MAße;80cm -60cm -50cm , gewicht ca. 30kg ; vielleicht noch kleingeräte dazu kommen von mitbewohner im mehrfamilien.haus wo ich auch wohne!</v>
      </c>
      <c r="L8" t="str">
        <f>Tabelle4[[#This Row],[Richtige Anzahl anonymisiert]]</f>
        <v>NEIN</v>
      </c>
      <c r="M8" t="str">
        <f>IF(_3sm_4_1_4o[[#This Row],[wunsch_klassifizierung]]=_3sm_4_1_4o[[#This Row],[klassifizierung]],"JA","NEIN")</f>
        <v>NEIN</v>
      </c>
      <c r="N8" t="str">
        <f>IF(Tabelle68[[#This Row],[fragen_richtig_generiert?]]=1,"JA","NEIN")</f>
        <v>NEIN</v>
      </c>
      <c r="P8" t="str">
        <f>IF(Tabelle10[[#This Row],[übereinstimmung?]]="Ja","JA","NEIN")</f>
        <v>NEIN</v>
      </c>
      <c r="Q8" t="str">
        <f t="shared" si="1"/>
        <v>Alles korrekt</v>
      </c>
      <c r="T8" t="str">
        <f>_3lg_4_1_4_1[[#This Row],[anfrage]]</f>
        <v>sony TV GERÄT ;SCHWER ;ALT ;DEFFEKT; MAße;80cm -60cm -50cm , gewicht ca. 30kg ; vielleicht noch kleingeräte dazu kommen von mitbewohner im mehrfamilien.haus wo ich auch wohne!</v>
      </c>
      <c r="U8" t="str">
        <f>Tabelle4[[#This Row],[Richtige Anzahl anonymisiert]]</f>
        <v>NEIN</v>
      </c>
      <c r="V8" t="str">
        <f>IF(_3lg_4_1_4_1[[#This Row],[wunsch_klassifizierung]]=_3lg_4_1_4_1[[#This Row],[klassifizierung]],"JA","NEIN")</f>
        <v>NEIN</v>
      </c>
      <c r="W8" t="str">
        <f>IF(Tabelle14[[#This Row],[fragen_richtig_generiert?]]=1,"JA","NEIN")</f>
        <v>NEIN</v>
      </c>
      <c r="Y8" t="str">
        <f>IF(Tabelle17[[#This Row],[übereinstimmung?]]="Ja","JA","NEIN")</f>
        <v>NEIN</v>
      </c>
      <c r="Z8" t="str">
        <f t="shared" si="2"/>
        <v>Alles korrekt</v>
      </c>
      <c r="AC8" t="str">
        <f>_3lg_4_1_4o[[#This Row],[anfrage]]</f>
        <v>sony TV GERÄT ;SCHWER ;ALT ;DEFFEKT; MAße;80cm -60cm -50cm , gewicht ca. 30kg ; vielleicht noch kleingeräte dazu kommen von mitbewohner im mehrfamilien.haus wo ich auch wohne!</v>
      </c>
      <c r="AD8" t="str">
        <f>Tabelle4[[#This Row],[Richtige Anzahl anonymisiert]]</f>
        <v>NEIN</v>
      </c>
      <c r="AE8" t="str">
        <f>IF(_3lg_4_1_4o[[#This Row],[wunsch_klassifizierung]]=_3lg_4_1_4o[[#This Row],[klassifizierung]],"JA","NEIN")</f>
        <v>NEIN</v>
      </c>
      <c r="AF8" t="str">
        <f>IF(Tabelle15[[#This Row],[fragen_richtig_generiert?]]=1,"JA","NEIN")</f>
        <v>NEIN</v>
      </c>
      <c r="AH8" t="str">
        <f>IF(Tabelle18[[#This Row],[übereinstimmung?]]="Ja","JA","NEIN")</f>
        <v>JA</v>
      </c>
      <c r="AI8" t="str">
        <f t="shared" si="3"/>
        <v>Unterschiedlich</v>
      </c>
    </row>
    <row r="9" spans="1:35" x14ac:dyDescent="0.25">
      <c r="B9" t="str">
        <f>_3sm_4_1_4_1[[#This Row],[anfrage]]</f>
        <v>Hallo, Ich benötige ein Angebot zur Entsorgung von ca. 0,5qm Gussasphalt.</v>
      </c>
      <c r="C9" t="str">
        <f>Tabelle4[[#This Row],[Richtige Anzahl anonymisiert]]</f>
        <v>JA</v>
      </c>
      <c r="D9" t="str">
        <f>IF(_3sm_4_1_4_1[[#This Row],[wunsch_klassifizierung]]=_3sm_4_1_4_1[[#This Row],[klassifizierung]],"JA","NEIN")</f>
        <v>JA</v>
      </c>
      <c r="E9" t="str">
        <f>IF(Tabelle6[[#This Row],[fragen_richtig_generiert?]]=1,"JA","NEIN")</f>
        <v>NEIN</v>
      </c>
      <c r="G9" t="str">
        <f>IF(Tabelle9[[#This Row],[übereinstimmung?]]="Ja","JA","NEIN")</f>
        <v>JA</v>
      </c>
      <c r="H9" t="str">
        <f t="shared" si="0"/>
        <v>Unterschiedlich</v>
      </c>
      <c r="K9" t="str">
        <f>_3sm_4_1_4o[[#This Row],[anfrage]]</f>
        <v>Hallo, Ich benötige ein Angebot zur Entsorgung von ca. 0,5qm Gussasphalt.</v>
      </c>
      <c r="L9" t="str">
        <f>Tabelle4[[#This Row],[Richtige Anzahl anonymisiert]]</f>
        <v>JA</v>
      </c>
      <c r="M9" t="str">
        <f>IF(_3sm_4_1_4o[[#This Row],[wunsch_klassifizierung]]=_3sm_4_1_4o[[#This Row],[klassifizierung]],"JA","NEIN")</f>
        <v>JA</v>
      </c>
      <c r="N9" t="str">
        <f>IF(Tabelle68[[#This Row],[fragen_richtig_generiert?]]=1,"JA","NEIN")</f>
        <v>NEIN</v>
      </c>
      <c r="P9" t="str">
        <f>IF(Tabelle10[[#This Row],[übereinstimmung?]]="Ja","JA","NEIN")</f>
        <v>JA</v>
      </c>
      <c r="Q9" t="str">
        <f t="shared" si="1"/>
        <v>Unterschiedlich</v>
      </c>
      <c r="T9" t="str">
        <f>_3lg_4_1_4_1[[#This Row],[anfrage]]</f>
        <v>Hallo, Ich benötige ein Angebot zur Entsorgung von ca. 0,5qm Gussasphalt.</v>
      </c>
      <c r="U9" t="str">
        <f>Tabelle4[[#This Row],[Richtige Anzahl anonymisiert]]</f>
        <v>JA</v>
      </c>
      <c r="V9" t="str">
        <f>IF(_3lg_4_1_4_1[[#This Row],[wunsch_klassifizierung]]=_3lg_4_1_4_1[[#This Row],[klassifizierung]],"JA","NEIN")</f>
        <v>JA</v>
      </c>
      <c r="W9" t="str">
        <f>IF(Tabelle14[[#This Row],[fragen_richtig_generiert?]]=1,"JA","NEIN")</f>
        <v>NEIN</v>
      </c>
      <c r="Y9" t="str">
        <f>IF(Tabelle17[[#This Row],[übereinstimmung?]]="Ja","JA","NEIN")</f>
        <v>JA</v>
      </c>
      <c r="Z9" t="str">
        <f t="shared" si="2"/>
        <v>Unterschiedlich</v>
      </c>
      <c r="AC9" t="str">
        <f>_3lg_4_1_4o[[#This Row],[anfrage]]</f>
        <v>Hallo, Ich benötige ein Angebot zur Entsorgung von ca. 0,5qm Gussasphalt.</v>
      </c>
      <c r="AD9" t="str">
        <f>Tabelle4[[#This Row],[Richtige Anzahl anonymisiert]]</f>
        <v>JA</v>
      </c>
      <c r="AE9" t="str">
        <f>IF(_3lg_4_1_4o[[#This Row],[wunsch_klassifizierung]]=_3lg_4_1_4o[[#This Row],[klassifizierung]],"JA","NEIN")</f>
        <v>JA</v>
      </c>
      <c r="AF9" t="str">
        <f>IF(Tabelle15[[#This Row],[fragen_richtig_generiert?]]=1,"JA","NEIN")</f>
        <v>NEIN</v>
      </c>
      <c r="AH9" t="str">
        <f>IF(Tabelle18[[#This Row],[übereinstimmung?]]="Ja","JA","NEIN")</f>
        <v>JA</v>
      </c>
      <c r="AI9" t="str">
        <f t="shared" si="3"/>
        <v>Unterschiedlich</v>
      </c>
    </row>
    <row r="10" spans="1:35" x14ac:dyDescent="0.25">
      <c r="B10" t="str">
        <f>_3sm_4_1_4_1[[#This Row],[anfrage]]</f>
        <v>Guten Tag, Ich habe für Montag, den 15.07.24 einen Container bestellt. Ich würde gerne wissen, wann dieser ca. geliefert wird. Ich habe ein Parkverbotsschild aufstellen lassen - ggf. muss ich abschleppen lassen bevor der Container kommt. Mit freundlichen Grüßen, Uwe Marko</v>
      </c>
      <c r="C10" t="str">
        <f>Tabelle4[[#This Row],[Richtige Anzahl anonymisiert]]</f>
        <v>JA</v>
      </c>
      <c r="D10" t="str">
        <f>IF(_3sm_4_1_4_1[[#This Row],[wunsch_klassifizierung]]=_3sm_4_1_4_1[[#This Row],[klassifizierung]],"JA","NEIN")</f>
        <v>JA</v>
      </c>
      <c r="E10" t="str">
        <f>IF(Tabelle6[[#This Row],[fragen_richtig_generiert?]]=1,"JA","NEIN")</f>
        <v>NEIN</v>
      </c>
      <c r="G10" t="str">
        <f>IF(Tabelle9[[#This Row],[übereinstimmung?]]="Ja","JA","NEIN")</f>
        <v>JA</v>
      </c>
      <c r="H10" t="str">
        <f t="shared" si="0"/>
        <v>Unterschiedlich</v>
      </c>
      <c r="K10" t="str">
        <f>_3sm_4_1_4o[[#This Row],[anfrage]]</f>
        <v>Guten Tag, Ich habe für Montag, den 15.07.24 einen Container bestellt. Ich würde gerne wissen, wann dieser ca. geliefert wird. Ich habe ein Parkverbotsschild aufstellen lassen - ggf. muss ich abschleppen lassen bevor der Container kommt. Mit freundlichen Grüßen, Uwe Marko</v>
      </c>
      <c r="L10" t="str">
        <f>Tabelle4[[#This Row],[Richtige Anzahl anonymisiert]]</f>
        <v>JA</v>
      </c>
      <c r="M10" t="str">
        <f>IF(_3sm_4_1_4o[[#This Row],[wunsch_klassifizierung]]=_3sm_4_1_4o[[#This Row],[klassifizierung]],"JA","NEIN")</f>
        <v>JA</v>
      </c>
      <c r="N10" t="str">
        <f>IF(Tabelle68[[#This Row],[fragen_richtig_generiert?]]=1,"JA","NEIN")</f>
        <v>NEIN</v>
      </c>
      <c r="P10" t="str">
        <f>IF(Tabelle10[[#This Row],[übereinstimmung?]]="Ja","JA","NEIN")</f>
        <v>JA</v>
      </c>
      <c r="Q10" t="str">
        <f t="shared" si="1"/>
        <v>Unterschiedlich</v>
      </c>
      <c r="T10" t="str">
        <f>_3lg_4_1_4_1[[#This Row],[anfrage]]</f>
        <v>Guten Tag, Ich habe für Montag, den 15.07.24 einen Container bestellt. Ich würde gerne wissen, wann dieser ca. geliefert wird. Ich habe ein Parkverbotsschild aufstellen lassen - ggf. muss ich abschleppen lassen bevor der Container kommt. Mit freundlichen Grüßen, Uwe Marko</v>
      </c>
      <c r="U10" t="str">
        <f>Tabelle4[[#This Row],[Richtige Anzahl anonymisiert]]</f>
        <v>JA</v>
      </c>
      <c r="V10" t="str">
        <f>IF(_3lg_4_1_4_1[[#This Row],[wunsch_klassifizierung]]=_3lg_4_1_4_1[[#This Row],[klassifizierung]],"JA","NEIN")</f>
        <v>JA</v>
      </c>
      <c r="W10" t="str">
        <f>IF(Tabelle14[[#This Row],[fragen_richtig_generiert?]]=1,"JA","NEIN")</f>
        <v>NEIN</v>
      </c>
      <c r="Y10" t="str">
        <f>IF(Tabelle17[[#This Row],[übereinstimmung?]]="Ja","JA","NEIN")</f>
        <v>JA</v>
      </c>
      <c r="Z10" t="str">
        <f t="shared" si="2"/>
        <v>Unterschiedlich</v>
      </c>
      <c r="AC10" t="str">
        <f>_3lg_4_1_4o[[#This Row],[anfrage]]</f>
        <v>Guten Tag, Ich habe für Montag, den 15.07.24 einen Container bestellt. Ich würde gerne wissen, wann dieser ca. geliefert wird. Ich habe ein Parkverbotsschild aufstellen lassen - ggf. muss ich abschleppen lassen bevor der Container kommt. Mit freundlichen Grüßen, Uwe Marko</v>
      </c>
      <c r="AD10" t="str">
        <f>Tabelle4[[#This Row],[Richtige Anzahl anonymisiert]]</f>
        <v>JA</v>
      </c>
      <c r="AE10" t="str">
        <f>IF(_3lg_4_1_4o[[#This Row],[wunsch_klassifizierung]]=_3lg_4_1_4o[[#This Row],[klassifizierung]],"JA","NEIN")</f>
        <v>JA</v>
      </c>
      <c r="AF10" t="str">
        <f>IF(Tabelle15[[#This Row],[fragen_richtig_generiert?]]=1,"JA","NEIN")</f>
        <v>NEIN</v>
      </c>
      <c r="AH10" t="str">
        <f>IF(Tabelle18[[#This Row],[übereinstimmung?]]="Ja","JA","NEIN")</f>
        <v>JA</v>
      </c>
      <c r="AI10" t="str">
        <f t="shared" si="3"/>
        <v>Unterschiedlich</v>
      </c>
    </row>
    <row r="11" spans="1:35" x14ac:dyDescent="0.25">
      <c r="B11" t="str">
        <f>_3sm_4_1_4_1[[#This Row],[anfrage]]</f>
        <v>Wie groß muss der Container sein siehe Foto . Efeu 21 72766 Reutlingen Wenn alles Passt ist stellen sofort möglich</v>
      </c>
      <c r="C11" t="str">
        <f>Tabelle4[[#This Row],[Richtige Anzahl anonymisiert]]</f>
        <v>NEIN</v>
      </c>
      <c r="D11" t="str">
        <f>IF(_3sm_4_1_4_1[[#This Row],[wunsch_klassifizierung]]=_3sm_4_1_4_1[[#This Row],[klassifizierung]],"JA","NEIN")</f>
        <v>JA</v>
      </c>
      <c r="E11" t="str">
        <f>IF(Tabelle6[[#This Row],[fragen_richtig_generiert?]]=1,"JA","NEIN")</f>
        <v>NEIN</v>
      </c>
      <c r="G11" t="str">
        <f>IF(Tabelle9[[#This Row],[übereinstimmung?]]="Ja","JA","NEIN")</f>
        <v>JA</v>
      </c>
      <c r="H11" t="str">
        <f t="shared" si="0"/>
        <v>Unterschiedlich</v>
      </c>
      <c r="K11" t="str">
        <f>_3sm_4_1_4o[[#This Row],[anfrage]]</f>
        <v>Wie groß muss der Container sein siehe Foto . Efeu 21 72766 Reutlingen Wenn alles Passt ist stellen sofort möglich</v>
      </c>
      <c r="L11" t="str">
        <f>Tabelle4[[#This Row],[Richtige Anzahl anonymisiert]]</f>
        <v>NEIN</v>
      </c>
      <c r="M11" t="str">
        <f>IF(_3sm_4_1_4o[[#This Row],[wunsch_klassifizierung]]=_3sm_4_1_4o[[#This Row],[klassifizierung]],"JA","NEIN")</f>
        <v>JA</v>
      </c>
      <c r="N11" t="str">
        <f>IF(Tabelle68[[#This Row],[fragen_richtig_generiert?]]=1,"JA","NEIN")</f>
        <v>NEIN</v>
      </c>
      <c r="P11" t="str">
        <f>IF(Tabelle10[[#This Row],[übereinstimmung?]]="Ja","JA","NEIN")</f>
        <v>JA</v>
      </c>
      <c r="Q11" t="str">
        <f t="shared" si="1"/>
        <v>Unterschiedlich</v>
      </c>
      <c r="T11" t="str">
        <f>_3lg_4_1_4_1[[#This Row],[anfrage]]</f>
        <v>Wie groß muss der Container sein siehe Foto . Efeu 21 72766 Reutlingen Wenn alles Passt ist stellen sofort möglich</v>
      </c>
      <c r="U11" t="str">
        <f>Tabelle4[[#This Row],[Richtige Anzahl anonymisiert]]</f>
        <v>NEIN</v>
      </c>
      <c r="V11" t="str">
        <f>IF(_3lg_4_1_4_1[[#This Row],[wunsch_klassifizierung]]=_3lg_4_1_4_1[[#This Row],[klassifizierung]],"JA","NEIN")</f>
        <v>JA</v>
      </c>
      <c r="W11" t="str">
        <f>IF(Tabelle14[[#This Row],[fragen_richtig_generiert?]]=1,"JA","NEIN")</f>
        <v>NEIN</v>
      </c>
      <c r="Y11" t="str">
        <f>IF(Tabelle17[[#This Row],[übereinstimmung?]]="Ja","JA","NEIN")</f>
        <v>JA</v>
      </c>
      <c r="Z11" t="str">
        <f t="shared" si="2"/>
        <v>Unterschiedlich</v>
      </c>
      <c r="AC11" t="str">
        <f>_3lg_4_1_4o[[#This Row],[anfrage]]</f>
        <v>Wie groß muss der Container sein siehe Foto . Efeu 21 72766 Reutlingen Wenn alles Passt ist stellen sofort möglich</v>
      </c>
      <c r="AD11" t="str">
        <f>Tabelle4[[#This Row],[Richtige Anzahl anonymisiert]]</f>
        <v>NEIN</v>
      </c>
      <c r="AE11" t="str">
        <f>IF(_3lg_4_1_4o[[#This Row],[wunsch_klassifizierung]]=_3lg_4_1_4o[[#This Row],[klassifizierung]],"JA","NEIN")</f>
        <v>JA</v>
      </c>
      <c r="AF11" t="str">
        <f>IF(Tabelle15[[#This Row],[fragen_richtig_generiert?]]=1,"JA","NEIN")</f>
        <v>NEIN</v>
      </c>
      <c r="AH11" t="str">
        <f>IF(Tabelle18[[#This Row],[übereinstimmung?]]="Ja","JA","NEIN")</f>
        <v>JA</v>
      </c>
      <c r="AI11" t="str">
        <f t="shared" si="3"/>
        <v>Unterschiedlich</v>
      </c>
    </row>
    <row r="12" spans="1:35" x14ac:dyDescent="0.25">
      <c r="B12" t="str">
        <f>_3sm_4_1_4_1[[#This Row],[anfrage]]</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v>
      </c>
      <c r="C12" t="str">
        <f>Tabelle4[[#This Row],[Richtige Anzahl anonymisiert]]</f>
        <v>JA</v>
      </c>
      <c r="D12" t="str">
        <f>IF(_3sm_4_1_4_1[[#This Row],[wunsch_klassifizierung]]=_3sm_4_1_4_1[[#This Row],[klassifizierung]],"JA","NEIN")</f>
        <v>JA</v>
      </c>
      <c r="E12" t="str">
        <f>IF(Tabelle6[[#This Row],[fragen_richtig_generiert?]]=1,"JA","NEIN")</f>
        <v>NEIN</v>
      </c>
      <c r="G12" t="str">
        <f>IF(Tabelle9[[#This Row],[übereinstimmung?]]="Ja","JA","NEIN")</f>
        <v>JA</v>
      </c>
      <c r="H12" t="str">
        <f t="shared" si="0"/>
        <v>Unterschiedlich</v>
      </c>
      <c r="K12" t="str">
        <f>_3sm_4_1_4o[[#This Row],[anfrage]]</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v>
      </c>
      <c r="L12" t="str">
        <f>Tabelle4[[#This Row],[Richtige Anzahl anonymisiert]]</f>
        <v>JA</v>
      </c>
      <c r="M12" t="str">
        <f>IF(_3sm_4_1_4o[[#This Row],[wunsch_klassifizierung]]=_3sm_4_1_4o[[#This Row],[klassifizierung]],"JA","NEIN")</f>
        <v>JA</v>
      </c>
      <c r="N12" t="str">
        <f>IF(Tabelle68[[#This Row],[fragen_richtig_generiert?]]=1,"JA","NEIN")</f>
        <v>NEIN</v>
      </c>
      <c r="P12" t="str">
        <f>IF(Tabelle10[[#This Row],[übereinstimmung?]]="Ja","JA","NEIN")</f>
        <v>JA</v>
      </c>
      <c r="Q12" t="str">
        <f t="shared" si="1"/>
        <v>Unterschiedlich</v>
      </c>
      <c r="T12" t="str">
        <f>_3lg_4_1_4_1[[#This Row],[anfrage]]</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v>
      </c>
      <c r="U12" t="str">
        <f>Tabelle4[[#This Row],[Richtige Anzahl anonymisiert]]</f>
        <v>JA</v>
      </c>
      <c r="V12" t="str">
        <f>IF(_3lg_4_1_4_1[[#This Row],[wunsch_klassifizierung]]=_3lg_4_1_4_1[[#This Row],[klassifizierung]],"JA","NEIN")</f>
        <v>JA</v>
      </c>
      <c r="W12" t="str">
        <f>IF(Tabelle14[[#This Row],[fragen_richtig_generiert?]]=1,"JA","NEIN")</f>
        <v>NEIN</v>
      </c>
      <c r="Y12" t="str">
        <f>IF(Tabelle17[[#This Row],[übereinstimmung?]]="Ja","JA","NEIN")</f>
        <v>JA</v>
      </c>
      <c r="Z12" t="str">
        <f t="shared" si="2"/>
        <v>Unterschiedlich</v>
      </c>
      <c r="AC12" t="str">
        <f>_3lg_4_1_4o[[#This Row],[anfrage]]</f>
        <v>Guten Tag, wir sind ein Bildungsunternehmen (Weiterbildungen und Kurse für Erwachsene). Wir möchten gern durch Sie Sperrmüll und Schrott entsorgt haben. Wir haben einige defekte Stühle (Holz und Metall), 1 Kühlschrank, 1 Holzpalette und diversen Schrott. Gibt es die Möglichkeit, dass Sie es abholen kommen können? Wir haben unseren Sitz in der Stadtmitte Cottbus (Schloßkirchstraße 2). Wir benötigen dringend die Abholung bereits nächste Woche (KW 29). Vorab vielen Dank. Mit freundlichen Grüßen</v>
      </c>
      <c r="AD12" t="str">
        <f>Tabelle4[[#This Row],[Richtige Anzahl anonymisiert]]</f>
        <v>JA</v>
      </c>
      <c r="AE12" t="str">
        <f>IF(_3lg_4_1_4o[[#This Row],[wunsch_klassifizierung]]=_3lg_4_1_4o[[#This Row],[klassifizierung]],"JA","NEIN")</f>
        <v>JA</v>
      </c>
      <c r="AF12" t="str">
        <f>IF(Tabelle15[[#This Row],[fragen_richtig_generiert?]]=1,"JA","NEIN")</f>
        <v>NEIN</v>
      </c>
      <c r="AH12" t="str">
        <f>IF(Tabelle18[[#This Row],[übereinstimmung?]]="Ja","JA","NEIN")</f>
        <v>JA</v>
      </c>
      <c r="AI12" t="str">
        <f t="shared" si="3"/>
        <v>Unterschiedlich</v>
      </c>
    </row>
    <row r="13" spans="1:35" x14ac:dyDescent="0.25">
      <c r="B13" t="str">
        <f>_3sm_4_1_4_1[[#This Row],[anfrage]]</f>
        <v>Hallo ich bräuchte einen Container Für Sperrmüll 30 cb Und Restmüll 20 cb Gewerblich</v>
      </c>
      <c r="C13" t="str">
        <f>Tabelle4[[#This Row],[Richtige Anzahl anonymisiert]]</f>
        <v>JA</v>
      </c>
      <c r="D13" t="str">
        <f>IF(_3sm_4_1_4_1[[#This Row],[wunsch_klassifizierung]]=_3sm_4_1_4_1[[#This Row],[klassifizierung]],"JA","NEIN")</f>
        <v>JA</v>
      </c>
      <c r="E13" t="str">
        <f>IF(Tabelle6[[#This Row],[fragen_richtig_generiert?]]=1,"JA","NEIN")</f>
        <v>NEIN</v>
      </c>
      <c r="G13" t="str">
        <f>IF(Tabelle9[[#This Row],[übereinstimmung?]]="Ja","JA","NEIN")</f>
        <v>JA</v>
      </c>
      <c r="H13" t="str">
        <f t="shared" si="0"/>
        <v>Unterschiedlich</v>
      </c>
      <c r="K13" t="str">
        <f>_3sm_4_1_4o[[#This Row],[anfrage]]</f>
        <v>Hallo ich bräuchte einen Container Für Sperrmüll 30 cb Und Restmüll 20 cb Gewerblich</v>
      </c>
      <c r="L13" t="str">
        <f>Tabelle4[[#This Row],[Richtige Anzahl anonymisiert]]</f>
        <v>JA</v>
      </c>
      <c r="M13" t="str">
        <f>IF(_3sm_4_1_4o[[#This Row],[wunsch_klassifizierung]]=_3sm_4_1_4o[[#This Row],[klassifizierung]],"JA","NEIN")</f>
        <v>JA</v>
      </c>
      <c r="N13" t="str">
        <f>IF(Tabelle68[[#This Row],[fragen_richtig_generiert?]]=1,"JA","NEIN")</f>
        <v>NEIN</v>
      </c>
      <c r="P13" t="str">
        <f>IF(Tabelle10[[#This Row],[übereinstimmung?]]="Ja","JA","NEIN")</f>
        <v>JA</v>
      </c>
      <c r="Q13" t="str">
        <f t="shared" si="1"/>
        <v>Unterschiedlich</v>
      </c>
      <c r="T13" t="str">
        <f>_3lg_4_1_4_1[[#This Row],[anfrage]]</f>
        <v>Hallo ich bräuchte einen Container Für Sperrmüll 30 cb Und Restmüll 20 cb Gewerblich</v>
      </c>
      <c r="U13" t="str">
        <f>Tabelle4[[#This Row],[Richtige Anzahl anonymisiert]]</f>
        <v>JA</v>
      </c>
      <c r="V13" t="str">
        <f>IF(_3lg_4_1_4_1[[#This Row],[wunsch_klassifizierung]]=_3lg_4_1_4_1[[#This Row],[klassifizierung]],"JA","NEIN")</f>
        <v>JA</v>
      </c>
      <c r="W13" t="str">
        <f>IF(Tabelle14[[#This Row],[fragen_richtig_generiert?]]=1,"JA","NEIN")</f>
        <v>NEIN</v>
      </c>
      <c r="Y13" t="str">
        <f>IF(Tabelle17[[#This Row],[übereinstimmung?]]="Ja","JA","NEIN")</f>
        <v>JA</v>
      </c>
      <c r="Z13" t="str">
        <f t="shared" si="2"/>
        <v>Unterschiedlich</v>
      </c>
      <c r="AC13" t="str">
        <f>_3lg_4_1_4o[[#This Row],[anfrage]]</f>
        <v>Hallo ich bräuchte einen Container Für Sperrmüll 30 cb Und Restmüll 20 cb Gewerblich</v>
      </c>
      <c r="AD13" t="str">
        <f>Tabelle4[[#This Row],[Richtige Anzahl anonymisiert]]</f>
        <v>JA</v>
      </c>
      <c r="AE13" t="str">
        <f>IF(_3lg_4_1_4o[[#This Row],[wunsch_klassifizierung]]=_3lg_4_1_4o[[#This Row],[klassifizierung]],"JA","NEIN")</f>
        <v>JA</v>
      </c>
      <c r="AF13" t="str">
        <f>IF(Tabelle15[[#This Row],[fragen_richtig_generiert?]]=1,"JA","NEIN")</f>
        <v>NEIN</v>
      </c>
      <c r="AH13" t="str">
        <f>IF(Tabelle18[[#This Row],[übereinstimmung?]]="Ja","JA","NEIN")</f>
        <v>JA</v>
      </c>
      <c r="AI13" t="str">
        <f t="shared" si="3"/>
        <v>Unterschiedlich</v>
      </c>
    </row>
    <row r="14" spans="1:35" x14ac:dyDescent="0.25">
      <c r="B14" t="str">
        <f>_3sm_4_1_4_1[[#This Row],[anfrage]]</f>
        <v>Guten Tag, wir haben bei zweimonatigem Abholen letztes Mal, am 4. Juli, vergessen, unsere blaue Papiertonne vors Haus zu stellen. Können wir das ausnahmsweise in drei Wochen tun? Beste Grüße</v>
      </c>
      <c r="C14" t="str">
        <f>Tabelle4[[#This Row],[Richtige Anzahl anonymisiert]]</f>
        <v>JA</v>
      </c>
      <c r="D14" t="str">
        <f>IF(_3sm_4_1_4_1[[#This Row],[wunsch_klassifizierung]]=_3sm_4_1_4_1[[#This Row],[klassifizierung]],"JA","NEIN")</f>
        <v>JA</v>
      </c>
      <c r="E14" t="str">
        <f>IF(Tabelle6[[#This Row],[fragen_richtig_generiert?]]=1,"JA","NEIN")</f>
        <v>NEIN</v>
      </c>
      <c r="G14" t="str">
        <f>IF(Tabelle9[[#This Row],[übereinstimmung?]]="Ja","JA","NEIN")</f>
        <v>JA</v>
      </c>
      <c r="H14" t="str">
        <f t="shared" si="0"/>
        <v>Unterschiedlich</v>
      </c>
      <c r="K14" t="str">
        <f>_3sm_4_1_4o[[#This Row],[anfrage]]</f>
        <v>Guten Tag, wir haben bei zweimonatigem Abholen letztes Mal, am 4. Juli, vergessen, unsere blaue Papiertonne vors Haus zu stellen. Können wir das ausnahmsweise in drei Wochen tun? Beste Grüße</v>
      </c>
      <c r="L14" t="str">
        <f>Tabelle4[[#This Row],[Richtige Anzahl anonymisiert]]</f>
        <v>JA</v>
      </c>
      <c r="M14" t="str">
        <f>IF(_3sm_4_1_4o[[#This Row],[wunsch_klassifizierung]]=_3sm_4_1_4o[[#This Row],[klassifizierung]],"JA","NEIN")</f>
        <v>JA</v>
      </c>
      <c r="N14" t="str">
        <f>IF(Tabelle68[[#This Row],[fragen_richtig_generiert?]]=1,"JA","NEIN")</f>
        <v>NEIN</v>
      </c>
      <c r="P14" t="str">
        <f>IF(Tabelle10[[#This Row],[übereinstimmung?]]="Ja","JA","NEIN")</f>
        <v>JA</v>
      </c>
      <c r="Q14" t="str">
        <f t="shared" si="1"/>
        <v>Unterschiedlich</v>
      </c>
      <c r="T14" t="str">
        <f>_3lg_4_1_4_1[[#This Row],[anfrage]]</f>
        <v>Guten Tag, wir haben bei zweimonatigem Abholen letztes Mal, am 4. Juli, vergessen, unsere blaue Papiertonne vors Haus zu stellen. Können wir das ausnahmsweise in drei Wochen tun? Beste Grüße</v>
      </c>
      <c r="U14" t="str">
        <f>Tabelle4[[#This Row],[Richtige Anzahl anonymisiert]]</f>
        <v>JA</v>
      </c>
      <c r="V14" t="str">
        <f>IF(_3lg_4_1_4_1[[#This Row],[wunsch_klassifizierung]]=_3lg_4_1_4_1[[#This Row],[klassifizierung]],"JA","NEIN")</f>
        <v>JA</v>
      </c>
      <c r="W14" t="str">
        <f>IF(Tabelle14[[#This Row],[fragen_richtig_generiert?]]=1,"JA","NEIN")</f>
        <v>NEIN</v>
      </c>
      <c r="Y14" t="str">
        <f>IF(Tabelle17[[#This Row],[übereinstimmung?]]="Ja","JA","NEIN")</f>
        <v>JA</v>
      </c>
      <c r="Z14" t="str">
        <f t="shared" si="2"/>
        <v>Unterschiedlich</v>
      </c>
      <c r="AC14" t="str">
        <f>_3lg_4_1_4o[[#This Row],[anfrage]]</f>
        <v>Guten Tag, wir haben bei zweimonatigem Abholen letztes Mal, am 4. Juli, vergessen, unsere blaue Papiertonne vors Haus zu stellen. Können wir das ausnahmsweise in drei Wochen tun? Beste Grüße</v>
      </c>
      <c r="AD14" t="str">
        <f>Tabelle4[[#This Row],[Richtige Anzahl anonymisiert]]</f>
        <v>JA</v>
      </c>
      <c r="AE14" t="str">
        <f>IF(_3lg_4_1_4o[[#This Row],[wunsch_klassifizierung]]=_3lg_4_1_4o[[#This Row],[klassifizierung]],"JA","NEIN")</f>
        <v>JA</v>
      </c>
      <c r="AF14" t="str">
        <f>IF(Tabelle15[[#This Row],[fragen_richtig_generiert?]]=1,"JA","NEIN")</f>
        <v>NEIN</v>
      </c>
      <c r="AH14" t="str">
        <f>IF(Tabelle18[[#This Row],[übereinstimmung?]]="Ja","JA","NEIN")</f>
        <v>JA</v>
      </c>
      <c r="AI14" t="str">
        <f t="shared" si="3"/>
        <v>Unterschiedlich</v>
      </c>
    </row>
    <row r="15" spans="1:35" x14ac:dyDescent="0.25">
      <c r="B15" t="str">
        <f>_3sm_4_1_4_1[[#This Row],[anfrage]]</f>
        <v>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v>
      </c>
      <c r="C15" t="str">
        <f>Tabelle4[[#This Row],[Richtige Anzahl anonymisiert]]</f>
        <v>JA</v>
      </c>
      <c r="D15" t="str">
        <f>IF(_3sm_4_1_4_1[[#This Row],[wunsch_klassifizierung]]=_3sm_4_1_4_1[[#This Row],[klassifizierung]],"JA","NEIN")</f>
        <v>JA</v>
      </c>
      <c r="E15" t="str">
        <f>IF(Tabelle6[[#This Row],[fragen_richtig_generiert?]]=1,"JA","NEIN")</f>
        <v>NEIN</v>
      </c>
      <c r="G15" t="str">
        <f>IF(Tabelle9[[#This Row],[übereinstimmung?]]="Ja","JA","NEIN")</f>
        <v>JA</v>
      </c>
      <c r="H15" t="str">
        <f t="shared" si="0"/>
        <v>Unterschiedlich</v>
      </c>
      <c r="K15" t="str">
        <f>_3sm_4_1_4o[[#This Row],[anfrage]]</f>
        <v>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v>
      </c>
      <c r="L15" t="str">
        <f>Tabelle4[[#This Row],[Richtige Anzahl anonymisiert]]</f>
        <v>JA</v>
      </c>
      <c r="M15" t="str">
        <f>IF(_3sm_4_1_4o[[#This Row],[wunsch_klassifizierung]]=_3sm_4_1_4o[[#This Row],[klassifizierung]],"JA","NEIN")</f>
        <v>JA</v>
      </c>
      <c r="N15" t="str">
        <f>IF(Tabelle68[[#This Row],[fragen_richtig_generiert?]]=1,"JA","NEIN")</f>
        <v>NEIN</v>
      </c>
      <c r="P15" t="str">
        <f>IF(Tabelle10[[#This Row],[übereinstimmung?]]="Ja","JA","NEIN")</f>
        <v>JA</v>
      </c>
      <c r="Q15" t="str">
        <f t="shared" si="1"/>
        <v>Unterschiedlich</v>
      </c>
      <c r="T15" t="str">
        <f>_3lg_4_1_4_1[[#This Row],[anfrage]]</f>
        <v>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v>
      </c>
      <c r="U15" t="str">
        <f>Tabelle4[[#This Row],[Richtige Anzahl anonymisiert]]</f>
        <v>JA</v>
      </c>
      <c r="V15" t="str">
        <f>IF(_3lg_4_1_4_1[[#This Row],[wunsch_klassifizierung]]=_3lg_4_1_4_1[[#This Row],[klassifizierung]],"JA","NEIN")</f>
        <v>JA</v>
      </c>
      <c r="W15" t="str">
        <f>IF(Tabelle14[[#This Row],[fragen_richtig_generiert?]]=1,"JA","NEIN")</f>
        <v>NEIN</v>
      </c>
      <c r="Y15" t="str">
        <f>IF(Tabelle17[[#This Row],[übereinstimmung?]]="Ja","JA","NEIN")</f>
        <v>JA</v>
      </c>
      <c r="Z15" t="str">
        <f t="shared" si="2"/>
        <v>Unterschiedlich</v>
      </c>
      <c r="AC15" t="str">
        <f>_3lg_4_1_4o[[#This Row],[anfrage]]</f>
        <v>Sehr geehrte Damen und Herren, ich arbeite für Shoepassion Gmbh in Berlin und möchte ein Entsorgungsangebot anfragen. Entsorgung soll in Berlin 12681 stattfinden. Es müssen ca. 9500 Paare Schuhe, 360 Schuhpflegeprodukte und über 2000 Zubehör und Accessoires. Die Schuhe sind primär aus Leder, Pflegeprodukte sind meistens chemische Produkte und unter Zubehör und Accessoires sind diverse Sachen aus Plastik, Holz, Textil, Metall. Wie sie sehen es geht um viele diversen Produkte und ich bin mir nicht sicher welche Container ich bestellen soll. Könnten Sie mich bitte beraten? Ich bin auch telefonisch erreichbar : 015236876276 Vielen Dank! Mit Freundlichen Grüßen</v>
      </c>
      <c r="AD15" t="str">
        <f>Tabelle4[[#This Row],[Richtige Anzahl anonymisiert]]</f>
        <v>JA</v>
      </c>
      <c r="AE15" t="str">
        <f>IF(_3lg_4_1_4o[[#This Row],[wunsch_klassifizierung]]=_3lg_4_1_4o[[#This Row],[klassifizierung]],"JA","NEIN")</f>
        <v>JA</v>
      </c>
      <c r="AF15" t="str">
        <f>IF(Tabelle15[[#This Row],[fragen_richtig_generiert?]]=1,"JA","NEIN")</f>
        <v>NEIN</v>
      </c>
      <c r="AH15" t="str">
        <f>IF(Tabelle18[[#This Row],[übereinstimmung?]]="Ja","JA","NEIN")</f>
        <v>JA</v>
      </c>
      <c r="AI15" t="str">
        <f t="shared" si="3"/>
        <v>Unterschiedlich</v>
      </c>
    </row>
    <row r="16" spans="1:35" x14ac:dyDescent="0.25">
      <c r="B16" t="str">
        <f>_3sm_4_1_4_1[[#This Row],[anfrage]]</f>
        <v>zwei Firmen 1 x alle zwei Wochen 1 x 120l Speisereste / 1 x 120l Fettentsorgung 1 x alle zwei Wochen 1 x 240l Speisereste Wir bitten um Rückruf! 03341 4114755 -</v>
      </c>
      <c r="C16" t="str">
        <f>Tabelle4[[#This Row],[Richtige Anzahl anonymisiert]]</f>
        <v>JA</v>
      </c>
      <c r="D16" t="str">
        <f>IF(_3sm_4_1_4_1[[#This Row],[wunsch_klassifizierung]]=_3sm_4_1_4_1[[#This Row],[klassifizierung]],"JA","NEIN")</f>
        <v>JA</v>
      </c>
      <c r="E16" t="str">
        <f>IF(Tabelle6[[#This Row],[fragen_richtig_generiert?]]=1,"JA","NEIN")</f>
        <v>NEIN</v>
      </c>
      <c r="G16" t="str">
        <f>IF(Tabelle9[[#This Row],[übereinstimmung?]]="Ja","JA","NEIN")</f>
        <v>JA</v>
      </c>
      <c r="H16" t="str">
        <f t="shared" si="0"/>
        <v>Unterschiedlich</v>
      </c>
      <c r="K16" t="str">
        <f>_3sm_4_1_4o[[#This Row],[anfrage]]</f>
        <v>zwei Firmen 1 x alle zwei Wochen 1 x 120l Speisereste / 1 x 120l Fettentsorgung 1 x alle zwei Wochen 1 x 240l Speisereste Wir bitten um Rückruf! 03341 4114755 -</v>
      </c>
      <c r="L16" t="str">
        <f>Tabelle4[[#This Row],[Richtige Anzahl anonymisiert]]</f>
        <v>JA</v>
      </c>
      <c r="M16" t="str">
        <f>IF(_3sm_4_1_4o[[#This Row],[wunsch_klassifizierung]]=_3sm_4_1_4o[[#This Row],[klassifizierung]],"JA","NEIN")</f>
        <v>JA</v>
      </c>
      <c r="N16" t="str">
        <f>IF(Tabelle68[[#This Row],[fragen_richtig_generiert?]]=1,"JA","NEIN")</f>
        <v>NEIN</v>
      </c>
      <c r="P16" t="str">
        <f>IF(Tabelle10[[#This Row],[übereinstimmung?]]="Ja","JA","NEIN")</f>
        <v>JA</v>
      </c>
      <c r="Q16" t="str">
        <f t="shared" si="1"/>
        <v>Unterschiedlich</v>
      </c>
      <c r="T16" t="str">
        <f>_3lg_4_1_4_1[[#This Row],[anfrage]]</f>
        <v>zwei Firmen 1 x alle zwei Wochen 1 x 120l Speisereste / 1 x 120l Fettentsorgung 1 x alle zwei Wochen 1 x 240l Speisereste Wir bitten um Rückruf! 03341 4114755 -</v>
      </c>
      <c r="U16" t="str">
        <f>Tabelle4[[#This Row],[Richtige Anzahl anonymisiert]]</f>
        <v>JA</v>
      </c>
      <c r="V16" t="str">
        <f>IF(_3lg_4_1_4_1[[#This Row],[wunsch_klassifizierung]]=_3lg_4_1_4_1[[#This Row],[klassifizierung]],"JA","NEIN")</f>
        <v>JA</v>
      </c>
      <c r="W16" t="str">
        <f>IF(Tabelle14[[#This Row],[fragen_richtig_generiert?]]=1,"JA","NEIN")</f>
        <v>NEIN</v>
      </c>
      <c r="Y16" t="str">
        <f>IF(Tabelle17[[#This Row],[übereinstimmung?]]="Ja","JA","NEIN")</f>
        <v>JA</v>
      </c>
      <c r="Z16" t="str">
        <f t="shared" si="2"/>
        <v>Unterschiedlich</v>
      </c>
      <c r="AC16" t="str">
        <f>_3lg_4_1_4o[[#This Row],[anfrage]]</f>
        <v>zwei Firmen 1 x alle zwei Wochen 1 x 120l Speisereste / 1 x 120l Fettentsorgung 1 x alle zwei Wochen 1 x 240l Speisereste Wir bitten um Rückruf! 03341 4114755 -</v>
      </c>
      <c r="AD16" t="str">
        <f>Tabelle4[[#This Row],[Richtige Anzahl anonymisiert]]</f>
        <v>JA</v>
      </c>
      <c r="AE16" t="str">
        <f>IF(_3lg_4_1_4o[[#This Row],[wunsch_klassifizierung]]=_3lg_4_1_4o[[#This Row],[klassifizierung]],"JA","NEIN")</f>
        <v>JA</v>
      </c>
      <c r="AF16" t="str">
        <f>IF(Tabelle15[[#This Row],[fragen_richtig_generiert?]]=1,"JA","NEIN")</f>
        <v>NEIN</v>
      </c>
      <c r="AH16" t="str">
        <f>IF(Tabelle18[[#This Row],[übereinstimmung?]]="Ja","JA","NEIN")</f>
        <v>JA</v>
      </c>
      <c r="AI16" t="str">
        <f t="shared" si="3"/>
        <v>Unterschiedlich</v>
      </c>
    </row>
    <row r="17" spans="2:35" x14ac:dyDescent="0.25">
      <c r="B17" t="str">
        <f>_3sm_4_1_4_1[[#This Row],[anfrage]]</f>
        <v>Sehr geehrte Damen und Herren, wir haben von Ihnen eine Aktenvernichtungstonne und diese müsste geleert werden. Bei Fragen stehe ich gerne zur Verfügung. MfG</v>
      </c>
      <c r="C17" t="str">
        <f>Tabelle4[[#This Row],[Richtige Anzahl anonymisiert]]</f>
        <v>NEIN</v>
      </c>
      <c r="D17" t="str">
        <f>IF(_3sm_4_1_4_1[[#This Row],[wunsch_klassifizierung]]=_3sm_4_1_4_1[[#This Row],[klassifizierung]],"JA","NEIN")</f>
        <v>JA</v>
      </c>
      <c r="E17" t="str">
        <f>IF(Tabelle6[[#This Row],[fragen_richtig_generiert?]]=1,"JA","NEIN")</f>
        <v>NEIN</v>
      </c>
      <c r="G17" t="str">
        <f>IF(Tabelle9[[#This Row],[übereinstimmung?]]="Ja","JA","NEIN")</f>
        <v>JA</v>
      </c>
      <c r="H17" t="str">
        <f t="shared" si="0"/>
        <v>Unterschiedlich</v>
      </c>
      <c r="K17" t="str">
        <f>_3sm_4_1_4o[[#This Row],[anfrage]]</f>
        <v>Sehr geehrte Damen und Herren, wir haben von Ihnen eine Aktenvernichtungstonne und diese müsste geleert werden. Bei Fragen stehe ich gerne zur Verfügung. MfG</v>
      </c>
      <c r="L17" t="str">
        <f>Tabelle4[[#This Row],[Richtige Anzahl anonymisiert]]</f>
        <v>NEIN</v>
      </c>
      <c r="M17" t="str">
        <f>IF(_3sm_4_1_4o[[#This Row],[wunsch_klassifizierung]]=_3sm_4_1_4o[[#This Row],[klassifizierung]],"JA","NEIN")</f>
        <v>JA</v>
      </c>
      <c r="N17" t="str">
        <f>IF(Tabelle68[[#This Row],[fragen_richtig_generiert?]]=1,"JA","NEIN")</f>
        <v>NEIN</v>
      </c>
      <c r="P17" t="str">
        <f>IF(Tabelle10[[#This Row],[übereinstimmung?]]="Ja","JA","NEIN")</f>
        <v>JA</v>
      </c>
      <c r="Q17" t="str">
        <f t="shared" si="1"/>
        <v>Unterschiedlich</v>
      </c>
      <c r="T17" t="str">
        <f>_3lg_4_1_4_1[[#This Row],[anfrage]]</f>
        <v>Sehr geehrte Damen und Herren, wir haben von Ihnen eine Aktenvernichtungstonne und diese müsste geleert werden. Bei Fragen stehe ich gerne zur Verfügung. MfG</v>
      </c>
      <c r="U17" t="str">
        <f>Tabelle4[[#This Row],[Richtige Anzahl anonymisiert]]</f>
        <v>NEIN</v>
      </c>
      <c r="V17" t="str">
        <f>IF(_3lg_4_1_4_1[[#This Row],[wunsch_klassifizierung]]=_3lg_4_1_4_1[[#This Row],[klassifizierung]],"JA","NEIN")</f>
        <v>JA</v>
      </c>
      <c r="W17" t="str">
        <f>IF(Tabelle14[[#This Row],[fragen_richtig_generiert?]]=1,"JA","NEIN")</f>
        <v>NEIN</v>
      </c>
      <c r="Y17" t="str">
        <f>IF(Tabelle17[[#This Row],[übereinstimmung?]]="Ja","JA","NEIN")</f>
        <v>JA</v>
      </c>
      <c r="Z17" t="str">
        <f t="shared" si="2"/>
        <v>Unterschiedlich</v>
      </c>
      <c r="AC17" t="str">
        <f>_3lg_4_1_4o[[#This Row],[anfrage]]</f>
        <v>Sehr geehrte Damen und Herren, wir haben von Ihnen eine Aktenvernichtungstonne und diese müsste geleert werden. Bei Fragen stehe ich gerne zur Verfügung. MfG</v>
      </c>
      <c r="AD17" t="str">
        <f>Tabelle4[[#This Row],[Richtige Anzahl anonymisiert]]</f>
        <v>NEIN</v>
      </c>
      <c r="AE17" t="str">
        <f>IF(_3lg_4_1_4o[[#This Row],[wunsch_klassifizierung]]=_3lg_4_1_4o[[#This Row],[klassifizierung]],"JA","NEIN")</f>
        <v>JA</v>
      </c>
      <c r="AF17" t="str">
        <f>IF(Tabelle15[[#This Row],[fragen_richtig_generiert?]]=1,"JA","NEIN")</f>
        <v>NEIN</v>
      </c>
      <c r="AH17" t="str">
        <f>IF(Tabelle18[[#This Row],[übereinstimmung?]]="Ja","JA","NEIN")</f>
        <v>JA</v>
      </c>
      <c r="AI17" t="str">
        <f t="shared" si="3"/>
        <v>Unterschiedlich</v>
      </c>
    </row>
    <row r="18" spans="2:35" x14ac:dyDescent="0.25">
      <c r="B18" t="str">
        <f>_3sm_4_1_4_1[[#This Row],[anfrage]]</f>
        <v>Guten Tag, wir möchten gerne Bitumenschindeln entsorgen, es handelt sich um ca. 4 kubikmeter. Wo entsorgen wir diese.</v>
      </c>
      <c r="C18" t="str">
        <f>Tabelle4[[#This Row],[Richtige Anzahl anonymisiert]]</f>
        <v>JA</v>
      </c>
      <c r="D18" t="str">
        <f>IF(_3sm_4_1_4_1[[#This Row],[wunsch_klassifizierung]]=_3sm_4_1_4_1[[#This Row],[klassifizierung]],"JA","NEIN")</f>
        <v>JA</v>
      </c>
      <c r="E18" t="str">
        <f>IF(Tabelle6[[#This Row],[fragen_richtig_generiert?]]=1,"JA","NEIN")</f>
        <v>JA</v>
      </c>
      <c r="G18" t="str">
        <f>IF(Tabelle9[[#This Row],[übereinstimmung?]]="Ja","JA","NEIN")</f>
        <v>NEIN</v>
      </c>
      <c r="H18" t="str">
        <f t="shared" si="0"/>
        <v>Unterschiedlich</v>
      </c>
      <c r="K18" t="str">
        <f>_3sm_4_1_4o[[#This Row],[anfrage]]</f>
        <v>Guten Tag, wir möchten gerne Bitumenschindeln entsorgen, es handelt sich um ca. 4 kubikmeter. Wo entsorgen wir diese.</v>
      </c>
      <c r="L18" t="str">
        <f>Tabelle4[[#This Row],[Richtige Anzahl anonymisiert]]</f>
        <v>JA</v>
      </c>
      <c r="M18" t="str">
        <f>IF(_3sm_4_1_4o[[#This Row],[wunsch_klassifizierung]]=_3sm_4_1_4o[[#This Row],[klassifizierung]],"JA","NEIN")</f>
        <v>JA</v>
      </c>
      <c r="N18" t="str">
        <f>IF(Tabelle68[[#This Row],[fragen_richtig_generiert?]]=1,"JA","NEIN")</f>
        <v>JA</v>
      </c>
      <c r="P18" t="str">
        <f>IF(Tabelle10[[#This Row],[übereinstimmung?]]="Ja","JA","NEIN")</f>
        <v>NEIN</v>
      </c>
      <c r="Q18" t="str">
        <f t="shared" si="1"/>
        <v>Unterschiedlich</v>
      </c>
      <c r="T18" t="str">
        <f>_3lg_4_1_4_1[[#This Row],[anfrage]]</f>
        <v>Guten Tag, wir möchten gerne Bitumenschindeln entsorgen, es handelt sich um ca. 4 kubikmeter. Wo entsorgen wir diese.</v>
      </c>
      <c r="U18" t="str">
        <f>Tabelle4[[#This Row],[Richtige Anzahl anonymisiert]]</f>
        <v>JA</v>
      </c>
      <c r="V18" t="str">
        <f>IF(_3lg_4_1_4_1[[#This Row],[wunsch_klassifizierung]]=_3lg_4_1_4_1[[#This Row],[klassifizierung]],"JA","NEIN")</f>
        <v>JA</v>
      </c>
      <c r="W18" t="str">
        <f>IF(Tabelle14[[#This Row],[fragen_richtig_generiert?]]=1,"JA","NEIN")</f>
        <v>JA</v>
      </c>
      <c r="Y18" t="str">
        <f>IF(Tabelle17[[#This Row],[übereinstimmung?]]="Ja","JA","NEIN")</f>
        <v>JA</v>
      </c>
      <c r="Z18" t="str">
        <f t="shared" si="2"/>
        <v>Alles korrekt</v>
      </c>
      <c r="AC18" t="str">
        <f>_3lg_4_1_4o[[#This Row],[anfrage]]</f>
        <v>Guten Tag, wir möchten gerne Bitumenschindeln entsorgen, es handelt sich um ca. 4 kubikmeter. Wo entsorgen wir diese.</v>
      </c>
      <c r="AD18" t="str">
        <f>Tabelle4[[#This Row],[Richtige Anzahl anonymisiert]]</f>
        <v>JA</v>
      </c>
      <c r="AE18" t="str">
        <f>IF(_3lg_4_1_4o[[#This Row],[wunsch_klassifizierung]]=_3lg_4_1_4o[[#This Row],[klassifizierung]],"JA","NEIN")</f>
        <v>JA</v>
      </c>
      <c r="AF18" t="str">
        <f>IF(Tabelle15[[#This Row],[fragen_richtig_generiert?]]=1,"JA","NEIN")</f>
        <v>JA</v>
      </c>
      <c r="AH18" t="str">
        <f>IF(Tabelle18[[#This Row],[übereinstimmung?]]="Ja","JA","NEIN")</f>
        <v>JA</v>
      </c>
      <c r="AI18" t="str">
        <f t="shared" si="3"/>
        <v>Alles korrekt</v>
      </c>
    </row>
    <row r="19" spans="2:35" x14ac:dyDescent="0.25">
      <c r="B19" t="str">
        <f>_3sm_4_1_4_1[[#This Row],[anfrage]]</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C19" t="str">
        <f>Tabelle4[[#This Row],[Richtige Anzahl anonymisiert]]</f>
        <v>JA</v>
      </c>
      <c r="D19" t="str">
        <f>IF(_3sm_4_1_4_1[[#This Row],[wunsch_klassifizierung]]=_3sm_4_1_4_1[[#This Row],[klassifizierung]],"JA","NEIN")</f>
        <v>NEIN</v>
      </c>
      <c r="E19" t="str">
        <f>IF(Tabelle6[[#This Row],[fragen_richtig_generiert?]]=1,"JA","NEIN")</f>
        <v>NEIN</v>
      </c>
      <c r="G19" t="str">
        <f>IF(Tabelle9[[#This Row],[übereinstimmung?]]="Ja","JA","NEIN")</f>
        <v>NEIN</v>
      </c>
      <c r="H19" t="str">
        <f t="shared" si="0"/>
        <v>Unterschiedlich</v>
      </c>
      <c r="K19" t="str">
        <f>_3sm_4_1_4o[[#This Row],[anfrage]]</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L19" t="str">
        <f>Tabelle4[[#This Row],[Richtige Anzahl anonymisiert]]</f>
        <v>JA</v>
      </c>
      <c r="M19" t="str">
        <f>IF(_3sm_4_1_4o[[#This Row],[wunsch_klassifizierung]]=_3sm_4_1_4o[[#This Row],[klassifizierung]],"JA","NEIN")</f>
        <v>NEIN</v>
      </c>
      <c r="N19" t="str">
        <f>IF(Tabelle68[[#This Row],[fragen_richtig_generiert?]]=1,"JA","NEIN")</f>
        <v>NEIN</v>
      </c>
      <c r="P19" t="str">
        <f>IF(Tabelle10[[#This Row],[übereinstimmung?]]="Ja","JA","NEIN")</f>
        <v>NEIN</v>
      </c>
      <c r="Q19" t="str">
        <f t="shared" si="1"/>
        <v>Unterschiedlich</v>
      </c>
      <c r="T19" t="str">
        <f>_3lg_4_1_4_1[[#This Row],[anfrage]]</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U19" t="str">
        <f>Tabelle4[[#This Row],[Richtige Anzahl anonymisiert]]</f>
        <v>JA</v>
      </c>
      <c r="V19" t="str">
        <f>IF(_3lg_4_1_4_1[[#This Row],[wunsch_klassifizierung]]=_3lg_4_1_4_1[[#This Row],[klassifizierung]],"JA","NEIN")</f>
        <v>NEIN</v>
      </c>
      <c r="W19" t="str">
        <f>IF(Tabelle14[[#This Row],[fragen_richtig_generiert?]]=1,"JA","NEIN")</f>
        <v>NEIN</v>
      </c>
      <c r="Y19" t="str">
        <f>IF(Tabelle17[[#This Row],[übereinstimmung?]]="Ja","JA","NEIN")</f>
        <v>NEIN</v>
      </c>
      <c r="Z19" t="str">
        <f t="shared" si="2"/>
        <v>Unterschiedlich</v>
      </c>
      <c r="AC19" t="str">
        <f>_3lg_4_1_4o[[#This Row],[anfrage]]</f>
        <v>Guten Tag, Bretter auf denen Teerpappe geklebt war. Auf den Brettern sind noch festklebende Reste der total verwitterten Teerpappe (DDR Produkt 50iger Jahre) und Klebspuren. Ca 2m³ Dann außerdem ca 1m³ Baumisch bestehend aus Schilfrohrputz, ein paar Ziegel und Mörtel. 3 Müllsäcke voll verwitterter Teerpappe sind auch noch vorhanden. Welche Möglichkeit der Entsorgung wären denkbar?</v>
      </c>
      <c r="AD19" t="str">
        <f>Tabelle4[[#This Row],[Richtige Anzahl anonymisiert]]</f>
        <v>JA</v>
      </c>
      <c r="AE19" t="str">
        <f>IF(_3lg_4_1_4o[[#This Row],[wunsch_klassifizierung]]=_3lg_4_1_4o[[#This Row],[klassifizierung]],"JA","NEIN")</f>
        <v>NEIN</v>
      </c>
      <c r="AF19" t="str">
        <f>IF(Tabelle15[[#This Row],[fragen_richtig_generiert?]]=1,"JA","NEIN")</f>
        <v>NEIN</v>
      </c>
      <c r="AH19" t="str">
        <f>IF(Tabelle18[[#This Row],[übereinstimmung?]]="Ja","JA","NEIN")</f>
        <v>NEIN</v>
      </c>
      <c r="AI19" t="str">
        <f t="shared" si="3"/>
        <v>Unterschiedlich</v>
      </c>
    </row>
    <row r="20" spans="2:35" x14ac:dyDescent="0.25">
      <c r="B20" t="str">
        <f>_3sm_4_1_4_1[[#This Row],[anfrage]]</f>
        <v>Hallo, wir sind 3 Reihenhäuser und teilen uns einen Müllplatz. Wir haben eine 240L Papiertonne und würden uns eine 14tägige Abholung wünschen. Können wir einen Sondervertrag mit Ihnen vereinbaren? Wir wollten trotzdem mal fragen :) Vielen Dank</v>
      </c>
      <c r="C20" t="str">
        <f>Tabelle4[[#This Row],[Richtige Anzahl anonymisiert]]</f>
        <v>JA</v>
      </c>
      <c r="D20" t="str">
        <f>IF(_3sm_4_1_4_1[[#This Row],[wunsch_klassifizierung]]=_3sm_4_1_4_1[[#This Row],[klassifizierung]],"JA","NEIN")</f>
        <v>JA</v>
      </c>
      <c r="E20" t="str">
        <f>IF(Tabelle6[[#This Row],[fragen_richtig_generiert?]]=1,"JA","NEIN")</f>
        <v>NEIN</v>
      </c>
      <c r="G20" t="str">
        <f>IF(Tabelle9[[#This Row],[übereinstimmung?]]="Ja","JA","NEIN")</f>
        <v>JA</v>
      </c>
      <c r="H20" t="str">
        <f t="shared" si="0"/>
        <v>Unterschiedlich</v>
      </c>
      <c r="K20" t="str">
        <f>_3sm_4_1_4o[[#This Row],[anfrage]]</f>
        <v>Hallo, wir sind 3 Reihenhäuser und teilen uns einen Müllplatz. Wir haben eine 240L Papiertonne und würden uns eine 14tägige Abholung wünschen. Können wir einen Sondervertrag mit Ihnen vereinbaren? Wir wollten trotzdem mal fragen :) Vielen Dank</v>
      </c>
      <c r="L20" t="str">
        <f>Tabelle4[[#This Row],[Richtige Anzahl anonymisiert]]</f>
        <v>JA</v>
      </c>
      <c r="M20" t="str">
        <f>IF(_3sm_4_1_4o[[#This Row],[wunsch_klassifizierung]]=_3sm_4_1_4o[[#This Row],[klassifizierung]],"JA","NEIN")</f>
        <v>JA</v>
      </c>
      <c r="N20" t="str">
        <f>IF(Tabelle68[[#This Row],[fragen_richtig_generiert?]]=1,"JA","NEIN")</f>
        <v>NEIN</v>
      </c>
      <c r="P20" t="str">
        <f>IF(Tabelle10[[#This Row],[übereinstimmung?]]="Ja","JA","NEIN")</f>
        <v>JA</v>
      </c>
      <c r="Q20" t="str">
        <f t="shared" si="1"/>
        <v>Unterschiedlich</v>
      </c>
      <c r="T20" t="str">
        <f>_3lg_4_1_4_1[[#This Row],[anfrage]]</f>
        <v>Hallo, wir sind 3 Reihenhäuser und teilen uns einen Müllplatz. Wir haben eine 240L Papiertonne und würden uns eine 14tägige Abholung wünschen. Können wir einen Sondervertrag mit Ihnen vereinbaren? Wir wollten trotzdem mal fragen :) Vielen Dank</v>
      </c>
      <c r="U20" t="str">
        <f>Tabelle4[[#This Row],[Richtige Anzahl anonymisiert]]</f>
        <v>JA</v>
      </c>
      <c r="V20" t="str">
        <f>IF(_3lg_4_1_4_1[[#This Row],[wunsch_klassifizierung]]=_3lg_4_1_4_1[[#This Row],[klassifizierung]],"JA","NEIN")</f>
        <v>JA</v>
      </c>
      <c r="W20" t="str">
        <f>IF(Tabelle14[[#This Row],[fragen_richtig_generiert?]]=1,"JA","NEIN")</f>
        <v>NEIN</v>
      </c>
      <c r="Y20" t="str">
        <f>IF(Tabelle17[[#This Row],[übereinstimmung?]]="Ja","JA","NEIN")</f>
        <v>JA</v>
      </c>
      <c r="Z20" t="str">
        <f t="shared" si="2"/>
        <v>Unterschiedlich</v>
      </c>
      <c r="AC20" t="str">
        <f>_3lg_4_1_4o[[#This Row],[anfrage]]</f>
        <v>Hallo, wir sind 3 Reihenhäuser und teilen uns einen Müllplatz. Wir haben eine 240L Papiertonne und würden uns eine 14tägige Abholung wünschen. Können wir einen Sondervertrag mit Ihnen vereinbaren? Wir wollten trotzdem mal fragen :) Vielen Dank</v>
      </c>
      <c r="AD20" t="str">
        <f>Tabelle4[[#This Row],[Richtige Anzahl anonymisiert]]</f>
        <v>JA</v>
      </c>
      <c r="AE20" t="str">
        <f>IF(_3lg_4_1_4o[[#This Row],[wunsch_klassifizierung]]=_3lg_4_1_4o[[#This Row],[klassifizierung]],"JA","NEIN")</f>
        <v>JA</v>
      </c>
      <c r="AF20" t="str">
        <f>IF(Tabelle15[[#This Row],[fragen_richtig_generiert?]]=1,"JA","NEIN")</f>
        <v>NEIN</v>
      </c>
      <c r="AH20" t="str">
        <f>IF(Tabelle18[[#This Row],[übereinstimmung?]]="Ja","JA","NEIN")</f>
        <v>JA</v>
      </c>
      <c r="AI20" t="str">
        <f t="shared" si="3"/>
        <v>Unterschiedlich</v>
      </c>
    </row>
    <row r="21" spans="2:35" x14ac:dyDescent="0.25">
      <c r="B21" t="str">
        <f>_3sm_4_1_4_1[[#This Row],[anfrage]]</f>
        <v>Ich würde gerne mit einem Container überschüssiges Material von einem Terrassenbau abtransportieren. Dies wären vermutlich: - Sand - Erde mit Sand - Schotter - Split Welcher Container wäre dafür geeignet?</v>
      </c>
      <c r="C21" t="str">
        <f>Tabelle4[[#This Row],[Richtige Anzahl anonymisiert]]</f>
        <v>NEIN</v>
      </c>
      <c r="D21" t="str">
        <f>IF(_3sm_4_1_4_1[[#This Row],[wunsch_klassifizierung]]=_3sm_4_1_4_1[[#This Row],[klassifizierung]],"JA","NEIN")</f>
        <v>JA</v>
      </c>
      <c r="E21" t="str">
        <f>IF(Tabelle6[[#This Row],[fragen_richtig_generiert?]]=1,"JA","NEIN")</f>
        <v>NEIN</v>
      </c>
      <c r="G21" t="str">
        <f>IF(Tabelle9[[#This Row],[übereinstimmung?]]="Ja","JA","NEIN")</f>
        <v>JA</v>
      </c>
      <c r="H21" t="str">
        <f t="shared" si="0"/>
        <v>Unterschiedlich</v>
      </c>
      <c r="K21" t="str">
        <f>_3sm_4_1_4o[[#This Row],[anfrage]]</f>
        <v>Ich würde gerne mit einem Container überschüssiges Material von einem Terrassenbau abtransportieren. Dies wären vermutlich: - Sand - Erde mit Sand - Schotter - Split Welcher Container wäre dafür geeignet?</v>
      </c>
      <c r="L21" t="str">
        <f>Tabelle4[[#This Row],[Richtige Anzahl anonymisiert]]</f>
        <v>NEIN</v>
      </c>
      <c r="M21" t="str">
        <f>IF(_3sm_4_1_4o[[#This Row],[wunsch_klassifizierung]]=_3sm_4_1_4o[[#This Row],[klassifizierung]],"JA","NEIN")</f>
        <v>JA</v>
      </c>
      <c r="N21" t="str">
        <f>IF(Tabelle68[[#This Row],[fragen_richtig_generiert?]]=1,"JA","NEIN")</f>
        <v>NEIN</v>
      </c>
      <c r="P21" t="str">
        <f>IF(Tabelle10[[#This Row],[übereinstimmung?]]="Ja","JA","NEIN")</f>
        <v>JA</v>
      </c>
      <c r="Q21" t="str">
        <f t="shared" si="1"/>
        <v>Unterschiedlich</v>
      </c>
      <c r="T21" t="str">
        <f>_3lg_4_1_4_1[[#This Row],[anfrage]]</f>
        <v>Ich würde gerne mit einem Container überschüssiges Material von einem Terrassenbau abtransportieren. Dies wären vermutlich: - Sand - Erde mit Sand - Schotter - Split Welcher Container wäre dafür geeignet?</v>
      </c>
      <c r="U21" t="str">
        <f>Tabelle4[[#This Row],[Richtige Anzahl anonymisiert]]</f>
        <v>NEIN</v>
      </c>
      <c r="V21" t="str">
        <f>IF(_3lg_4_1_4_1[[#This Row],[wunsch_klassifizierung]]=_3lg_4_1_4_1[[#This Row],[klassifizierung]],"JA","NEIN")</f>
        <v>JA</v>
      </c>
      <c r="W21" t="str">
        <f>IF(Tabelle14[[#This Row],[fragen_richtig_generiert?]]=1,"JA","NEIN")</f>
        <v>NEIN</v>
      </c>
      <c r="Y21" t="str">
        <f>IF(Tabelle17[[#This Row],[übereinstimmung?]]="Ja","JA","NEIN")</f>
        <v>JA</v>
      </c>
      <c r="Z21" t="str">
        <f t="shared" si="2"/>
        <v>Unterschiedlich</v>
      </c>
      <c r="AC21" t="str">
        <f>_3lg_4_1_4o[[#This Row],[anfrage]]</f>
        <v>Ich würde gerne mit einem Container überschüssiges Material von einem Terrassenbau abtransportieren. Dies wären vermutlich: - Sand - Erde mit Sand - Schotter - Split Welcher Container wäre dafür geeignet?</v>
      </c>
      <c r="AD21" t="str">
        <f>Tabelle4[[#This Row],[Richtige Anzahl anonymisiert]]</f>
        <v>NEIN</v>
      </c>
      <c r="AE21" t="str">
        <f>IF(_3lg_4_1_4o[[#This Row],[wunsch_klassifizierung]]=_3lg_4_1_4o[[#This Row],[klassifizierung]],"JA","NEIN")</f>
        <v>JA</v>
      </c>
      <c r="AF21" t="str">
        <f>IF(Tabelle15[[#This Row],[fragen_richtig_generiert?]]=1,"JA","NEIN")</f>
        <v>NEIN</v>
      </c>
      <c r="AH21" t="str">
        <f>IF(Tabelle18[[#This Row],[übereinstimmung?]]="Ja","JA","NEIN")</f>
        <v>JA</v>
      </c>
      <c r="AI21" t="str">
        <f t="shared" si="3"/>
        <v>Unterschiedlich</v>
      </c>
    </row>
    <row r="22" spans="2:35" x14ac:dyDescent="0.25">
      <c r="B22" t="str">
        <f>_3sm_4_1_4_1[[#This Row],[anfrage]]</f>
        <v>Guten Tag, gerne möchten wir für einen Auftrag einen Container 5 m3 bestellen für Sperrmüll. Hier läge wohl der Preis einmalig bei 450, 10 Euro zuzüglich Mehrwertsteuer. Kommen noch weitere Kosten hier hinzu? Wir freuen uns über eine kurze Rückmeldung! Vielen Dank!</v>
      </c>
      <c r="C22" t="str">
        <f>Tabelle4[[#This Row],[Richtige Anzahl anonymisiert]]</f>
        <v>JA</v>
      </c>
      <c r="D22" t="str">
        <f>IF(_3sm_4_1_4_1[[#This Row],[wunsch_klassifizierung]]=_3sm_4_1_4_1[[#This Row],[klassifizierung]],"JA","NEIN")</f>
        <v>NEIN</v>
      </c>
      <c r="E22" t="str">
        <f>IF(Tabelle6[[#This Row],[fragen_richtig_generiert?]]=1,"JA","NEIN")</f>
        <v>NEIN</v>
      </c>
      <c r="G22" t="str">
        <f>IF(Tabelle9[[#This Row],[übereinstimmung?]]="Ja","JA","NEIN")</f>
        <v>NEIN</v>
      </c>
      <c r="H22" t="str">
        <f t="shared" si="0"/>
        <v>Unterschiedlich</v>
      </c>
      <c r="K22" t="str">
        <f>_3sm_4_1_4o[[#This Row],[anfrage]]</f>
        <v>Guten Tag, gerne möchten wir für einen Auftrag einen Container 5 m3 bestellen für Sperrmüll. Hier läge wohl der Preis einmalig bei 450, 10 Euro zuzüglich Mehrwertsteuer. Kommen noch weitere Kosten hier hinzu? Wir freuen uns über eine kurze Rückmeldung! Vielen Dank!</v>
      </c>
      <c r="L22" t="str">
        <f>Tabelle4[[#This Row],[Richtige Anzahl anonymisiert]]</f>
        <v>JA</v>
      </c>
      <c r="M22" t="str">
        <f>IF(_3sm_4_1_4o[[#This Row],[wunsch_klassifizierung]]=_3sm_4_1_4o[[#This Row],[klassifizierung]],"JA","NEIN")</f>
        <v>NEIN</v>
      </c>
      <c r="N22" t="str">
        <f>IF(Tabelle68[[#This Row],[fragen_richtig_generiert?]]=1,"JA","NEIN")</f>
        <v>NEIN</v>
      </c>
      <c r="P22" t="str">
        <f>IF(Tabelle10[[#This Row],[übereinstimmung?]]="Ja","JA","NEIN")</f>
        <v>NEIN</v>
      </c>
      <c r="Q22" t="str">
        <f t="shared" si="1"/>
        <v>Unterschiedlich</v>
      </c>
      <c r="T22" t="str">
        <f>_3lg_4_1_4_1[[#This Row],[anfrage]]</f>
        <v>Guten Tag, gerne möchten wir für einen Auftrag einen Container 5 m3 bestellen für Sperrmüll. Hier läge wohl der Preis einmalig bei 450, 10 Euro zuzüglich Mehrwertsteuer. Kommen noch weitere Kosten hier hinzu? Wir freuen uns über eine kurze Rückmeldung! Vielen Dank!</v>
      </c>
      <c r="U22" t="str">
        <f>Tabelle4[[#This Row],[Richtige Anzahl anonymisiert]]</f>
        <v>JA</v>
      </c>
      <c r="V22" t="str">
        <f>IF(_3lg_4_1_4_1[[#This Row],[wunsch_klassifizierung]]=_3lg_4_1_4_1[[#This Row],[klassifizierung]],"JA","NEIN")</f>
        <v>NEIN</v>
      </c>
      <c r="W22" t="str">
        <f>IF(Tabelle14[[#This Row],[fragen_richtig_generiert?]]=1,"JA","NEIN")</f>
        <v>NEIN</v>
      </c>
      <c r="Y22" t="str">
        <f>IF(Tabelle17[[#This Row],[übereinstimmung?]]="Ja","JA","NEIN")</f>
        <v>NEIN</v>
      </c>
      <c r="Z22" t="str">
        <f t="shared" si="2"/>
        <v>Unterschiedlich</v>
      </c>
      <c r="AC22" t="str">
        <f>_3lg_4_1_4o[[#This Row],[anfrage]]</f>
        <v>Guten Tag, gerne möchten wir für einen Auftrag einen Container 5 m3 bestellen für Sperrmüll. Hier läge wohl der Preis einmalig bei 450, 10 Euro zuzüglich Mehrwertsteuer. Kommen noch weitere Kosten hier hinzu? Wir freuen uns über eine kurze Rückmeldung! Vielen Dank!</v>
      </c>
      <c r="AD22" t="str">
        <f>Tabelle4[[#This Row],[Richtige Anzahl anonymisiert]]</f>
        <v>JA</v>
      </c>
      <c r="AE22" t="str">
        <f>IF(_3lg_4_1_4o[[#This Row],[wunsch_klassifizierung]]=_3lg_4_1_4o[[#This Row],[klassifizierung]],"JA","NEIN")</f>
        <v>NEIN</v>
      </c>
      <c r="AF22" t="str">
        <f>IF(Tabelle15[[#This Row],[fragen_richtig_generiert?]]=1,"JA","NEIN")</f>
        <v>NEIN</v>
      </c>
      <c r="AH22" t="str">
        <f>IF(Tabelle18[[#This Row],[übereinstimmung?]]="Ja","JA","NEIN")</f>
        <v>NEIN</v>
      </c>
      <c r="AI22" t="str">
        <f t="shared" si="3"/>
        <v>Unterschiedlich</v>
      </c>
    </row>
    <row r="23" spans="2:35" x14ac:dyDescent="0.25">
      <c r="B23" t="str">
        <f>_3sm_4_1_4_1[[#This Row],[anfrage]]</f>
        <v>ich bitte um ein Angebot für eine Schuttmulde. ca. 5 Tonnen Fliesenabfälle. Inkl. Anfahrt und Preis pro Tonne. Baustelle wäre in Hockenheim.</v>
      </c>
      <c r="C23" t="str">
        <f>Tabelle4[[#This Row],[Richtige Anzahl anonymisiert]]</f>
        <v>NEIN</v>
      </c>
      <c r="D23" t="str">
        <f>IF(_3sm_4_1_4_1[[#This Row],[wunsch_klassifizierung]]=_3sm_4_1_4_1[[#This Row],[klassifizierung]],"JA","NEIN")</f>
        <v>JA</v>
      </c>
      <c r="E23" t="str">
        <f>IF(Tabelle6[[#This Row],[fragen_richtig_generiert?]]=1,"JA","NEIN")</f>
        <v>NEIN</v>
      </c>
      <c r="G23" t="str">
        <f>IF(Tabelle9[[#This Row],[übereinstimmung?]]="Ja","JA","NEIN")</f>
        <v>JA</v>
      </c>
      <c r="H23" t="str">
        <f t="shared" si="0"/>
        <v>Unterschiedlich</v>
      </c>
      <c r="K23" t="str">
        <f>_3sm_4_1_4o[[#This Row],[anfrage]]</f>
        <v>ich bitte um ein Angebot für eine Schuttmulde. ca. 5 Tonnen Fliesenabfälle. Inkl. Anfahrt und Preis pro Tonne. Baustelle wäre in Hockenheim.</v>
      </c>
      <c r="L23" t="str">
        <f>Tabelle4[[#This Row],[Richtige Anzahl anonymisiert]]</f>
        <v>NEIN</v>
      </c>
      <c r="M23" t="str">
        <f>IF(_3sm_4_1_4o[[#This Row],[wunsch_klassifizierung]]=_3sm_4_1_4o[[#This Row],[klassifizierung]],"JA","NEIN")</f>
        <v>JA</v>
      </c>
      <c r="N23" t="str">
        <f>IF(Tabelle68[[#This Row],[fragen_richtig_generiert?]]=1,"JA","NEIN")</f>
        <v>NEIN</v>
      </c>
      <c r="P23" t="str">
        <f>IF(Tabelle10[[#This Row],[übereinstimmung?]]="Ja","JA","NEIN")</f>
        <v>JA</v>
      </c>
      <c r="Q23" t="str">
        <f t="shared" si="1"/>
        <v>Unterschiedlich</v>
      </c>
      <c r="T23" t="str">
        <f>_3lg_4_1_4_1[[#This Row],[anfrage]]</f>
        <v>ich bitte um ein Angebot für eine Schuttmulde. ca. 5 Tonnen Fliesenabfälle. Inkl. Anfahrt und Preis pro Tonne. Baustelle wäre in Hockenheim.</v>
      </c>
      <c r="U23" t="str">
        <f>Tabelle4[[#This Row],[Richtige Anzahl anonymisiert]]</f>
        <v>NEIN</v>
      </c>
      <c r="V23" t="str">
        <f>IF(_3lg_4_1_4_1[[#This Row],[wunsch_klassifizierung]]=_3lg_4_1_4_1[[#This Row],[klassifizierung]],"JA","NEIN")</f>
        <v>JA</v>
      </c>
      <c r="W23" t="str">
        <f>IF(Tabelle14[[#This Row],[fragen_richtig_generiert?]]=1,"JA","NEIN")</f>
        <v>NEIN</v>
      </c>
      <c r="Y23" t="str">
        <f>IF(Tabelle17[[#This Row],[übereinstimmung?]]="Ja","JA","NEIN")</f>
        <v>JA</v>
      </c>
      <c r="Z23" t="str">
        <f t="shared" si="2"/>
        <v>Unterschiedlich</v>
      </c>
      <c r="AC23" t="str">
        <f>_3lg_4_1_4o[[#This Row],[anfrage]]</f>
        <v>ich bitte um ein Angebot für eine Schuttmulde. ca. 5 Tonnen Fliesenabfälle. Inkl. Anfahrt und Preis pro Tonne. Baustelle wäre in Hockenheim.</v>
      </c>
      <c r="AD23" t="str">
        <f>Tabelle4[[#This Row],[Richtige Anzahl anonymisiert]]</f>
        <v>NEIN</v>
      </c>
      <c r="AE23" t="str">
        <f>IF(_3lg_4_1_4o[[#This Row],[wunsch_klassifizierung]]=_3lg_4_1_4o[[#This Row],[klassifizierung]],"JA","NEIN")</f>
        <v>JA</v>
      </c>
      <c r="AF23" t="str">
        <f>IF(Tabelle15[[#This Row],[fragen_richtig_generiert?]]=1,"JA","NEIN")</f>
        <v>NEIN</v>
      </c>
      <c r="AH23" t="str">
        <f>IF(Tabelle18[[#This Row],[übereinstimmung?]]="Ja","JA","NEIN")</f>
        <v>JA</v>
      </c>
      <c r="AI23" t="str">
        <f t="shared" si="3"/>
        <v>Unterschiedlich</v>
      </c>
    </row>
    <row r="24" spans="2:35" x14ac:dyDescent="0.25">
      <c r="B24" t="str">
        <f>_3sm_4_1_4_1[[#This Row],[anfrage]]</f>
        <v>Ich benötige für eine Haushaltsauflösung einen Container in Bempflingen. Stellmöglichkeit auf einer befestigten Fläche ist vorhanden(Parkplatz). Vor der Stellfläche ist wenig Platz zum Rangieren. Ist es Trotzdem möglich einen Container zu Stellen?</v>
      </c>
      <c r="C24" t="str">
        <f>Tabelle4[[#This Row],[Richtige Anzahl anonymisiert]]</f>
        <v>NEIN</v>
      </c>
      <c r="D24" t="str">
        <f>IF(_3sm_4_1_4_1[[#This Row],[wunsch_klassifizierung]]=_3sm_4_1_4_1[[#This Row],[klassifizierung]],"JA","NEIN")</f>
        <v>NEIN</v>
      </c>
      <c r="E24" t="str">
        <f>IF(Tabelle6[[#This Row],[fragen_richtig_generiert?]]=1,"JA","NEIN")</f>
        <v>NEIN</v>
      </c>
      <c r="G24" t="str">
        <f>IF(Tabelle9[[#This Row],[übereinstimmung?]]="Ja","JA","NEIN")</f>
        <v>NEIN</v>
      </c>
      <c r="H24" t="str">
        <f t="shared" si="0"/>
        <v>Alles korrekt</v>
      </c>
      <c r="K24" t="str">
        <f>_3sm_4_1_4o[[#This Row],[anfrage]]</f>
        <v>Ich benötige für eine Haushaltsauflösung einen Container in Bempflingen. Stellmöglichkeit auf einer befestigten Fläche ist vorhanden(Parkplatz). Vor der Stellfläche ist wenig Platz zum Rangieren. Ist es Trotzdem möglich einen Container zu Stellen?</v>
      </c>
      <c r="L24" t="str">
        <f>Tabelle4[[#This Row],[Richtige Anzahl anonymisiert]]</f>
        <v>NEIN</v>
      </c>
      <c r="M24" t="str">
        <f>IF(_3sm_4_1_4o[[#This Row],[wunsch_klassifizierung]]=_3sm_4_1_4o[[#This Row],[klassifizierung]],"JA","NEIN")</f>
        <v>NEIN</v>
      </c>
      <c r="N24" t="str">
        <f>IF(Tabelle68[[#This Row],[fragen_richtig_generiert?]]=1,"JA","NEIN")</f>
        <v>NEIN</v>
      </c>
      <c r="P24" t="str">
        <f>IF(Tabelle10[[#This Row],[übereinstimmung?]]="Ja","JA","NEIN")</f>
        <v>NEIN</v>
      </c>
      <c r="Q24" t="str">
        <f t="shared" si="1"/>
        <v>Alles korrekt</v>
      </c>
      <c r="T24" t="str">
        <f>_3lg_4_1_4_1[[#This Row],[anfrage]]</f>
        <v>Ich benötige für eine Haushaltsauflösung einen Container in Bempflingen. Stellmöglichkeit auf einer befestigten Fläche ist vorhanden(Parkplatz). Vor der Stellfläche ist wenig Platz zum Rangieren. Ist es Trotzdem möglich einen Container zu Stellen?</v>
      </c>
      <c r="U24" t="str">
        <f>Tabelle4[[#This Row],[Richtige Anzahl anonymisiert]]</f>
        <v>NEIN</v>
      </c>
      <c r="V24" t="str">
        <f>IF(_3lg_4_1_4_1[[#This Row],[wunsch_klassifizierung]]=_3lg_4_1_4_1[[#This Row],[klassifizierung]],"JA","NEIN")</f>
        <v>NEIN</v>
      </c>
      <c r="W24" t="str">
        <f>IF(Tabelle14[[#This Row],[fragen_richtig_generiert?]]=1,"JA","NEIN")</f>
        <v>NEIN</v>
      </c>
      <c r="Y24" t="str">
        <f>IF(Tabelle17[[#This Row],[übereinstimmung?]]="Ja","JA","NEIN")</f>
        <v>NEIN</v>
      </c>
      <c r="Z24" t="str">
        <f t="shared" si="2"/>
        <v>Alles korrekt</v>
      </c>
      <c r="AC24" t="str">
        <f>_3lg_4_1_4o[[#This Row],[anfrage]]</f>
        <v>Ich benötige für eine Haushaltsauflösung einen Container in Bempflingen. Stellmöglichkeit auf einer befestigten Fläche ist vorhanden(Parkplatz). Vor der Stellfläche ist wenig Platz zum Rangieren. Ist es Trotzdem möglich einen Container zu Stellen?</v>
      </c>
      <c r="AD24" t="str">
        <f>Tabelle4[[#This Row],[Richtige Anzahl anonymisiert]]</f>
        <v>NEIN</v>
      </c>
      <c r="AE24" t="str">
        <f>IF(_3lg_4_1_4o[[#This Row],[wunsch_klassifizierung]]=_3lg_4_1_4o[[#This Row],[klassifizierung]],"JA","NEIN")</f>
        <v>NEIN</v>
      </c>
      <c r="AF24" t="str">
        <f>IF(Tabelle15[[#This Row],[fragen_richtig_generiert?]]=1,"JA","NEIN")</f>
        <v>NEIN</v>
      </c>
      <c r="AH24" t="str">
        <f>IF(Tabelle18[[#This Row],[übereinstimmung?]]="Ja","JA","NEIN")</f>
        <v>NEIN</v>
      </c>
      <c r="AI24" t="str">
        <f t="shared" si="3"/>
        <v>Alles korrekt</v>
      </c>
    </row>
    <row r="25" spans="2:35" x14ac:dyDescent="0.25">
      <c r="B25" t="str">
        <f>_3sm_4_1_4_1[[#This Row],[anfrage]]</f>
        <v>Hallo, ich möchte gerne einen Spermülcontainer mieten und dieser muss auf der Straße stehen vor der Wohnung. Wo muss ich das anmelden und kann ich den Container erst buchen, wenn ich die Genehmigung vorliegen habe? Vielen Dank</v>
      </c>
      <c r="C25" t="str">
        <f>Tabelle4[[#This Row],[Richtige Anzahl anonymisiert]]</f>
        <v>JA</v>
      </c>
      <c r="D25" t="str">
        <f>IF(_3sm_4_1_4_1[[#This Row],[wunsch_klassifizierung]]=_3sm_4_1_4_1[[#This Row],[klassifizierung]],"JA","NEIN")</f>
        <v>NEIN</v>
      </c>
      <c r="E25" t="str">
        <f>IF(Tabelle6[[#This Row],[fragen_richtig_generiert?]]=1,"JA","NEIN")</f>
        <v>NEIN</v>
      </c>
      <c r="G25" t="str">
        <f>IF(Tabelle9[[#This Row],[übereinstimmung?]]="Ja","JA","NEIN")</f>
        <v>NEIN</v>
      </c>
      <c r="H25" t="str">
        <f t="shared" si="0"/>
        <v>Unterschiedlich</v>
      </c>
      <c r="K25" t="str">
        <f>_3sm_4_1_4o[[#This Row],[anfrage]]</f>
        <v>Hallo, ich möchte gerne einen Spermülcontainer mieten und dieser muss auf der Straße stehen vor der Wohnung. Wo muss ich das anmelden und kann ich den Container erst buchen, wenn ich die Genehmigung vorliegen habe? Vielen Dank</v>
      </c>
      <c r="L25" t="str">
        <f>Tabelle4[[#This Row],[Richtige Anzahl anonymisiert]]</f>
        <v>JA</v>
      </c>
      <c r="M25" t="str">
        <f>IF(_3sm_4_1_4o[[#This Row],[wunsch_klassifizierung]]=_3sm_4_1_4o[[#This Row],[klassifizierung]],"JA","NEIN")</f>
        <v>NEIN</v>
      </c>
      <c r="N25" t="str">
        <f>IF(Tabelle68[[#This Row],[fragen_richtig_generiert?]]=1,"JA","NEIN")</f>
        <v>NEIN</v>
      </c>
      <c r="P25" t="str">
        <f>IF(Tabelle10[[#This Row],[übereinstimmung?]]="Ja","JA","NEIN")</f>
        <v>NEIN</v>
      </c>
      <c r="Q25" t="str">
        <f t="shared" si="1"/>
        <v>Unterschiedlich</v>
      </c>
      <c r="T25" t="str">
        <f>_3lg_4_1_4_1[[#This Row],[anfrage]]</f>
        <v>Hallo, ich möchte gerne einen Spermülcontainer mieten und dieser muss auf der Straße stehen vor der Wohnung. Wo muss ich das anmelden und kann ich den Container erst buchen, wenn ich die Genehmigung vorliegen habe? Vielen Dank</v>
      </c>
      <c r="U25" t="str">
        <f>Tabelle4[[#This Row],[Richtige Anzahl anonymisiert]]</f>
        <v>JA</v>
      </c>
      <c r="V25" t="str">
        <f>IF(_3lg_4_1_4_1[[#This Row],[wunsch_klassifizierung]]=_3lg_4_1_4_1[[#This Row],[klassifizierung]],"JA","NEIN")</f>
        <v>NEIN</v>
      </c>
      <c r="W25" t="str">
        <f>IF(Tabelle14[[#This Row],[fragen_richtig_generiert?]]=1,"JA","NEIN")</f>
        <v>NEIN</v>
      </c>
      <c r="Y25" t="str">
        <f>IF(Tabelle17[[#This Row],[übereinstimmung?]]="Ja","JA","NEIN")</f>
        <v>NEIN</v>
      </c>
      <c r="Z25" t="str">
        <f t="shared" si="2"/>
        <v>Unterschiedlich</v>
      </c>
      <c r="AC25" t="str">
        <f>_3lg_4_1_4o[[#This Row],[anfrage]]</f>
        <v>Hallo, ich möchte gerne einen Spermülcontainer mieten und dieser muss auf der Straße stehen vor der Wohnung. Wo muss ich das anmelden und kann ich den Container erst buchen, wenn ich die Genehmigung vorliegen habe? Vielen Dank</v>
      </c>
      <c r="AD25" t="str">
        <f>Tabelle4[[#This Row],[Richtige Anzahl anonymisiert]]</f>
        <v>JA</v>
      </c>
      <c r="AE25" t="str">
        <f>IF(_3lg_4_1_4o[[#This Row],[wunsch_klassifizierung]]=_3lg_4_1_4o[[#This Row],[klassifizierung]],"JA","NEIN")</f>
        <v>NEIN</v>
      </c>
      <c r="AF25" t="str">
        <f>IF(Tabelle15[[#This Row],[fragen_richtig_generiert?]]=1,"JA","NEIN")</f>
        <v>NEIN</v>
      </c>
      <c r="AH25" t="str">
        <f>IF(Tabelle18[[#This Row],[übereinstimmung?]]="Ja","JA","NEIN")</f>
        <v>NEIN</v>
      </c>
      <c r="AI25" t="str">
        <f t="shared" si="3"/>
        <v>Unterschiedlich</v>
      </c>
    </row>
    <row r="26" spans="2:35" x14ac:dyDescent="0.25">
      <c r="B26" t="str">
        <f>_3sm_4_1_4_1[[#This Row],[anfrage]]</f>
        <v>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C26" t="str">
        <f>Tabelle4[[#This Row],[Richtige Anzahl anonymisiert]]</f>
        <v>JA</v>
      </c>
      <c r="D26" t="str">
        <f>IF(_3sm_4_1_4_1[[#This Row],[wunsch_klassifizierung]]=_3sm_4_1_4_1[[#This Row],[klassifizierung]],"JA","NEIN")</f>
        <v>JA</v>
      </c>
      <c r="E26" t="str">
        <f>IF(Tabelle6[[#This Row],[fragen_richtig_generiert?]]=1,"JA","NEIN")</f>
        <v>NEIN</v>
      </c>
      <c r="G26" t="str">
        <f>IF(Tabelle9[[#This Row],[übereinstimmung?]]="Ja","JA","NEIN")</f>
        <v>JA</v>
      </c>
      <c r="H26" t="str">
        <f t="shared" si="0"/>
        <v>Unterschiedlich</v>
      </c>
      <c r="K26" t="str">
        <f>_3sm_4_1_4o[[#This Row],[anfrage]]</f>
        <v>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L26" t="str">
        <f>Tabelle4[[#This Row],[Richtige Anzahl anonymisiert]]</f>
        <v>JA</v>
      </c>
      <c r="M26" t="str">
        <f>IF(_3sm_4_1_4o[[#This Row],[wunsch_klassifizierung]]=_3sm_4_1_4o[[#This Row],[klassifizierung]],"JA","NEIN")</f>
        <v>JA</v>
      </c>
      <c r="N26" t="str">
        <f>IF(Tabelle68[[#This Row],[fragen_richtig_generiert?]]=1,"JA","NEIN")</f>
        <v>NEIN</v>
      </c>
      <c r="P26" t="str">
        <f>IF(Tabelle10[[#This Row],[übereinstimmung?]]="Ja","JA","NEIN")</f>
        <v>JA</v>
      </c>
      <c r="Q26" t="str">
        <f t="shared" si="1"/>
        <v>Unterschiedlich</v>
      </c>
      <c r="T26" t="str">
        <f>_3lg_4_1_4_1[[#This Row],[anfrage]]</f>
        <v>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U26" t="str">
        <f>Tabelle4[[#This Row],[Richtige Anzahl anonymisiert]]</f>
        <v>JA</v>
      </c>
      <c r="V26" t="str">
        <f>IF(_3lg_4_1_4_1[[#This Row],[wunsch_klassifizierung]]=_3lg_4_1_4_1[[#This Row],[klassifizierung]],"JA","NEIN")</f>
        <v>JA</v>
      </c>
      <c r="W26" t="str">
        <f>IF(Tabelle14[[#This Row],[fragen_richtig_generiert?]]=1,"JA","NEIN")</f>
        <v>NEIN</v>
      </c>
      <c r="Y26" t="str">
        <f>IF(Tabelle17[[#This Row],[übereinstimmung?]]="Ja","JA","NEIN")</f>
        <v>JA</v>
      </c>
      <c r="Z26" t="str">
        <f t="shared" si="2"/>
        <v>Unterschiedlich</v>
      </c>
      <c r="AC26" t="str">
        <f>_3lg_4_1_4o[[#This Row],[anfrage]]</f>
        <v>Sehr geehrte Damen und Herren, für unsere Hausstellung benötigen wir einen Baumischabfallcontainer mit 10 m3 inkl. Deckel in 71336 Waiblingen. Die Containeranlieferung sollte voraussichtlich am 04.09. erfolgen. Abgeholt werden kann der Container voraussichtlich um den 11.12.2024. Bei der Onlinebuchung (siehe Anhang) konnten wir nicht angeben, dass wir einen Deckel für den Container haben möchten. Ist dies nicht möglich? Könnten Sie uns hierfür bitte ein Angebot erstellen? Vielen Dank im Voraus! Freundliche Grüße</v>
      </c>
      <c r="AD26" t="str">
        <f>Tabelle4[[#This Row],[Richtige Anzahl anonymisiert]]</f>
        <v>JA</v>
      </c>
      <c r="AE26" t="str">
        <f>IF(_3lg_4_1_4o[[#This Row],[wunsch_klassifizierung]]=_3lg_4_1_4o[[#This Row],[klassifizierung]],"JA","NEIN")</f>
        <v>JA</v>
      </c>
      <c r="AF26" t="str">
        <f>IF(Tabelle15[[#This Row],[fragen_richtig_generiert?]]=1,"JA","NEIN")</f>
        <v>NEIN</v>
      </c>
      <c r="AH26" t="str">
        <f>IF(Tabelle18[[#This Row],[übereinstimmung?]]="Ja","JA","NEIN")</f>
        <v>JA</v>
      </c>
      <c r="AI26" t="str">
        <f t="shared" si="3"/>
        <v>Unterschiedlich</v>
      </c>
    </row>
    <row r="27" spans="2:35" x14ac:dyDescent="0.25">
      <c r="B27" t="str">
        <f>_3sm_4_1_4_1[[#This Row],[anfrage]]</f>
        <v>Ich habe 24 Platten Wellasbest, ca. 3m³ zu entsorgen. Bitte lassen Sie mir ein Angebot zukommen.</v>
      </c>
      <c r="C27" t="str">
        <f>Tabelle4[[#This Row],[Richtige Anzahl anonymisiert]]</f>
        <v>JA</v>
      </c>
      <c r="D27" t="str">
        <f>IF(_3sm_4_1_4_1[[#This Row],[wunsch_klassifizierung]]=_3sm_4_1_4_1[[#This Row],[klassifizierung]],"JA","NEIN")</f>
        <v>JA</v>
      </c>
      <c r="E27" t="str">
        <f>IF(Tabelle6[[#This Row],[fragen_richtig_generiert?]]=1,"JA","NEIN")</f>
        <v>NEIN</v>
      </c>
      <c r="G27" t="str">
        <f>IF(Tabelle9[[#This Row],[übereinstimmung?]]="Ja","JA","NEIN")</f>
        <v>JA</v>
      </c>
      <c r="H27" t="str">
        <f t="shared" si="0"/>
        <v>Unterschiedlich</v>
      </c>
      <c r="K27" t="str">
        <f>_3sm_4_1_4o[[#This Row],[anfrage]]</f>
        <v>Ich habe 24 Platten Wellasbest, ca. 3m³ zu entsorgen. Bitte lassen Sie mir ein Angebot zukommen.</v>
      </c>
      <c r="L27" t="str">
        <f>Tabelle4[[#This Row],[Richtige Anzahl anonymisiert]]</f>
        <v>JA</v>
      </c>
      <c r="M27" t="str">
        <f>IF(_3sm_4_1_4o[[#This Row],[wunsch_klassifizierung]]=_3sm_4_1_4o[[#This Row],[klassifizierung]],"JA","NEIN")</f>
        <v>JA</v>
      </c>
      <c r="N27" t="str">
        <f>IF(Tabelle68[[#This Row],[fragen_richtig_generiert?]]=1,"JA","NEIN")</f>
        <v>NEIN</v>
      </c>
      <c r="P27" t="str">
        <f>IF(Tabelle10[[#This Row],[übereinstimmung?]]="Ja","JA","NEIN")</f>
        <v>JA</v>
      </c>
      <c r="Q27" t="str">
        <f t="shared" si="1"/>
        <v>Unterschiedlich</v>
      </c>
      <c r="T27" t="str">
        <f>_3lg_4_1_4_1[[#This Row],[anfrage]]</f>
        <v>Ich habe 24 Platten Wellasbest, ca. 3m³ zu entsorgen. Bitte lassen Sie mir ein Angebot zukommen.</v>
      </c>
      <c r="U27" t="str">
        <f>Tabelle4[[#This Row],[Richtige Anzahl anonymisiert]]</f>
        <v>JA</v>
      </c>
      <c r="V27" t="str">
        <f>IF(_3lg_4_1_4_1[[#This Row],[wunsch_klassifizierung]]=_3lg_4_1_4_1[[#This Row],[klassifizierung]],"JA","NEIN")</f>
        <v>JA</v>
      </c>
      <c r="W27" t="str">
        <f>IF(Tabelle14[[#This Row],[fragen_richtig_generiert?]]=1,"JA","NEIN")</f>
        <v>NEIN</v>
      </c>
      <c r="Y27" t="str">
        <f>IF(Tabelle17[[#This Row],[übereinstimmung?]]="Ja","JA","NEIN")</f>
        <v>JA</v>
      </c>
      <c r="Z27" t="str">
        <f t="shared" si="2"/>
        <v>Unterschiedlich</v>
      </c>
      <c r="AC27" t="str">
        <f>_3lg_4_1_4o[[#This Row],[anfrage]]</f>
        <v>Ich habe 24 Platten Wellasbest, ca. 3m³ zu entsorgen. Bitte lassen Sie mir ein Angebot zukommen.</v>
      </c>
      <c r="AD27" t="str">
        <f>Tabelle4[[#This Row],[Richtige Anzahl anonymisiert]]</f>
        <v>JA</v>
      </c>
      <c r="AE27" t="str">
        <f>IF(_3lg_4_1_4o[[#This Row],[wunsch_klassifizierung]]=_3lg_4_1_4o[[#This Row],[klassifizierung]],"JA","NEIN")</f>
        <v>JA</v>
      </c>
      <c r="AF27" t="str">
        <f>IF(Tabelle15[[#This Row],[fragen_richtig_generiert?]]=1,"JA","NEIN")</f>
        <v>NEIN</v>
      </c>
      <c r="AH27" t="str">
        <f>IF(Tabelle18[[#This Row],[übereinstimmung?]]="Ja","JA","NEIN")</f>
        <v>JA</v>
      </c>
      <c r="AI27" t="str">
        <f t="shared" si="3"/>
        <v>Unterschiedlich</v>
      </c>
    </row>
    <row r="28" spans="2:35" x14ac:dyDescent="0.25">
      <c r="B28" t="str">
        <f>_3sm_4_1_4_1[[#This Row],[anfrage]]</f>
        <v>Ich möchte gern eine Papiertonne für unser 2 Familienhaus bestellen, die 14 tägig abgeholt werden soll. Bitte machen Sie mir ein Angebot, da online 4 wöchig voreingestellt ist. Objekt: Tschaikoskistraße 6</v>
      </c>
      <c r="C28" t="str">
        <f>Tabelle4[[#This Row],[Richtige Anzahl anonymisiert]]</f>
        <v>JA</v>
      </c>
      <c r="D28" t="str">
        <f>IF(_3sm_4_1_4_1[[#This Row],[wunsch_klassifizierung]]=_3sm_4_1_4_1[[#This Row],[klassifizierung]],"JA","NEIN")</f>
        <v>JA</v>
      </c>
      <c r="E28" t="str">
        <f>IF(Tabelle6[[#This Row],[fragen_richtig_generiert?]]=1,"JA","NEIN")</f>
        <v>NEIN</v>
      </c>
      <c r="G28" t="str">
        <f>IF(Tabelle9[[#This Row],[übereinstimmung?]]="Ja","JA","NEIN")</f>
        <v>JA</v>
      </c>
      <c r="H28" t="str">
        <f t="shared" si="0"/>
        <v>Unterschiedlich</v>
      </c>
      <c r="K28" t="str">
        <f>_3sm_4_1_4o[[#This Row],[anfrage]]</f>
        <v>Ich möchte gern eine Papiertonne für unser 2 Familienhaus bestellen, die 14 tägig abgeholt werden soll. Bitte machen Sie mir ein Angebot, da online 4 wöchig voreingestellt ist. Objekt: Tschaikoskistraße 6</v>
      </c>
      <c r="L28" t="str">
        <f>Tabelle4[[#This Row],[Richtige Anzahl anonymisiert]]</f>
        <v>JA</v>
      </c>
      <c r="M28" t="str">
        <f>IF(_3sm_4_1_4o[[#This Row],[wunsch_klassifizierung]]=_3sm_4_1_4o[[#This Row],[klassifizierung]],"JA","NEIN")</f>
        <v>JA</v>
      </c>
      <c r="N28" t="str">
        <f>IF(Tabelle68[[#This Row],[fragen_richtig_generiert?]]=1,"JA","NEIN")</f>
        <v>NEIN</v>
      </c>
      <c r="P28" t="str">
        <f>IF(Tabelle10[[#This Row],[übereinstimmung?]]="Ja","JA","NEIN")</f>
        <v>JA</v>
      </c>
      <c r="Q28" t="str">
        <f t="shared" si="1"/>
        <v>Unterschiedlich</v>
      </c>
      <c r="T28" t="str">
        <f>_3lg_4_1_4_1[[#This Row],[anfrage]]</f>
        <v>Ich möchte gern eine Papiertonne für unser 2 Familienhaus bestellen, die 14 tägig abgeholt werden soll. Bitte machen Sie mir ein Angebot, da online 4 wöchig voreingestellt ist. Objekt: Tschaikoskistraße 6</v>
      </c>
      <c r="U28" t="str">
        <f>Tabelle4[[#This Row],[Richtige Anzahl anonymisiert]]</f>
        <v>JA</v>
      </c>
      <c r="V28" t="str">
        <f>IF(_3lg_4_1_4_1[[#This Row],[wunsch_klassifizierung]]=_3lg_4_1_4_1[[#This Row],[klassifizierung]],"JA","NEIN")</f>
        <v>JA</v>
      </c>
      <c r="W28" t="str">
        <f>IF(Tabelle14[[#This Row],[fragen_richtig_generiert?]]=1,"JA","NEIN")</f>
        <v>NEIN</v>
      </c>
      <c r="Y28" t="str">
        <f>IF(Tabelle17[[#This Row],[übereinstimmung?]]="Ja","JA","NEIN")</f>
        <v>JA</v>
      </c>
      <c r="Z28" t="str">
        <f t="shared" si="2"/>
        <v>Unterschiedlich</v>
      </c>
      <c r="AC28" t="str">
        <f>_3lg_4_1_4o[[#This Row],[anfrage]]</f>
        <v>Ich möchte gern eine Papiertonne für unser 2 Familienhaus bestellen, die 14 tägig abgeholt werden soll. Bitte machen Sie mir ein Angebot, da online 4 wöchig voreingestellt ist. Objekt: Tschaikoskistraße 6</v>
      </c>
      <c r="AD28" t="str">
        <f>Tabelle4[[#This Row],[Richtige Anzahl anonymisiert]]</f>
        <v>JA</v>
      </c>
      <c r="AE28" t="str">
        <f>IF(_3lg_4_1_4o[[#This Row],[wunsch_klassifizierung]]=_3lg_4_1_4o[[#This Row],[klassifizierung]],"JA","NEIN")</f>
        <v>JA</v>
      </c>
      <c r="AF28" t="str">
        <f>IF(Tabelle15[[#This Row],[fragen_richtig_generiert?]]=1,"JA","NEIN")</f>
        <v>NEIN</v>
      </c>
      <c r="AH28" t="str">
        <f>IF(Tabelle18[[#This Row],[übereinstimmung?]]="Ja","JA","NEIN")</f>
        <v>JA</v>
      </c>
      <c r="AI28" t="str">
        <f t="shared" si="3"/>
        <v>Unterschiedlich</v>
      </c>
    </row>
    <row r="29" spans="2:35" x14ac:dyDescent="0.25">
      <c r="B29" t="str">
        <f>_3sm_4_1_4_1[[#This Row],[anfrage]]</f>
        <v>Ich benötige einen 7qm Container für Lehmboden. Gerne mit einer Klappe.</v>
      </c>
      <c r="C29" t="str">
        <f>Tabelle4[[#This Row],[Richtige Anzahl anonymisiert]]</f>
        <v>JA</v>
      </c>
      <c r="D29" t="str">
        <f>IF(_3sm_4_1_4_1[[#This Row],[wunsch_klassifizierung]]=_3sm_4_1_4_1[[#This Row],[klassifizierung]],"JA","NEIN")</f>
        <v>JA</v>
      </c>
      <c r="E29" t="str">
        <f>IF(Tabelle6[[#This Row],[fragen_richtig_generiert?]]=1,"JA","NEIN")</f>
        <v>NEIN</v>
      </c>
      <c r="G29" t="str">
        <f>IF(Tabelle9[[#This Row],[übereinstimmung?]]="Ja","JA","NEIN")</f>
        <v>JA</v>
      </c>
      <c r="H29" t="str">
        <f t="shared" si="0"/>
        <v>Unterschiedlich</v>
      </c>
      <c r="K29" t="str">
        <f>_3sm_4_1_4o[[#This Row],[anfrage]]</f>
        <v>Ich benötige einen 7qm Container für Lehmboden. Gerne mit einer Klappe.</v>
      </c>
      <c r="L29" t="str">
        <f>Tabelle4[[#This Row],[Richtige Anzahl anonymisiert]]</f>
        <v>JA</v>
      </c>
      <c r="M29" t="str">
        <f>IF(_3sm_4_1_4o[[#This Row],[wunsch_klassifizierung]]=_3sm_4_1_4o[[#This Row],[klassifizierung]],"JA","NEIN")</f>
        <v>JA</v>
      </c>
      <c r="N29" t="str">
        <f>IF(Tabelle68[[#This Row],[fragen_richtig_generiert?]]=1,"JA","NEIN")</f>
        <v>NEIN</v>
      </c>
      <c r="P29" t="str">
        <f>IF(Tabelle10[[#This Row],[übereinstimmung?]]="Ja","JA","NEIN")</f>
        <v>JA</v>
      </c>
      <c r="Q29" t="str">
        <f t="shared" si="1"/>
        <v>Unterschiedlich</v>
      </c>
      <c r="T29" t="str">
        <f>_3lg_4_1_4_1[[#This Row],[anfrage]]</f>
        <v>Ich benötige einen 7qm Container für Lehmboden. Gerne mit einer Klappe.</v>
      </c>
      <c r="U29" t="str">
        <f>Tabelle4[[#This Row],[Richtige Anzahl anonymisiert]]</f>
        <v>JA</v>
      </c>
      <c r="V29" t="str">
        <f>IF(_3lg_4_1_4_1[[#This Row],[wunsch_klassifizierung]]=_3lg_4_1_4_1[[#This Row],[klassifizierung]],"JA","NEIN")</f>
        <v>JA</v>
      </c>
      <c r="W29" t="str">
        <f>IF(Tabelle14[[#This Row],[fragen_richtig_generiert?]]=1,"JA","NEIN")</f>
        <v>NEIN</v>
      </c>
      <c r="Y29" t="str">
        <f>IF(Tabelle17[[#This Row],[übereinstimmung?]]="Ja","JA","NEIN")</f>
        <v>JA</v>
      </c>
      <c r="Z29" t="str">
        <f t="shared" si="2"/>
        <v>Unterschiedlich</v>
      </c>
      <c r="AC29" t="str">
        <f>_3lg_4_1_4o[[#This Row],[anfrage]]</f>
        <v>Ich benötige einen 7qm Container für Lehmboden. Gerne mit einer Klappe.</v>
      </c>
      <c r="AD29" t="str">
        <f>Tabelle4[[#This Row],[Richtige Anzahl anonymisiert]]</f>
        <v>JA</v>
      </c>
      <c r="AE29" t="str">
        <f>IF(_3lg_4_1_4o[[#This Row],[wunsch_klassifizierung]]=_3lg_4_1_4o[[#This Row],[klassifizierung]],"JA","NEIN")</f>
        <v>JA</v>
      </c>
      <c r="AF29" t="str">
        <f>IF(Tabelle15[[#This Row],[fragen_richtig_generiert?]]=1,"JA","NEIN")</f>
        <v>NEIN</v>
      </c>
      <c r="AH29" t="str">
        <f>IF(Tabelle18[[#This Row],[übereinstimmung?]]="Ja","JA","NEIN")</f>
        <v>JA</v>
      </c>
      <c r="AI29" t="str">
        <f t="shared" si="3"/>
        <v>Unterschiedlich</v>
      </c>
    </row>
    <row r="30" spans="2:35" x14ac:dyDescent="0.25">
      <c r="B30" t="str">
        <f>_3sm_4_1_4_1[[#This Row],[anfrage]]</f>
        <v>Hallo, Ich habe mal eine Frage, warum werden in komplett Braunschweig die Papier Container nicht mehr geleert? Ich werde mein Papier Müll nicht mehr los! Um eine Antwort wäre ich sehr dankbar. Beste Grüße</v>
      </c>
      <c r="C30" t="str">
        <f>Tabelle4[[#This Row],[Richtige Anzahl anonymisiert]]</f>
        <v>JA</v>
      </c>
      <c r="D30" t="str">
        <f>IF(_3sm_4_1_4_1[[#This Row],[wunsch_klassifizierung]]=_3sm_4_1_4_1[[#This Row],[klassifizierung]],"JA","NEIN")</f>
        <v>JA</v>
      </c>
      <c r="E30" t="str">
        <f>IF(Tabelle6[[#This Row],[fragen_richtig_generiert?]]=1,"JA","NEIN")</f>
        <v>NEIN</v>
      </c>
      <c r="G30" t="str">
        <f>IF(Tabelle9[[#This Row],[übereinstimmung?]]="Ja","JA","NEIN")</f>
        <v>JA</v>
      </c>
      <c r="H30" t="str">
        <f t="shared" si="0"/>
        <v>Unterschiedlich</v>
      </c>
      <c r="K30" t="str">
        <f>_3sm_4_1_4o[[#This Row],[anfrage]]</f>
        <v>Hallo, Ich habe mal eine Frage, warum werden in komplett Braunschweig die Papier Container nicht mehr geleert? Ich werde mein Papier Müll nicht mehr los! Um eine Antwort wäre ich sehr dankbar. Beste Grüße</v>
      </c>
      <c r="L30" t="str">
        <f>Tabelle4[[#This Row],[Richtige Anzahl anonymisiert]]</f>
        <v>JA</v>
      </c>
      <c r="M30" t="str">
        <f>IF(_3sm_4_1_4o[[#This Row],[wunsch_klassifizierung]]=_3sm_4_1_4o[[#This Row],[klassifizierung]],"JA","NEIN")</f>
        <v>JA</v>
      </c>
      <c r="N30" t="str">
        <f>IF(Tabelle68[[#This Row],[fragen_richtig_generiert?]]=1,"JA","NEIN")</f>
        <v>NEIN</v>
      </c>
      <c r="P30" t="str">
        <f>IF(Tabelle10[[#This Row],[übereinstimmung?]]="Ja","JA","NEIN")</f>
        <v>JA</v>
      </c>
      <c r="Q30" t="str">
        <f t="shared" si="1"/>
        <v>Unterschiedlich</v>
      </c>
      <c r="T30" t="str">
        <f>_3lg_4_1_4_1[[#This Row],[anfrage]]</f>
        <v>Hallo, Ich habe mal eine Frage, warum werden in komplett Braunschweig die Papier Container nicht mehr geleert? Ich werde mein Papier Müll nicht mehr los! Um eine Antwort wäre ich sehr dankbar. Beste Grüße</v>
      </c>
      <c r="U30" t="str">
        <f>Tabelle4[[#This Row],[Richtige Anzahl anonymisiert]]</f>
        <v>JA</v>
      </c>
      <c r="V30" t="str">
        <f>IF(_3lg_4_1_4_1[[#This Row],[wunsch_klassifizierung]]=_3lg_4_1_4_1[[#This Row],[klassifizierung]],"JA","NEIN")</f>
        <v>JA</v>
      </c>
      <c r="W30" t="str">
        <f>IF(Tabelle14[[#This Row],[fragen_richtig_generiert?]]=1,"JA","NEIN")</f>
        <v>NEIN</v>
      </c>
      <c r="Y30" t="str">
        <f>IF(Tabelle17[[#This Row],[übereinstimmung?]]="Ja","JA","NEIN")</f>
        <v>JA</v>
      </c>
      <c r="Z30" t="str">
        <f t="shared" si="2"/>
        <v>Unterschiedlich</v>
      </c>
      <c r="AC30" t="str">
        <f>_3lg_4_1_4o[[#This Row],[anfrage]]</f>
        <v>Hallo, Ich habe mal eine Frage, warum werden in komplett Braunschweig die Papier Container nicht mehr geleert? Ich werde mein Papier Müll nicht mehr los! Um eine Antwort wäre ich sehr dankbar. Beste Grüße</v>
      </c>
      <c r="AD30" t="str">
        <f>Tabelle4[[#This Row],[Richtige Anzahl anonymisiert]]</f>
        <v>JA</v>
      </c>
      <c r="AE30" t="str">
        <f>IF(_3lg_4_1_4o[[#This Row],[wunsch_klassifizierung]]=_3lg_4_1_4o[[#This Row],[klassifizierung]],"JA","NEIN")</f>
        <v>JA</v>
      </c>
      <c r="AF30" t="str">
        <f>IF(Tabelle15[[#This Row],[fragen_richtig_generiert?]]=1,"JA","NEIN")</f>
        <v>NEIN</v>
      </c>
      <c r="AH30" t="str">
        <f>IF(Tabelle18[[#This Row],[übereinstimmung?]]="Ja","JA","NEIN")</f>
        <v>JA</v>
      </c>
      <c r="AI30" t="str">
        <f t="shared" si="3"/>
        <v>Unterschiedlich</v>
      </c>
    </row>
    <row r="31" spans="2:35" x14ac:dyDescent="0.25">
      <c r="B31" t="str">
        <f>_3sm_4_1_4_1[[#This Row],[anfrage]]</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C31" t="str">
        <f>Tabelle4[[#This Row],[Richtige Anzahl anonymisiert]]</f>
        <v>JA</v>
      </c>
      <c r="D31" t="str">
        <f>IF(_3sm_4_1_4_1[[#This Row],[wunsch_klassifizierung]]=_3sm_4_1_4_1[[#This Row],[klassifizierung]],"JA","NEIN")</f>
        <v>JA</v>
      </c>
      <c r="E31" t="str">
        <f>IF(Tabelle6[[#This Row],[fragen_richtig_generiert?]]=1,"JA","NEIN")</f>
        <v>NEIN</v>
      </c>
      <c r="G31" t="str">
        <f>IF(Tabelle9[[#This Row],[übereinstimmung?]]="Ja","JA","NEIN")</f>
        <v>JA</v>
      </c>
      <c r="H31" t="str">
        <f t="shared" si="0"/>
        <v>Unterschiedlich</v>
      </c>
      <c r="K31" t="str">
        <f>_3sm_4_1_4o[[#This Row],[anfrage]]</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L31" t="str">
        <f>Tabelle4[[#This Row],[Richtige Anzahl anonymisiert]]</f>
        <v>JA</v>
      </c>
      <c r="M31" t="str">
        <f>IF(_3sm_4_1_4o[[#This Row],[wunsch_klassifizierung]]=_3sm_4_1_4o[[#This Row],[klassifizierung]],"JA","NEIN")</f>
        <v>JA</v>
      </c>
      <c r="N31" t="str">
        <f>IF(Tabelle68[[#This Row],[fragen_richtig_generiert?]]=1,"JA","NEIN")</f>
        <v>NEIN</v>
      </c>
      <c r="P31" t="str">
        <f>IF(Tabelle10[[#This Row],[übereinstimmung?]]="Ja","JA","NEIN")</f>
        <v>JA</v>
      </c>
      <c r="Q31" t="str">
        <f t="shared" si="1"/>
        <v>Unterschiedlich</v>
      </c>
      <c r="T31" t="str">
        <f>_3lg_4_1_4_1[[#This Row],[anfrage]]</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U31" t="str">
        <f>Tabelle4[[#This Row],[Richtige Anzahl anonymisiert]]</f>
        <v>JA</v>
      </c>
      <c r="V31" t="str">
        <f>IF(_3lg_4_1_4_1[[#This Row],[wunsch_klassifizierung]]=_3lg_4_1_4_1[[#This Row],[klassifizierung]],"JA","NEIN")</f>
        <v>JA</v>
      </c>
      <c r="W31" t="str">
        <f>IF(Tabelle14[[#This Row],[fragen_richtig_generiert?]]=1,"JA","NEIN")</f>
        <v>NEIN</v>
      </c>
      <c r="Y31" t="str">
        <f>IF(Tabelle17[[#This Row],[übereinstimmung?]]="Ja","JA","NEIN")</f>
        <v>JA</v>
      </c>
      <c r="Z31" t="str">
        <f t="shared" si="2"/>
        <v>Unterschiedlich</v>
      </c>
      <c r="AC31" t="str">
        <f>_3lg_4_1_4o[[#This Row],[anfrage]]</f>
        <v>noch ausstehende Tonnenlieferung Sehr geehrte Damen und Herren, wir haben am 26.06.2024 einen Umleerbehälter 1.100l bestellt. Leider ist der Behälter bis dato nicht bei uns eingetroffen. Wir benötigen diesen jedoch dringend. Wie erbitten daher um kurzfristige Erledigung. Mit freundlichen Grüßen</v>
      </c>
      <c r="AD31" t="str">
        <f>Tabelle4[[#This Row],[Richtige Anzahl anonymisiert]]</f>
        <v>JA</v>
      </c>
      <c r="AE31" t="str">
        <f>IF(_3lg_4_1_4o[[#This Row],[wunsch_klassifizierung]]=_3lg_4_1_4o[[#This Row],[klassifizierung]],"JA","NEIN")</f>
        <v>JA</v>
      </c>
      <c r="AF31" t="str">
        <f>IF(Tabelle15[[#This Row],[fragen_richtig_generiert?]]=1,"JA","NEIN")</f>
        <v>NEIN</v>
      </c>
      <c r="AH31" t="str">
        <f>IF(Tabelle18[[#This Row],[übereinstimmung?]]="Ja","JA","NEIN")</f>
        <v>JA</v>
      </c>
      <c r="AI31" t="str">
        <f t="shared" si="3"/>
        <v>Unterschiedlich</v>
      </c>
    </row>
    <row r="32" spans="2:35" x14ac:dyDescent="0.25">
      <c r="B32" t="str">
        <f>_3sm_4_1_4_1[[#This Row],[anfrage]]</f>
        <v>Hallo, in meiner Einfahrt muss ich Schotter, etwa 1-2 Kubikmeter abtragen um die Grundlage zur Verpflasterung des Platzes zu schaffen. Es müsste ein kleiner Container oder ein Bag in Frage kommen! Was würde das kosten? Mit freundlichen Grüßen,</v>
      </c>
      <c r="C32" t="str">
        <f>Tabelle4[[#This Row],[Richtige Anzahl anonymisiert]]</f>
        <v>JA</v>
      </c>
      <c r="D32" t="str">
        <f>IF(_3sm_4_1_4_1[[#This Row],[wunsch_klassifizierung]]=_3sm_4_1_4_1[[#This Row],[klassifizierung]],"JA","NEIN")</f>
        <v>JA</v>
      </c>
      <c r="E32" t="str">
        <f>IF(Tabelle6[[#This Row],[fragen_richtig_generiert?]]=1,"JA","NEIN")</f>
        <v>NEIN</v>
      </c>
      <c r="G32" t="str">
        <f>IF(Tabelle9[[#This Row],[übereinstimmung?]]="Ja","JA","NEIN")</f>
        <v>JA</v>
      </c>
      <c r="H32" t="str">
        <f t="shared" si="0"/>
        <v>Unterschiedlich</v>
      </c>
      <c r="K32" t="str">
        <f>_3sm_4_1_4o[[#This Row],[anfrage]]</f>
        <v>Hallo, in meiner Einfahrt muss ich Schotter, etwa 1-2 Kubikmeter abtragen um die Grundlage zur Verpflasterung des Platzes zu schaffen. Es müsste ein kleiner Container oder ein Bag in Frage kommen! Was würde das kosten? Mit freundlichen Grüßen,</v>
      </c>
      <c r="L32" t="str">
        <f>Tabelle4[[#This Row],[Richtige Anzahl anonymisiert]]</f>
        <v>JA</v>
      </c>
      <c r="M32" t="str">
        <f>IF(_3sm_4_1_4o[[#This Row],[wunsch_klassifizierung]]=_3sm_4_1_4o[[#This Row],[klassifizierung]],"JA","NEIN")</f>
        <v>JA</v>
      </c>
      <c r="N32" t="str">
        <f>IF(Tabelle68[[#This Row],[fragen_richtig_generiert?]]=1,"JA","NEIN")</f>
        <v>NEIN</v>
      </c>
      <c r="P32" t="str">
        <f>IF(Tabelle10[[#This Row],[übereinstimmung?]]="Ja","JA","NEIN")</f>
        <v>JA</v>
      </c>
      <c r="Q32" t="str">
        <f t="shared" si="1"/>
        <v>Unterschiedlich</v>
      </c>
      <c r="T32" t="str">
        <f>_3lg_4_1_4_1[[#This Row],[anfrage]]</f>
        <v>Hallo, in meiner Einfahrt muss ich Schotter, etwa 1-2 Kubikmeter abtragen um die Grundlage zur Verpflasterung des Platzes zu schaffen. Es müsste ein kleiner Container oder ein Bag in Frage kommen! Was würde das kosten? Mit freundlichen Grüßen,</v>
      </c>
      <c r="U32" t="str">
        <f>Tabelle4[[#This Row],[Richtige Anzahl anonymisiert]]</f>
        <v>JA</v>
      </c>
      <c r="V32" t="str">
        <f>IF(_3lg_4_1_4_1[[#This Row],[wunsch_klassifizierung]]=_3lg_4_1_4_1[[#This Row],[klassifizierung]],"JA","NEIN")</f>
        <v>JA</v>
      </c>
      <c r="W32" t="str">
        <f>IF(Tabelle14[[#This Row],[fragen_richtig_generiert?]]=1,"JA","NEIN")</f>
        <v>NEIN</v>
      </c>
      <c r="Y32" t="str">
        <f>IF(Tabelle17[[#This Row],[übereinstimmung?]]="Ja","JA","NEIN")</f>
        <v>JA</v>
      </c>
      <c r="Z32" t="str">
        <f t="shared" si="2"/>
        <v>Unterschiedlich</v>
      </c>
      <c r="AC32" t="str">
        <f>_3lg_4_1_4o[[#This Row],[anfrage]]</f>
        <v>Hallo, in meiner Einfahrt muss ich Schotter, etwa 1-2 Kubikmeter abtragen um die Grundlage zur Verpflasterung des Platzes zu schaffen. Es müsste ein kleiner Container oder ein Bag in Frage kommen! Was würde das kosten? Mit freundlichen Grüßen,</v>
      </c>
      <c r="AD32" t="str">
        <f>Tabelle4[[#This Row],[Richtige Anzahl anonymisiert]]</f>
        <v>JA</v>
      </c>
      <c r="AE32" t="str">
        <f>IF(_3lg_4_1_4o[[#This Row],[wunsch_klassifizierung]]=_3lg_4_1_4o[[#This Row],[klassifizierung]],"JA","NEIN")</f>
        <v>JA</v>
      </c>
      <c r="AF32" t="str">
        <f>IF(Tabelle15[[#This Row],[fragen_richtig_generiert?]]=1,"JA","NEIN")</f>
        <v>NEIN</v>
      </c>
      <c r="AH32" t="str">
        <f>IF(Tabelle18[[#This Row],[übereinstimmung?]]="Ja","JA","NEIN")</f>
        <v>JA</v>
      </c>
      <c r="AI32" t="str">
        <f t="shared" si="3"/>
        <v>Unterschiedlich</v>
      </c>
    </row>
    <row r="33" spans="2:35" x14ac:dyDescent="0.25">
      <c r="B33" t="str">
        <f>_3sm_4_1_4_1[[#This Row],[anfrage]]</f>
        <v>Wir müssen ein Haus komplett ausräumen inklusive überlagerter Lebensmittel auch in Gläsern undflaschen, Kunststoffblumen, Wäsche. Welcher Container käme dafür uns in Frage?</v>
      </c>
      <c r="C33" t="str">
        <f>Tabelle4[[#This Row],[Richtige Anzahl anonymisiert]]</f>
        <v>JA</v>
      </c>
      <c r="D33" t="str">
        <f>IF(_3sm_4_1_4_1[[#This Row],[wunsch_klassifizierung]]=_3sm_4_1_4_1[[#This Row],[klassifizierung]],"JA","NEIN")</f>
        <v>NEIN</v>
      </c>
      <c r="E33" t="str">
        <f>IF(Tabelle6[[#This Row],[fragen_richtig_generiert?]]=1,"JA","NEIN")</f>
        <v>NEIN</v>
      </c>
      <c r="G33" t="str">
        <f>IF(Tabelle9[[#This Row],[übereinstimmung?]]="Ja","JA","NEIN")</f>
        <v>NEIN</v>
      </c>
      <c r="H33" t="str">
        <f t="shared" si="0"/>
        <v>Unterschiedlich</v>
      </c>
      <c r="K33" t="str">
        <f>_3sm_4_1_4o[[#This Row],[anfrage]]</f>
        <v>Wir müssen ein Haus komplett ausräumen inklusive überlagerter Lebensmittel auch in Gläsern undflaschen, Kunststoffblumen, Wäsche. Welcher Container käme dafür uns in Frage?</v>
      </c>
      <c r="L33" t="str">
        <f>Tabelle4[[#This Row],[Richtige Anzahl anonymisiert]]</f>
        <v>JA</v>
      </c>
      <c r="M33" t="str">
        <f>IF(_3sm_4_1_4o[[#This Row],[wunsch_klassifizierung]]=_3sm_4_1_4o[[#This Row],[klassifizierung]],"JA","NEIN")</f>
        <v>NEIN</v>
      </c>
      <c r="N33" t="str">
        <f>IF(Tabelle68[[#This Row],[fragen_richtig_generiert?]]=1,"JA","NEIN")</f>
        <v>NEIN</v>
      </c>
      <c r="P33" t="str">
        <f>IF(Tabelle10[[#This Row],[übereinstimmung?]]="Ja","JA","NEIN")</f>
        <v>NEIN</v>
      </c>
      <c r="Q33" t="str">
        <f t="shared" si="1"/>
        <v>Unterschiedlich</v>
      </c>
      <c r="T33" t="str">
        <f>_3lg_4_1_4_1[[#This Row],[anfrage]]</f>
        <v>Wir müssen ein Haus komplett ausräumen inklusive überlagerter Lebensmittel auch in Gläsern undflaschen, Kunststoffblumen, Wäsche. Welcher Container käme dafür uns in Frage?</v>
      </c>
      <c r="U33" t="str">
        <f>Tabelle4[[#This Row],[Richtige Anzahl anonymisiert]]</f>
        <v>JA</v>
      </c>
      <c r="V33" t="str">
        <f>IF(_3lg_4_1_4_1[[#This Row],[wunsch_klassifizierung]]=_3lg_4_1_4_1[[#This Row],[klassifizierung]],"JA","NEIN")</f>
        <v>NEIN</v>
      </c>
      <c r="W33" t="str">
        <f>IF(Tabelle14[[#This Row],[fragen_richtig_generiert?]]=1,"JA","NEIN")</f>
        <v>NEIN</v>
      </c>
      <c r="Y33" t="str">
        <f>IF(Tabelle17[[#This Row],[übereinstimmung?]]="Ja","JA","NEIN")</f>
        <v>JA</v>
      </c>
      <c r="Z33" t="str">
        <f t="shared" si="2"/>
        <v>Unterschiedlich</v>
      </c>
      <c r="AC33" t="str">
        <f>_3lg_4_1_4o[[#This Row],[anfrage]]</f>
        <v>Wir müssen ein Haus komplett ausräumen inklusive überlagerter Lebensmittel auch in Gläsern undflaschen, Kunststoffblumen, Wäsche. Welcher Container käme dafür uns in Frage?</v>
      </c>
      <c r="AD33" t="str">
        <f>Tabelle4[[#This Row],[Richtige Anzahl anonymisiert]]</f>
        <v>JA</v>
      </c>
      <c r="AE33" t="str">
        <f>IF(_3lg_4_1_4o[[#This Row],[wunsch_klassifizierung]]=_3lg_4_1_4o[[#This Row],[klassifizierung]],"JA","NEIN")</f>
        <v>NEIN</v>
      </c>
      <c r="AF33" t="str">
        <f>IF(Tabelle15[[#This Row],[fragen_richtig_generiert?]]=1,"JA","NEIN")</f>
        <v>NEIN</v>
      </c>
      <c r="AH33" t="str">
        <f>IF(Tabelle18[[#This Row],[übereinstimmung?]]="Ja","JA","NEIN")</f>
        <v>JA</v>
      </c>
      <c r="AI33" t="str">
        <f t="shared" si="3"/>
        <v>Unterschiedlich</v>
      </c>
    </row>
    <row r="34" spans="2:35" x14ac:dyDescent="0.25">
      <c r="B34" t="str">
        <f>_3sm_4_1_4_1[[#This Row],[anfrage]]</f>
        <v>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v>
      </c>
      <c r="C34" t="str">
        <f>Tabelle4[[#This Row],[Richtige Anzahl anonymisiert]]</f>
        <v>JA</v>
      </c>
      <c r="D34" t="str">
        <f>IF(_3sm_4_1_4_1[[#This Row],[wunsch_klassifizierung]]=_3sm_4_1_4_1[[#This Row],[klassifizierung]],"JA","NEIN")</f>
        <v>JA</v>
      </c>
      <c r="E34" t="str">
        <f>IF(Tabelle6[[#This Row],[fragen_richtig_generiert?]]=1,"JA","NEIN")</f>
        <v>NEIN</v>
      </c>
      <c r="G34" t="str">
        <f>IF(Tabelle9[[#This Row],[übereinstimmung?]]="Ja","JA","NEIN")</f>
        <v>JA</v>
      </c>
      <c r="H34" t="str">
        <f t="shared" ref="H34:H65" si="4">IF(AND(C34=D34,E34=C34,E34=G34),"Alles korrekt","Unterschiedlich")</f>
        <v>Unterschiedlich</v>
      </c>
      <c r="K34" t="str">
        <f>_3sm_4_1_4o[[#This Row],[anfrage]]</f>
        <v>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v>
      </c>
      <c r="L34" t="str">
        <f>Tabelle4[[#This Row],[Richtige Anzahl anonymisiert]]</f>
        <v>JA</v>
      </c>
      <c r="M34" t="str">
        <f>IF(_3sm_4_1_4o[[#This Row],[wunsch_klassifizierung]]=_3sm_4_1_4o[[#This Row],[klassifizierung]],"JA","NEIN")</f>
        <v>JA</v>
      </c>
      <c r="N34" t="str">
        <f>IF(Tabelle68[[#This Row],[fragen_richtig_generiert?]]=1,"JA","NEIN")</f>
        <v>NEIN</v>
      </c>
      <c r="P34" t="str">
        <f>IF(Tabelle10[[#This Row],[übereinstimmung?]]="Ja","JA","NEIN")</f>
        <v>JA</v>
      </c>
      <c r="Q34" t="str">
        <f t="shared" ref="Q34:Q65" si="5">IF(AND(L34=M34,N34=L34,N34=P34),"Alles korrekt","Unterschiedlich")</f>
        <v>Unterschiedlich</v>
      </c>
      <c r="T34" t="str">
        <f>_3lg_4_1_4_1[[#This Row],[anfrage]]</f>
        <v>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v>
      </c>
      <c r="U34" t="str">
        <f>Tabelle4[[#This Row],[Richtige Anzahl anonymisiert]]</f>
        <v>JA</v>
      </c>
      <c r="V34" t="str">
        <f>IF(_3lg_4_1_4_1[[#This Row],[wunsch_klassifizierung]]=_3lg_4_1_4_1[[#This Row],[klassifizierung]],"JA","NEIN")</f>
        <v>JA</v>
      </c>
      <c r="W34" t="str">
        <f>IF(Tabelle14[[#This Row],[fragen_richtig_generiert?]]=1,"JA","NEIN")</f>
        <v>NEIN</v>
      </c>
      <c r="Y34" t="str">
        <f>IF(Tabelle17[[#This Row],[übereinstimmung?]]="Ja","JA","NEIN")</f>
        <v>JA</v>
      </c>
      <c r="Z34" t="str">
        <f t="shared" ref="Z34:Z65" si="6">IF(AND(U34=V34,W34=U34,W34=Y34),"Alles korrekt","Unterschiedlich")</f>
        <v>Unterschiedlich</v>
      </c>
      <c r="AC34" t="str">
        <f>_3lg_4_1_4o[[#This Row],[anfrage]]</f>
        <v>Hallo, der Deckel von unserer Papiertonne ist leider kaputt gegangen und wohl beim Entleeren in den Müllwagen gefallen. Wir möchten deshalb eine neue leere blaue Tonne bestellen. Ist das möglich? Über eine Rückmeldung bedanken wir uns im Voraus. Unser Wohnort: Ruhrweg 22, 74172 Neckarsulm MfG Fam.</v>
      </c>
      <c r="AD34" t="str">
        <f>Tabelle4[[#This Row],[Richtige Anzahl anonymisiert]]</f>
        <v>JA</v>
      </c>
      <c r="AE34" t="str">
        <f>IF(_3lg_4_1_4o[[#This Row],[wunsch_klassifizierung]]=_3lg_4_1_4o[[#This Row],[klassifizierung]],"JA","NEIN")</f>
        <v>JA</v>
      </c>
      <c r="AF34" t="str">
        <f>IF(Tabelle15[[#This Row],[fragen_richtig_generiert?]]=1,"JA","NEIN")</f>
        <v>NEIN</v>
      </c>
      <c r="AH34" t="str">
        <f>IF(Tabelle18[[#This Row],[übereinstimmung?]]="Ja","JA","NEIN")</f>
        <v>JA</v>
      </c>
      <c r="AI34" t="str">
        <f t="shared" ref="AI34:AI65" si="7">IF(AND(AD34=AE34,AF34=AD34,AF34=AH34),"Alles korrekt","Unterschiedlich")</f>
        <v>Unterschiedlich</v>
      </c>
    </row>
    <row r="35" spans="2:35" x14ac:dyDescent="0.25">
      <c r="B35" t="str">
        <f>_3sm_4_1_4_1[[#This Row],[anfrage]]</f>
        <v>Guten Tag, welchen Container soll ich am besten bestellen, wenn ich zum Großteil  Mauerwerk und zusätzlich einige Gibskartonplatten, Fliesen und Tapetenreste entsorgen möchte? Viele Grüße</v>
      </c>
      <c r="C35" t="str">
        <f>Tabelle4[[#This Row],[Richtige Anzahl anonymisiert]]</f>
        <v>JA</v>
      </c>
      <c r="D35" t="str">
        <f>IF(_3sm_4_1_4_1[[#This Row],[wunsch_klassifizierung]]=_3sm_4_1_4_1[[#This Row],[klassifizierung]],"JA","NEIN")</f>
        <v>JA</v>
      </c>
      <c r="E35" t="str">
        <f>IF(Tabelle6[[#This Row],[fragen_richtig_generiert?]]=1,"JA","NEIN")</f>
        <v>JA</v>
      </c>
      <c r="G35" t="str">
        <f>IF(Tabelle9[[#This Row],[übereinstimmung?]]="Ja","JA","NEIN")</f>
        <v>NEIN</v>
      </c>
      <c r="H35" t="str">
        <f t="shared" si="4"/>
        <v>Unterschiedlich</v>
      </c>
      <c r="K35" t="str">
        <f>_3sm_4_1_4o[[#This Row],[anfrage]]</f>
        <v>Guten Tag, welchen Container soll ich am besten bestellen, wenn ich zum Großteil  Mauerwerk und zusätzlich einige Gibskartonplatten, Fliesen und Tapetenreste entsorgen möchte? Viele Grüße</v>
      </c>
      <c r="L35" t="str">
        <f>Tabelle4[[#This Row],[Richtige Anzahl anonymisiert]]</f>
        <v>JA</v>
      </c>
      <c r="M35" t="str">
        <f>IF(_3sm_4_1_4o[[#This Row],[wunsch_klassifizierung]]=_3sm_4_1_4o[[#This Row],[klassifizierung]],"JA","NEIN")</f>
        <v>JA</v>
      </c>
      <c r="N35" t="str">
        <f>IF(Tabelle68[[#This Row],[fragen_richtig_generiert?]]=1,"JA","NEIN")</f>
        <v>JA</v>
      </c>
      <c r="P35" t="str">
        <f>IF(Tabelle10[[#This Row],[übereinstimmung?]]="Ja","JA","NEIN")</f>
        <v>NEIN</v>
      </c>
      <c r="Q35" t="str">
        <f t="shared" si="5"/>
        <v>Unterschiedlich</v>
      </c>
      <c r="T35" t="str">
        <f>_3lg_4_1_4_1[[#This Row],[anfrage]]</f>
        <v>Guten Tag, welchen Container soll ich am besten bestellen, wenn ich zum Großteil  Mauerwerk und zusätzlich einige Gibskartonplatten, Fliesen und Tapetenreste entsorgen möchte? Viele Grüße</v>
      </c>
      <c r="U35" t="str">
        <f>Tabelle4[[#This Row],[Richtige Anzahl anonymisiert]]</f>
        <v>JA</v>
      </c>
      <c r="V35" t="str">
        <f>IF(_3lg_4_1_4_1[[#This Row],[wunsch_klassifizierung]]=_3lg_4_1_4_1[[#This Row],[klassifizierung]],"JA","NEIN")</f>
        <v>JA</v>
      </c>
      <c r="W35" t="str">
        <f>IF(Tabelle14[[#This Row],[fragen_richtig_generiert?]]=1,"JA","NEIN")</f>
        <v>JA</v>
      </c>
      <c r="Y35" t="str">
        <f>IF(Tabelle17[[#This Row],[übereinstimmung?]]="Ja","JA","NEIN")</f>
        <v>JA</v>
      </c>
      <c r="Z35" t="str">
        <f t="shared" si="6"/>
        <v>Alles korrekt</v>
      </c>
      <c r="AC35" t="str">
        <f>_3lg_4_1_4o[[#This Row],[anfrage]]</f>
        <v>Guten Tag, welchen Container soll ich am besten bestellen, wenn ich zum Großteil  Mauerwerk und zusätzlich einige Gibskartonplatten, Fliesen und Tapetenreste entsorgen möchte? Viele Grüße</v>
      </c>
      <c r="AD35" t="str">
        <f>Tabelle4[[#This Row],[Richtige Anzahl anonymisiert]]</f>
        <v>JA</v>
      </c>
      <c r="AE35" t="str">
        <f>IF(_3lg_4_1_4o[[#This Row],[wunsch_klassifizierung]]=_3lg_4_1_4o[[#This Row],[klassifizierung]],"JA","NEIN")</f>
        <v>JA</v>
      </c>
      <c r="AF35" t="str">
        <f>IF(Tabelle15[[#This Row],[fragen_richtig_generiert?]]=1,"JA","NEIN")</f>
        <v>JA</v>
      </c>
      <c r="AH35" t="str">
        <f>IF(Tabelle18[[#This Row],[übereinstimmung?]]="Ja","JA","NEIN")</f>
        <v>JA</v>
      </c>
      <c r="AI35" t="str">
        <f t="shared" si="7"/>
        <v>Alles korrekt</v>
      </c>
    </row>
    <row r="36" spans="2:35" x14ac:dyDescent="0.25">
      <c r="B36" t="str">
        <f>_3sm_4_1_4_1[[#This Row],[anfrage]]</f>
        <v>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v>
      </c>
      <c r="C36" t="str">
        <f>Tabelle4[[#This Row],[Richtige Anzahl anonymisiert]]</f>
        <v>NEIN</v>
      </c>
      <c r="D36" t="str">
        <f>IF(_3sm_4_1_4_1[[#This Row],[wunsch_klassifizierung]]=_3sm_4_1_4_1[[#This Row],[klassifizierung]],"JA","NEIN")</f>
        <v>JA</v>
      </c>
      <c r="E36" t="str">
        <f>IF(Tabelle6[[#This Row],[fragen_richtig_generiert?]]=1,"JA","NEIN")</f>
        <v>NEIN</v>
      </c>
      <c r="G36" t="str">
        <f>IF(Tabelle9[[#This Row],[übereinstimmung?]]="Ja","JA","NEIN")</f>
        <v>JA</v>
      </c>
      <c r="H36" t="str">
        <f t="shared" si="4"/>
        <v>Unterschiedlich</v>
      </c>
      <c r="K36" t="str">
        <f>_3sm_4_1_4o[[#This Row],[anfrage]]</f>
        <v>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v>
      </c>
      <c r="L36" t="str">
        <f>Tabelle4[[#This Row],[Richtige Anzahl anonymisiert]]</f>
        <v>NEIN</v>
      </c>
      <c r="M36" t="str">
        <f>IF(_3sm_4_1_4o[[#This Row],[wunsch_klassifizierung]]=_3sm_4_1_4o[[#This Row],[klassifizierung]],"JA","NEIN")</f>
        <v>JA</v>
      </c>
      <c r="N36" t="str">
        <f>IF(Tabelle68[[#This Row],[fragen_richtig_generiert?]]=1,"JA","NEIN")</f>
        <v>NEIN</v>
      </c>
      <c r="P36" t="str">
        <f>IF(Tabelle10[[#This Row],[übereinstimmung?]]="Ja","JA","NEIN")</f>
        <v>JA</v>
      </c>
      <c r="Q36" t="str">
        <f t="shared" si="5"/>
        <v>Unterschiedlich</v>
      </c>
      <c r="T36" t="str">
        <f>_3lg_4_1_4_1[[#This Row],[anfrage]]</f>
        <v>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v>
      </c>
      <c r="U36" t="str">
        <f>Tabelle4[[#This Row],[Richtige Anzahl anonymisiert]]</f>
        <v>NEIN</v>
      </c>
      <c r="V36" t="str">
        <f>IF(_3lg_4_1_4_1[[#This Row],[wunsch_klassifizierung]]=_3lg_4_1_4_1[[#This Row],[klassifizierung]],"JA","NEIN")</f>
        <v>JA</v>
      </c>
      <c r="W36" t="str">
        <f>IF(Tabelle14[[#This Row],[fragen_richtig_generiert?]]=1,"JA","NEIN")</f>
        <v>NEIN</v>
      </c>
      <c r="Y36" t="str">
        <f>IF(Tabelle17[[#This Row],[übereinstimmung?]]="Ja","JA","NEIN")</f>
        <v>JA</v>
      </c>
      <c r="Z36" t="str">
        <f t="shared" si="6"/>
        <v>Unterschiedlich</v>
      </c>
      <c r="AC36" t="str">
        <f>_3lg_4_1_4o[[#This Row],[anfrage]]</f>
        <v>Sehr geehrte Damen und Herren, wir benötigen Ende September/ Anfang Oktober einen Container, da wir unser Haus umbauen und renovieren möchten. Wir müssen Böden und Wände rausreißen daher denke ich Bauschuttmischabfälle werden wir benötigen. Das Objekt befindet sich im Hölzleshof 15 78730 Lauterbach. Was würde es bei ihnen kosten einen Container 10m3 für Bauschutt zu mieten und nach Lauterbach bringen und abholen zu lassen? Ich habe dies online berechnet, kommen da noch zusätzliche Gebühren dazu? Vielen Dank.</v>
      </c>
      <c r="AD36" t="str">
        <f>Tabelle4[[#This Row],[Richtige Anzahl anonymisiert]]</f>
        <v>NEIN</v>
      </c>
      <c r="AE36" t="str">
        <f>IF(_3lg_4_1_4o[[#This Row],[wunsch_klassifizierung]]=_3lg_4_1_4o[[#This Row],[klassifizierung]],"JA","NEIN")</f>
        <v>JA</v>
      </c>
      <c r="AF36" t="str">
        <f>IF(Tabelle15[[#This Row],[fragen_richtig_generiert?]]=1,"JA","NEIN")</f>
        <v>NEIN</v>
      </c>
      <c r="AH36" t="str">
        <f>IF(Tabelle18[[#This Row],[übereinstimmung?]]="Ja","JA","NEIN")</f>
        <v>JA</v>
      </c>
      <c r="AI36" t="str">
        <f t="shared" si="7"/>
        <v>Unterschiedlich</v>
      </c>
    </row>
    <row r="37" spans="2:35" x14ac:dyDescent="0.25">
      <c r="B37" t="str">
        <f>_3sm_4_1_4_1[[#This Row],[anfrage]]</f>
        <v>Hallo, ich bin interessiert an einer Regelmäßigen Papierentsorgung in einem Privathaushalt. Können Sie mich bitte über die anfallenden Gebühren informieren.</v>
      </c>
      <c r="C37" t="str">
        <f>Tabelle4[[#This Row],[Richtige Anzahl anonymisiert]]</f>
        <v>JA</v>
      </c>
      <c r="D37" t="str">
        <f>IF(_3sm_4_1_4_1[[#This Row],[wunsch_klassifizierung]]=_3sm_4_1_4_1[[#This Row],[klassifizierung]],"JA","NEIN")</f>
        <v>JA</v>
      </c>
      <c r="E37" t="str">
        <f>IF(Tabelle6[[#This Row],[fragen_richtig_generiert?]]=1,"JA","NEIN")</f>
        <v>NEIN</v>
      </c>
      <c r="G37" t="str">
        <f>IF(Tabelle9[[#This Row],[übereinstimmung?]]="Ja","JA","NEIN")</f>
        <v>JA</v>
      </c>
      <c r="H37" t="str">
        <f t="shared" si="4"/>
        <v>Unterschiedlich</v>
      </c>
      <c r="K37" t="str">
        <f>_3sm_4_1_4o[[#This Row],[anfrage]]</f>
        <v>Hallo, ich bin interessiert an einer Regelmäßigen Papierentsorgung in einem Privathaushalt. Können Sie mich bitte über die anfallenden Gebühren informieren.</v>
      </c>
      <c r="L37" t="str">
        <f>Tabelle4[[#This Row],[Richtige Anzahl anonymisiert]]</f>
        <v>JA</v>
      </c>
      <c r="M37" t="str">
        <f>IF(_3sm_4_1_4o[[#This Row],[wunsch_klassifizierung]]=_3sm_4_1_4o[[#This Row],[klassifizierung]],"JA","NEIN")</f>
        <v>JA</v>
      </c>
      <c r="N37" t="str">
        <f>IF(Tabelle68[[#This Row],[fragen_richtig_generiert?]]=1,"JA","NEIN")</f>
        <v>NEIN</v>
      </c>
      <c r="P37" t="str">
        <f>IF(Tabelle10[[#This Row],[übereinstimmung?]]="Ja","JA","NEIN")</f>
        <v>JA</v>
      </c>
      <c r="Q37" t="str">
        <f t="shared" si="5"/>
        <v>Unterschiedlich</v>
      </c>
      <c r="T37" t="str">
        <f>_3lg_4_1_4_1[[#This Row],[anfrage]]</f>
        <v>Hallo, ich bin interessiert an einer Regelmäßigen Papierentsorgung in einem Privathaushalt. Können Sie mich bitte über die anfallenden Gebühren informieren.</v>
      </c>
      <c r="U37" t="str">
        <f>Tabelle4[[#This Row],[Richtige Anzahl anonymisiert]]</f>
        <v>JA</v>
      </c>
      <c r="V37" t="str">
        <f>IF(_3lg_4_1_4_1[[#This Row],[wunsch_klassifizierung]]=_3lg_4_1_4_1[[#This Row],[klassifizierung]],"JA","NEIN")</f>
        <v>JA</v>
      </c>
      <c r="W37" t="str">
        <f>IF(Tabelle14[[#This Row],[fragen_richtig_generiert?]]=1,"JA","NEIN")</f>
        <v>NEIN</v>
      </c>
      <c r="Y37" t="str">
        <f>IF(Tabelle17[[#This Row],[übereinstimmung?]]="Ja","JA","NEIN")</f>
        <v>JA</v>
      </c>
      <c r="Z37" t="str">
        <f t="shared" si="6"/>
        <v>Unterschiedlich</v>
      </c>
      <c r="AC37" t="str">
        <f>_3lg_4_1_4o[[#This Row],[anfrage]]</f>
        <v>Hallo, ich bin interessiert an einer Regelmäßigen Papierentsorgung in einem Privathaushalt. Können Sie mich bitte über die anfallenden Gebühren informieren.</v>
      </c>
      <c r="AD37" t="str">
        <f>Tabelle4[[#This Row],[Richtige Anzahl anonymisiert]]</f>
        <v>JA</v>
      </c>
      <c r="AE37" t="str">
        <f>IF(_3lg_4_1_4o[[#This Row],[wunsch_klassifizierung]]=_3lg_4_1_4o[[#This Row],[klassifizierung]],"JA","NEIN")</f>
        <v>JA</v>
      </c>
      <c r="AF37" t="str">
        <f>IF(Tabelle15[[#This Row],[fragen_richtig_generiert?]]=1,"JA","NEIN")</f>
        <v>NEIN</v>
      </c>
      <c r="AH37" t="str">
        <f>IF(Tabelle18[[#This Row],[übereinstimmung?]]="Ja","JA","NEIN")</f>
        <v>JA</v>
      </c>
      <c r="AI37" t="str">
        <f t="shared" si="7"/>
        <v>Unterschiedlich</v>
      </c>
    </row>
    <row r="38" spans="2:35" x14ac:dyDescent="0.25">
      <c r="B38" t="str">
        <f>_3sm_4_1_4_1[[#This Row],[anfrage]]</f>
        <v>Sehr geehrte Damen und Herren, Ich möchte meine alten Akten/Ordner entsorgen, können diese in meiner Fil. Edeka Schmid, In den Burgwiesen 16, 72488 abgeholt werden (Container) ? Mit was für kosten muß ich hier rechnen. Mit freundlichen Grüßen</v>
      </c>
      <c r="C38" t="str">
        <f>Tabelle4[[#This Row],[Richtige Anzahl anonymisiert]]</f>
        <v>NEIN</v>
      </c>
      <c r="D38" t="str">
        <f>IF(_3sm_4_1_4_1[[#This Row],[wunsch_klassifizierung]]=_3sm_4_1_4_1[[#This Row],[klassifizierung]],"JA","NEIN")</f>
        <v>JA</v>
      </c>
      <c r="E38" t="str">
        <f>IF(Tabelle6[[#This Row],[fragen_richtig_generiert?]]=1,"JA","NEIN")</f>
        <v>NEIN</v>
      </c>
      <c r="G38" t="str">
        <f>IF(Tabelle9[[#This Row],[übereinstimmung?]]="Ja","JA","NEIN")</f>
        <v>JA</v>
      </c>
      <c r="H38" t="str">
        <f t="shared" si="4"/>
        <v>Unterschiedlich</v>
      </c>
      <c r="K38" t="str">
        <f>_3sm_4_1_4o[[#This Row],[anfrage]]</f>
        <v>Sehr geehrte Damen und Herren, Ich möchte meine alten Akten/Ordner entsorgen, können diese in meiner Fil. Edeka Schmid, In den Burgwiesen 16, 72488 abgeholt werden (Container) ? Mit was für kosten muß ich hier rechnen. Mit freundlichen Grüßen</v>
      </c>
      <c r="L38" t="str">
        <f>Tabelle4[[#This Row],[Richtige Anzahl anonymisiert]]</f>
        <v>NEIN</v>
      </c>
      <c r="M38" t="str">
        <f>IF(_3sm_4_1_4o[[#This Row],[wunsch_klassifizierung]]=_3sm_4_1_4o[[#This Row],[klassifizierung]],"JA","NEIN")</f>
        <v>JA</v>
      </c>
      <c r="N38" t="str">
        <f>IF(Tabelle68[[#This Row],[fragen_richtig_generiert?]]=1,"JA","NEIN")</f>
        <v>NEIN</v>
      </c>
      <c r="P38" t="str">
        <f>IF(Tabelle10[[#This Row],[übereinstimmung?]]="Ja","JA","NEIN")</f>
        <v>JA</v>
      </c>
      <c r="Q38" t="str">
        <f t="shared" si="5"/>
        <v>Unterschiedlich</v>
      </c>
      <c r="T38" t="str">
        <f>_3lg_4_1_4_1[[#This Row],[anfrage]]</f>
        <v>Sehr geehrte Damen und Herren, Ich möchte meine alten Akten/Ordner entsorgen, können diese in meiner Fil. Edeka Schmid, In den Burgwiesen 16, 72488 abgeholt werden (Container) ? Mit was für kosten muß ich hier rechnen. Mit freundlichen Grüßen</v>
      </c>
      <c r="U38" t="str">
        <f>Tabelle4[[#This Row],[Richtige Anzahl anonymisiert]]</f>
        <v>NEIN</v>
      </c>
      <c r="V38" t="str">
        <f>IF(_3lg_4_1_4_1[[#This Row],[wunsch_klassifizierung]]=_3lg_4_1_4_1[[#This Row],[klassifizierung]],"JA","NEIN")</f>
        <v>JA</v>
      </c>
      <c r="W38" t="str">
        <f>IF(Tabelle14[[#This Row],[fragen_richtig_generiert?]]=1,"JA","NEIN")</f>
        <v>NEIN</v>
      </c>
      <c r="Y38" t="str">
        <f>IF(Tabelle17[[#This Row],[übereinstimmung?]]="Ja","JA","NEIN")</f>
        <v>JA</v>
      </c>
      <c r="Z38" t="str">
        <f t="shared" si="6"/>
        <v>Unterschiedlich</v>
      </c>
      <c r="AC38" t="str">
        <f>_3lg_4_1_4o[[#This Row],[anfrage]]</f>
        <v>Sehr geehrte Damen und Herren, Ich möchte meine alten Akten/Ordner entsorgen, können diese in meiner Fil. Edeka Schmid, In den Burgwiesen 16, 72488 abgeholt werden (Container) ? Mit was für kosten muß ich hier rechnen. Mit freundlichen Grüßen</v>
      </c>
      <c r="AD38" t="str">
        <f>Tabelle4[[#This Row],[Richtige Anzahl anonymisiert]]</f>
        <v>NEIN</v>
      </c>
      <c r="AE38" t="str">
        <f>IF(_3lg_4_1_4o[[#This Row],[wunsch_klassifizierung]]=_3lg_4_1_4o[[#This Row],[klassifizierung]],"JA","NEIN")</f>
        <v>JA</v>
      </c>
      <c r="AF38" t="str">
        <f>IF(Tabelle15[[#This Row],[fragen_richtig_generiert?]]=1,"JA","NEIN")</f>
        <v>NEIN</v>
      </c>
      <c r="AH38" t="str">
        <f>IF(Tabelle18[[#This Row],[übereinstimmung?]]="Ja","JA","NEIN")</f>
        <v>JA</v>
      </c>
      <c r="AI38" t="str">
        <f t="shared" si="7"/>
        <v>Unterschiedlich</v>
      </c>
    </row>
    <row r="39" spans="2:35" x14ac:dyDescent="0.25">
      <c r="B39" t="str">
        <f>_3sm_4_1_4_1[[#This Row],[anfrage]]</f>
        <v>Ich möchte eine gelbe Tonne bestellen. Britta Rossow Glasapfelweg 8 13127 Berlin - in KGA Gravenstein Ecke Straße 76 bitte stellen Danke</v>
      </c>
      <c r="C39" t="str">
        <f>Tabelle4[[#This Row],[Richtige Anzahl anonymisiert]]</f>
        <v>JA</v>
      </c>
      <c r="D39" t="str">
        <f>IF(_3sm_4_1_4_1[[#This Row],[wunsch_klassifizierung]]=_3sm_4_1_4_1[[#This Row],[klassifizierung]],"JA","NEIN")</f>
        <v>JA</v>
      </c>
      <c r="E39" t="str">
        <f>IF(Tabelle6[[#This Row],[fragen_richtig_generiert?]]=1,"JA","NEIN")</f>
        <v>NEIN</v>
      </c>
      <c r="G39" t="str">
        <f>IF(Tabelle9[[#This Row],[übereinstimmung?]]="Ja","JA","NEIN")</f>
        <v>JA</v>
      </c>
      <c r="H39" t="str">
        <f t="shared" si="4"/>
        <v>Unterschiedlich</v>
      </c>
      <c r="K39" t="str">
        <f>_3sm_4_1_4o[[#This Row],[anfrage]]</f>
        <v>Ich möchte eine gelbe Tonne bestellen. Britta Rossow Glasapfelweg 8 13127 Berlin - in KGA Gravenstein Ecke Straße 76 bitte stellen Danke</v>
      </c>
      <c r="L39" t="str">
        <f>Tabelle4[[#This Row],[Richtige Anzahl anonymisiert]]</f>
        <v>JA</v>
      </c>
      <c r="M39" t="str">
        <f>IF(_3sm_4_1_4o[[#This Row],[wunsch_klassifizierung]]=_3sm_4_1_4o[[#This Row],[klassifizierung]],"JA","NEIN")</f>
        <v>JA</v>
      </c>
      <c r="N39" t="str">
        <f>IF(Tabelle68[[#This Row],[fragen_richtig_generiert?]]=1,"JA","NEIN")</f>
        <v>NEIN</v>
      </c>
      <c r="P39" t="str">
        <f>IF(Tabelle10[[#This Row],[übereinstimmung?]]="Ja","JA","NEIN")</f>
        <v>JA</v>
      </c>
      <c r="Q39" t="str">
        <f t="shared" si="5"/>
        <v>Unterschiedlich</v>
      </c>
      <c r="T39" t="str">
        <f>_3lg_4_1_4_1[[#This Row],[anfrage]]</f>
        <v>Ich möchte eine gelbe Tonne bestellen. Britta Rossow Glasapfelweg 8 13127 Berlin - in KGA Gravenstein Ecke Straße 76 bitte stellen Danke</v>
      </c>
      <c r="U39" t="str">
        <f>Tabelle4[[#This Row],[Richtige Anzahl anonymisiert]]</f>
        <v>JA</v>
      </c>
      <c r="V39" t="str">
        <f>IF(_3lg_4_1_4_1[[#This Row],[wunsch_klassifizierung]]=_3lg_4_1_4_1[[#This Row],[klassifizierung]],"JA","NEIN")</f>
        <v>JA</v>
      </c>
      <c r="W39" t="str">
        <f>IF(Tabelle14[[#This Row],[fragen_richtig_generiert?]]=1,"JA","NEIN")</f>
        <v>NEIN</v>
      </c>
      <c r="Y39" t="str">
        <f>IF(Tabelle17[[#This Row],[übereinstimmung?]]="Ja","JA","NEIN")</f>
        <v>JA</v>
      </c>
      <c r="Z39" t="str">
        <f t="shared" si="6"/>
        <v>Unterschiedlich</v>
      </c>
      <c r="AC39" t="str">
        <f>_3lg_4_1_4o[[#This Row],[anfrage]]</f>
        <v>Ich möchte eine gelbe Tonne bestellen. Britta Rossow Glasapfelweg 8 13127 Berlin - in KGA Gravenstein Ecke Straße 76 bitte stellen Danke</v>
      </c>
      <c r="AD39" t="str">
        <f>Tabelle4[[#This Row],[Richtige Anzahl anonymisiert]]</f>
        <v>JA</v>
      </c>
      <c r="AE39" t="str">
        <f>IF(_3lg_4_1_4o[[#This Row],[wunsch_klassifizierung]]=_3lg_4_1_4o[[#This Row],[klassifizierung]],"JA","NEIN")</f>
        <v>JA</v>
      </c>
      <c r="AF39" t="str">
        <f>IF(Tabelle15[[#This Row],[fragen_richtig_generiert?]]=1,"JA","NEIN")</f>
        <v>NEIN</v>
      </c>
      <c r="AH39" t="str">
        <f>IF(Tabelle18[[#This Row],[übereinstimmung?]]="Ja","JA","NEIN")</f>
        <v>JA</v>
      </c>
      <c r="AI39" t="str">
        <f t="shared" si="7"/>
        <v>Unterschiedlich</v>
      </c>
    </row>
    <row r="40" spans="2:35" x14ac:dyDescent="0.25">
      <c r="B40" t="str">
        <f>_3sm_4_1_4_1[[#This Row],[anfrage]]</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C40" t="str">
        <f>Tabelle4[[#This Row],[Richtige Anzahl anonymisiert]]</f>
        <v>JA</v>
      </c>
      <c r="D40" t="str">
        <f>IF(_3sm_4_1_4_1[[#This Row],[wunsch_klassifizierung]]=_3sm_4_1_4_1[[#This Row],[klassifizierung]],"JA","NEIN")</f>
        <v>NEIN</v>
      </c>
      <c r="E40" t="str">
        <f>IF(Tabelle6[[#This Row],[fragen_richtig_generiert?]]=1,"JA","NEIN")</f>
        <v>NEIN</v>
      </c>
      <c r="G40" t="str">
        <f>IF(Tabelle9[[#This Row],[übereinstimmung?]]="Ja","JA","NEIN")</f>
        <v>NEIN</v>
      </c>
      <c r="H40" t="str">
        <f t="shared" si="4"/>
        <v>Unterschiedlich</v>
      </c>
      <c r="K40" t="str">
        <f>_3sm_4_1_4o[[#This Row],[anfrage]]</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L40" t="str">
        <f>Tabelle4[[#This Row],[Richtige Anzahl anonymisiert]]</f>
        <v>JA</v>
      </c>
      <c r="M40" t="str">
        <f>IF(_3sm_4_1_4o[[#This Row],[wunsch_klassifizierung]]=_3sm_4_1_4o[[#This Row],[klassifizierung]],"JA","NEIN")</f>
        <v>NEIN</v>
      </c>
      <c r="N40" t="str">
        <f>IF(Tabelle68[[#This Row],[fragen_richtig_generiert?]]=1,"JA","NEIN")</f>
        <v>NEIN</v>
      </c>
      <c r="P40" t="str">
        <f>IF(Tabelle10[[#This Row],[übereinstimmung?]]="Ja","JA","NEIN")</f>
        <v>NEIN</v>
      </c>
      <c r="Q40" t="str">
        <f t="shared" si="5"/>
        <v>Unterschiedlich</v>
      </c>
      <c r="T40" t="str">
        <f>_3lg_4_1_4_1[[#This Row],[anfrage]]</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U40" t="str">
        <f>Tabelle4[[#This Row],[Richtige Anzahl anonymisiert]]</f>
        <v>JA</v>
      </c>
      <c r="V40" t="str">
        <f>IF(_3lg_4_1_4_1[[#This Row],[wunsch_klassifizierung]]=_3lg_4_1_4_1[[#This Row],[klassifizierung]],"JA","NEIN")</f>
        <v>NEIN</v>
      </c>
      <c r="W40" t="str">
        <f>IF(Tabelle14[[#This Row],[fragen_richtig_generiert?]]=1,"JA","NEIN")</f>
        <v>NEIN</v>
      </c>
      <c r="Y40" t="str">
        <f>IF(Tabelle17[[#This Row],[übereinstimmung?]]="Ja","JA","NEIN")</f>
        <v>NEIN</v>
      </c>
      <c r="Z40" t="str">
        <f t="shared" si="6"/>
        <v>Unterschiedlich</v>
      </c>
      <c r="AC40" t="str">
        <f>_3lg_4_1_4o[[#This Row],[anfrage]]</f>
        <v>Hallo zusammen, ich möchte hiermit anfragen welchen Container ich benötige? Es handelt sich um Getränke die abgelaufen sind. Die Getränke sind in Einweg Glas gefüllt und abgelaufen. Der Inhalt ist unterschiedlich.  Anbei finden Sie auch ein paar Bilder. Auf freue mich auf Ihre Rückmeldung. Viele Grüße</v>
      </c>
      <c r="AD40" t="str">
        <f>Tabelle4[[#This Row],[Richtige Anzahl anonymisiert]]</f>
        <v>JA</v>
      </c>
      <c r="AE40" t="str">
        <f>IF(_3lg_4_1_4o[[#This Row],[wunsch_klassifizierung]]=_3lg_4_1_4o[[#This Row],[klassifizierung]],"JA","NEIN")</f>
        <v>NEIN</v>
      </c>
      <c r="AF40" t="str">
        <f>IF(Tabelle15[[#This Row],[fragen_richtig_generiert?]]=1,"JA","NEIN")</f>
        <v>NEIN</v>
      </c>
      <c r="AH40" t="str">
        <f>IF(Tabelle18[[#This Row],[übereinstimmung?]]="Ja","JA","NEIN")</f>
        <v>NEIN</v>
      </c>
      <c r="AI40" t="str">
        <f t="shared" si="7"/>
        <v>Unterschiedlich</v>
      </c>
    </row>
    <row r="41" spans="2:35" x14ac:dyDescent="0.25">
      <c r="B41" t="str">
        <f>_3sm_4_1_4_1[[#This Row],[anfrage]]</f>
        <v>Auf Grund einer Neueröffung einer Filiale von uns, können wir nicht genau sagen wie viel Kartonage anfallen wird im Laufe der Geschäftszeit. Ist es möglich die Menge und / oder Größe der bestellten Behälter innerhalb des Vertrages zu ändern?</v>
      </c>
      <c r="C41" t="str">
        <f>Tabelle4[[#This Row],[Richtige Anzahl anonymisiert]]</f>
        <v>JA</v>
      </c>
      <c r="D41" t="str">
        <f>IF(_3sm_4_1_4_1[[#This Row],[wunsch_klassifizierung]]=_3sm_4_1_4_1[[#This Row],[klassifizierung]],"JA","NEIN")</f>
        <v>JA</v>
      </c>
      <c r="E41" t="str">
        <f>IF(Tabelle6[[#This Row],[fragen_richtig_generiert?]]=1,"JA","NEIN")</f>
        <v>NEIN</v>
      </c>
      <c r="G41" t="str">
        <f>IF(Tabelle9[[#This Row],[übereinstimmung?]]="Ja","JA","NEIN")</f>
        <v>JA</v>
      </c>
      <c r="H41" t="str">
        <f t="shared" si="4"/>
        <v>Unterschiedlich</v>
      </c>
      <c r="K41" t="str">
        <f>_3sm_4_1_4o[[#This Row],[anfrage]]</f>
        <v>Auf Grund einer Neueröffung einer Filiale von uns, können wir nicht genau sagen wie viel Kartonage anfallen wird im Laufe der Geschäftszeit. Ist es möglich die Menge und / oder Größe der bestellten Behälter innerhalb des Vertrages zu ändern?</v>
      </c>
      <c r="L41" t="str">
        <f>Tabelle4[[#This Row],[Richtige Anzahl anonymisiert]]</f>
        <v>JA</v>
      </c>
      <c r="M41" t="str">
        <f>IF(_3sm_4_1_4o[[#This Row],[wunsch_klassifizierung]]=_3sm_4_1_4o[[#This Row],[klassifizierung]],"JA","NEIN")</f>
        <v>JA</v>
      </c>
      <c r="N41" t="str">
        <f>IF(Tabelle68[[#This Row],[fragen_richtig_generiert?]]=1,"JA","NEIN")</f>
        <v>NEIN</v>
      </c>
      <c r="P41" t="str">
        <f>IF(Tabelle10[[#This Row],[übereinstimmung?]]="Ja","JA","NEIN")</f>
        <v>JA</v>
      </c>
      <c r="Q41" t="str">
        <f t="shared" si="5"/>
        <v>Unterschiedlich</v>
      </c>
      <c r="T41" t="str">
        <f>_3lg_4_1_4_1[[#This Row],[anfrage]]</f>
        <v>Auf Grund einer Neueröffung einer Filiale von uns, können wir nicht genau sagen wie viel Kartonage anfallen wird im Laufe der Geschäftszeit. Ist es möglich die Menge und / oder Größe der bestellten Behälter innerhalb des Vertrages zu ändern?</v>
      </c>
      <c r="U41" t="str">
        <f>Tabelle4[[#This Row],[Richtige Anzahl anonymisiert]]</f>
        <v>JA</v>
      </c>
      <c r="V41" t="str">
        <f>IF(_3lg_4_1_4_1[[#This Row],[wunsch_klassifizierung]]=_3lg_4_1_4_1[[#This Row],[klassifizierung]],"JA","NEIN")</f>
        <v>JA</v>
      </c>
      <c r="W41" t="str">
        <f>IF(Tabelle14[[#This Row],[fragen_richtig_generiert?]]=1,"JA","NEIN")</f>
        <v>NEIN</v>
      </c>
      <c r="Y41" t="str">
        <f>IF(Tabelle17[[#This Row],[übereinstimmung?]]="Ja","JA","NEIN")</f>
        <v>JA</v>
      </c>
      <c r="Z41" t="str">
        <f t="shared" si="6"/>
        <v>Unterschiedlich</v>
      </c>
      <c r="AC41" t="str">
        <f>_3lg_4_1_4o[[#This Row],[anfrage]]</f>
        <v>Auf Grund einer Neueröffung einer Filiale von uns, können wir nicht genau sagen wie viel Kartonage anfallen wird im Laufe der Geschäftszeit. Ist es möglich die Menge und / oder Größe der bestellten Behälter innerhalb des Vertrages zu ändern?</v>
      </c>
      <c r="AD41" t="str">
        <f>Tabelle4[[#This Row],[Richtige Anzahl anonymisiert]]</f>
        <v>JA</v>
      </c>
      <c r="AE41" t="str">
        <f>IF(_3lg_4_1_4o[[#This Row],[wunsch_klassifizierung]]=_3lg_4_1_4o[[#This Row],[klassifizierung]],"JA","NEIN")</f>
        <v>JA</v>
      </c>
      <c r="AF41" t="str">
        <f>IF(Tabelle15[[#This Row],[fragen_richtig_generiert?]]=1,"JA","NEIN")</f>
        <v>NEIN</v>
      </c>
      <c r="AH41" t="str">
        <f>IF(Tabelle18[[#This Row],[übereinstimmung?]]="Ja","JA","NEIN")</f>
        <v>JA</v>
      </c>
      <c r="AI41" t="str">
        <f t="shared" si="7"/>
        <v>Unterschiedlich</v>
      </c>
    </row>
    <row r="42" spans="2:35" x14ac:dyDescent="0.25">
      <c r="B42" t="str">
        <f>_3sm_4_1_4_1[[#This Row],[anfrage]]</f>
        <v>bitte für cosmarweg 82 in 13591 Berlin Plastikabfall Gelbe Tonne</v>
      </c>
      <c r="C42" t="str">
        <f>Tabelle4[[#This Row],[Richtige Anzahl anonymisiert]]</f>
        <v>NEIN</v>
      </c>
      <c r="D42" t="str">
        <f>IF(_3sm_4_1_4_1[[#This Row],[wunsch_klassifizierung]]=_3sm_4_1_4_1[[#This Row],[klassifizierung]],"JA","NEIN")</f>
        <v>JA</v>
      </c>
      <c r="E42" t="str">
        <f>IF(Tabelle6[[#This Row],[fragen_richtig_generiert?]]=1,"JA","NEIN")</f>
        <v>NEIN</v>
      </c>
      <c r="G42" t="str">
        <f>IF(Tabelle9[[#This Row],[übereinstimmung?]]="Ja","JA","NEIN")</f>
        <v>JA</v>
      </c>
      <c r="H42" t="str">
        <f t="shared" si="4"/>
        <v>Unterschiedlich</v>
      </c>
      <c r="K42" t="str">
        <f>_3sm_4_1_4o[[#This Row],[anfrage]]</f>
        <v>bitte für cosmarweg 82 in 13591 Berlin Plastikabfall Gelbe Tonne</v>
      </c>
      <c r="L42" t="str">
        <f>Tabelle4[[#This Row],[Richtige Anzahl anonymisiert]]</f>
        <v>NEIN</v>
      </c>
      <c r="M42" t="str">
        <f>IF(_3sm_4_1_4o[[#This Row],[wunsch_klassifizierung]]=_3sm_4_1_4o[[#This Row],[klassifizierung]],"JA","NEIN")</f>
        <v>JA</v>
      </c>
      <c r="N42" t="str">
        <f>IF(Tabelle68[[#This Row],[fragen_richtig_generiert?]]=1,"JA","NEIN")</f>
        <v>NEIN</v>
      </c>
      <c r="P42" t="str">
        <f>IF(Tabelle10[[#This Row],[übereinstimmung?]]="Ja","JA","NEIN")</f>
        <v>JA</v>
      </c>
      <c r="Q42" t="str">
        <f t="shared" si="5"/>
        <v>Unterschiedlich</v>
      </c>
      <c r="T42" t="str">
        <f>_3lg_4_1_4_1[[#This Row],[anfrage]]</f>
        <v>bitte für cosmarweg 82 in 13591 Berlin Plastikabfall Gelbe Tonne</v>
      </c>
      <c r="U42" t="str">
        <f>Tabelle4[[#This Row],[Richtige Anzahl anonymisiert]]</f>
        <v>NEIN</v>
      </c>
      <c r="V42" t="str">
        <f>IF(_3lg_4_1_4_1[[#This Row],[wunsch_klassifizierung]]=_3lg_4_1_4_1[[#This Row],[klassifizierung]],"JA","NEIN")</f>
        <v>JA</v>
      </c>
      <c r="W42" t="str">
        <f>IF(Tabelle14[[#This Row],[fragen_richtig_generiert?]]=1,"JA","NEIN")</f>
        <v>NEIN</v>
      </c>
      <c r="Y42" t="str">
        <f>IF(Tabelle17[[#This Row],[übereinstimmung?]]="Ja","JA","NEIN")</f>
        <v>JA</v>
      </c>
      <c r="Z42" t="str">
        <f t="shared" si="6"/>
        <v>Unterschiedlich</v>
      </c>
      <c r="AC42" t="str">
        <f>_3lg_4_1_4o[[#This Row],[anfrage]]</f>
        <v>bitte für cosmarweg 82 in 13591 Berlin Plastikabfall Gelbe Tonne</v>
      </c>
      <c r="AD42" t="str">
        <f>Tabelle4[[#This Row],[Richtige Anzahl anonymisiert]]</f>
        <v>NEIN</v>
      </c>
      <c r="AE42" t="str">
        <f>IF(_3lg_4_1_4o[[#This Row],[wunsch_klassifizierung]]=_3lg_4_1_4o[[#This Row],[klassifizierung]],"JA","NEIN")</f>
        <v>JA</v>
      </c>
      <c r="AF42" t="str">
        <f>IF(Tabelle15[[#This Row],[fragen_richtig_generiert?]]=1,"JA","NEIN")</f>
        <v>NEIN</v>
      </c>
      <c r="AH42" t="str">
        <f>IF(Tabelle18[[#This Row],[übereinstimmung?]]="Ja","JA","NEIN")</f>
        <v>JA</v>
      </c>
      <c r="AI42" t="str">
        <f t="shared" si="7"/>
        <v>Unterschiedlich</v>
      </c>
    </row>
    <row r="43" spans="2:35" x14ac:dyDescent="0.25">
      <c r="B43" t="str">
        <f>_3sm_4_1_4_1[[#This Row],[anfrage]]</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C43" t="str">
        <f>Tabelle4[[#This Row],[Richtige Anzahl anonymisiert]]</f>
        <v>JA</v>
      </c>
      <c r="D43" t="str">
        <f>IF(_3sm_4_1_4_1[[#This Row],[wunsch_klassifizierung]]=_3sm_4_1_4_1[[#This Row],[klassifizierung]],"JA","NEIN")</f>
        <v>JA</v>
      </c>
      <c r="E43" t="str">
        <f>IF(Tabelle6[[#This Row],[fragen_richtig_generiert?]]=1,"JA","NEIN")</f>
        <v>NEIN</v>
      </c>
      <c r="G43" t="str">
        <f>IF(Tabelle9[[#This Row],[übereinstimmung?]]="Ja","JA","NEIN")</f>
        <v>JA</v>
      </c>
      <c r="H43" t="str">
        <f t="shared" si="4"/>
        <v>Unterschiedlich</v>
      </c>
      <c r="K43" t="str">
        <f>_3sm_4_1_4o[[#This Row],[anfrage]]</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L43" t="str">
        <f>Tabelle4[[#This Row],[Richtige Anzahl anonymisiert]]</f>
        <v>JA</v>
      </c>
      <c r="M43" t="str">
        <f>IF(_3sm_4_1_4o[[#This Row],[wunsch_klassifizierung]]=_3sm_4_1_4o[[#This Row],[klassifizierung]],"JA","NEIN")</f>
        <v>JA</v>
      </c>
      <c r="N43" t="str">
        <f>IF(Tabelle68[[#This Row],[fragen_richtig_generiert?]]=1,"JA","NEIN")</f>
        <v>NEIN</v>
      </c>
      <c r="P43" t="str">
        <f>IF(Tabelle10[[#This Row],[übereinstimmung?]]="Ja","JA","NEIN")</f>
        <v>JA</v>
      </c>
      <c r="Q43" t="str">
        <f t="shared" si="5"/>
        <v>Unterschiedlich</v>
      </c>
      <c r="T43" t="str">
        <f>_3lg_4_1_4_1[[#This Row],[anfrage]]</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U43" t="str">
        <f>Tabelle4[[#This Row],[Richtige Anzahl anonymisiert]]</f>
        <v>JA</v>
      </c>
      <c r="V43" t="str">
        <f>IF(_3lg_4_1_4_1[[#This Row],[wunsch_klassifizierung]]=_3lg_4_1_4_1[[#This Row],[klassifizierung]],"JA","NEIN")</f>
        <v>JA</v>
      </c>
      <c r="W43" t="str">
        <f>IF(Tabelle14[[#This Row],[fragen_richtig_generiert?]]=1,"JA","NEIN")</f>
        <v>NEIN</v>
      </c>
      <c r="Y43" t="str">
        <f>IF(Tabelle17[[#This Row],[übereinstimmung?]]="Ja","JA","NEIN")</f>
        <v>JA</v>
      </c>
      <c r="Z43" t="str">
        <f t="shared" si="6"/>
        <v>Unterschiedlich</v>
      </c>
      <c r="AC43" t="str">
        <f>_3lg_4_1_4o[[#This Row],[anfrage]]</f>
        <v>Guten Tag, Ich habe folgendes Anliegen. Bis Ende des Jahres sollen an angegebener PLZ rund 800 Matratzen entsorgt werden. Dieses Wird sich im Zeitraum von 6 Monaten auf 4 Termine verteilt abspielen. Wir benötigen pro Termin ca. 3 Container in der Größe 40m3. Diese 3 Container werden eine geschätzte Standzeit von 3 Tagen haben. Zusätzlich zu jedem Termin benötigen wir noch einen 20m3 Container für reine Folienabfälle. Könnten Sie mir bitte Ihre Konditionen an unten eingetragene Mail Adresse zukommen lassen? Wichtige Informationen dier Ich von Ihnen benötigen: - Tonnenpreis für die Entsorgung - Preise für Hol/Bringservice+Preise für Standtage -Verrechnungsvergütung für Folie Freundliche Grüße</v>
      </c>
      <c r="AD43" t="str">
        <f>Tabelle4[[#This Row],[Richtige Anzahl anonymisiert]]</f>
        <v>JA</v>
      </c>
      <c r="AE43" t="str">
        <f>IF(_3lg_4_1_4o[[#This Row],[wunsch_klassifizierung]]=_3lg_4_1_4o[[#This Row],[klassifizierung]],"JA","NEIN")</f>
        <v>JA</v>
      </c>
      <c r="AF43" t="str">
        <f>IF(Tabelle15[[#This Row],[fragen_richtig_generiert?]]=1,"JA","NEIN")</f>
        <v>NEIN</v>
      </c>
      <c r="AH43" t="str">
        <f>IF(Tabelle18[[#This Row],[übereinstimmung?]]="Ja","JA","NEIN")</f>
        <v>JA</v>
      </c>
      <c r="AI43" t="str">
        <f t="shared" si="7"/>
        <v>Unterschiedlich</v>
      </c>
    </row>
    <row r="44" spans="2:35" x14ac:dyDescent="0.25">
      <c r="B44" t="str">
        <f>_3sm_4_1_4_1[[#This Row],[anfrage]]</f>
        <v>Guten Tag, Ich möchte einen baumisch Container 20m3 Und einen Bauschutt Container 10m3. Können diese ggf zusammen gebracht/geholt werden um Kosten zu sparen? Oder welche Containergrößen sind kombinierbar? Mit freundlichen</v>
      </c>
      <c r="C44" t="str">
        <f>Tabelle4[[#This Row],[Richtige Anzahl anonymisiert]]</f>
        <v>JA</v>
      </c>
      <c r="D44" t="str">
        <f>IF(_3sm_4_1_4_1[[#This Row],[wunsch_klassifizierung]]=_3sm_4_1_4_1[[#This Row],[klassifizierung]],"JA","NEIN")</f>
        <v>NEIN</v>
      </c>
      <c r="E44" t="str">
        <f>IF(Tabelle6[[#This Row],[fragen_richtig_generiert?]]=1,"JA","NEIN")</f>
        <v>NEIN</v>
      </c>
      <c r="G44" t="str">
        <f>IF(Tabelle9[[#This Row],[übereinstimmung?]]="Ja","JA","NEIN")</f>
        <v>NEIN</v>
      </c>
      <c r="H44" t="str">
        <f t="shared" si="4"/>
        <v>Unterschiedlich</v>
      </c>
      <c r="K44" t="str">
        <f>_3sm_4_1_4o[[#This Row],[anfrage]]</f>
        <v>Guten Tag, Ich möchte einen baumisch Container 20m3 Und einen Bauschutt Container 10m3. Können diese ggf zusammen gebracht/geholt werden um Kosten zu sparen? Oder welche Containergrößen sind kombinierbar? Mit freundlichen</v>
      </c>
      <c r="L44" t="str">
        <f>Tabelle4[[#This Row],[Richtige Anzahl anonymisiert]]</f>
        <v>JA</v>
      </c>
      <c r="M44" t="str">
        <f>IF(_3sm_4_1_4o[[#This Row],[wunsch_klassifizierung]]=_3sm_4_1_4o[[#This Row],[klassifizierung]],"JA","NEIN")</f>
        <v>NEIN</v>
      </c>
      <c r="N44" t="str">
        <f>IF(Tabelle68[[#This Row],[fragen_richtig_generiert?]]=1,"JA","NEIN")</f>
        <v>NEIN</v>
      </c>
      <c r="P44" t="str">
        <f>IF(Tabelle10[[#This Row],[übereinstimmung?]]="Ja","JA","NEIN")</f>
        <v>NEIN</v>
      </c>
      <c r="Q44" t="str">
        <f t="shared" si="5"/>
        <v>Unterschiedlich</v>
      </c>
      <c r="T44" t="str">
        <f>_3lg_4_1_4_1[[#This Row],[anfrage]]</f>
        <v>Guten Tag, Ich möchte einen baumisch Container 20m3 Und einen Bauschutt Container 10m3. Können diese ggf zusammen gebracht/geholt werden um Kosten zu sparen? Oder welche Containergrößen sind kombinierbar? Mit freundlichen</v>
      </c>
      <c r="U44" t="str">
        <f>Tabelle4[[#This Row],[Richtige Anzahl anonymisiert]]</f>
        <v>JA</v>
      </c>
      <c r="V44" t="str">
        <f>IF(_3lg_4_1_4_1[[#This Row],[wunsch_klassifizierung]]=_3lg_4_1_4_1[[#This Row],[klassifizierung]],"JA","NEIN")</f>
        <v>NEIN</v>
      </c>
      <c r="W44" t="str">
        <f>IF(Tabelle14[[#This Row],[fragen_richtig_generiert?]]=1,"JA","NEIN")</f>
        <v>NEIN</v>
      </c>
      <c r="Y44" t="str">
        <f>IF(Tabelle17[[#This Row],[übereinstimmung?]]="Ja","JA","NEIN")</f>
        <v>NEIN</v>
      </c>
      <c r="Z44" t="str">
        <f t="shared" si="6"/>
        <v>Unterschiedlich</v>
      </c>
      <c r="AC44" t="str">
        <f>_3lg_4_1_4o[[#This Row],[anfrage]]</f>
        <v>Guten Tag, Ich möchte einen baumisch Container 20m3 Und einen Bauschutt Container 10m3. Können diese ggf zusammen gebracht/geholt werden um Kosten zu sparen? Oder welche Containergrößen sind kombinierbar? Mit freundlichen</v>
      </c>
      <c r="AD44" t="str">
        <f>Tabelle4[[#This Row],[Richtige Anzahl anonymisiert]]</f>
        <v>JA</v>
      </c>
      <c r="AE44" t="str">
        <f>IF(_3lg_4_1_4o[[#This Row],[wunsch_klassifizierung]]=_3lg_4_1_4o[[#This Row],[klassifizierung]],"JA","NEIN")</f>
        <v>NEIN</v>
      </c>
      <c r="AF44" t="str">
        <f>IF(Tabelle15[[#This Row],[fragen_richtig_generiert?]]=1,"JA","NEIN")</f>
        <v>NEIN</v>
      </c>
      <c r="AH44" t="str">
        <f>IF(Tabelle18[[#This Row],[übereinstimmung?]]="Ja","JA","NEIN")</f>
        <v>NEIN</v>
      </c>
      <c r="AI44" t="str">
        <f t="shared" si="7"/>
        <v>Unterschiedlich</v>
      </c>
    </row>
    <row r="45" spans="2:35" x14ac:dyDescent="0.25">
      <c r="B45" t="str">
        <f>_3sm_4_1_4_1[[#This Row],[anfrage]]</f>
        <v>Ich suche eine Grubenentleerung. Macht ihr das auch?</v>
      </c>
      <c r="C45" t="str">
        <f>Tabelle4[[#This Row],[Richtige Anzahl anonymisiert]]</f>
        <v>JA</v>
      </c>
      <c r="D45" t="str">
        <f>IF(_3sm_4_1_4_1[[#This Row],[wunsch_klassifizierung]]=_3sm_4_1_4_1[[#This Row],[klassifizierung]],"JA","NEIN")</f>
        <v>JA</v>
      </c>
      <c r="E45" t="str">
        <f>IF(Tabelle6[[#This Row],[fragen_richtig_generiert?]]=1,"JA","NEIN")</f>
        <v>NEIN</v>
      </c>
      <c r="G45" t="str">
        <f>IF(Tabelle9[[#This Row],[übereinstimmung?]]="Ja","JA","NEIN")</f>
        <v>JA</v>
      </c>
      <c r="H45" t="str">
        <f t="shared" si="4"/>
        <v>Unterschiedlich</v>
      </c>
      <c r="K45" t="str">
        <f>_3sm_4_1_4o[[#This Row],[anfrage]]</f>
        <v>Ich suche eine Grubenentleerung. Macht ihr das auch?</v>
      </c>
      <c r="L45" t="str">
        <f>Tabelle4[[#This Row],[Richtige Anzahl anonymisiert]]</f>
        <v>JA</v>
      </c>
      <c r="M45" t="str">
        <f>IF(_3sm_4_1_4o[[#This Row],[wunsch_klassifizierung]]=_3sm_4_1_4o[[#This Row],[klassifizierung]],"JA","NEIN")</f>
        <v>JA</v>
      </c>
      <c r="N45" t="str">
        <f>IF(Tabelle68[[#This Row],[fragen_richtig_generiert?]]=1,"JA","NEIN")</f>
        <v>NEIN</v>
      </c>
      <c r="P45" t="str">
        <f>IF(Tabelle10[[#This Row],[übereinstimmung?]]="Ja","JA","NEIN")</f>
        <v>JA</v>
      </c>
      <c r="Q45" t="str">
        <f t="shared" si="5"/>
        <v>Unterschiedlich</v>
      </c>
      <c r="T45" t="str">
        <f>_3lg_4_1_4_1[[#This Row],[anfrage]]</f>
        <v>Ich suche eine Grubenentleerung. Macht ihr das auch?</v>
      </c>
      <c r="U45" t="str">
        <f>Tabelle4[[#This Row],[Richtige Anzahl anonymisiert]]</f>
        <v>JA</v>
      </c>
      <c r="V45" t="str">
        <f>IF(_3lg_4_1_4_1[[#This Row],[wunsch_klassifizierung]]=_3lg_4_1_4_1[[#This Row],[klassifizierung]],"JA","NEIN")</f>
        <v>JA</v>
      </c>
      <c r="W45" t="str">
        <f>IF(Tabelle14[[#This Row],[fragen_richtig_generiert?]]=1,"JA","NEIN")</f>
        <v>NEIN</v>
      </c>
      <c r="Y45" t="str">
        <f>IF(Tabelle17[[#This Row],[übereinstimmung?]]="Ja","JA","NEIN")</f>
        <v>JA</v>
      </c>
      <c r="Z45" t="str">
        <f t="shared" si="6"/>
        <v>Unterschiedlich</v>
      </c>
      <c r="AC45" t="str">
        <f>_3lg_4_1_4o[[#This Row],[anfrage]]</f>
        <v>Ich suche eine Grubenentleerung. Macht ihr das auch?</v>
      </c>
      <c r="AD45" t="str">
        <f>Tabelle4[[#This Row],[Richtige Anzahl anonymisiert]]</f>
        <v>JA</v>
      </c>
      <c r="AE45" t="str">
        <f>IF(_3lg_4_1_4o[[#This Row],[wunsch_klassifizierung]]=_3lg_4_1_4o[[#This Row],[klassifizierung]],"JA","NEIN")</f>
        <v>JA</v>
      </c>
      <c r="AF45" t="str">
        <f>IF(Tabelle15[[#This Row],[fragen_richtig_generiert?]]=1,"JA","NEIN")</f>
        <v>NEIN</v>
      </c>
      <c r="AH45" t="str">
        <f>IF(Tabelle18[[#This Row],[übereinstimmung?]]="Ja","JA","NEIN")</f>
        <v>JA</v>
      </c>
      <c r="AI45" t="str">
        <f t="shared" si="7"/>
        <v>Unterschiedlich</v>
      </c>
    </row>
    <row r="46" spans="2:35" x14ac:dyDescent="0.25">
      <c r="B46" t="str">
        <f>_3sm_4_1_4_1[[#This Row],[anfrage]]</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v>
      </c>
      <c r="C46" t="str">
        <f>Tabelle4[[#This Row],[Richtige Anzahl anonymisiert]]</f>
        <v>NEIN</v>
      </c>
      <c r="D46" t="str">
        <f>IF(_3sm_4_1_4_1[[#This Row],[wunsch_klassifizierung]]=_3sm_4_1_4_1[[#This Row],[klassifizierung]],"JA","NEIN")</f>
        <v>JA</v>
      </c>
      <c r="E46" t="str">
        <f>IF(Tabelle6[[#This Row],[fragen_richtig_generiert?]]=1,"JA","NEIN")</f>
        <v>NEIN</v>
      </c>
      <c r="G46" t="str">
        <f>IF(Tabelle9[[#This Row],[übereinstimmung?]]="Ja","JA","NEIN")</f>
        <v>JA</v>
      </c>
      <c r="H46" t="str">
        <f t="shared" si="4"/>
        <v>Unterschiedlich</v>
      </c>
      <c r="K46" t="str">
        <f>_3sm_4_1_4o[[#This Row],[anfrage]]</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v>
      </c>
      <c r="L46" t="str">
        <f>Tabelle4[[#This Row],[Richtige Anzahl anonymisiert]]</f>
        <v>NEIN</v>
      </c>
      <c r="M46" t="str">
        <f>IF(_3sm_4_1_4o[[#This Row],[wunsch_klassifizierung]]=_3sm_4_1_4o[[#This Row],[klassifizierung]],"JA","NEIN")</f>
        <v>JA</v>
      </c>
      <c r="N46" t="str">
        <f>IF(Tabelle68[[#This Row],[fragen_richtig_generiert?]]=1,"JA","NEIN")</f>
        <v>NEIN</v>
      </c>
      <c r="P46" t="str">
        <f>IF(Tabelle10[[#This Row],[übereinstimmung?]]="Ja","JA","NEIN")</f>
        <v>JA</v>
      </c>
      <c r="Q46" t="str">
        <f t="shared" si="5"/>
        <v>Unterschiedlich</v>
      </c>
      <c r="T46" t="str">
        <f>_3lg_4_1_4_1[[#This Row],[anfrage]]</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v>
      </c>
      <c r="U46" t="str">
        <f>Tabelle4[[#This Row],[Richtige Anzahl anonymisiert]]</f>
        <v>NEIN</v>
      </c>
      <c r="V46" t="str">
        <f>IF(_3lg_4_1_4_1[[#This Row],[wunsch_klassifizierung]]=_3lg_4_1_4_1[[#This Row],[klassifizierung]],"JA","NEIN")</f>
        <v>JA</v>
      </c>
      <c r="W46" t="str">
        <f>IF(Tabelle14[[#This Row],[fragen_richtig_generiert?]]=1,"JA","NEIN")</f>
        <v>NEIN</v>
      </c>
      <c r="Y46" t="str">
        <f>IF(Tabelle17[[#This Row],[übereinstimmung?]]="Ja","JA","NEIN")</f>
        <v>JA</v>
      </c>
      <c r="Z46" t="str">
        <f t="shared" si="6"/>
        <v>Unterschiedlich</v>
      </c>
      <c r="AC46" t="str">
        <f>_3lg_4_1_4o[[#This Row],[anfrage]]</f>
        <v>Hallo Alba Team, ich möchte unseren Natursteinbelag und Estrich rausreissen und in einem Container von Ihnen entsorgen lassen. Ich weiss noch nicht genau wie viel Menge es sein wird aber rechnerisch komme ich auf folgende Werte: Naturstein (Marmor): 0,92m3 --&gt; 1,7Tonnen Estrich: 2,77m3 --&gt; 8 Tonnen Beides ist Bauschutt? Können Sie mir dazu ein Angebot machen, wenn der Container max. 7 Tage bei mir steht (Zeppelinstr. 305/2, 88048 Friedrichshafen). Wird es dann nach dem wiegen verrechnet? Wie lange dauert es ab Buchung bis der Container Vorort steht? Ist das schnell möglich? Sind die Online Preise im Vergleich fix Preise oder wird hier auch das Gewicht verrechnet? Bsp. 7m3 Container kostet knapp 540€. VG,</v>
      </c>
      <c r="AD46" t="str">
        <f>Tabelle4[[#This Row],[Richtige Anzahl anonymisiert]]</f>
        <v>NEIN</v>
      </c>
      <c r="AE46" t="str">
        <f>IF(_3lg_4_1_4o[[#This Row],[wunsch_klassifizierung]]=_3lg_4_1_4o[[#This Row],[klassifizierung]],"JA","NEIN")</f>
        <v>JA</v>
      </c>
      <c r="AF46" t="str">
        <f>IF(Tabelle15[[#This Row],[fragen_richtig_generiert?]]=1,"JA","NEIN")</f>
        <v>NEIN</v>
      </c>
      <c r="AH46" t="str">
        <f>IF(Tabelle18[[#This Row],[übereinstimmung?]]="Ja","JA","NEIN")</f>
        <v>JA</v>
      </c>
      <c r="AI46" t="str">
        <f t="shared" si="7"/>
        <v>Unterschiedlich</v>
      </c>
    </row>
    <row r="47" spans="2:35" x14ac:dyDescent="0.25">
      <c r="B47" t="str">
        <f>_3sm_4_1_4_1[[#This Row],[anfrage]]</f>
        <v>Zu entsorgen wären Spanplatten - ca. 1000 kg</v>
      </c>
      <c r="C47" t="str">
        <f>Tabelle4[[#This Row],[Richtige Anzahl anonymisiert]]</f>
        <v>JA</v>
      </c>
      <c r="D47" t="str">
        <f>IF(_3sm_4_1_4_1[[#This Row],[wunsch_klassifizierung]]=_3sm_4_1_4_1[[#This Row],[klassifizierung]],"JA","NEIN")</f>
        <v>JA</v>
      </c>
      <c r="E47" t="str">
        <f>IF(Tabelle6[[#This Row],[fragen_richtig_generiert?]]=1,"JA","NEIN")</f>
        <v>JA</v>
      </c>
      <c r="G47" t="str">
        <f>IF(Tabelle9[[#This Row],[übereinstimmung?]]="Ja","JA","NEIN")</f>
        <v>JA</v>
      </c>
      <c r="H47" t="str">
        <f t="shared" si="4"/>
        <v>Alles korrekt</v>
      </c>
      <c r="K47" t="str">
        <f>_3sm_4_1_4o[[#This Row],[anfrage]]</f>
        <v>Zu entsorgen wären Spanplatten - ca. 1000 kg</v>
      </c>
      <c r="L47" t="str">
        <f>Tabelle4[[#This Row],[Richtige Anzahl anonymisiert]]</f>
        <v>JA</v>
      </c>
      <c r="M47" t="str">
        <f>IF(_3sm_4_1_4o[[#This Row],[wunsch_klassifizierung]]=_3sm_4_1_4o[[#This Row],[klassifizierung]],"JA","NEIN")</f>
        <v>NEIN</v>
      </c>
      <c r="N47" t="str">
        <f>IF(Tabelle68[[#This Row],[fragen_richtig_generiert?]]=1,"JA","NEIN")</f>
        <v>NEIN</v>
      </c>
      <c r="P47" t="str">
        <f>IF(Tabelle10[[#This Row],[übereinstimmung?]]="Ja","JA","NEIN")</f>
        <v>NEIN</v>
      </c>
      <c r="Q47" t="str">
        <f t="shared" si="5"/>
        <v>Unterschiedlich</v>
      </c>
      <c r="T47" t="str">
        <f>_3lg_4_1_4_1[[#This Row],[anfrage]]</f>
        <v>Zu entsorgen wären Spanplatten - ca. 1000 kg</v>
      </c>
      <c r="U47" t="str">
        <f>Tabelle4[[#This Row],[Richtige Anzahl anonymisiert]]</f>
        <v>JA</v>
      </c>
      <c r="V47" t="str">
        <f>IF(_3lg_4_1_4_1[[#This Row],[wunsch_klassifizierung]]=_3lg_4_1_4_1[[#This Row],[klassifizierung]],"JA","NEIN")</f>
        <v>NEIN</v>
      </c>
      <c r="W47" t="str">
        <f>IF(Tabelle14[[#This Row],[fragen_richtig_generiert?]]=1,"JA","NEIN")</f>
        <v>NEIN</v>
      </c>
      <c r="Y47" t="str">
        <f>IF(Tabelle17[[#This Row],[übereinstimmung?]]="Ja","JA","NEIN")</f>
        <v>NEIN</v>
      </c>
      <c r="Z47" t="str">
        <f t="shared" si="6"/>
        <v>Unterschiedlich</v>
      </c>
      <c r="AC47" t="str">
        <f>_3lg_4_1_4o[[#This Row],[anfrage]]</f>
        <v>Zu entsorgen wären Spanplatten - ca. 1000 kg</v>
      </c>
      <c r="AD47" t="str">
        <f>Tabelle4[[#This Row],[Richtige Anzahl anonymisiert]]</f>
        <v>JA</v>
      </c>
      <c r="AE47" t="str">
        <f>IF(_3lg_4_1_4o[[#This Row],[wunsch_klassifizierung]]=_3lg_4_1_4o[[#This Row],[klassifizierung]],"JA","NEIN")</f>
        <v>JA</v>
      </c>
      <c r="AF47" t="str">
        <f>IF(Tabelle15[[#This Row],[fragen_richtig_generiert?]]=1,"JA","NEIN")</f>
        <v>JA</v>
      </c>
      <c r="AH47" t="str">
        <f>IF(Tabelle18[[#This Row],[übereinstimmung?]]="Ja","JA","NEIN")</f>
        <v>JA</v>
      </c>
      <c r="AI47" t="str">
        <f t="shared" si="7"/>
        <v>Alles korrekt</v>
      </c>
    </row>
    <row r="48" spans="2:35" x14ac:dyDescent="0.25">
      <c r="B48" t="str">
        <f>_3sm_4_1_4_1[[#This Row],[anfrage]]</f>
        <v>Hallo und guten Tag. Wir haben auf der Internetseite leider keine passende Antwort zur Größe der Container gefunden. Welche gibt es?</v>
      </c>
      <c r="C48" t="str">
        <f>Tabelle4[[#This Row],[Richtige Anzahl anonymisiert]]</f>
        <v>JA</v>
      </c>
      <c r="D48" t="str">
        <f>IF(_3sm_4_1_4_1[[#This Row],[wunsch_klassifizierung]]=_3sm_4_1_4_1[[#This Row],[klassifizierung]],"JA","NEIN")</f>
        <v>JA</v>
      </c>
      <c r="E48" t="str">
        <f>IF(Tabelle6[[#This Row],[fragen_richtig_generiert?]]=1,"JA","NEIN")</f>
        <v>JA</v>
      </c>
      <c r="G48" t="str">
        <f>IF(Tabelle9[[#This Row],[übereinstimmung?]]="Ja","JA","NEIN")</f>
        <v>JA</v>
      </c>
      <c r="H48" t="str">
        <f t="shared" si="4"/>
        <v>Alles korrekt</v>
      </c>
      <c r="K48" t="str">
        <f>_3sm_4_1_4o[[#This Row],[anfrage]]</f>
        <v>Hallo und guten Tag. Wir haben auf der Internetseite leider keine passende Antwort zur Größe der Container gefunden. Welche gibt es?</v>
      </c>
      <c r="L48" t="str">
        <f>Tabelle4[[#This Row],[Richtige Anzahl anonymisiert]]</f>
        <v>JA</v>
      </c>
      <c r="M48" t="str">
        <f>IF(_3sm_4_1_4o[[#This Row],[wunsch_klassifizierung]]=_3sm_4_1_4o[[#This Row],[klassifizierung]],"JA","NEIN")</f>
        <v>JA</v>
      </c>
      <c r="N48" t="str">
        <f>IF(Tabelle68[[#This Row],[fragen_richtig_generiert?]]=1,"JA","NEIN")</f>
        <v>JA</v>
      </c>
      <c r="P48" t="str">
        <f>IF(Tabelle10[[#This Row],[übereinstimmung?]]="Ja","JA","NEIN")</f>
        <v>JA</v>
      </c>
      <c r="Q48" t="str">
        <f t="shared" si="5"/>
        <v>Alles korrekt</v>
      </c>
      <c r="T48" t="str">
        <f>_3lg_4_1_4_1[[#This Row],[anfrage]]</f>
        <v>Hallo und guten Tag. Wir haben auf der Internetseite leider keine passende Antwort zur Größe der Container gefunden. Welche gibt es?</v>
      </c>
      <c r="U48" t="str">
        <f>Tabelle4[[#This Row],[Richtige Anzahl anonymisiert]]</f>
        <v>JA</v>
      </c>
      <c r="V48" t="str">
        <f>IF(_3lg_4_1_4_1[[#This Row],[wunsch_klassifizierung]]=_3lg_4_1_4_1[[#This Row],[klassifizierung]],"JA","NEIN")</f>
        <v>JA</v>
      </c>
      <c r="W48" t="str">
        <f>IF(Tabelle14[[#This Row],[fragen_richtig_generiert?]]=1,"JA","NEIN")</f>
        <v>JA</v>
      </c>
      <c r="Y48" t="str">
        <f>IF(Tabelle17[[#This Row],[übereinstimmung?]]="Ja","JA","NEIN")</f>
        <v>JA</v>
      </c>
      <c r="Z48" t="str">
        <f t="shared" si="6"/>
        <v>Alles korrekt</v>
      </c>
      <c r="AC48" t="str">
        <f>_3lg_4_1_4o[[#This Row],[anfrage]]</f>
        <v>Hallo und guten Tag. Wir haben auf der Internetseite leider keine passende Antwort zur Größe der Container gefunden. Welche gibt es?</v>
      </c>
      <c r="AD48" t="str">
        <f>Tabelle4[[#This Row],[Richtige Anzahl anonymisiert]]</f>
        <v>JA</v>
      </c>
      <c r="AE48" t="str">
        <f>IF(_3lg_4_1_4o[[#This Row],[wunsch_klassifizierung]]=_3lg_4_1_4o[[#This Row],[klassifizierung]],"JA","NEIN")</f>
        <v>JA</v>
      </c>
      <c r="AF48" t="str">
        <f>IF(Tabelle15[[#This Row],[fragen_richtig_generiert?]]=1,"JA","NEIN")</f>
        <v>JA</v>
      </c>
      <c r="AH48" t="str">
        <f>IF(Tabelle18[[#This Row],[übereinstimmung?]]="Ja","JA","NEIN")</f>
        <v>JA</v>
      </c>
      <c r="AI48" t="str">
        <f t="shared" si="7"/>
        <v>Alles korrekt</v>
      </c>
    </row>
    <row r="49" spans="2:35" x14ac:dyDescent="0.25">
      <c r="B49" t="str">
        <f>_3sm_4_1_4_1[[#This Row],[anfrage]]</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C49" t="str">
        <f>Tabelle4[[#This Row],[Richtige Anzahl anonymisiert]]</f>
        <v>JA</v>
      </c>
      <c r="D49" t="str">
        <f>IF(_3sm_4_1_4_1[[#This Row],[wunsch_klassifizierung]]=_3sm_4_1_4_1[[#This Row],[klassifizierung]],"JA","NEIN")</f>
        <v>JA</v>
      </c>
      <c r="E49" t="str">
        <f>IF(Tabelle6[[#This Row],[fragen_richtig_generiert?]]=1,"JA","NEIN")</f>
        <v>NEIN</v>
      </c>
      <c r="G49" t="str">
        <f>IF(Tabelle9[[#This Row],[übereinstimmung?]]="Ja","JA","NEIN")</f>
        <v>JA</v>
      </c>
      <c r="H49" t="str">
        <f t="shared" si="4"/>
        <v>Unterschiedlich</v>
      </c>
      <c r="K49" t="str">
        <f>_3sm_4_1_4o[[#This Row],[anfrage]]</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L49" t="str">
        <f>Tabelle4[[#This Row],[Richtige Anzahl anonymisiert]]</f>
        <v>JA</v>
      </c>
      <c r="M49" t="str">
        <f>IF(_3sm_4_1_4o[[#This Row],[wunsch_klassifizierung]]=_3sm_4_1_4o[[#This Row],[klassifizierung]],"JA","NEIN")</f>
        <v>JA</v>
      </c>
      <c r="N49" t="str">
        <f>IF(Tabelle68[[#This Row],[fragen_richtig_generiert?]]=1,"JA","NEIN")</f>
        <v>NEIN</v>
      </c>
      <c r="P49" t="str">
        <f>IF(Tabelle10[[#This Row],[übereinstimmung?]]="Ja","JA","NEIN")</f>
        <v>JA</v>
      </c>
      <c r="Q49" t="str">
        <f t="shared" si="5"/>
        <v>Unterschiedlich</v>
      </c>
      <c r="T49" t="str">
        <f>_3lg_4_1_4_1[[#This Row],[anfrage]]</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U49" t="str">
        <f>Tabelle4[[#This Row],[Richtige Anzahl anonymisiert]]</f>
        <v>JA</v>
      </c>
      <c r="V49" t="str">
        <f>IF(_3lg_4_1_4_1[[#This Row],[wunsch_klassifizierung]]=_3lg_4_1_4_1[[#This Row],[klassifizierung]],"JA","NEIN")</f>
        <v>JA</v>
      </c>
      <c r="W49" t="str">
        <f>IF(Tabelle14[[#This Row],[fragen_richtig_generiert?]]=1,"JA","NEIN")</f>
        <v>NEIN</v>
      </c>
      <c r="Y49" t="str">
        <f>IF(Tabelle17[[#This Row],[übereinstimmung?]]="Ja","JA","NEIN")</f>
        <v>JA</v>
      </c>
      <c r="Z49" t="str">
        <f t="shared" si="6"/>
        <v>Unterschiedlich</v>
      </c>
      <c r="AC49" t="str">
        <f>_3lg_4_1_4o[[#This Row],[anfrage]]</f>
        <v>Hallo, Wir fangen an unser Haus zu sanieren hierzu benötigen wir einen Container zur Entsorgung von, Zimmertüren(Holz mit Glas), Bodenbeläge(Parkett, Teppich),Tapete. Das Haus hat 180qm². Welche Containergröße wird hier erfahrungsgemäß benötigt ? Wir konnten Online nur Preise für offene Container finden. Wie sind die Kosten für, Container zum Abschließen?</v>
      </c>
      <c r="AD49" t="str">
        <f>Tabelle4[[#This Row],[Richtige Anzahl anonymisiert]]</f>
        <v>JA</v>
      </c>
      <c r="AE49" t="str">
        <f>IF(_3lg_4_1_4o[[#This Row],[wunsch_klassifizierung]]=_3lg_4_1_4o[[#This Row],[klassifizierung]],"JA","NEIN")</f>
        <v>JA</v>
      </c>
      <c r="AF49" t="str">
        <f>IF(Tabelle15[[#This Row],[fragen_richtig_generiert?]]=1,"JA","NEIN")</f>
        <v>NEIN</v>
      </c>
      <c r="AH49" t="str">
        <f>IF(Tabelle18[[#This Row],[übereinstimmung?]]="Ja","JA","NEIN")</f>
        <v>JA</v>
      </c>
      <c r="AI49" t="str">
        <f t="shared" si="7"/>
        <v>Unterschiedlich</v>
      </c>
    </row>
    <row r="50" spans="2:35" x14ac:dyDescent="0.25">
      <c r="B50" t="str">
        <f>_3sm_4_1_4_1[[#This Row],[anfrage]]</f>
        <v>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v>
      </c>
      <c r="C50" t="str">
        <f>Tabelle4[[#This Row],[Richtige Anzahl anonymisiert]]</f>
        <v>NEIN</v>
      </c>
      <c r="D50" t="str">
        <f>IF(_3sm_4_1_4_1[[#This Row],[wunsch_klassifizierung]]=_3sm_4_1_4_1[[#This Row],[klassifizierung]],"JA","NEIN")</f>
        <v>JA</v>
      </c>
      <c r="E50" t="str">
        <f>IF(Tabelle6[[#This Row],[fragen_richtig_generiert?]]=1,"JA","NEIN")</f>
        <v>JA</v>
      </c>
      <c r="G50" t="str">
        <f>IF(Tabelle9[[#This Row],[übereinstimmung?]]="Ja","JA","NEIN")</f>
        <v>JA</v>
      </c>
      <c r="H50" t="str">
        <f t="shared" si="4"/>
        <v>Unterschiedlich</v>
      </c>
      <c r="K50" t="str">
        <f>_3sm_4_1_4o[[#This Row],[anfrage]]</f>
        <v>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v>
      </c>
      <c r="L50" t="str">
        <f>Tabelle4[[#This Row],[Richtige Anzahl anonymisiert]]</f>
        <v>NEIN</v>
      </c>
      <c r="M50" t="str">
        <f>IF(_3sm_4_1_4o[[#This Row],[wunsch_klassifizierung]]=_3sm_4_1_4o[[#This Row],[klassifizierung]],"JA","NEIN")</f>
        <v>JA</v>
      </c>
      <c r="N50" t="str">
        <f>IF(Tabelle68[[#This Row],[fragen_richtig_generiert?]]=1,"JA","NEIN")</f>
        <v>JA</v>
      </c>
      <c r="P50" t="str">
        <f>IF(Tabelle10[[#This Row],[übereinstimmung?]]="Ja","JA","NEIN")</f>
        <v>NEIN</v>
      </c>
      <c r="Q50" t="str">
        <f t="shared" si="5"/>
        <v>Unterschiedlich</v>
      </c>
      <c r="T50" t="str">
        <f>_3lg_4_1_4_1[[#This Row],[anfrage]]</f>
        <v>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v>
      </c>
      <c r="U50" t="str">
        <f>Tabelle4[[#This Row],[Richtige Anzahl anonymisiert]]</f>
        <v>NEIN</v>
      </c>
      <c r="V50" t="str">
        <f>IF(_3lg_4_1_4_1[[#This Row],[wunsch_klassifizierung]]=_3lg_4_1_4_1[[#This Row],[klassifizierung]],"JA","NEIN")</f>
        <v>JA</v>
      </c>
      <c r="W50" t="str">
        <f>IF(Tabelle14[[#This Row],[fragen_richtig_generiert?]]=1,"JA","NEIN")</f>
        <v>JA</v>
      </c>
      <c r="Y50" t="str">
        <f>IF(Tabelle17[[#This Row],[übereinstimmung?]]="Ja","JA","NEIN")</f>
        <v>NEIN</v>
      </c>
      <c r="Z50" t="str">
        <f t="shared" si="6"/>
        <v>Unterschiedlich</v>
      </c>
      <c r="AC50" t="str">
        <f>_3lg_4_1_4o[[#This Row],[anfrage]]</f>
        <v>Sehr geehrte Damen und Herren, ich habe bei Ihnen am 24.06.2024 (m.hartwig@gmx.net) einen Altholz A IV Container angemietet. Nun habe ich Schieferplatten in der Decke entdeckt. (siehe Bild). Kann ich diese Schieferplatten in diesen bereits angemieteten Container mit entsorgen oder können diese bei einer Anmietung eines Bauschuttcontainers entsorgt werden? Des Weiteren stellt sich mit die Frage, ob ich in den Bauschuttcontainer auch Estrich entsorgen kann. Vielen Dank für Ihre Rückmeldung. Mit freundlichem Gruß</v>
      </c>
      <c r="AD50" t="str">
        <f>Tabelle4[[#This Row],[Richtige Anzahl anonymisiert]]</f>
        <v>NEIN</v>
      </c>
      <c r="AE50" t="str">
        <f>IF(_3lg_4_1_4o[[#This Row],[wunsch_klassifizierung]]=_3lg_4_1_4o[[#This Row],[klassifizierung]],"JA","NEIN")</f>
        <v>JA</v>
      </c>
      <c r="AF50" t="str">
        <f>IF(Tabelle15[[#This Row],[fragen_richtig_generiert?]]=1,"JA","NEIN")</f>
        <v>JA</v>
      </c>
      <c r="AH50" t="str">
        <f>IF(Tabelle18[[#This Row],[übereinstimmung?]]="Ja","JA","NEIN")</f>
        <v>NEIN</v>
      </c>
      <c r="AI50" t="str">
        <f t="shared" si="7"/>
        <v>Unterschiedlich</v>
      </c>
    </row>
    <row r="51" spans="2:35" x14ac:dyDescent="0.25">
      <c r="B51" t="str">
        <f>_3sm_4_1_4_1[[#This Row],[anfrage]]</f>
        <v>Hallo, Ich habe Estrich und fliesen zum entsorgen. Ist das Bauschutt?</v>
      </c>
      <c r="C51" t="str">
        <f>Tabelle4[[#This Row],[Richtige Anzahl anonymisiert]]</f>
        <v>JA</v>
      </c>
      <c r="D51" t="str">
        <f>IF(_3sm_4_1_4_1[[#This Row],[wunsch_klassifizierung]]=_3sm_4_1_4_1[[#This Row],[klassifizierung]],"JA","NEIN")</f>
        <v>JA</v>
      </c>
      <c r="E51" t="str">
        <f>IF(Tabelle6[[#This Row],[fragen_richtig_generiert?]]=1,"JA","NEIN")</f>
        <v>JA</v>
      </c>
      <c r="G51" t="str">
        <f>IF(Tabelle9[[#This Row],[übereinstimmung?]]="Ja","JA","NEIN")</f>
        <v>JA</v>
      </c>
      <c r="H51" t="str">
        <f t="shared" si="4"/>
        <v>Alles korrekt</v>
      </c>
      <c r="K51" t="str">
        <f>_3sm_4_1_4o[[#This Row],[anfrage]]</f>
        <v>Hallo, Ich habe Estrich und fliesen zum entsorgen. Ist das Bauschutt?</v>
      </c>
      <c r="L51" t="str">
        <f>Tabelle4[[#This Row],[Richtige Anzahl anonymisiert]]</f>
        <v>JA</v>
      </c>
      <c r="M51" t="str">
        <f>IF(_3sm_4_1_4o[[#This Row],[wunsch_klassifizierung]]=_3sm_4_1_4o[[#This Row],[klassifizierung]],"JA","NEIN")</f>
        <v>JA</v>
      </c>
      <c r="N51" t="str">
        <f>IF(Tabelle68[[#This Row],[fragen_richtig_generiert?]]=1,"JA","NEIN")</f>
        <v>JA</v>
      </c>
      <c r="P51" t="str">
        <f>IF(Tabelle10[[#This Row],[übereinstimmung?]]="Ja","JA","NEIN")</f>
        <v>JA</v>
      </c>
      <c r="Q51" t="str">
        <f t="shared" si="5"/>
        <v>Alles korrekt</v>
      </c>
      <c r="T51" t="str">
        <f>_3lg_4_1_4_1[[#This Row],[anfrage]]</f>
        <v>Hallo, Ich habe Estrich und fliesen zum entsorgen. Ist das Bauschutt?</v>
      </c>
      <c r="U51" t="str">
        <f>Tabelle4[[#This Row],[Richtige Anzahl anonymisiert]]</f>
        <v>JA</v>
      </c>
      <c r="V51" t="str">
        <f>IF(_3lg_4_1_4_1[[#This Row],[wunsch_klassifizierung]]=_3lg_4_1_4_1[[#This Row],[klassifizierung]],"JA","NEIN")</f>
        <v>JA</v>
      </c>
      <c r="W51" t="str">
        <f>IF(Tabelle14[[#This Row],[fragen_richtig_generiert?]]=1,"JA","NEIN")</f>
        <v>JA</v>
      </c>
      <c r="Y51" t="str">
        <f>IF(Tabelle17[[#This Row],[übereinstimmung?]]="Ja","JA","NEIN")</f>
        <v>JA</v>
      </c>
      <c r="Z51" t="str">
        <f t="shared" si="6"/>
        <v>Alles korrekt</v>
      </c>
      <c r="AC51" t="str">
        <f>_3lg_4_1_4o[[#This Row],[anfrage]]</f>
        <v>Hallo, Ich habe Estrich und fliesen zum entsorgen. Ist das Bauschutt?</v>
      </c>
      <c r="AD51" t="str">
        <f>Tabelle4[[#This Row],[Richtige Anzahl anonymisiert]]</f>
        <v>JA</v>
      </c>
      <c r="AE51" t="str">
        <f>IF(_3lg_4_1_4o[[#This Row],[wunsch_klassifizierung]]=_3lg_4_1_4o[[#This Row],[klassifizierung]],"JA","NEIN")</f>
        <v>JA</v>
      </c>
      <c r="AF51" t="str">
        <f>IF(Tabelle15[[#This Row],[fragen_richtig_generiert?]]=1,"JA","NEIN")</f>
        <v>JA</v>
      </c>
      <c r="AH51" t="str">
        <f>IF(Tabelle18[[#This Row],[übereinstimmung?]]="Ja","JA","NEIN")</f>
        <v>JA</v>
      </c>
      <c r="AI51" t="str">
        <f t="shared" si="7"/>
        <v>Alles korrekt</v>
      </c>
    </row>
    <row r="52" spans="2:35" x14ac:dyDescent="0.25">
      <c r="B52" t="str">
        <f>_3sm_4_1_4_1[[#This Row],[anfrage]]</f>
        <v>Sehr geehrte Damen und Herren, was würde es mich kosten einen 7 Kubikcontainer mit Gipsresten entsorgen zu lassen. Das Ganze ist privat.</v>
      </c>
      <c r="C52" t="str">
        <f>Tabelle4[[#This Row],[Richtige Anzahl anonymisiert]]</f>
        <v>NEIN</v>
      </c>
      <c r="D52" t="str">
        <f>IF(_3sm_4_1_4_1[[#This Row],[wunsch_klassifizierung]]=_3sm_4_1_4_1[[#This Row],[klassifizierung]],"JA","NEIN")</f>
        <v>JA</v>
      </c>
      <c r="E52" t="str">
        <f>IF(Tabelle6[[#This Row],[fragen_richtig_generiert?]]=1,"JA","NEIN")</f>
        <v>NEIN</v>
      </c>
      <c r="G52" t="str">
        <f>IF(Tabelle9[[#This Row],[übereinstimmung?]]="Ja","JA","NEIN")</f>
        <v>JA</v>
      </c>
      <c r="H52" t="str">
        <f t="shared" si="4"/>
        <v>Unterschiedlich</v>
      </c>
      <c r="K52" t="str">
        <f>_3sm_4_1_4o[[#This Row],[anfrage]]</f>
        <v>Sehr geehrte Damen und Herren, was würde es mich kosten einen 7 Kubikcontainer mit Gipsresten entsorgen zu lassen. Das Ganze ist privat.</v>
      </c>
      <c r="L52" t="str">
        <f>Tabelle4[[#This Row],[Richtige Anzahl anonymisiert]]</f>
        <v>NEIN</v>
      </c>
      <c r="M52" t="str">
        <f>IF(_3sm_4_1_4o[[#This Row],[wunsch_klassifizierung]]=_3sm_4_1_4o[[#This Row],[klassifizierung]],"JA","NEIN")</f>
        <v>JA</v>
      </c>
      <c r="N52" t="str">
        <f>IF(Tabelle68[[#This Row],[fragen_richtig_generiert?]]=1,"JA","NEIN")</f>
        <v>NEIN</v>
      </c>
      <c r="P52" t="str">
        <f>IF(Tabelle10[[#This Row],[übereinstimmung?]]="Ja","JA","NEIN")</f>
        <v>JA</v>
      </c>
      <c r="Q52" t="str">
        <f t="shared" si="5"/>
        <v>Unterschiedlich</v>
      </c>
      <c r="T52" t="str">
        <f>_3lg_4_1_4_1[[#This Row],[anfrage]]</f>
        <v>Sehr geehrte Damen und Herren, was würde es mich kosten einen 7 Kubikcontainer mit Gipsresten entsorgen zu lassen. Das Ganze ist privat.</v>
      </c>
      <c r="U52" t="str">
        <f>Tabelle4[[#This Row],[Richtige Anzahl anonymisiert]]</f>
        <v>NEIN</v>
      </c>
      <c r="V52" t="str">
        <f>IF(_3lg_4_1_4_1[[#This Row],[wunsch_klassifizierung]]=_3lg_4_1_4_1[[#This Row],[klassifizierung]],"JA","NEIN")</f>
        <v>JA</v>
      </c>
      <c r="W52" t="str">
        <f>IF(Tabelle14[[#This Row],[fragen_richtig_generiert?]]=1,"JA","NEIN")</f>
        <v>NEIN</v>
      </c>
      <c r="Y52" t="str">
        <f>IF(Tabelle17[[#This Row],[übereinstimmung?]]="Ja","JA","NEIN")</f>
        <v>JA</v>
      </c>
      <c r="Z52" t="str">
        <f t="shared" si="6"/>
        <v>Unterschiedlich</v>
      </c>
      <c r="AC52" t="str">
        <f>_3lg_4_1_4o[[#This Row],[anfrage]]</f>
        <v>Sehr geehrte Damen und Herren, was würde es mich kosten einen 7 Kubikcontainer mit Gipsresten entsorgen zu lassen. Das Ganze ist privat.</v>
      </c>
      <c r="AD52" t="str">
        <f>Tabelle4[[#This Row],[Richtige Anzahl anonymisiert]]</f>
        <v>NEIN</v>
      </c>
      <c r="AE52" t="str">
        <f>IF(_3lg_4_1_4o[[#This Row],[wunsch_klassifizierung]]=_3lg_4_1_4o[[#This Row],[klassifizierung]],"JA","NEIN")</f>
        <v>JA</v>
      </c>
      <c r="AF52" t="str">
        <f>IF(Tabelle15[[#This Row],[fragen_richtig_generiert?]]=1,"JA","NEIN")</f>
        <v>NEIN</v>
      </c>
      <c r="AH52" t="str">
        <f>IF(Tabelle18[[#This Row],[übereinstimmung?]]="Ja","JA","NEIN")</f>
        <v>JA</v>
      </c>
      <c r="AI52" t="str">
        <f t="shared" si="7"/>
        <v>Unterschiedlich</v>
      </c>
    </row>
    <row r="53" spans="2:35" x14ac:dyDescent="0.25">
      <c r="B53" t="str">
        <f>_3sm_4_1_4_1[[#This Row],[anfrage]]</f>
        <v>Hallo, uns würde gerne interessieren was es kosten würde 5x Papptonnen 1x Wertstofftonne sowie 1x Hausmülltonne in der Größe 1m³ zustellen und wöchentlich alle zu leeren.</v>
      </c>
      <c r="C53" t="str">
        <f>Tabelle4[[#This Row],[Richtige Anzahl anonymisiert]]</f>
        <v>JA</v>
      </c>
      <c r="D53" t="str">
        <f>IF(_3sm_4_1_4_1[[#This Row],[wunsch_klassifizierung]]=_3sm_4_1_4_1[[#This Row],[klassifizierung]],"JA","NEIN")</f>
        <v>JA</v>
      </c>
      <c r="E53" t="str">
        <f>IF(Tabelle6[[#This Row],[fragen_richtig_generiert?]]=1,"JA","NEIN")</f>
        <v>NEIN</v>
      </c>
      <c r="G53" t="str">
        <f>IF(Tabelle9[[#This Row],[übereinstimmung?]]="Ja","JA","NEIN")</f>
        <v>JA</v>
      </c>
      <c r="H53" t="str">
        <f t="shared" si="4"/>
        <v>Unterschiedlich</v>
      </c>
      <c r="K53" t="str">
        <f>_3sm_4_1_4o[[#This Row],[anfrage]]</f>
        <v>Hallo, uns würde gerne interessieren was es kosten würde 5x Papptonnen 1x Wertstofftonne sowie 1x Hausmülltonne in der Größe 1m³ zustellen und wöchentlich alle zu leeren.</v>
      </c>
      <c r="L53" t="str">
        <f>Tabelle4[[#This Row],[Richtige Anzahl anonymisiert]]</f>
        <v>JA</v>
      </c>
      <c r="M53" t="str">
        <f>IF(_3sm_4_1_4o[[#This Row],[wunsch_klassifizierung]]=_3sm_4_1_4o[[#This Row],[klassifizierung]],"JA","NEIN")</f>
        <v>JA</v>
      </c>
      <c r="N53" t="str">
        <f>IF(Tabelle68[[#This Row],[fragen_richtig_generiert?]]=1,"JA","NEIN")</f>
        <v>NEIN</v>
      </c>
      <c r="P53" t="str">
        <f>IF(Tabelle10[[#This Row],[übereinstimmung?]]="Ja","JA","NEIN")</f>
        <v>JA</v>
      </c>
      <c r="Q53" t="str">
        <f t="shared" si="5"/>
        <v>Unterschiedlich</v>
      </c>
      <c r="T53" t="str">
        <f>_3lg_4_1_4_1[[#This Row],[anfrage]]</f>
        <v>Hallo, uns würde gerne interessieren was es kosten würde 5x Papptonnen 1x Wertstofftonne sowie 1x Hausmülltonne in der Größe 1m³ zustellen und wöchentlich alle zu leeren.</v>
      </c>
      <c r="U53" t="str">
        <f>Tabelle4[[#This Row],[Richtige Anzahl anonymisiert]]</f>
        <v>JA</v>
      </c>
      <c r="V53" t="str">
        <f>IF(_3lg_4_1_4_1[[#This Row],[wunsch_klassifizierung]]=_3lg_4_1_4_1[[#This Row],[klassifizierung]],"JA","NEIN")</f>
        <v>JA</v>
      </c>
      <c r="W53" t="str">
        <f>IF(Tabelle14[[#This Row],[fragen_richtig_generiert?]]=1,"JA","NEIN")</f>
        <v>NEIN</v>
      </c>
      <c r="Y53" t="str">
        <f>IF(Tabelle17[[#This Row],[übereinstimmung?]]="Ja","JA","NEIN")</f>
        <v>JA</v>
      </c>
      <c r="Z53" t="str">
        <f t="shared" si="6"/>
        <v>Unterschiedlich</v>
      </c>
      <c r="AC53" t="str">
        <f>_3lg_4_1_4o[[#This Row],[anfrage]]</f>
        <v>Hallo, uns würde gerne interessieren was es kosten würde 5x Papptonnen 1x Wertstofftonne sowie 1x Hausmülltonne in der Größe 1m³ zustellen und wöchentlich alle zu leeren.</v>
      </c>
      <c r="AD53" t="str">
        <f>Tabelle4[[#This Row],[Richtige Anzahl anonymisiert]]</f>
        <v>JA</v>
      </c>
      <c r="AE53" t="str">
        <f>IF(_3lg_4_1_4o[[#This Row],[wunsch_klassifizierung]]=_3lg_4_1_4o[[#This Row],[klassifizierung]],"JA","NEIN")</f>
        <v>JA</v>
      </c>
      <c r="AF53" t="str">
        <f>IF(Tabelle15[[#This Row],[fragen_richtig_generiert?]]=1,"JA","NEIN")</f>
        <v>NEIN</v>
      </c>
      <c r="AH53" t="str">
        <f>IF(Tabelle18[[#This Row],[übereinstimmung?]]="Ja","JA","NEIN")</f>
        <v>JA</v>
      </c>
      <c r="AI53" t="str">
        <f t="shared" si="7"/>
        <v>Unterschiedlich</v>
      </c>
    </row>
    <row r="54" spans="2:35" x14ac:dyDescent="0.25">
      <c r="B54" t="str">
        <f>_3sm_4_1_4_1[[#This Row],[anfrage]]</f>
        <v>Es geht hier um den Austausch Gelber Sack gegen Gelbe Tonne Mein Grundstück wurde leider beim Umtausch vergessen, bitte daher um Nachlieferung einer 120 Liter Gelbe-Tonne 13129 Berlin Oberonstr. 13A</v>
      </c>
      <c r="C54" t="str">
        <f>Tabelle4[[#This Row],[Richtige Anzahl anonymisiert]]</f>
        <v>NEIN</v>
      </c>
      <c r="D54" t="str">
        <f>IF(_3sm_4_1_4_1[[#This Row],[wunsch_klassifizierung]]=_3sm_4_1_4_1[[#This Row],[klassifizierung]],"JA","NEIN")</f>
        <v>JA</v>
      </c>
      <c r="E54" t="str">
        <f>IF(Tabelle6[[#This Row],[fragen_richtig_generiert?]]=1,"JA","NEIN")</f>
        <v>NEIN</v>
      </c>
      <c r="G54" t="str">
        <f>IF(Tabelle9[[#This Row],[übereinstimmung?]]="Ja","JA","NEIN")</f>
        <v>JA</v>
      </c>
      <c r="H54" t="str">
        <f t="shared" si="4"/>
        <v>Unterschiedlich</v>
      </c>
      <c r="K54" t="str">
        <f>_3sm_4_1_4o[[#This Row],[anfrage]]</f>
        <v>Es geht hier um den Austausch Gelber Sack gegen Gelbe Tonne Mein Grundstück wurde leider beim Umtausch vergessen, bitte daher um Nachlieferung einer 120 Liter Gelbe-Tonne 13129 Berlin Oberonstr. 13A</v>
      </c>
      <c r="L54" t="str">
        <f>Tabelle4[[#This Row],[Richtige Anzahl anonymisiert]]</f>
        <v>NEIN</v>
      </c>
      <c r="M54" t="str">
        <f>IF(_3sm_4_1_4o[[#This Row],[wunsch_klassifizierung]]=_3sm_4_1_4o[[#This Row],[klassifizierung]],"JA","NEIN")</f>
        <v>JA</v>
      </c>
      <c r="N54" t="str">
        <f>IF(Tabelle68[[#This Row],[fragen_richtig_generiert?]]=1,"JA","NEIN")</f>
        <v>NEIN</v>
      </c>
      <c r="P54" t="str">
        <f>IF(Tabelle10[[#This Row],[übereinstimmung?]]="Ja","JA","NEIN")</f>
        <v>JA</v>
      </c>
      <c r="Q54" t="str">
        <f t="shared" si="5"/>
        <v>Unterschiedlich</v>
      </c>
      <c r="T54" t="str">
        <f>_3lg_4_1_4_1[[#This Row],[anfrage]]</f>
        <v>Es geht hier um den Austausch Gelber Sack gegen Gelbe Tonne Mein Grundstück wurde leider beim Umtausch vergessen, bitte daher um Nachlieferung einer 120 Liter Gelbe-Tonne 13129 Berlin Oberonstr. 13A</v>
      </c>
      <c r="U54" t="str">
        <f>Tabelle4[[#This Row],[Richtige Anzahl anonymisiert]]</f>
        <v>NEIN</v>
      </c>
      <c r="V54" t="str">
        <f>IF(_3lg_4_1_4_1[[#This Row],[wunsch_klassifizierung]]=_3lg_4_1_4_1[[#This Row],[klassifizierung]],"JA","NEIN")</f>
        <v>JA</v>
      </c>
      <c r="W54" t="str">
        <f>IF(Tabelle14[[#This Row],[fragen_richtig_generiert?]]=1,"JA","NEIN")</f>
        <v>NEIN</v>
      </c>
      <c r="Y54" t="str">
        <f>IF(Tabelle17[[#This Row],[übereinstimmung?]]="Ja","JA","NEIN")</f>
        <v>JA</v>
      </c>
      <c r="Z54" t="str">
        <f t="shared" si="6"/>
        <v>Unterschiedlich</v>
      </c>
      <c r="AC54" t="str">
        <f>_3lg_4_1_4o[[#This Row],[anfrage]]</f>
        <v>Es geht hier um den Austausch Gelber Sack gegen Gelbe Tonne Mein Grundstück wurde leider beim Umtausch vergessen, bitte daher um Nachlieferung einer 120 Liter Gelbe-Tonne 13129 Berlin Oberonstr. 13A</v>
      </c>
      <c r="AD54" t="str">
        <f>Tabelle4[[#This Row],[Richtige Anzahl anonymisiert]]</f>
        <v>NEIN</v>
      </c>
      <c r="AE54" t="str">
        <f>IF(_3lg_4_1_4o[[#This Row],[wunsch_klassifizierung]]=_3lg_4_1_4o[[#This Row],[klassifizierung]],"JA","NEIN")</f>
        <v>JA</v>
      </c>
      <c r="AF54" t="str">
        <f>IF(Tabelle15[[#This Row],[fragen_richtig_generiert?]]=1,"JA","NEIN")</f>
        <v>NEIN</v>
      </c>
      <c r="AH54" t="str">
        <f>IF(Tabelle18[[#This Row],[übereinstimmung?]]="Ja","JA","NEIN")</f>
        <v>JA</v>
      </c>
      <c r="AI54" t="str">
        <f t="shared" si="7"/>
        <v>Unterschiedlich</v>
      </c>
    </row>
    <row r="55" spans="2:35" x14ac:dyDescent="0.25">
      <c r="B55" t="str">
        <f>_3sm_4_1_4_1[[#This Row],[anfrage]]</f>
        <v>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C55" t="str">
        <f>Tabelle4[[#This Row],[Richtige Anzahl anonymisiert]]</f>
        <v>NEIN</v>
      </c>
      <c r="D55" t="str">
        <f>IF(_3sm_4_1_4_1[[#This Row],[wunsch_klassifizierung]]=_3sm_4_1_4_1[[#This Row],[klassifizierung]],"JA","NEIN")</f>
        <v>JA</v>
      </c>
      <c r="E55" t="str">
        <f>IF(Tabelle6[[#This Row],[fragen_richtig_generiert?]]=1,"JA","NEIN")</f>
        <v>NEIN</v>
      </c>
      <c r="G55" t="str">
        <f>IF(Tabelle9[[#This Row],[übereinstimmung?]]="Ja","JA","NEIN")</f>
        <v>JA</v>
      </c>
      <c r="H55" t="str">
        <f t="shared" si="4"/>
        <v>Unterschiedlich</v>
      </c>
      <c r="K55" t="str">
        <f>_3sm_4_1_4o[[#This Row],[anfrage]]</f>
        <v>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L55" t="str">
        <f>Tabelle4[[#This Row],[Richtige Anzahl anonymisiert]]</f>
        <v>NEIN</v>
      </c>
      <c r="M55" t="str">
        <f>IF(_3sm_4_1_4o[[#This Row],[wunsch_klassifizierung]]=_3sm_4_1_4o[[#This Row],[klassifizierung]],"JA","NEIN")</f>
        <v>JA</v>
      </c>
      <c r="N55" t="str">
        <f>IF(Tabelle68[[#This Row],[fragen_richtig_generiert?]]=1,"JA","NEIN")</f>
        <v>NEIN</v>
      </c>
      <c r="P55" t="str">
        <f>IF(Tabelle10[[#This Row],[übereinstimmung?]]="Ja","JA","NEIN")</f>
        <v>JA</v>
      </c>
      <c r="Q55" t="str">
        <f t="shared" si="5"/>
        <v>Unterschiedlich</v>
      </c>
      <c r="T55" t="str">
        <f>_3lg_4_1_4_1[[#This Row],[anfrage]]</f>
        <v>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U55" t="str">
        <f>Tabelle4[[#This Row],[Richtige Anzahl anonymisiert]]</f>
        <v>NEIN</v>
      </c>
      <c r="V55" t="str">
        <f>IF(_3lg_4_1_4_1[[#This Row],[wunsch_klassifizierung]]=_3lg_4_1_4_1[[#This Row],[klassifizierung]],"JA","NEIN")</f>
        <v>JA</v>
      </c>
      <c r="W55" t="str">
        <f>IF(Tabelle14[[#This Row],[fragen_richtig_generiert?]]=1,"JA","NEIN")</f>
        <v>NEIN</v>
      </c>
      <c r="Y55" t="str">
        <f>IF(Tabelle17[[#This Row],[übereinstimmung?]]="Ja","JA","NEIN")</f>
        <v>JA</v>
      </c>
      <c r="Z55" t="str">
        <f t="shared" si="6"/>
        <v>Unterschiedlich</v>
      </c>
      <c r="AC55" t="str">
        <f>_3lg_4_1_4o[[#This Row],[anfrage]]</f>
        <v>Sehr geehrte Damen und Herren, wir sind neu in Kurpromenade 46 in 14089 eingezogen und haben keinen Container für gelbe Säcke bekommen. Die Nachbarn berichteten, dass diese Container allen Haushalten vor einigen Monaten ausgeliefert wurden. Bitte nehmen Sie Kontakt mit uns auf, damit wir einen Termin vereinbaren können bzw. nähere Informationen erhalten können. Vielen Dank für Ihre Mühe und herzliche Grüße! Familie</v>
      </c>
      <c r="AD55" t="str">
        <f>Tabelle4[[#This Row],[Richtige Anzahl anonymisiert]]</f>
        <v>NEIN</v>
      </c>
      <c r="AE55" t="str">
        <f>IF(_3lg_4_1_4o[[#This Row],[wunsch_klassifizierung]]=_3lg_4_1_4o[[#This Row],[klassifizierung]],"JA","NEIN")</f>
        <v>JA</v>
      </c>
      <c r="AF55" t="str">
        <f>IF(Tabelle15[[#This Row],[fragen_richtig_generiert?]]=1,"JA","NEIN")</f>
        <v>NEIN</v>
      </c>
      <c r="AH55" t="str">
        <f>IF(Tabelle18[[#This Row],[übereinstimmung?]]="Ja","JA","NEIN")</f>
        <v>JA</v>
      </c>
      <c r="AI55" t="str">
        <f t="shared" si="7"/>
        <v>Unterschiedlich</v>
      </c>
    </row>
    <row r="56" spans="2:35" x14ac:dyDescent="0.25">
      <c r="B56" t="str">
        <f>_3sm_4_1_4_1[[#This Row],[anfrage]]</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v>
      </c>
      <c r="C56" t="str">
        <f>Tabelle4[[#This Row],[Richtige Anzahl anonymisiert]]</f>
        <v>NEIN</v>
      </c>
      <c r="D56" t="str">
        <f>IF(_3sm_4_1_4_1[[#This Row],[wunsch_klassifizierung]]=_3sm_4_1_4_1[[#This Row],[klassifizierung]],"JA","NEIN")</f>
        <v>JA</v>
      </c>
      <c r="E56" t="str">
        <f>IF(Tabelle6[[#This Row],[fragen_richtig_generiert?]]=1,"JA","NEIN")</f>
        <v>NEIN</v>
      </c>
      <c r="G56" t="str">
        <f>IF(Tabelle9[[#This Row],[übereinstimmung?]]="Ja","JA","NEIN")</f>
        <v>JA</v>
      </c>
      <c r="H56" t="str">
        <f t="shared" si="4"/>
        <v>Unterschiedlich</v>
      </c>
      <c r="K56" t="str">
        <f>_3sm_4_1_4o[[#This Row],[anfrage]]</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v>
      </c>
      <c r="L56" t="str">
        <f>Tabelle4[[#This Row],[Richtige Anzahl anonymisiert]]</f>
        <v>NEIN</v>
      </c>
      <c r="M56" t="str">
        <f>IF(_3sm_4_1_4o[[#This Row],[wunsch_klassifizierung]]=_3sm_4_1_4o[[#This Row],[klassifizierung]],"JA","NEIN")</f>
        <v>JA</v>
      </c>
      <c r="N56" t="str">
        <f>IF(Tabelle68[[#This Row],[fragen_richtig_generiert?]]=1,"JA","NEIN")</f>
        <v>NEIN</v>
      </c>
      <c r="P56" t="str">
        <f>IF(Tabelle10[[#This Row],[übereinstimmung?]]="Ja","JA","NEIN")</f>
        <v>JA</v>
      </c>
      <c r="Q56" t="str">
        <f t="shared" si="5"/>
        <v>Unterschiedlich</v>
      </c>
      <c r="T56" t="str">
        <f>_3lg_4_1_4_1[[#This Row],[anfrage]]</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v>
      </c>
      <c r="U56" t="str">
        <f>Tabelle4[[#This Row],[Richtige Anzahl anonymisiert]]</f>
        <v>NEIN</v>
      </c>
      <c r="V56" t="str">
        <f>IF(_3lg_4_1_4_1[[#This Row],[wunsch_klassifizierung]]=_3lg_4_1_4_1[[#This Row],[klassifizierung]],"JA","NEIN")</f>
        <v>JA</v>
      </c>
      <c r="W56" t="str">
        <f>IF(Tabelle14[[#This Row],[fragen_richtig_generiert?]]=1,"JA","NEIN")</f>
        <v>NEIN</v>
      </c>
      <c r="Y56" t="str">
        <f>IF(Tabelle17[[#This Row],[übereinstimmung?]]="Ja","JA","NEIN")</f>
        <v>JA</v>
      </c>
      <c r="Z56" t="str">
        <f t="shared" si="6"/>
        <v>Unterschiedlich</v>
      </c>
      <c r="AC56" t="str">
        <f>_3lg_4_1_4o[[#This Row],[anfrage]]</f>
        <v>Sehr geehrte Damen und Herren, Würden sie mir bitte ein Angebot machen für einen Absetzcontainer ca. 7m³ Es müssen folgende Abfälle entsorgt werden: -Sauerkrautplatten mit und ohne Styroporkern, -Holzplatten aus Innenverkleidung, -Laminat, -Linoleum, -Lehm/ Strohgemisch aus Dachdämmung, -Gipsplatten mit Tapetenresten -Bimshohlblocksteine Mietzeitraum ca. 2-3 Wochen, wenn möglich mit einer Bauschuttrutsche. Es gibt eine befestigte Anlieferfläche von von ca. 15m x 3,5m Vielen Dank und schöne Grüße</v>
      </c>
      <c r="AD56" t="str">
        <f>Tabelle4[[#This Row],[Richtige Anzahl anonymisiert]]</f>
        <v>NEIN</v>
      </c>
      <c r="AE56" t="str">
        <f>IF(_3lg_4_1_4o[[#This Row],[wunsch_klassifizierung]]=_3lg_4_1_4o[[#This Row],[klassifizierung]],"JA","NEIN")</f>
        <v>JA</v>
      </c>
      <c r="AF56" t="str">
        <f>IF(Tabelle15[[#This Row],[fragen_richtig_generiert?]]=1,"JA","NEIN")</f>
        <v>NEIN</v>
      </c>
      <c r="AH56" t="str">
        <f>IF(Tabelle18[[#This Row],[übereinstimmung?]]="Ja","JA","NEIN")</f>
        <v>JA</v>
      </c>
      <c r="AI56" t="str">
        <f t="shared" si="7"/>
        <v>Unterschiedlich</v>
      </c>
    </row>
    <row r="57" spans="2:35" x14ac:dyDescent="0.25">
      <c r="B57" t="str">
        <f>_3sm_4_1_4_1[[#This Row],[anfrage]]</f>
        <v>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v>
      </c>
      <c r="C57" t="str">
        <f>Tabelle4[[#This Row],[Richtige Anzahl anonymisiert]]</f>
        <v>NEIN</v>
      </c>
      <c r="D57" t="str">
        <f>IF(_3sm_4_1_4_1[[#This Row],[wunsch_klassifizierung]]=_3sm_4_1_4_1[[#This Row],[klassifizierung]],"JA","NEIN")</f>
        <v>JA</v>
      </c>
      <c r="E57" t="str">
        <f>IF(Tabelle6[[#This Row],[fragen_richtig_generiert?]]=1,"JA","NEIN")</f>
        <v>NEIN</v>
      </c>
      <c r="G57" t="str">
        <f>IF(Tabelle9[[#This Row],[übereinstimmung?]]="Ja","JA","NEIN")</f>
        <v>JA</v>
      </c>
      <c r="H57" t="str">
        <f t="shared" si="4"/>
        <v>Unterschiedlich</v>
      </c>
      <c r="K57" t="str">
        <f>_3sm_4_1_4o[[#This Row],[anfrage]]</f>
        <v>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v>
      </c>
      <c r="L57" t="str">
        <f>Tabelle4[[#This Row],[Richtige Anzahl anonymisiert]]</f>
        <v>NEIN</v>
      </c>
      <c r="M57" t="str">
        <f>IF(_3sm_4_1_4o[[#This Row],[wunsch_klassifizierung]]=_3sm_4_1_4o[[#This Row],[klassifizierung]],"JA","NEIN")</f>
        <v>JA</v>
      </c>
      <c r="N57" t="str">
        <f>IF(Tabelle68[[#This Row],[fragen_richtig_generiert?]]=1,"JA","NEIN")</f>
        <v>NEIN</v>
      </c>
      <c r="P57" t="str">
        <f>IF(Tabelle10[[#This Row],[übereinstimmung?]]="Ja","JA","NEIN")</f>
        <v>JA</v>
      </c>
      <c r="Q57" t="str">
        <f t="shared" si="5"/>
        <v>Unterschiedlich</v>
      </c>
      <c r="T57" t="str">
        <f>_3lg_4_1_4_1[[#This Row],[anfrage]]</f>
        <v>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v>
      </c>
      <c r="U57" t="str">
        <f>Tabelle4[[#This Row],[Richtige Anzahl anonymisiert]]</f>
        <v>NEIN</v>
      </c>
      <c r="V57" t="str">
        <f>IF(_3lg_4_1_4_1[[#This Row],[wunsch_klassifizierung]]=_3lg_4_1_4_1[[#This Row],[klassifizierung]],"JA","NEIN")</f>
        <v>JA</v>
      </c>
      <c r="W57" t="str">
        <f>IF(Tabelle14[[#This Row],[fragen_richtig_generiert?]]=1,"JA","NEIN")</f>
        <v>NEIN</v>
      </c>
      <c r="Y57" t="str">
        <f>IF(Tabelle17[[#This Row],[übereinstimmung?]]="Ja","JA","NEIN")</f>
        <v>JA</v>
      </c>
      <c r="Z57" t="str">
        <f t="shared" si="6"/>
        <v>Unterschiedlich</v>
      </c>
      <c r="AC57" t="str">
        <f>_3lg_4_1_4o[[#This Row],[anfrage]]</f>
        <v>Guten Tag wir benötigen einen Sperrmüllcontainer ca 7m3. Wir haben einen privaten Parkplatz von ca 12x22metern der von einer normalen Straße aus zu erreichen ist. Ihre Stellplatzinformationen haben uns nun aber verunsichert ob dieser Container bei uns abgestellt werden kann. Es wäre nett wenn Sie sich dazu einmal bei uns zurück melden könnten. Wie oft? einmalig Welche Größe? Absetzcontainer 7m³ Stelldatum wahrscheinlich zwischen dem 3.7 bis 12.7 Handynummer 01722550735 oder 01723817418 mit freundlichen Grüßen,</v>
      </c>
      <c r="AD57" t="str">
        <f>Tabelle4[[#This Row],[Richtige Anzahl anonymisiert]]</f>
        <v>NEIN</v>
      </c>
      <c r="AE57" t="str">
        <f>IF(_3lg_4_1_4o[[#This Row],[wunsch_klassifizierung]]=_3lg_4_1_4o[[#This Row],[klassifizierung]],"JA","NEIN")</f>
        <v>JA</v>
      </c>
      <c r="AF57" t="str">
        <f>IF(Tabelle15[[#This Row],[fragen_richtig_generiert?]]=1,"JA","NEIN")</f>
        <v>NEIN</v>
      </c>
      <c r="AH57" t="str">
        <f>IF(Tabelle18[[#This Row],[übereinstimmung?]]="Ja","JA","NEIN")</f>
        <v>JA</v>
      </c>
      <c r="AI57" t="str">
        <f t="shared" si="7"/>
        <v>Unterschiedlich</v>
      </c>
    </row>
    <row r="58" spans="2:35" x14ac:dyDescent="0.25">
      <c r="B58" t="str">
        <f>_3sm_4_1_4_1[[#This Row],[anfrage]]</f>
        <v>Ausräumen eines Messi-Hauses</v>
      </c>
      <c r="C58" t="str">
        <f>Tabelle4[[#This Row],[Richtige Anzahl anonymisiert]]</f>
        <v>JA</v>
      </c>
      <c r="D58" t="str">
        <f>IF(_3sm_4_1_4_1[[#This Row],[wunsch_klassifizierung]]=_3sm_4_1_4_1[[#This Row],[klassifizierung]],"JA","NEIN")</f>
        <v>JA</v>
      </c>
      <c r="E58" t="str">
        <f>IF(Tabelle6[[#This Row],[fragen_richtig_generiert?]]=1,"JA","NEIN")</f>
        <v>NEIN</v>
      </c>
      <c r="G58" t="str">
        <f>IF(Tabelle9[[#This Row],[übereinstimmung?]]="Ja","JA","NEIN")</f>
        <v>JA</v>
      </c>
      <c r="H58" t="str">
        <f t="shared" si="4"/>
        <v>Unterschiedlich</v>
      </c>
      <c r="K58" t="str">
        <f>_3sm_4_1_4o[[#This Row],[anfrage]]</f>
        <v>Ausräumen eines Messi-Hauses</v>
      </c>
      <c r="L58" t="str">
        <f>Tabelle4[[#This Row],[Richtige Anzahl anonymisiert]]</f>
        <v>JA</v>
      </c>
      <c r="M58" t="str">
        <f>IF(_3sm_4_1_4o[[#This Row],[wunsch_klassifizierung]]=_3sm_4_1_4o[[#This Row],[klassifizierung]],"JA","NEIN")</f>
        <v>JA</v>
      </c>
      <c r="N58" t="str">
        <f>IF(Tabelle68[[#This Row],[fragen_richtig_generiert?]]=1,"JA","NEIN")</f>
        <v>NEIN</v>
      </c>
      <c r="P58" t="str">
        <f>IF(Tabelle10[[#This Row],[übereinstimmung?]]="Ja","JA","NEIN")</f>
        <v>JA</v>
      </c>
      <c r="Q58" t="str">
        <f t="shared" si="5"/>
        <v>Unterschiedlich</v>
      </c>
      <c r="T58" t="str">
        <f>_3lg_4_1_4_1[[#This Row],[anfrage]]</f>
        <v>Ausräumen eines Messi-Hauses</v>
      </c>
      <c r="U58" t="str">
        <f>Tabelle4[[#This Row],[Richtige Anzahl anonymisiert]]</f>
        <v>JA</v>
      </c>
      <c r="V58" t="str">
        <f>IF(_3lg_4_1_4_1[[#This Row],[wunsch_klassifizierung]]=_3lg_4_1_4_1[[#This Row],[klassifizierung]],"JA","NEIN")</f>
        <v>JA</v>
      </c>
      <c r="W58" t="str">
        <f>IF(Tabelle14[[#This Row],[fragen_richtig_generiert?]]=1,"JA","NEIN")</f>
        <v>NEIN</v>
      </c>
      <c r="Y58" t="str">
        <f>IF(Tabelle17[[#This Row],[übereinstimmung?]]="Ja","JA","NEIN")</f>
        <v>JA</v>
      </c>
      <c r="Z58" t="str">
        <f t="shared" si="6"/>
        <v>Unterschiedlich</v>
      </c>
      <c r="AC58" t="str">
        <f>_3lg_4_1_4o[[#This Row],[anfrage]]</f>
        <v>Ausräumen eines Messi-Hauses</v>
      </c>
      <c r="AD58" t="str">
        <f>Tabelle4[[#This Row],[Richtige Anzahl anonymisiert]]</f>
        <v>JA</v>
      </c>
      <c r="AE58" t="str">
        <f>IF(_3lg_4_1_4o[[#This Row],[wunsch_klassifizierung]]=_3lg_4_1_4o[[#This Row],[klassifizierung]],"JA","NEIN")</f>
        <v>JA</v>
      </c>
      <c r="AF58" t="str">
        <f>IF(Tabelle15[[#This Row],[fragen_richtig_generiert?]]=1,"JA","NEIN")</f>
        <v>NEIN</v>
      </c>
      <c r="AH58" t="str">
        <f>IF(Tabelle18[[#This Row],[übereinstimmung?]]="Ja","JA","NEIN")</f>
        <v>JA</v>
      </c>
      <c r="AI58" t="str">
        <f t="shared" si="7"/>
        <v>Unterschiedlich</v>
      </c>
    </row>
    <row r="59" spans="2:35" x14ac:dyDescent="0.25">
      <c r="B59" t="str">
        <f>_3sm_4_1_4_1[[#This Row],[anfrage]]</f>
        <v>2-3m³ Mauerwerk, 1m³ Beton, 80m² Parkett, 60m² Laminat</v>
      </c>
      <c r="C59" t="str">
        <f>Tabelle4[[#This Row],[Richtige Anzahl anonymisiert]]</f>
        <v>JA</v>
      </c>
      <c r="D59" t="str">
        <f>IF(_3sm_4_1_4_1[[#This Row],[wunsch_klassifizierung]]=_3sm_4_1_4_1[[#This Row],[klassifizierung]],"JA","NEIN")</f>
        <v>JA</v>
      </c>
      <c r="E59" t="str">
        <f>IF(Tabelle6[[#This Row],[fragen_richtig_generiert?]]=1,"JA","NEIN")</f>
        <v>JA</v>
      </c>
      <c r="G59" t="str">
        <f>IF(Tabelle9[[#This Row],[übereinstimmung?]]="Ja","JA","NEIN")</f>
        <v>JA</v>
      </c>
      <c r="H59" t="str">
        <f t="shared" si="4"/>
        <v>Alles korrekt</v>
      </c>
      <c r="K59" t="str">
        <f>_3sm_4_1_4o[[#This Row],[anfrage]]</f>
        <v>2-3m³ Mauerwerk, 1m³ Beton, 80m² Parkett, 60m² Laminat</v>
      </c>
      <c r="L59" t="str">
        <f>Tabelle4[[#This Row],[Richtige Anzahl anonymisiert]]</f>
        <v>JA</v>
      </c>
      <c r="M59" t="str">
        <f>IF(_3sm_4_1_4o[[#This Row],[wunsch_klassifizierung]]=_3sm_4_1_4o[[#This Row],[klassifizierung]],"JA","NEIN")</f>
        <v>JA</v>
      </c>
      <c r="N59" t="str">
        <f>IF(Tabelle68[[#This Row],[fragen_richtig_generiert?]]=1,"JA","NEIN")</f>
        <v>JA</v>
      </c>
      <c r="P59" t="str">
        <f>IF(Tabelle10[[#This Row],[übereinstimmung?]]="Ja","JA","NEIN")</f>
        <v>JA</v>
      </c>
      <c r="Q59" t="str">
        <f t="shared" si="5"/>
        <v>Alles korrekt</v>
      </c>
      <c r="T59" t="str">
        <f>_3lg_4_1_4_1[[#This Row],[anfrage]]</f>
        <v>2-3m³ Mauerwerk, 1m³ Beton, 80m² Parkett, 60m² Laminat</v>
      </c>
      <c r="U59" t="str">
        <f>Tabelle4[[#This Row],[Richtige Anzahl anonymisiert]]</f>
        <v>JA</v>
      </c>
      <c r="V59" t="str">
        <f>IF(_3lg_4_1_4_1[[#This Row],[wunsch_klassifizierung]]=_3lg_4_1_4_1[[#This Row],[klassifizierung]],"JA","NEIN")</f>
        <v>JA</v>
      </c>
      <c r="W59" t="str">
        <f>IF(Tabelle14[[#This Row],[fragen_richtig_generiert?]]=1,"JA","NEIN")</f>
        <v>JA</v>
      </c>
      <c r="Y59" t="str">
        <f>IF(Tabelle17[[#This Row],[übereinstimmung?]]="Ja","JA","NEIN")</f>
        <v>JA</v>
      </c>
      <c r="Z59" t="str">
        <f t="shared" si="6"/>
        <v>Alles korrekt</v>
      </c>
      <c r="AC59" t="str">
        <f>_3lg_4_1_4o[[#This Row],[anfrage]]</f>
        <v>2-3m³ Mauerwerk, 1m³ Beton, 80m² Parkett, 60m² Laminat</v>
      </c>
      <c r="AD59" t="str">
        <f>Tabelle4[[#This Row],[Richtige Anzahl anonymisiert]]</f>
        <v>JA</v>
      </c>
      <c r="AE59" t="str">
        <f>IF(_3lg_4_1_4o[[#This Row],[wunsch_klassifizierung]]=_3lg_4_1_4o[[#This Row],[klassifizierung]],"JA","NEIN")</f>
        <v>JA</v>
      </c>
      <c r="AF59" t="str">
        <f>IF(Tabelle15[[#This Row],[fragen_richtig_generiert?]]=1,"JA","NEIN")</f>
        <v>JA</v>
      </c>
      <c r="AH59" t="str">
        <f>IF(Tabelle18[[#This Row],[übereinstimmung?]]="Ja","JA","NEIN")</f>
        <v>JA</v>
      </c>
      <c r="AI59" t="str">
        <f t="shared" si="7"/>
        <v>Alles korrekt</v>
      </c>
    </row>
    <row r="60" spans="2:35" x14ac:dyDescent="0.25">
      <c r="B60" t="str">
        <f>_3sm_4_1_4_1[[#This Row],[anfrage]]</f>
        <v>Hallo, brauche für mein Gewerbehof einen Container 2 m³ Bau-Misch mit Deckel, der circa alle 4-6 Wochen geleert wird. Bitte um Angebot. Mit freundlichen Grüßen</v>
      </c>
      <c r="C60" t="str">
        <f>Tabelle4[[#This Row],[Richtige Anzahl anonymisiert]]</f>
        <v>JA</v>
      </c>
      <c r="D60" t="str">
        <f>IF(_3sm_4_1_4_1[[#This Row],[wunsch_klassifizierung]]=_3sm_4_1_4_1[[#This Row],[klassifizierung]],"JA","NEIN")</f>
        <v>JA</v>
      </c>
      <c r="E60" t="str">
        <f>IF(Tabelle6[[#This Row],[fragen_richtig_generiert?]]=1,"JA","NEIN")</f>
        <v>NEIN</v>
      </c>
      <c r="G60" t="str">
        <f>IF(Tabelle9[[#This Row],[übereinstimmung?]]="Ja","JA","NEIN")</f>
        <v>JA</v>
      </c>
      <c r="H60" t="str">
        <f t="shared" si="4"/>
        <v>Unterschiedlich</v>
      </c>
      <c r="K60" t="str">
        <f>_3sm_4_1_4o[[#This Row],[anfrage]]</f>
        <v>Hallo, brauche für mein Gewerbehof einen Container 2 m³ Bau-Misch mit Deckel, der circa alle 4-6 Wochen geleert wird. Bitte um Angebot. Mit freundlichen Grüßen</v>
      </c>
      <c r="L60" t="str">
        <f>Tabelle4[[#This Row],[Richtige Anzahl anonymisiert]]</f>
        <v>JA</v>
      </c>
      <c r="M60" t="str">
        <f>IF(_3sm_4_1_4o[[#This Row],[wunsch_klassifizierung]]=_3sm_4_1_4o[[#This Row],[klassifizierung]],"JA","NEIN")</f>
        <v>JA</v>
      </c>
      <c r="N60" t="str">
        <f>IF(Tabelle68[[#This Row],[fragen_richtig_generiert?]]=1,"JA","NEIN")</f>
        <v>NEIN</v>
      </c>
      <c r="P60" t="str">
        <f>IF(Tabelle10[[#This Row],[übereinstimmung?]]="Ja","JA","NEIN")</f>
        <v>JA</v>
      </c>
      <c r="Q60" t="str">
        <f t="shared" si="5"/>
        <v>Unterschiedlich</v>
      </c>
      <c r="T60" t="str">
        <f>_3lg_4_1_4_1[[#This Row],[anfrage]]</f>
        <v>Hallo, brauche für mein Gewerbehof einen Container 2 m³ Bau-Misch mit Deckel, der circa alle 4-6 Wochen geleert wird. Bitte um Angebot. Mit freundlichen Grüßen</v>
      </c>
      <c r="U60" t="str">
        <f>Tabelle4[[#This Row],[Richtige Anzahl anonymisiert]]</f>
        <v>JA</v>
      </c>
      <c r="V60" t="str">
        <f>IF(_3lg_4_1_4_1[[#This Row],[wunsch_klassifizierung]]=_3lg_4_1_4_1[[#This Row],[klassifizierung]],"JA","NEIN")</f>
        <v>JA</v>
      </c>
      <c r="W60" t="str">
        <f>IF(Tabelle14[[#This Row],[fragen_richtig_generiert?]]=1,"JA","NEIN")</f>
        <v>NEIN</v>
      </c>
      <c r="Y60" t="str">
        <f>IF(Tabelle17[[#This Row],[übereinstimmung?]]="Ja","JA","NEIN")</f>
        <v>JA</v>
      </c>
      <c r="Z60" t="str">
        <f t="shared" si="6"/>
        <v>Unterschiedlich</v>
      </c>
      <c r="AC60" t="str">
        <f>_3lg_4_1_4o[[#This Row],[anfrage]]</f>
        <v>Hallo, brauche für mein Gewerbehof einen Container 2 m³ Bau-Misch mit Deckel, der circa alle 4-6 Wochen geleert wird. Bitte um Angebot. Mit freundlichen Grüßen</v>
      </c>
      <c r="AD60" t="str">
        <f>Tabelle4[[#This Row],[Richtige Anzahl anonymisiert]]</f>
        <v>JA</v>
      </c>
      <c r="AE60" t="str">
        <f>IF(_3lg_4_1_4o[[#This Row],[wunsch_klassifizierung]]=_3lg_4_1_4o[[#This Row],[klassifizierung]],"JA","NEIN")</f>
        <v>JA</v>
      </c>
      <c r="AF60" t="str">
        <f>IF(Tabelle15[[#This Row],[fragen_richtig_generiert?]]=1,"JA","NEIN")</f>
        <v>NEIN</v>
      </c>
      <c r="AH60" t="str">
        <f>IF(Tabelle18[[#This Row],[übereinstimmung?]]="Ja","JA","NEIN")</f>
        <v>JA</v>
      </c>
      <c r="AI60" t="str">
        <f t="shared" si="7"/>
        <v>Unterschiedlich</v>
      </c>
    </row>
    <row r="61" spans="2:35" x14ac:dyDescent="0.25">
      <c r="B61" t="str">
        <f>_3sm_4_1_4_1[[#This Row],[anfrage]]</f>
        <v>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v>
      </c>
      <c r="C61" t="str">
        <f>Tabelle4[[#This Row],[Richtige Anzahl anonymisiert]]</f>
        <v>NEIN</v>
      </c>
      <c r="D61" t="str">
        <f>IF(_3sm_4_1_4_1[[#This Row],[wunsch_klassifizierung]]=_3sm_4_1_4_1[[#This Row],[klassifizierung]],"JA","NEIN")</f>
        <v>JA</v>
      </c>
      <c r="E61" t="str">
        <f>IF(Tabelle6[[#This Row],[fragen_richtig_generiert?]]=1,"JA","NEIN")</f>
        <v>NEIN</v>
      </c>
      <c r="G61" t="str">
        <f>IF(Tabelle9[[#This Row],[übereinstimmung?]]="Ja","JA","NEIN")</f>
        <v>JA</v>
      </c>
      <c r="H61" t="str">
        <f t="shared" si="4"/>
        <v>Unterschiedlich</v>
      </c>
      <c r="K61" t="str">
        <f>_3sm_4_1_4o[[#This Row],[anfrage]]</f>
        <v>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v>
      </c>
      <c r="L61" t="str">
        <f>Tabelle4[[#This Row],[Richtige Anzahl anonymisiert]]</f>
        <v>NEIN</v>
      </c>
      <c r="M61" t="str">
        <f>IF(_3sm_4_1_4o[[#This Row],[wunsch_klassifizierung]]=_3sm_4_1_4o[[#This Row],[klassifizierung]],"JA","NEIN")</f>
        <v>JA</v>
      </c>
      <c r="N61" t="str">
        <f>IF(Tabelle68[[#This Row],[fragen_richtig_generiert?]]=1,"JA","NEIN")</f>
        <v>NEIN</v>
      </c>
      <c r="P61" t="str">
        <f>IF(Tabelle10[[#This Row],[übereinstimmung?]]="Ja","JA","NEIN")</f>
        <v>JA</v>
      </c>
      <c r="Q61" t="str">
        <f t="shared" si="5"/>
        <v>Unterschiedlich</v>
      </c>
      <c r="T61" t="str">
        <f>_3lg_4_1_4_1[[#This Row],[anfrage]]</f>
        <v>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v>
      </c>
      <c r="U61" t="str">
        <f>Tabelle4[[#This Row],[Richtige Anzahl anonymisiert]]</f>
        <v>NEIN</v>
      </c>
      <c r="V61" t="str">
        <f>IF(_3lg_4_1_4_1[[#This Row],[wunsch_klassifizierung]]=_3lg_4_1_4_1[[#This Row],[klassifizierung]],"JA","NEIN")</f>
        <v>JA</v>
      </c>
      <c r="W61" t="str">
        <f>IF(Tabelle14[[#This Row],[fragen_richtig_generiert?]]=1,"JA","NEIN")</f>
        <v>NEIN</v>
      </c>
      <c r="Y61" t="str">
        <f>IF(Tabelle17[[#This Row],[übereinstimmung?]]="Ja","JA","NEIN")</f>
        <v>JA</v>
      </c>
      <c r="Z61" t="str">
        <f t="shared" si="6"/>
        <v>Unterschiedlich</v>
      </c>
      <c r="AC61" t="str">
        <f>_3lg_4_1_4o[[#This Row],[anfrage]]</f>
        <v>Sehr geehrte Damen und Herren, wir sind eine Eismanufaktur in Niederschöneweide und arbeiten von März-Oktober, also in dieser Zeit ist der Laden geöffnet und wir haben relativ viel Pappe. Von November-Februar ist der Laden geschlossen und es fällt demnach auch keine Pappe an. Wir bräuchten eine 1100l Tonne mit Kette und Schloss. Können Sie uns dazu ein Angebot machen? Vielen Dank. Mit freundlichen Grüßen</v>
      </c>
      <c r="AD61" t="str">
        <f>Tabelle4[[#This Row],[Richtige Anzahl anonymisiert]]</f>
        <v>NEIN</v>
      </c>
      <c r="AE61" t="str">
        <f>IF(_3lg_4_1_4o[[#This Row],[wunsch_klassifizierung]]=_3lg_4_1_4o[[#This Row],[klassifizierung]],"JA","NEIN")</f>
        <v>JA</v>
      </c>
      <c r="AF61" t="str">
        <f>IF(Tabelle15[[#This Row],[fragen_richtig_generiert?]]=1,"JA","NEIN")</f>
        <v>NEIN</v>
      </c>
      <c r="AH61" t="str">
        <f>IF(Tabelle18[[#This Row],[übereinstimmung?]]="Ja","JA","NEIN")</f>
        <v>JA</v>
      </c>
      <c r="AI61" t="str">
        <f t="shared" si="7"/>
        <v>Unterschiedlich</v>
      </c>
    </row>
    <row r="62" spans="2:35" x14ac:dyDescent="0.25">
      <c r="B62" t="str">
        <f>_3sm_4_1_4_1[[#This Row],[anfrage]]</f>
        <v>Hallo liebes Alba-Team, wir sind eine neue Kita in Moabit (Lehrter Straße 54, 10557 Berlin) und benötigen Mülltonnen. Wir brauchen Pappe-, Plastik-, Gewerbe- und Biomülltonnen, die alle 4 Wochen abgeholt werden. Wie viel würde das kosten? Liebe Grüße i.V.</v>
      </c>
      <c r="C62" t="str">
        <f>Tabelle4[[#This Row],[Richtige Anzahl anonymisiert]]</f>
        <v>JA</v>
      </c>
      <c r="D62" t="str">
        <f>IF(_3sm_4_1_4_1[[#This Row],[wunsch_klassifizierung]]=_3sm_4_1_4_1[[#This Row],[klassifizierung]],"JA","NEIN")</f>
        <v>JA</v>
      </c>
      <c r="E62" t="str">
        <f>IF(Tabelle6[[#This Row],[fragen_richtig_generiert?]]=1,"JA","NEIN")</f>
        <v>NEIN</v>
      </c>
      <c r="G62" t="str">
        <f>IF(Tabelle9[[#This Row],[übereinstimmung?]]="Ja","JA","NEIN")</f>
        <v>JA</v>
      </c>
      <c r="H62" t="str">
        <f t="shared" si="4"/>
        <v>Unterschiedlich</v>
      </c>
      <c r="K62" t="str">
        <f>_3sm_4_1_4o[[#This Row],[anfrage]]</f>
        <v>Hallo liebes Alba-Team, wir sind eine neue Kita in Moabit (Lehrter Straße 54, 10557 Berlin) und benötigen Mülltonnen. Wir brauchen Pappe-, Plastik-, Gewerbe- und Biomülltonnen, die alle 4 Wochen abgeholt werden. Wie viel würde das kosten? Liebe Grüße i.V.</v>
      </c>
      <c r="L62" t="str">
        <f>Tabelle4[[#This Row],[Richtige Anzahl anonymisiert]]</f>
        <v>JA</v>
      </c>
      <c r="M62" t="str">
        <f>IF(_3sm_4_1_4o[[#This Row],[wunsch_klassifizierung]]=_3sm_4_1_4o[[#This Row],[klassifizierung]],"JA","NEIN")</f>
        <v>JA</v>
      </c>
      <c r="N62" t="str">
        <f>IF(Tabelle68[[#This Row],[fragen_richtig_generiert?]]=1,"JA","NEIN")</f>
        <v>NEIN</v>
      </c>
      <c r="P62" t="str">
        <f>IF(Tabelle10[[#This Row],[übereinstimmung?]]="Ja","JA","NEIN")</f>
        <v>JA</v>
      </c>
      <c r="Q62" t="str">
        <f t="shared" si="5"/>
        <v>Unterschiedlich</v>
      </c>
      <c r="T62" t="str">
        <f>_3lg_4_1_4_1[[#This Row],[anfrage]]</f>
        <v>Hallo liebes Alba-Team, wir sind eine neue Kita in Moabit (Lehrter Straße 54, 10557 Berlin) und benötigen Mülltonnen. Wir brauchen Pappe-, Plastik-, Gewerbe- und Biomülltonnen, die alle 4 Wochen abgeholt werden. Wie viel würde das kosten? Liebe Grüße i.V.</v>
      </c>
      <c r="U62" t="str">
        <f>Tabelle4[[#This Row],[Richtige Anzahl anonymisiert]]</f>
        <v>JA</v>
      </c>
      <c r="V62" t="str">
        <f>IF(_3lg_4_1_4_1[[#This Row],[wunsch_klassifizierung]]=_3lg_4_1_4_1[[#This Row],[klassifizierung]],"JA","NEIN")</f>
        <v>JA</v>
      </c>
      <c r="W62" t="str">
        <f>IF(Tabelle14[[#This Row],[fragen_richtig_generiert?]]=1,"JA","NEIN")</f>
        <v>NEIN</v>
      </c>
      <c r="Y62" t="str">
        <f>IF(Tabelle17[[#This Row],[übereinstimmung?]]="Ja","JA","NEIN")</f>
        <v>JA</v>
      </c>
      <c r="Z62" t="str">
        <f t="shared" si="6"/>
        <v>Unterschiedlich</v>
      </c>
      <c r="AC62" t="str">
        <f>_3lg_4_1_4o[[#This Row],[anfrage]]</f>
        <v>Hallo liebes Alba-Team, wir sind eine neue Kita in Moabit (Lehrter Straße 54, 10557 Berlin) und benötigen Mülltonnen. Wir brauchen Pappe-, Plastik-, Gewerbe- und Biomülltonnen, die alle 4 Wochen abgeholt werden. Wie viel würde das kosten? Liebe Grüße i.V.</v>
      </c>
      <c r="AD62" t="str">
        <f>Tabelle4[[#This Row],[Richtige Anzahl anonymisiert]]</f>
        <v>JA</v>
      </c>
      <c r="AE62" t="str">
        <f>IF(_3lg_4_1_4o[[#This Row],[wunsch_klassifizierung]]=_3lg_4_1_4o[[#This Row],[klassifizierung]],"JA","NEIN")</f>
        <v>JA</v>
      </c>
      <c r="AF62" t="str">
        <f>IF(Tabelle15[[#This Row],[fragen_richtig_generiert?]]=1,"JA","NEIN")</f>
        <v>NEIN</v>
      </c>
      <c r="AH62" t="str">
        <f>IF(Tabelle18[[#This Row],[übereinstimmung?]]="Ja","JA","NEIN")</f>
        <v>JA</v>
      </c>
      <c r="AI62" t="str">
        <f t="shared" si="7"/>
        <v>Unterschiedlich</v>
      </c>
    </row>
    <row r="63" spans="2:35" x14ac:dyDescent="0.25">
      <c r="B63" t="str">
        <f>_3sm_4_1_4_1[[#This Row],[anfrage]]</f>
        <v>Hallo, wieso ist ist Ihre Unternehmensfarbe blau? Grüße</v>
      </c>
      <c r="C63" t="str">
        <f>Tabelle4[[#This Row],[Richtige Anzahl anonymisiert]]</f>
        <v>JA</v>
      </c>
      <c r="D63" t="str">
        <f>IF(_3sm_4_1_4_1[[#This Row],[wunsch_klassifizierung]]=_3sm_4_1_4_1[[#This Row],[klassifizierung]],"JA","NEIN")</f>
        <v>NEIN</v>
      </c>
      <c r="E63" t="str">
        <f>IF(Tabelle6[[#This Row],[fragen_richtig_generiert?]]=1,"JA","NEIN")</f>
        <v>NEIN</v>
      </c>
      <c r="G63" t="str">
        <f>IF(Tabelle9[[#This Row],[übereinstimmung?]]="Ja","JA","NEIN")</f>
        <v>NEIN</v>
      </c>
      <c r="H63" t="str">
        <f t="shared" si="4"/>
        <v>Unterschiedlich</v>
      </c>
      <c r="K63" t="str">
        <f>_3sm_4_1_4o[[#This Row],[anfrage]]</f>
        <v>Hallo, wieso ist ist Ihre Unternehmensfarbe blau? Grüße</v>
      </c>
      <c r="L63" t="str">
        <f>Tabelle4[[#This Row],[Richtige Anzahl anonymisiert]]</f>
        <v>JA</v>
      </c>
      <c r="M63" t="str">
        <f>IF(_3sm_4_1_4o[[#This Row],[wunsch_klassifizierung]]=_3sm_4_1_4o[[#This Row],[klassifizierung]],"JA","NEIN")</f>
        <v>NEIN</v>
      </c>
      <c r="N63" t="str">
        <f>IF(Tabelle68[[#This Row],[fragen_richtig_generiert?]]=1,"JA","NEIN")</f>
        <v>NEIN</v>
      </c>
      <c r="P63" t="str">
        <f>IF(Tabelle10[[#This Row],[übereinstimmung?]]="Ja","JA","NEIN")</f>
        <v>NEIN</v>
      </c>
      <c r="Q63" t="str">
        <f t="shared" si="5"/>
        <v>Unterschiedlich</v>
      </c>
      <c r="T63" t="str">
        <f>_3lg_4_1_4_1[[#This Row],[anfrage]]</f>
        <v>Hallo, wieso ist ist Ihre Unternehmensfarbe blau? Grüße</v>
      </c>
      <c r="U63" t="str">
        <f>Tabelle4[[#This Row],[Richtige Anzahl anonymisiert]]</f>
        <v>JA</v>
      </c>
      <c r="V63" t="str">
        <f>IF(_3lg_4_1_4_1[[#This Row],[wunsch_klassifizierung]]=_3lg_4_1_4_1[[#This Row],[klassifizierung]],"JA","NEIN")</f>
        <v>NEIN</v>
      </c>
      <c r="W63" t="str">
        <f>IF(Tabelle14[[#This Row],[fragen_richtig_generiert?]]=1,"JA","NEIN")</f>
        <v>NEIN</v>
      </c>
      <c r="Y63" t="str">
        <f>IF(Tabelle17[[#This Row],[übereinstimmung?]]="Ja","JA","NEIN")</f>
        <v>NEIN</v>
      </c>
      <c r="Z63" t="str">
        <f t="shared" si="6"/>
        <v>Unterschiedlich</v>
      </c>
      <c r="AC63" t="str">
        <f>_3lg_4_1_4o[[#This Row],[anfrage]]</f>
        <v>Hallo, wieso ist ist Ihre Unternehmensfarbe blau? Grüße</v>
      </c>
      <c r="AD63" t="str">
        <f>Tabelle4[[#This Row],[Richtige Anzahl anonymisiert]]</f>
        <v>JA</v>
      </c>
      <c r="AE63" t="str">
        <f>IF(_3lg_4_1_4o[[#This Row],[wunsch_klassifizierung]]=_3lg_4_1_4o[[#This Row],[klassifizierung]],"JA","NEIN")</f>
        <v>NEIN</v>
      </c>
      <c r="AF63" t="str">
        <f>IF(Tabelle15[[#This Row],[fragen_richtig_generiert?]]=1,"JA","NEIN")</f>
        <v>NEIN</v>
      </c>
      <c r="AH63" t="str">
        <f>IF(Tabelle18[[#This Row],[übereinstimmung?]]="Ja","JA","NEIN")</f>
        <v>NEIN</v>
      </c>
      <c r="AI63" t="str">
        <f t="shared" si="7"/>
        <v>Unterschiedlich</v>
      </c>
    </row>
    <row r="64" spans="2:35" x14ac:dyDescent="0.25">
      <c r="B64" t="str">
        <f>_3sm_4_1_4_1[[#This Row],[anfrage]]</f>
        <v>Hi, ich brauche eine regelmäßige Entleerung von einem Pappcontainer. Bieten Sie sowas auch an? Ravenestr. 8 in 13543 Berlin. Grüße von Manni Boxter</v>
      </c>
      <c r="C64" t="str">
        <f>Tabelle4[[#This Row],[Richtige Anzahl anonymisiert]]</f>
        <v>JA</v>
      </c>
      <c r="D64" t="str">
        <f>IF(_3sm_4_1_4_1[[#This Row],[wunsch_klassifizierung]]=_3sm_4_1_4_1[[#This Row],[klassifizierung]],"JA","NEIN")</f>
        <v>NEIN</v>
      </c>
      <c r="E64" t="str">
        <f>IF(Tabelle6[[#This Row],[fragen_richtig_generiert?]]=1,"JA","NEIN")</f>
        <v>NEIN</v>
      </c>
      <c r="G64" t="str">
        <f>IF(Tabelle9[[#This Row],[übereinstimmung?]]="Ja","JA","NEIN")</f>
        <v>NEIN</v>
      </c>
      <c r="H64" t="str">
        <f t="shared" si="4"/>
        <v>Unterschiedlich</v>
      </c>
      <c r="K64" t="str">
        <f>_3sm_4_1_4o[[#This Row],[anfrage]]</f>
        <v>Hi, ich brauche eine regelmäßige Entleerung von einem Pappcontainer. Bieten Sie sowas auch an? Ravenestr. 8 in 13543 Berlin. Grüße von Manni Boxter</v>
      </c>
      <c r="L64" t="str">
        <f>Tabelle4[[#This Row],[Richtige Anzahl anonymisiert]]</f>
        <v>JA</v>
      </c>
      <c r="M64" t="str">
        <f>IF(_3sm_4_1_4o[[#This Row],[wunsch_klassifizierung]]=_3sm_4_1_4o[[#This Row],[klassifizierung]],"JA","NEIN")</f>
        <v>NEIN</v>
      </c>
      <c r="N64" t="str">
        <f>IF(Tabelle68[[#This Row],[fragen_richtig_generiert?]]=1,"JA","NEIN")</f>
        <v>NEIN</v>
      </c>
      <c r="P64" t="str">
        <f>IF(Tabelle10[[#This Row],[übereinstimmung?]]="Ja","JA","NEIN")</f>
        <v>NEIN</v>
      </c>
      <c r="Q64" t="str">
        <f t="shared" si="5"/>
        <v>Unterschiedlich</v>
      </c>
      <c r="T64" t="str">
        <f>_3lg_4_1_4_1[[#This Row],[anfrage]]</f>
        <v>Hi, ich brauche eine regelmäßige Entleerung von einem Pappcontainer. Bieten Sie sowas auch an? Ravenestr. 8 in 13543 Berlin. Grüße von Manni Boxter</v>
      </c>
      <c r="U64" t="str">
        <f>Tabelle4[[#This Row],[Richtige Anzahl anonymisiert]]</f>
        <v>JA</v>
      </c>
      <c r="V64" t="str">
        <f>IF(_3lg_4_1_4_1[[#This Row],[wunsch_klassifizierung]]=_3lg_4_1_4_1[[#This Row],[klassifizierung]],"JA","NEIN")</f>
        <v>NEIN</v>
      </c>
      <c r="W64" t="str">
        <f>IF(Tabelle14[[#This Row],[fragen_richtig_generiert?]]=1,"JA","NEIN")</f>
        <v>NEIN</v>
      </c>
      <c r="Y64" t="str">
        <f>IF(Tabelle17[[#This Row],[übereinstimmung?]]="Ja","JA","NEIN")</f>
        <v>NEIN</v>
      </c>
      <c r="Z64" t="str">
        <f t="shared" si="6"/>
        <v>Unterschiedlich</v>
      </c>
      <c r="AC64" t="str">
        <f>_3lg_4_1_4o[[#This Row],[anfrage]]</f>
        <v>Hi, ich brauche eine regelmäßige Entleerung von einem Pappcontainer. Bieten Sie sowas auch an? Ravenestr. 8 in 13543 Berlin. Grüße von Manni Boxter</v>
      </c>
      <c r="AD64" t="str">
        <f>Tabelle4[[#This Row],[Richtige Anzahl anonymisiert]]</f>
        <v>JA</v>
      </c>
      <c r="AE64" t="str">
        <f>IF(_3lg_4_1_4o[[#This Row],[wunsch_klassifizierung]]=_3lg_4_1_4o[[#This Row],[klassifizierung]],"JA","NEIN")</f>
        <v>NEIN</v>
      </c>
      <c r="AF64" t="str">
        <f>IF(Tabelle15[[#This Row],[fragen_richtig_generiert?]]=1,"JA","NEIN")</f>
        <v>NEIN</v>
      </c>
      <c r="AH64" t="str">
        <f>IF(Tabelle18[[#This Row],[übereinstimmung?]]="Ja","JA","NEIN")</f>
        <v>NEIN</v>
      </c>
      <c r="AI64" t="str">
        <f t="shared" si="7"/>
        <v>Unterschiedlich</v>
      </c>
    </row>
    <row r="65" spans="2:35" x14ac:dyDescent="0.25">
      <c r="B65" t="str">
        <f>_3sm_4_1_4_1[[#This Row],[anfrage]]</f>
        <v>Habt ihr auch Rollcontainer? Was für einen Untergrund brauchtr man da?</v>
      </c>
      <c r="C65" t="str">
        <f>Tabelle4[[#This Row],[Richtige Anzahl anonymisiert]]</f>
        <v>JA</v>
      </c>
      <c r="D65" t="str">
        <f>IF(_3sm_4_1_4_1[[#This Row],[wunsch_klassifizierung]]=_3sm_4_1_4_1[[#This Row],[klassifizierung]],"JA","NEIN")</f>
        <v>JA</v>
      </c>
      <c r="E65" t="str">
        <f>IF(Tabelle6[[#This Row],[fragen_richtig_generiert?]]=1,"JA","NEIN")</f>
        <v>JA</v>
      </c>
      <c r="G65" t="str">
        <f>IF(Tabelle9[[#This Row],[übereinstimmung?]]="Ja","JA","NEIN")</f>
        <v>JA</v>
      </c>
      <c r="H65" t="str">
        <f t="shared" si="4"/>
        <v>Alles korrekt</v>
      </c>
      <c r="K65" t="str">
        <f>_3sm_4_1_4o[[#This Row],[anfrage]]</f>
        <v>Habt ihr auch Rollcontainer? Was für einen Untergrund brauchtr man da?</v>
      </c>
      <c r="L65" t="str">
        <f>Tabelle4[[#This Row],[Richtige Anzahl anonymisiert]]</f>
        <v>JA</v>
      </c>
      <c r="M65" t="str">
        <f>IF(_3sm_4_1_4o[[#This Row],[wunsch_klassifizierung]]=_3sm_4_1_4o[[#This Row],[klassifizierung]],"JA","NEIN")</f>
        <v>JA</v>
      </c>
      <c r="N65" t="str">
        <f>IF(Tabelle68[[#This Row],[fragen_richtig_generiert?]]=1,"JA","NEIN")</f>
        <v>JA</v>
      </c>
      <c r="P65" t="str">
        <f>IF(Tabelle10[[#This Row],[übereinstimmung?]]="Ja","JA","NEIN")</f>
        <v>NEIN</v>
      </c>
      <c r="Q65" t="str">
        <f t="shared" si="5"/>
        <v>Unterschiedlich</v>
      </c>
      <c r="T65" t="str">
        <f>_3lg_4_1_4_1[[#This Row],[anfrage]]</f>
        <v>Habt ihr auch Rollcontainer? Was für einen Untergrund brauchtr man da?</v>
      </c>
      <c r="U65" t="str">
        <f>Tabelle4[[#This Row],[Richtige Anzahl anonymisiert]]</f>
        <v>JA</v>
      </c>
      <c r="V65" t="str">
        <f>IF(_3lg_4_1_4_1[[#This Row],[wunsch_klassifizierung]]=_3lg_4_1_4_1[[#This Row],[klassifizierung]],"JA","NEIN")</f>
        <v>JA</v>
      </c>
      <c r="W65" t="str">
        <f>IF(Tabelle14[[#This Row],[fragen_richtig_generiert?]]=1,"JA","NEIN")</f>
        <v>JA</v>
      </c>
      <c r="Y65" t="str">
        <f>IF(Tabelle17[[#This Row],[übereinstimmung?]]="Ja","JA","NEIN")</f>
        <v>JA</v>
      </c>
      <c r="Z65" t="str">
        <f t="shared" si="6"/>
        <v>Alles korrekt</v>
      </c>
      <c r="AC65" t="str">
        <f>_3lg_4_1_4o[[#This Row],[anfrage]]</f>
        <v>Habt ihr auch Rollcontainer? Was für einen Untergrund brauchtr man da?</v>
      </c>
      <c r="AD65" t="str">
        <f>Tabelle4[[#This Row],[Richtige Anzahl anonymisiert]]</f>
        <v>JA</v>
      </c>
      <c r="AE65" t="str">
        <f>IF(_3lg_4_1_4o[[#This Row],[wunsch_klassifizierung]]=_3lg_4_1_4o[[#This Row],[klassifizierung]],"JA","NEIN")</f>
        <v>JA</v>
      </c>
      <c r="AF65" t="str">
        <f>IF(Tabelle15[[#This Row],[fragen_richtig_generiert?]]=1,"JA","NEIN")</f>
        <v>JA</v>
      </c>
      <c r="AH65" t="str">
        <f>IF(Tabelle18[[#This Row],[übereinstimmung?]]="Ja","JA","NEIN")</f>
        <v>JA</v>
      </c>
      <c r="AI65" t="str">
        <f t="shared" si="7"/>
        <v>Alles korrekt</v>
      </c>
    </row>
    <row r="66" spans="2:35" x14ac:dyDescent="0.25">
      <c r="B66" t="str">
        <f>_3sm_4_1_4_1[[#This Row],[anfrage]]</f>
        <v>Kann ich in den Container reingehen?</v>
      </c>
      <c r="C66" t="str">
        <f>Tabelle4[[#This Row],[Richtige Anzahl anonymisiert]]</f>
        <v>JA</v>
      </c>
      <c r="D66" t="str">
        <f>IF(_3sm_4_1_4_1[[#This Row],[wunsch_klassifizierung]]=_3sm_4_1_4_1[[#This Row],[klassifizierung]],"JA","NEIN")</f>
        <v>JA</v>
      </c>
      <c r="E66" t="str">
        <f>IF(Tabelle6[[#This Row],[fragen_richtig_generiert?]]=1,"JA","NEIN")</f>
        <v>JA</v>
      </c>
      <c r="G66" t="str">
        <f>IF(Tabelle9[[#This Row],[übereinstimmung?]]="Ja","JA","NEIN")</f>
        <v>NEIN</v>
      </c>
      <c r="H66" t="str">
        <f t="shared" ref="H66:H97" si="8">IF(AND(C66=D66,E66=C66,E66=G66),"Alles korrekt","Unterschiedlich")</f>
        <v>Unterschiedlich</v>
      </c>
      <c r="K66" t="str">
        <f>_3sm_4_1_4o[[#This Row],[anfrage]]</f>
        <v>Kann ich in den Container reingehen?</v>
      </c>
      <c r="L66" t="str">
        <f>Tabelle4[[#This Row],[Richtige Anzahl anonymisiert]]</f>
        <v>JA</v>
      </c>
      <c r="M66" t="str">
        <f>IF(_3sm_4_1_4o[[#This Row],[wunsch_klassifizierung]]=_3sm_4_1_4o[[#This Row],[klassifizierung]],"JA","NEIN")</f>
        <v>JA</v>
      </c>
      <c r="N66" t="str">
        <f>IF(Tabelle68[[#This Row],[fragen_richtig_generiert?]]=1,"JA","NEIN")</f>
        <v>JA</v>
      </c>
      <c r="P66" t="str">
        <f>IF(Tabelle10[[#This Row],[übereinstimmung?]]="Ja","JA","NEIN")</f>
        <v>NEIN</v>
      </c>
      <c r="Q66" t="str">
        <f t="shared" ref="Q66:Q97" si="9">IF(AND(L66=M66,N66=L66,N66=P66),"Alles korrekt","Unterschiedlich")</f>
        <v>Unterschiedlich</v>
      </c>
      <c r="T66" t="str">
        <f>_3lg_4_1_4_1[[#This Row],[anfrage]]</f>
        <v>Kann ich in den Container reingehen?</v>
      </c>
      <c r="U66" t="str">
        <f>Tabelle4[[#This Row],[Richtige Anzahl anonymisiert]]</f>
        <v>JA</v>
      </c>
      <c r="V66" t="str">
        <f>IF(_3lg_4_1_4_1[[#This Row],[wunsch_klassifizierung]]=_3lg_4_1_4_1[[#This Row],[klassifizierung]],"JA","NEIN")</f>
        <v>JA</v>
      </c>
      <c r="W66" t="str">
        <f>IF(Tabelle14[[#This Row],[fragen_richtig_generiert?]]=1,"JA","NEIN")</f>
        <v>JA</v>
      </c>
      <c r="Y66" t="str">
        <f>IF(Tabelle17[[#This Row],[übereinstimmung?]]="Ja","JA","NEIN")</f>
        <v>JA</v>
      </c>
      <c r="Z66" t="str">
        <f t="shared" ref="Z66:Z97" si="10">IF(AND(U66=V66,W66=U66,W66=Y66),"Alles korrekt","Unterschiedlich")</f>
        <v>Alles korrekt</v>
      </c>
      <c r="AC66" t="str">
        <f>_3lg_4_1_4o[[#This Row],[anfrage]]</f>
        <v>Kann ich in den Container reingehen?</v>
      </c>
      <c r="AD66" t="str">
        <f>Tabelle4[[#This Row],[Richtige Anzahl anonymisiert]]</f>
        <v>JA</v>
      </c>
      <c r="AE66" t="str">
        <f>IF(_3lg_4_1_4o[[#This Row],[wunsch_klassifizierung]]=_3lg_4_1_4o[[#This Row],[klassifizierung]],"JA","NEIN")</f>
        <v>JA</v>
      </c>
      <c r="AF66" t="str">
        <f>IF(Tabelle15[[#This Row],[fragen_richtig_generiert?]]=1,"JA","NEIN")</f>
        <v>JA</v>
      </c>
      <c r="AH66" t="str">
        <f>IF(Tabelle18[[#This Row],[übereinstimmung?]]="Ja","JA","NEIN")</f>
        <v>JA</v>
      </c>
      <c r="AI66" t="str">
        <f t="shared" ref="AI66:AI97" si="11">IF(AND(AD66=AE66,AF66=AD66,AF66=AH66),"Alles korrekt","Unterschiedlich")</f>
        <v>Alles korrekt</v>
      </c>
    </row>
    <row r="67" spans="2:35" x14ac:dyDescent="0.25">
      <c r="B67" t="str">
        <f>_3sm_4_1_4_1[[#This Row],[anfrage]]</f>
        <v>Hilfe, ich habe mich vertippt. Statt der Hofstraße 81a habe ich ausversehen die Hofstraße 91a in 15345 Berlin eingegeben. Kann ich die Containerbestellung noch ändern? Bitte melden Sie sich</v>
      </c>
      <c r="C67" t="str">
        <f>Tabelle4[[#This Row],[Richtige Anzahl anonymisiert]]</f>
        <v>JA</v>
      </c>
      <c r="D67" t="str">
        <f>IF(_3sm_4_1_4_1[[#This Row],[wunsch_klassifizierung]]=_3sm_4_1_4_1[[#This Row],[klassifizierung]],"JA","NEIN")</f>
        <v>NEIN</v>
      </c>
      <c r="E67" t="str">
        <f>IF(Tabelle6[[#This Row],[fragen_richtig_generiert?]]=1,"JA","NEIN")</f>
        <v>NEIN</v>
      </c>
      <c r="G67" t="str">
        <f>IF(Tabelle9[[#This Row],[übereinstimmung?]]="Ja","JA","NEIN")</f>
        <v>NEIN</v>
      </c>
      <c r="H67" t="str">
        <f t="shared" si="8"/>
        <v>Unterschiedlich</v>
      </c>
      <c r="K67" t="str">
        <f>_3sm_4_1_4o[[#This Row],[anfrage]]</f>
        <v>Hilfe, ich habe mich vertippt. Statt der Hofstraße 81a habe ich ausversehen die Hofstraße 91a in 15345 Berlin eingegeben. Kann ich die Containerbestellung noch ändern? Bitte melden Sie sich</v>
      </c>
      <c r="L67" t="str">
        <f>Tabelle4[[#This Row],[Richtige Anzahl anonymisiert]]</f>
        <v>JA</v>
      </c>
      <c r="M67" t="str">
        <f>IF(_3sm_4_1_4o[[#This Row],[wunsch_klassifizierung]]=_3sm_4_1_4o[[#This Row],[klassifizierung]],"JA","NEIN")</f>
        <v>NEIN</v>
      </c>
      <c r="N67" t="str">
        <f>IF(Tabelle68[[#This Row],[fragen_richtig_generiert?]]=1,"JA","NEIN")</f>
        <v>NEIN</v>
      </c>
      <c r="P67" t="str">
        <f>IF(Tabelle10[[#This Row],[übereinstimmung?]]="Ja","JA","NEIN")</f>
        <v>NEIN</v>
      </c>
      <c r="Q67" t="str">
        <f t="shared" si="9"/>
        <v>Unterschiedlich</v>
      </c>
      <c r="T67" t="str">
        <f>_3lg_4_1_4_1[[#This Row],[anfrage]]</f>
        <v>Hilfe, ich habe mich vertippt. Statt der Hofstraße 81a habe ich ausversehen die Hofstraße 91a in 15345 Berlin eingegeben. Kann ich die Containerbestellung noch ändern? Bitte melden Sie sich</v>
      </c>
      <c r="U67" t="str">
        <f>Tabelle4[[#This Row],[Richtige Anzahl anonymisiert]]</f>
        <v>JA</v>
      </c>
      <c r="V67" t="str">
        <f>IF(_3lg_4_1_4_1[[#This Row],[wunsch_klassifizierung]]=_3lg_4_1_4_1[[#This Row],[klassifizierung]],"JA","NEIN")</f>
        <v>NEIN</v>
      </c>
      <c r="W67" t="str">
        <f>IF(Tabelle14[[#This Row],[fragen_richtig_generiert?]]=1,"JA","NEIN")</f>
        <v>NEIN</v>
      </c>
      <c r="Y67" t="str">
        <f>IF(Tabelle17[[#This Row],[übereinstimmung?]]="Ja","JA","NEIN")</f>
        <v>NEIN</v>
      </c>
      <c r="Z67" t="str">
        <f t="shared" si="10"/>
        <v>Unterschiedlich</v>
      </c>
      <c r="AC67" t="str">
        <f>_3lg_4_1_4o[[#This Row],[anfrage]]</f>
        <v>Hilfe, ich habe mich vertippt. Statt der Hofstraße 81a habe ich ausversehen die Hofstraße 91a in 15345 Berlin eingegeben. Kann ich die Containerbestellung noch ändern? Bitte melden Sie sich</v>
      </c>
      <c r="AD67" t="str">
        <f>Tabelle4[[#This Row],[Richtige Anzahl anonymisiert]]</f>
        <v>JA</v>
      </c>
      <c r="AE67" t="str">
        <f>IF(_3lg_4_1_4o[[#This Row],[wunsch_klassifizierung]]=_3lg_4_1_4o[[#This Row],[klassifizierung]],"JA","NEIN")</f>
        <v>NEIN</v>
      </c>
      <c r="AF67" t="str">
        <f>IF(Tabelle15[[#This Row],[fragen_richtig_generiert?]]=1,"JA","NEIN")</f>
        <v>NEIN</v>
      </c>
      <c r="AH67" t="str">
        <f>IF(Tabelle18[[#This Row],[übereinstimmung?]]="Ja","JA","NEIN")</f>
        <v>NEIN</v>
      </c>
      <c r="AI67" t="str">
        <f t="shared" si="11"/>
        <v>Unterschiedlich</v>
      </c>
    </row>
    <row r="68" spans="2:35" x14ac:dyDescent="0.25">
      <c r="B68" t="str">
        <f>_3sm_4_1_4_1[[#This Row],[anfrage]]</f>
        <v>Mein Kollege mit der Telefonnumemr 017283947362 hat einen Container bestellt. Diesen brauchen wir aber doch nicht. Wie kann ich stornieren?</v>
      </c>
      <c r="C68" t="str">
        <f>Tabelle4[[#This Row],[Richtige Anzahl anonymisiert]]</f>
        <v>JA</v>
      </c>
      <c r="D68" t="str">
        <f>IF(_3sm_4_1_4_1[[#This Row],[wunsch_klassifizierung]]=_3sm_4_1_4_1[[#This Row],[klassifizierung]],"JA","NEIN")</f>
        <v>NEIN</v>
      </c>
      <c r="E68" t="str">
        <f>IF(Tabelle6[[#This Row],[fragen_richtig_generiert?]]=1,"JA","NEIN")</f>
        <v>NEIN</v>
      </c>
      <c r="G68" t="str">
        <f>IF(Tabelle9[[#This Row],[übereinstimmung?]]="Ja","JA","NEIN")</f>
        <v>NEIN</v>
      </c>
      <c r="H68" t="str">
        <f t="shared" si="8"/>
        <v>Unterschiedlich</v>
      </c>
      <c r="K68" t="str">
        <f>_3sm_4_1_4o[[#This Row],[anfrage]]</f>
        <v>Mein Kollege mit der Telefonnumemr 017283947362 hat einen Container bestellt. Diesen brauchen wir aber doch nicht. Wie kann ich stornieren?</v>
      </c>
      <c r="L68" t="str">
        <f>Tabelle4[[#This Row],[Richtige Anzahl anonymisiert]]</f>
        <v>JA</v>
      </c>
      <c r="M68" t="str">
        <f>IF(_3sm_4_1_4o[[#This Row],[wunsch_klassifizierung]]=_3sm_4_1_4o[[#This Row],[klassifizierung]],"JA","NEIN")</f>
        <v>NEIN</v>
      </c>
      <c r="N68" t="str">
        <f>IF(Tabelle68[[#This Row],[fragen_richtig_generiert?]]=1,"JA","NEIN")</f>
        <v>NEIN</v>
      </c>
      <c r="P68" t="str">
        <f>IF(Tabelle10[[#This Row],[übereinstimmung?]]="Ja","JA","NEIN")</f>
        <v>NEIN</v>
      </c>
      <c r="Q68" t="str">
        <f t="shared" si="9"/>
        <v>Unterschiedlich</v>
      </c>
      <c r="T68" t="str">
        <f>_3lg_4_1_4_1[[#This Row],[anfrage]]</f>
        <v>Mein Kollege mit der Telefonnumemr 017283947362 hat einen Container bestellt. Diesen brauchen wir aber doch nicht. Wie kann ich stornieren?</v>
      </c>
      <c r="U68" t="str">
        <f>Tabelle4[[#This Row],[Richtige Anzahl anonymisiert]]</f>
        <v>JA</v>
      </c>
      <c r="V68" t="str">
        <f>IF(_3lg_4_1_4_1[[#This Row],[wunsch_klassifizierung]]=_3lg_4_1_4_1[[#This Row],[klassifizierung]],"JA","NEIN")</f>
        <v>NEIN</v>
      </c>
      <c r="W68" t="str">
        <f>IF(Tabelle14[[#This Row],[fragen_richtig_generiert?]]=1,"JA","NEIN")</f>
        <v>NEIN</v>
      </c>
      <c r="Y68" t="str">
        <f>IF(Tabelle17[[#This Row],[übereinstimmung?]]="Ja","JA","NEIN")</f>
        <v>NEIN</v>
      </c>
      <c r="Z68" t="str">
        <f t="shared" si="10"/>
        <v>Unterschiedlich</v>
      </c>
      <c r="AC68" t="str">
        <f>_3lg_4_1_4o[[#This Row],[anfrage]]</f>
        <v>Mein Kollege mit der Telefonnumemr 017283947362 hat einen Container bestellt. Diesen brauchen wir aber doch nicht. Wie kann ich stornieren?</v>
      </c>
      <c r="AD68" t="str">
        <f>Tabelle4[[#This Row],[Richtige Anzahl anonymisiert]]</f>
        <v>JA</v>
      </c>
      <c r="AE68" t="str">
        <f>IF(_3lg_4_1_4o[[#This Row],[wunsch_klassifizierung]]=_3lg_4_1_4o[[#This Row],[klassifizierung]],"JA","NEIN")</f>
        <v>NEIN</v>
      </c>
      <c r="AF68" t="str">
        <f>IF(Tabelle15[[#This Row],[fragen_richtig_generiert?]]=1,"JA","NEIN")</f>
        <v>NEIN</v>
      </c>
      <c r="AH68" t="str">
        <f>IF(Tabelle18[[#This Row],[übereinstimmung?]]="Ja","JA","NEIN")</f>
        <v>NEIN</v>
      </c>
      <c r="AI68" t="str">
        <f t="shared" si="11"/>
        <v>Unterschiedlich</v>
      </c>
    </row>
    <row r="69" spans="2:35" x14ac:dyDescent="0.25">
      <c r="B69" t="str">
        <f>_3sm_4_1_4_1[[#This Row],[anfrage]]</f>
        <v>wnn ich heute anrufe und bestelle, kann ich nächste woche den container haben oder wie lange dauert es?</v>
      </c>
      <c r="C69" t="str">
        <f>Tabelle4[[#This Row],[Richtige Anzahl anonymisiert]]</f>
        <v>JA</v>
      </c>
      <c r="D69" t="str">
        <f>IF(_3sm_4_1_4_1[[#This Row],[wunsch_klassifizierung]]=_3sm_4_1_4_1[[#This Row],[klassifizierung]],"JA","NEIN")</f>
        <v>JA</v>
      </c>
      <c r="E69" t="str">
        <f>IF(Tabelle6[[#This Row],[fragen_richtig_generiert?]]=1,"JA","NEIN")</f>
        <v>JA</v>
      </c>
      <c r="G69" t="str">
        <f>IF(Tabelle9[[#This Row],[übereinstimmung?]]="Ja","JA","NEIN")</f>
        <v>JA</v>
      </c>
      <c r="H69" t="str">
        <f t="shared" si="8"/>
        <v>Alles korrekt</v>
      </c>
      <c r="K69" t="str">
        <f>_3sm_4_1_4o[[#This Row],[anfrage]]</f>
        <v>wnn ich heute anrufe und bestelle, kann ich nächste woche den container haben oder wie lange dauert es?</v>
      </c>
      <c r="L69" t="str">
        <f>Tabelle4[[#This Row],[Richtige Anzahl anonymisiert]]</f>
        <v>JA</v>
      </c>
      <c r="M69" t="str">
        <f>IF(_3sm_4_1_4o[[#This Row],[wunsch_klassifizierung]]=_3sm_4_1_4o[[#This Row],[klassifizierung]],"JA","NEIN")</f>
        <v>JA</v>
      </c>
      <c r="N69" t="str">
        <f>IF(Tabelle68[[#This Row],[fragen_richtig_generiert?]]=1,"JA","NEIN")</f>
        <v>JA</v>
      </c>
      <c r="P69" t="str">
        <f>IF(Tabelle10[[#This Row],[übereinstimmung?]]="Ja","JA","NEIN")</f>
        <v>NEIN</v>
      </c>
      <c r="Q69" t="str">
        <f t="shared" si="9"/>
        <v>Unterschiedlich</v>
      </c>
      <c r="T69" t="str">
        <f>_3lg_4_1_4_1[[#This Row],[anfrage]]</f>
        <v>wnn ich heute anrufe und bestelle, kann ich nächste woche den container haben oder wie lange dauert es?</v>
      </c>
      <c r="U69" t="str">
        <f>Tabelle4[[#This Row],[Richtige Anzahl anonymisiert]]</f>
        <v>JA</v>
      </c>
      <c r="V69" t="str">
        <f>IF(_3lg_4_1_4_1[[#This Row],[wunsch_klassifizierung]]=_3lg_4_1_4_1[[#This Row],[klassifizierung]],"JA","NEIN")</f>
        <v>JA</v>
      </c>
      <c r="W69" t="str">
        <f>IF(Tabelle14[[#This Row],[fragen_richtig_generiert?]]=1,"JA","NEIN")</f>
        <v>JA</v>
      </c>
      <c r="Y69" t="str">
        <f>IF(Tabelle17[[#This Row],[übereinstimmung?]]="Ja","JA","NEIN")</f>
        <v>JA</v>
      </c>
      <c r="Z69" t="str">
        <f t="shared" si="10"/>
        <v>Alles korrekt</v>
      </c>
      <c r="AC69" t="str">
        <f>_3lg_4_1_4o[[#This Row],[anfrage]]</f>
        <v>wnn ich heute anrufe und bestelle, kann ich nächste woche den container haben oder wie lange dauert es?</v>
      </c>
      <c r="AD69" t="str">
        <f>Tabelle4[[#This Row],[Richtige Anzahl anonymisiert]]</f>
        <v>JA</v>
      </c>
      <c r="AE69" t="str">
        <f>IF(_3lg_4_1_4o[[#This Row],[wunsch_klassifizierung]]=_3lg_4_1_4o[[#This Row],[klassifizierung]],"JA","NEIN")</f>
        <v>JA</v>
      </c>
      <c r="AF69" t="str">
        <f>IF(Tabelle15[[#This Row],[fragen_richtig_generiert?]]=1,"JA","NEIN")</f>
        <v>JA</v>
      </c>
      <c r="AH69" t="str">
        <f>IF(Tabelle18[[#This Row],[übereinstimmung?]]="Ja","JA","NEIN")</f>
        <v>JA</v>
      </c>
      <c r="AI69" t="str">
        <f t="shared" si="11"/>
        <v>Alles korrekt</v>
      </c>
    </row>
    <row r="70" spans="2:35" x14ac:dyDescent="0.25">
      <c r="B70" t="str">
        <f>_3sm_4_1_4_1[[#This Row],[anfrage]]</f>
        <v>Ich habe ein neues Haus gebaut in der rotkelchenallee 14612 falkensee und brauche einen container. Die einfahrt ist 5m breit und 20m lang. Lkw kommt eigentlich durch. Passt die größe für Anlieferung?</v>
      </c>
      <c r="C70" t="str">
        <f>Tabelle4[[#This Row],[Richtige Anzahl anonymisiert]]</f>
        <v>JA</v>
      </c>
      <c r="D70" t="str">
        <f>IF(_3sm_4_1_4_1[[#This Row],[wunsch_klassifizierung]]=_3sm_4_1_4_1[[#This Row],[klassifizierung]],"JA","NEIN")</f>
        <v>NEIN</v>
      </c>
      <c r="E70" t="str">
        <f>IF(Tabelle6[[#This Row],[fragen_richtig_generiert?]]=1,"JA","NEIN")</f>
        <v>NEIN</v>
      </c>
      <c r="G70" t="str">
        <f>IF(Tabelle9[[#This Row],[übereinstimmung?]]="Ja","JA","NEIN")</f>
        <v>NEIN</v>
      </c>
      <c r="H70" t="str">
        <f t="shared" si="8"/>
        <v>Unterschiedlich</v>
      </c>
      <c r="K70" t="str">
        <f>_3sm_4_1_4o[[#This Row],[anfrage]]</f>
        <v>Ich habe ein neues Haus gebaut in der rotkelchenallee 14612 falkensee und brauche einen container. Die einfahrt ist 5m breit und 20m lang. Lkw kommt eigentlich durch. Passt die größe für Anlieferung?</v>
      </c>
      <c r="L70" t="str">
        <f>Tabelle4[[#This Row],[Richtige Anzahl anonymisiert]]</f>
        <v>JA</v>
      </c>
      <c r="M70" t="str">
        <f>IF(_3sm_4_1_4o[[#This Row],[wunsch_klassifizierung]]=_3sm_4_1_4o[[#This Row],[klassifizierung]],"JA","NEIN")</f>
        <v>NEIN</v>
      </c>
      <c r="N70" t="str">
        <f>IF(Tabelle68[[#This Row],[fragen_richtig_generiert?]]=1,"JA","NEIN")</f>
        <v>NEIN</v>
      </c>
      <c r="P70" t="str">
        <f>IF(Tabelle10[[#This Row],[übereinstimmung?]]="Ja","JA","NEIN")</f>
        <v>NEIN</v>
      </c>
      <c r="Q70" t="str">
        <f t="shared" si="9"/>
        <v>Unterschiedlich</v>
      </c>
      <c r="T70" t="str">
        <f>_3lg_4_1_4_1[[#This Row],[anfrage]]</f>
        <v>Ich habe ein neues Haus gebaut in der rotkelchenallee 14612 falkensee und brauche einen container. Die einfahrt ist 5m breit und 20m lang. Lkw kommt eigentlich durch. Passt die größe für Anlieferung?</v>
      </c>
      <c r="U70" t="str">
        <f>Tabelle4[[#This Row],[Richtige Anzahl anonymisiert]]</f>
        <v>JA</v>
      </c>
      <c r="V70" t="str">
        <f>IF(_3lg_4_1_4_1[[#This Row],[wunsch_klassifizierung]]=_3lg_4_1_4_1[[#This Row],[klassifizierung]],"JA","NEIN")</f>
        <v>NEIN</v>
      </c>
      <c r="W70" t="str">
        <f>IF(Tabelle14[[#This Row],[fragen_richtig_generiert?]]=1,"JA","NEIN")</f>
        <v>NEIN</v>
      </c>
      <c r="Y70" t="str">
        <f>IF(Tabelle17[[#This Row],[übereinstimmung?]]="Ja","JA","NEIN")</f>
        <v>NEIN</v>
      </c>
      <c r="Z70" t="str">
        <f t="shared" si="10"/>
        <v>Unterschiedlich</v>
      </c>
      <c r="AC70" t="str">
        <f>_3lg_4_1_4o[[#This Row],[anfrage]]</f>
        <v>Ich habe ein neues Haus gebaut in der rotkelchenallee 14612 falkensee und brauche einen container. Die einfahrt ist 5m breit und 20m lang. Lkw kommt eigentlich durch. Passt die größe für Anlieferung?</v>
      </c>
      <c r="AD70" t="str">
        <f>Tabelle4[[#This Row],[Richtige Anzahl anonymisiert]]</f>
        <v>JA</v>
      </c>
      <c r="AE70" t="str">
        <f>IF(_3lg_4_1_4o[[#This Row],[wunsch_klassifizierung]]=_3lg_4_1_4o[[#This Row],[klassifizierung]],"JA","NEIN")</f>
        <v>NEIN</v>
      </c>
      <c r="AF70" t="str">
        <f>IF(Tabelle15[[#This Row],[fragen_richtig_generiert?]]=1,"JA","NEIN")</f>
        <v>NEIN</v>
      </c>
      <c r="AH70" t="str">
        <f>IF(Tabelle18[[#This Row],[übereinstimmung?]]="Ja","JA","NEIN")</f>
        <v>NEIN</v>
      </c>
      <c r="AI70" t="str">
        <f t="shared" si="11"/>
        <v>Unterschiedlich</v>
      </c>
    </row>
    <row r="71" spans="2:35" x14ac:dyDescent="0.25">
      <c r="B71" t="str">
        <f>_3sm_4_1_4_1[[#This Row],[anfrage]]</f>
        <v>Wann erfolgt die Lieferung, also uhrzeit, ich bin nicht immer zu haus</v>
      </c>
      <c r="C71" t="str">
        <f>Tabelle4[[#This Row],[Richtige Anzahl anonymisiert]]</f>
        <v>JA</v>
      </c>
      <c r="D71" t="str">
        <f>IF(_3sm_4_1_4_1[[#This Row],[wunsch_klassifizierung]]=_3sm_4_1_4_1[[#This Row],[klassifizierung]],"JA","NEIN")</f>
        <v>NEIN</v>
      </c>
      <c r="E71" t="str">
        <f>IF(Tabelle6[[#This Row],[fragen_richtig_generiert?]]=1,"JA","NEIN")</f>
        <v>NEIN</v>
      </c>
      <c r="G71" t="str">
        <f>IF(Tabelle9[[#This Row],[übereinstimmung?]]="Ja","JA","NEIN")</f>
        <v>NEIN</v>
      </c>
      <c r="H71" t="str">
        <f t="shared" si="8"/>
        <v>Unterschiedlich</v>
      </c>
      <c r="K71" t="str">
        <f>_3sm_4_1_4o[[#This Row],[anfrage]]</f>
        <v>Wann erfolgt die Lieferung, also uhrzeit, ich bin nicht immer zu haus</v>
      </c>
      <c r="L71" t="str">
        <f>Tabelle4[[#This Row],[Richtige Anzahl anonymisiert]]</f>
        <v>JA</v>
      </c>
      <c r="M71" t="str">
        <f>IF(_3sm_4_1_4o[[#This Row],[wunsch_klassifizierung]]=_3sm_4_1_4o[[#This Row],[klassifizierung]],"JA","NEIN")</f>
        <v>NEIN</v>
      </c>
      <c r="N71" t="str">
        <f>IF(Tabelle68[[#This Row],[fragen_richtig_generiert?]]=1,"JA","NEIN")</f>
        <v>NEIN</v>
      </c>
      <c r="P71" t="str">
        <f>IF(Tabelle10[[#This Row],[übereinstimmung?]]="Ja","JA","NEIN")</f>
        <v>NEIN</v>
      </c>
      <c r="Q71" t="str">
        <f t="shared" si="9"/>
        <v>Unterschiedlich</v>
      </c>
      <c r="T71" t="str">
        <f>_3lg_4_1_4_1[[#This Row],[anfrage]]</f>
        <v>Wann erfolgt die Lieferung, also uhrzeit, ich bin nicht immer zu haus</v>
      </c>
      <c r="U71" t="str">
        <f>Tabelle4[[#This Row],[Richtige Anzahl anonymisiert]]</f>
        <v>JA</v>
      </c>
      <c r="V71" t="str">
        <f>IF(_3lg_4_1_4_1[[#This Row],[wunsch_klassifizierung]]=_3lg_4_1_4_1[[#This Row],[klassifizierung]],"JA","NEIN")</f>
        <v>NEIN</v>
      </c>
      <c r="W71" t="str">
        <f>IF(Tabelle14[[#This Row],[fragen_richtig_generiert?]]=1,"JA","NEIN")</f>
        <v>NEIN</v>
      </c>
      <c r="Y71" t="str">
        <f>IF(Tabelle17[[#This Row],[übereinstimmung?]]="Ja","JA","NEIN")</f>
        <v>NEIN</v>
      </c>
      <c r="Z71" t="str">
        <f t="shared" si="10"/>
        <v>Unterschiedlich</v>
      </c>
      <c r="AC71" t="str">
        <f>_3lg_4_1_4o[[#This Row],[anfrage]]</f>
        <v>Wann erfolgt die Lieferung, also uhrzeit, ich bin nicht immer zu haus</v>
      </c>
      <c r="AD71" t="str">
        <f>Tabelle4[[#This Row],[Richtige Anzahl anonymisiert]]</f>
        <v>JA</v>
      </c>
      <c r="AE71" t="str">
        <f>IF(_3lg_4_1_4o[[#This Row],[wunsch_klassifizierung]]=_3lg_4_1_4o[[#This Row],[klassifizierung]],"JA","NEIN")</f>
        <v>NEIN</v>
      </c>
      <c r="AF71" t="str">
        <f>IF(Tabelle15[[#This Row],[fragen_richtig_generiert?]]=1,"JA","NEIN")</f>
        <v>NEIN</v>
      </c>
      <c r="AH71" t="str">
        <f>IF(Tabelle18[[#This Row],[übereinstimmung?]]="Ja","JA","NEIN")</f>
        <v>NEIN</v>
      </c>
      <c r="AI71" t="str">
        <f t="shared" si="11"/>
        <v>Unterschiedlich</v>
      </c>
    </row>
    <row r="72" spans="2:35" x14ac:dyDescent="0.25">
      <c r="B72" t="str">
        <f>_3sm_4_1_4_1[[#This Row],[anfrage]]</f>
        <v>Anlieferung soll übermorgen sein, aber ich bin nicht da. Kann die Anlieferung trotzdem erfolgen, obwohl ich nicht vor ort bin? Es geht um den Standort in Braunschweig 25332, Alter Fischerweg 12. Liebe Grüße</v>
      </c>
      <c r="C72" t="str">
        <f>Tabelle4[[#This Row],[Richtige Anzahl anonymisiert]]</f>
        <v>JA</v>
      </c>
      <c r="D72" t="str">
        <f>IF(_3sm_4_1_4_1[[#This Row],[wunsch_klassifizierung]]=_3sm_4_1_4_1[[#This Row],[klassifizierung]],"JA","NEIN")</f>
        <v>NEIN</v>
      </c>
      <c r="E72" t="str">
        <f>IF(Tabelle6[[#This Row],[fragen_richtig_generiert?]]=1,"JA","NEIN")</f>
        <v>NEIN</v>
      </c>
      <c r="G72" t="str">
        <f>IF(Tabelle9[[#This Row],[übereinstimmung?]]="Ja","JA","NEIN")</f>
        <v>NEIN</v>
      </c>
      <c r="H72" t="str">
        <f t="shared" si="8"/>
        <v>Unterschiedlich</v>
      </c>
      <c r="K72" t="str">
        <f>_3sm_4_1_4o[[#This Row],[anfrage]]</f>
        <v>Anlieferung soll übermorgen sein, aber ich bin nicht da. Kann die Anlieferung trotzdem erfolgen, obwohl ich nicht vor ort bin? Es geht um den Standort in Braunschweig 25332, Alter Fischerweg 12. Liebe Grüße</v>
      </c>
      <c r="L72" t="str">
        <f>Tabelle4[[#This Row],[Richtige Anzahl anonymisiert]]</f>
        <v>JA</v>
      </c>
      <c r="M72" t="str">
        <f>IF(_3sm_4_1_4o[[#This Row],[wunsch_klassifizierung]]=_3sm_4_1_4o[[#This Row],[klassifizierung]],"JA","NEIN")</f>
        <v>NEIN</v>
      </c>
      <c r="N72" t="str">
        <f>IF(Tabelle68[[#This Row],[fragen_richtig_generiert?]]=1,"JA","NEIN")</f>
        <v>NEIN</v>
      </c>
      <c r="P72" t="str">
        <f>IF(Tabelle10[[#This Row],[übereinstimmung?]]="Ja","JA","NEIN")</f>
        <v>NEIN</v>
      </c>
      <c r="Q72" t="str">
        <f t="shared" si="9"/>
        <v>Unterschiedlich</v>
      </c>
      <c r="T72" t="str">
        <f>_3lg_4_1_4_1[[#This Row],[anfrage]]</f>
        <v>Anlieferung soll übermorgen sein, aber ich bin nicht da. Kann die Anlieferung trotzdem erfolgen, obwohl ich nicht vor ort bin? Es geht um den Standort in Braunschweig 25332, Alter Fischerweg 12. Liebe Grüße</v>
      </c>
      <c r="U72" t="str">
        <f>Tabelle4[[#This Row],[Richtige Anzahl anonymisiert]]</f>
        <v>JA</v>
      </c>
      <c r="V72" t="str">
        <f>IF(_3lg_4_1_4_1[[#This Row],[wunsch_klassifizierung]]=_3lg_4_1_4_1[[#This Row],[klassifizierung]],"JA","NEIN")</f>
        <v>NEIN</v>
      </c>
      <c r="W72" t="str">
        <f>IF(Tabelle14[[#This Row],[fragen_richtig_generiert?]]=1,"JA","NEIN")</f>
        <v>NEIN</v>
      </c>
      <c r="Y72" t="str">
        <f>IF(Tabelle17[[#This Row],[übereinstimmung?]]="Ja","JA","NEIN")</f>
        <v>NEIN</v>
      </c>
      <c r="Z72" t="str">
        <f t="shared" si="10"/>
        <v>Unterschiedlich</v>
      </c>
      <c r="AC72" t="str">
        <f>_3lg_4_1_4o[[#This Row],[anfrage]]</f>
        <v>Anlieferung soll übermorgen sein, aber ich bin nicht da. Kann die Anlieferung trotzdem erfolgen, obwohl ich nicht vor ort bin? Es geht um den Standort in Braunschweig 25332, Alter Fischerweg 12. Liebe Grüße</v>
      </c>
      <c r="AD72" t="str">
        <f>Tabelle4[[#This Row],[Richtige Anzahl anonymisiert]]</f>
        <v>JA</v>
      </c>
      <c r="AE72" t="str">
        <f>IF(_3lg_4_1_4o[[#This Row],[wunsch_klassifizierung]]=_3lg_4_1_4o[[#This Row],[klassifizierung]],"JA","NEIN")</f>
        <v>NEIN</v>
      </c>
      <c r="AF72" t="str">
        <f>IF(Tabelle15[[#This Row],[fragen_richtig_generiert?]]=1,"JA","NEIN")</f>
        <v>NEIN</v>
      </c>
      <c r="AH72" t="str">
        <f>IF(Tabelle18[[#This Row],[übereinstimmung?]]="Ja","JA","NEIN")</f>
        <v>NEIN</v>
      </c>
      <c r="AI72" t="str">
        <f t="shared" si="11"/>
        <v>Unterschiedlich</v>
      </c>
    </row>
    <row r="73" spans="2:35" x14ac:dyDescent="0.25">
      <c r="B73" t="str">
        <f>_3sm_4_1_4_1[[#This Row],[anfrage]]</f>
        <v>Guten Abend, mein Name ist Henning Polster von der RetroFisch GmbH. Es sieht aus, als ob unsere Papiertonne nächste Woche schon voll ist. Wie kann ich irgendwie ein Leerung zwischendrinnen beuaftrtagen?</v>
      </c>
      <c r="C73" t="str">
        <f>Tabelle4[[#This Row],[Richtige Anzahl anonymisiert]]</f>
        <v>JA</v>
      </c>
      <c r="D73" t="str">
        <f>IF(_3sm_4_1_4_1[[#This Row],[wunsch_klassifizierung]]=_3sm_4_1_4_1[[#This Row],[klassifizierung]],"JA","NEIN")</f>
        <v>NEIN</v>
      </c>
      <c r="E73" t="str">
        <f>IF(Tabelle6[[#This Row],[fragen_richtig_generiert?]]=1,"JA","NEIN")</f>
        <v>NEIN</v>
      </c>
      <c r="G73" t="str">
        <f>IF(Tabelle9[[#This Row],[übereinstimmung?]]="Ja","JA","NEIN")</f>
        <v>NEIN</v>
      </c>
      <c r="H73" t="str">
        <f t="shared" si="8"/>
        <v>Unterschiedlich</v>
      </c>
      <c r="K73" t="str">
        <f>_3sm_4_1_4o[[#This Row],[anfrage]]</f>
        <v>Guten Abend, mein Name ist Henning Polster von der RetroFisch GmbH. Es sieht aus, als ob unsere Papiertonne nächste Woche schon voll ist. Wie kann ich irgendwie ein Leerung zwischendrinnen beuaftrtagen?</v>
      </c>
      <c r="L73" t="str">
        <f>Tabelle4[[#This Row],[Richtige Anzahl anonymisiert]]</f>
        <v>JA</v>
      </c>
      <c r="M73" t="str">
        <f>IF(_3sm_4_1_4o[[#This Row],[wunsch_klassifizierung]]=_3sm_4_1_4o[[#This Row],[klassifizierung]],"JA","NEIN")</f>
        <v>NEIN</v>
      </c>
      <c r="N73" t="str">
        <f>IF(Tabelle68[[#This Row],[fragen_richtig_generiert?]]=1,"JA","NEIN")</f>
        <v>NEIN</v>
      </c>
      <c r="P73" t="str">
        <f>IF(Tabelle10[[#This Row],[übereinstimmung?]]="Ja","JA","NEIN")</f>
        <v>NEIN</v>
      </c>
      <c r="Q73" t="str">
        <f t="shared" si="9"/>
        <v>Unterschiedlich</v>
      </c>
      <c r="T73" t="str">
        <f>_3lg_4_1_4_1[[#This Row],[anfrage]]</f>
        <v>Guten Abend, mein Name ist Henning Polster von der RetroFisch GmbH. Es sieht aus, als ob unsere Papiertonne nächste Woche schon voll ist. Wie kann ich irgendwie ein Leerung zwischendrinnen beuaftrtagen?</v>
      </c>
      <c r="U73" t="str">
        <f>Tabelle4[[#This Row],[Richtige Anzahl anonymisiert]]</f>
        <v>JA</v>
      </c>
      <c r="V73" t="str">
        <f>IF(_3lg_4_1_4_1[[#This Row],[wunsch_klassifizierung]]=_3lg_4_1_4_1[[#This Row],[klassifizierung]],"JA","NEIN")</f>
        <v>NEIN</v>
      </c>
      <c r="W73" t="str">
        <f>IF(Tabelle14[[#This Row],[fragen_richtig_generiert?]]=1,"JA","NEIN")</f>
        <v>NEIN</v>
      </c>
      <c r="Y73" t="str">
        <f>IF(Tabelle17[[#This Row],[übereinstimmung?]]="Ja","JA","NEIN")</f>
        <v>NEIN</v>
      </c>
      <c r="Z73" t="str">
        <f t="shared" si="10"/>
        <v>Unterschiedlich</v>
      </c>
      <c r="AC73" t="str">
        <f>_3lg_4_1_4o[[#This Row],[anfrage]]</f>
        <v>Guten Abend, mein Name ist Henning Polster von der RetroFisch GmbH. Es sieht aus, als ob unsere Papiertonne nächste Woche schon voll ist. Wie kann ich irgendwie ein Leerung zwischendrinnen beuaftrtagen?</v>
      </c>
      <c r="AD73" t="str">
        <f>Tabelle4[[#This Row],[Richtige Anzahl anonymisiert]]</f>
        <v>JA</v>
      </c>
      <c r="AE73" t="str">
        <f>IF(_3lg_4_1_4o[[#This Row],[wunsch_klassifizierung]]=_3lg_4_1_4o[[#This Row],[klassifizierung]],"JA","NEIN")</f>
        <v>NEIN</v>
      </c>
      <c r="AF73" t="str">
        <f>IF(Tabelle15[[#This Row],[fragen_richtig_generiert?]]=1,"JA","NEIN")</f>
        <v>NEIN</v>
      </c>
      <c r="AH73" t="str">
        <f>IF(Tabelle18[[#This Row],[übereinstimmung?]]="Ja","JA","NEIN")</f>
        <v>NEIN</v>
      </c>
      <c r="AI73" t="str">
        <f t="shared" si="11"/>
        <v>Unterschiedlich</v>
      </c>
    </row>
    <row r="74" spans="2:35" x14ac:dyDescent="0.25">
      <c r="B74" t="str">
        <f>_3sm_4_1_4_1[[#This Row],[anfrage]]</f>
        <v>Kriegt man Geld wieder wenn der Container nur halb voll ist? Ich weiß nämlich noch nicht wie viel Bauschutt ich aus dem Abriss des Wintergartens rausbekomme. Danke, Peter Neumann</v>
      </c>
      <c r="C74" t="str">
        <f>Tabelle4[[#This Row],[Richtige Anzahl anonymisiert]]</f>
        <v>NEIN</v>
      </c>
      <c r="D74" t="str">
        <f>IF(_3sm_4_1_4_1[[#This Row],[wunsch_klassifizierung]]=_3sm_4_1_4_1[[#This Row],[klassifizierung]],"JA","NEIN")</f>
        <v>NEIN</v>
      </c>
      <c r="E74" t="str">
        <f>IF(Tabelle6[[#This Row],[fragen_richtig_generiert?]]=1,"JA","NEIN")</f>
        <v>NEIN</v>
      </c>
      <c r="G74" t="str">
        <f>IF(Tabelle9[[#This Row],[übereinstimmung?]]="Ja","JA","NEIN")</f>
        <v>NEIN</v>
      </c>
      <c r="H74" t="str">
        <f t="shared" si="8"/>
        <v>Alles korrekt</v>
      </c>
      <c r="K74" t="str">
        <f>_3sm_4_1_4o[[#This Row],[anfrage]]</f>
        <v>Kriegt man Geld wieder wenn der Container nur halb voll ist? Ich weiß nämlich noch nicht wie viel Bauschutt ich aus dem Abriss des Wintergartens rausbekomme. Danke, Peter Neumann</v>
      </c>
      <c r="L74" t="str">
        <f>Tabelle4[[#This Row],[Richtige Anzahl anonymisiert]]</f>
        <v>NEIN</v>
      </c>
      <c r="M74" t="str">
        <f>IF(_3sm_4_1_4o[[#This Row],[wunsch_klassifizierung]]=_3sm_4_1_4o[[#This Row],[klassifizierung]],"JA","NEIN")</f>
        <v>JA</v>
      </c>
      <c r="N74" t="str">
        <f>IF(Tabelle68[[#This Row],[fragen_richtig_generiert?]]=1,"JA","NEIN")</f>
        <v>JA</v>
      </c>
      <c r="P74" t="str">
        <f>IF(Tabelle10[[#This Row],[übereinstimmung?]]="Ja","JA","NEIN")</f>
        <v>JA</v>
      </c>
      <c r="Q74" t="str">
        <f t="shared" si="9"/>
        <v>Unterschiedlich</v>
      </c>
      <c r="T74" t="str">
        <f>_3lg_4_1_4_1[[#This Row],[anfrage]]</f>
        <v>Kriegt man Geld wieder wenn der Container nur halb voll ist? Ich weiß nämlich noch nicht wie viel Bauschutt ich aus dem Abriss des Wintergartens rausbekomme. Danke, Peter Neumann</v>
      </c>
      <c r="U74" t="str">
        <f>Tabelle4[[#This Row],[Richtige Anzahl anonymisiert]]</f>
        <v>NEIN</v>
      </c>
      <c r="V74" t="str">
        <f>IF(_3lg_4_1_4_1[[#This Row],[wunsch_klassifizierung]]=_3lg_4_1_4_1[[#This Row],[klassifizierung]],"JA","NEIN")</f>
        <v>JA</v>
      </c>
      <c r="W74" t="str">
        <f>IF(Tabelle14[[#This Row],[fragen_richtig_generiert?]]=1,"JA","NEIN")</f>
        <v>JA</v>
      </c>
      <c r="Y74" t="str">
        <f>IF(Tabelle17[[#This Row],[übereinstimmung?]]="Ja","JA","NEIN")</f>
        <v>JA</v>
      </c>
      <c r="Z74" t="str">
        <f t="shared" si="10"/>
        <v>Unterschiedlich</v>
      </c>
      <c r="AC74" t="str">
        <f>_3lg_4_1_4o[[#This Row],[anfrage]]</f>
        <v>Kriegt man Geld wieder wenn der Container nur halb voll ist? Ich weiß nämlich noch nicht wie viel Bauschutt ich aus dem Abriss des Wintergartens rausbekomme. Danke, Peter Neumann</v>
      </c>
      <c r="AD74" t="str">
        <f>Tabelle4[[#This Row],[Richtige Anzahl anonymisiert]]</f>
        <v>NEIN</v>
      </c>
      <c r="AE74" t="str">
        <f>IF(_3lg_4_1_4o[[#This Row],[wunsch_klassifizierung]]=_3lg_4_1_4o[[#This Row],[klassifizierung]],"JA","NEIN")</f>
        <v>NEIN</v>
      </c>
      <c r="AF74" t="str">
        <f>IF(Tabelle15[[#This Row],[fragen_richtig_generiert?]]=1,"JA","NEIN")</f>
        <v>NEIN</v>
      </c>
      <c r="AH74" t="str">
        <f>IF(Tabelle18[[#This Row],[übereinstimmung?]]="Ja","JA","NEIN")</f>
        <v>NEIN</v>
      </c>
      <c r="AI74" t="str">
        <f t="shared" si="11"/>
        <v>Alles korrekt</v>
      </c>
    </row>
    <row r="75" spans="2:35" x14ac:dyDescent="0.25">
      <c r="B75" t="str">
        <f>_3sm_4_1_4_1[[#This Row],[anfrage]]</f>
        <v>Ich soll von meinem Chef fragen, wann der container abgeholt wird</v>
      </c>
      <c r="C75" t="str">
        <f>Tabelle4[[#This Row],[Richtige Anzahl anonymisiert]]</f>
        <v>JA</v>
      </c>
      <c r="D75" t="str">
        <f>IF(_3sm_4_1_4_1[[#This Row],[wunsch_klassifizierung]]=_3sm_4_1_4_1[[#This Row],[klassifizierung]],"JA","NEIN")</f>
        <v>NEIN</v>
      </c>
      <c r="E75" t="str">
        <f>IF(Tabelle6[[#This Row],[fragen_richtig_generiert?]]=1,"JA","NEIN")</f>
        <v>NEIN</v>
      </c>
      <c r="G75" t="str">
        <f>IF(Tabelle9[[#This Row],[übereinstimmung?]]="Ja","JA","NEIN")</f>
        <v>NEIN</v>
      </c>
      <c r="H75" t="str">
        <f t="shared" si="8"/>
        <v>Unterschiedlich</v>
      </c>
      <c r="K75" t="str">
        <f>_3sm_4_1_4o[[#This Row],[anfrage]]</f>
        <v>Ich soll von meinem Chef fragen, wann der container abgeholt wird</v>
      </c>
      <c r="L75" t="str">
        <f>Tabelle4[[#This Row],[Richtige Anzahl anonymisiert]]</f>
        <v>JA</v>
      </c>
      <c r="M75" t="str">
        <f>IF(_3sm_4_1_4o[[#This Row],[wunsch_klassifizierung]]=_3sm_4_1_4o[[#This Row],[klassifizierung]],"JA","NEIN")</f>
        <v>NEIN</v>
      </c>
      <c r="N75" t="str">
        <f>IF(Tabelle68[[#This Row],[fragen_richtig_generiert?]]=1,"JA","NEIN")</f>
        <v>NEIN</v>
      </c>
      <c r="P75" t="str">
        <f>IF(Tabelle10[[#This Row],[übereinstimmung?]]="Ja","JA","NEIN")</f>
        <v>NEIN</v>
      </c>
      <c r="Q75" t="str">
        <f t="shared" si="9"/>
        <v>Unterschiedlich</v>
      </c>
      <c r="T75" t="str">
        <f>_3lg_4_1_4_1[[#This Row],[anfrage]]</f>
        <v>Ich soll von meinem Chef fragen, wann der container abgeholt wird</v>
      </c>
      <c r="U75" t="str">
        <f>Tabelle4[[#This Row],[Richtige Anzahl anonymisiert]]</f>
        <v>JA</v>
      </c>
      <c r="V75" t="str">
        <f>IF(_3lg_4_1_4_1[[#This Row],[wunsch_klassifizierung]]=_3lg_4_1_4_1[[#This Row],[klassifizierung]],"JA","NEIN")</f>
        <v>NEIN</v>
      </c>
      <c r="W75" t="str">
        <f>IF(Tabelle14[[#This Row],[fragen_richtig_generiert?]]=1,"JA","NEIN")</f>
        <v>NEIN</v>
      </c>
      <c r="Y75" t="str">
        <f>IF(Tabelle17[[#This Row],[übereinstimmung?]]="Ja","JA","NEIN")</f>
        <v>NEIN</v>
      </c>
      <c r="Z75" t="str">
        <f t="shared" si="10"/>
        <v>Unterschiedlich</v>
      </c>
      <c r="AC75" t="str">
        <f>_3lg_4_1_4o[[#This Row],[anfrage]]</f>
        <v>Ich soll von meinem Chef fragen, wann der container abgeholt wird</v>
      </c>
      <c r="AD75" t="str">
        <f>Tabelle4[[#This Row],[Richtige Anzahl anonymisiert]]</f>
        <v>JA</v>
      </c>
      <c r="AE75" t="str">
        <f>IF(_3lg_4_1_4o[[#This Row],[wunsch_klassifizierung]]=_3lg_4_1_4o[[#This Row],[klassifizierung]],"JA","NEIN")</f>
        <v>NEIN</v>
      </c>
      <c r="AF75" t="str">
        <f>IF(Tabelle15[[#This Row],[fragen_richtig_generiert?]]=1,"JA","NEIN")</f>
        <v>NEIN</v>
      </c>
      <c r="AH75" t="str">
        <f>IF(Tabelle18[[#This Row],[übereinstimmung?]]="Ja","JA","NEIN")</f>
        <v>NEIN</v>
      </c>
      <c r="AI75" t="str">
        <f t="shared" si="11"/>
        <v>Unterschiedlich</v>
      </c>
    </row>
    <row r="76" spans="2:35" x14ac:dyDescent="0.25">
      <c r="B76" t="str">
        <f>_3sm_4_1_4_1[[#This Row],[anfrage]]</f>
        <v>Wenn wir uns heute einen Container bestellen, wie lange darf dieser bei uns stehen? Können wir diesenb gegen eine kleine Zuzahlung länger behalten, weil wir bräuchten den schon so mindestens 2/3 Wochen. Ich bitte um eine Rückmeldung unter 016837463726. Schönen Tag noch!</v>
      </c>
      <c r="C76" t="str">
        <f>Tabelle4[[#This Row],[Richtige Anzahl anonymisiert]]</f>
        <v>JA</v>
      </c>
      <c r="D76" t="str">
        <f>IF(_3sm_4_1_4_1[[#This Row],[wunsch_klassifizierung]]=_3sm_4_1_4_1[[#This Row],[klassifizierung]],"JA","NEIN")</f>
        <v>NEIN</v>
      </c>
      <c r="E76" t="str">
        <f>IF(Tabelle6[[#This Row],[fragen_richtig_generiert?]]=1,"JA","NEIN")</f>
        <v>NEIN</v>
      </c>
      <c r="G76" t="str">
        <f>IF(Tabelle9[[#This Row],[übereinstimmung?]]="Ja","JA","NEIN")</f>
        <v>NEIN</v>
      </c>
      <c r="H76" t="str">
        <f t="shared" si="8"/>
        <v>Unterschiedlich</v>
      </c>
      <c r="K76" t="str">
        <f>_3sm_4_1_4o[[#This Row],[anfrage]]</f>
        <v>Wenn wir uns heute einen Container bestellen, wie lange darf dieser bei uns stehen? Können wir diesenb gegen eine kleine Zuzahlung länger behalten, weil wir bräuchten den schon so mindestens 2/3 Wochen. Ich bitte um eine Rückmeldung unter 016837463726. Schönen Tag noch!</v>
      </c>
      <c r="L76" t="str">
        <f>Tabelle4[[#This Row],[Richtige Anzahl anonymisiert]]</f>
        <v>JA</v>
      </c>
      <c r="M76" t="str">
        <f>IF(_3sm_4_1_4o[[#This Row],[wunsch_klassifizierung]]=_3sm_4_1_4o[[#This Row],[klassifizierung]],"JA","NEIN")</f>
        <v>NEIN</v>
      </c>
      <c r="N76" t="str">
        <f>IF(Tabelle68[[#This Row],[fragen_richtig_generiert?]]=1,"JA","NEIN")</f>
        <v>NEIN</v>
      </c>
      <c r="P76" t="str">
        <f>IF(Tabelle10[[#This Row],[übereinstimmung?]]="Ja","JA","NEIN")</f>
        <v>NEIN</v>
      </c>
      <c r="Q76" t="str">
        <f t="shared" si="9"/>
        <v>Unterschiedlich</v>
      </c>
      <c r="T76" t="str">
        <f>_3lg_4_1_4_1[[#This Row],[anfrage]]</f>
        <v>Wenn wir uns heute einen Container bestellen, wie lange darf dieser bei uns stehen? Können wir diesenb gegen eine kleine Zuzahlung länger behalten, weil wir bräuchten den schon so mindestens 2/3 Wochen. Ich bitte um eine Rückmeldung unter 016837463726. Schönen Tag noch!</v>
      </c>
      <c r="U76" t="str">
        <f>Tabelle4[[#This Row],[Richtige Anzahl anonymisiert]]</f>
        <v>JA</v>
      </c>
      <c r="V76" t="str">
        <f>IF(_3lg_4_1_4_1[[#This Row],[wunsch_klassifizierung]]=_3lg_4_1_4_1[[#This Row],[klassifizierung]],"JA","NEIN")</f>
        <v>NEIN</v>
      </c>
      <c r="W76" t="str">
        <f>IF(Tabelle14[[#This Row],[fragen_richtig_generiert?]]=1,"JA","NEIN")</f>
        <v>NEIN</v>
      </c>
      <c r="Y76" t="str">
        <f>IF(Tabelle17[[#This Row],[übereinstimmung?]]="Ja","JA","NEIN")</f>
        <v>NEIN</v>
      </c>
      <c r="Z76" t="str">
        <f t="shared" si="10"/>
        <v>Unterschiedlich</v>
      </c>
      <c r="AC76" t="str">
        <f>_3lg_4_1_4o[[#This Row],[anfrage]]</f>
        <v>Wenn wir uns heute einen Container bestellen, wie lange darf dieser bei uns stehen? Können wir diesenb gegen eine kleine Zuzahlung länger behalten, weil wir bräuchten den schon so mindestens 2/3 Wochen. Ich bitte um eine Rückmeldung unter 016837463726. Schönen Tag noch!</v>
      </c>
      <c r="AD76" t="str">
        <f>Tabelle4[[#This Row],[Richtige Anzahl anonymisiert]]</f>
        <v>JA</v>
      </c>
      <c r="AE76" t="str">
        <f>IF(_3lg_4_1_4o[[#This Row],[wunsch_klassifizierung]]=_3lg_4_1_4o[[#This Row],[klassifizierung]],"JA","NEIN")</f>
        <v>NEIN</v>
      </c>
      <c r="AF76" t="str">
        <f>IF(Tabelle15[[#This Row],[fragen_richtig_generiert?]]=1,"JA","NEIN")</f>
        <v>NEIN</v>
      </c>
      <c r="AH76" t="str">
        <f>IF(Tabelle18[[#This Row],[übereinstimmung?]]="Ja","JA","NEIN")</f>
        <v>NEIN</v>
      </c>
      <c r="AI76" t="str">
        <f t="shared" si="11"/>
        <v>Unterschiedlich</v>
      </c>
    </row>
    <row r="77" spans="2:35" x14ac:dyDescent="0.25">
      <c r="B77" t="str">
        <f>_3sm_4_1_4_1[[#This Row],[anfrage]]</f>
        <v>Wir haben kaum Platz bei uns auf dem Grundstück und müssten den Bauschutt Container auf den öffentlichen Weg stellen. Ist dies möglich? Falls ja, brauche ich dafür eine Genehmigung? Bitte um Beantwortung</v>
      </c>
      <c r="C77" t="str">
        <f>Tabelle4[[#This Row],[Richtige Anzahl anonymisiert]]</f>
        <v>JA</v>
      </c>
      <c r="D77" t="str">
        <f>IF(_3sm_4_1_4_1[[#This Row],[wunsch_klassifizierung]]=_3sm_4_1_4_1[[#This Row],[klassifizierung]],"JA","NEIN")</f>
        <v>JA</v>
      </c>
      <c r="E77" t="str">
        <f>IF(Tabelle6[[#This Row],[fragen_richtig_generiert?]]=1,"JA","NEIN")</f>
        <v>JA</v>
      </c>
      <c r="G77" t="str">
        <f>IF(Tabelle9[[#This Row],[übereinstimmung?]]="Ja","JA","NEIN")</f>
        <v>JA</v>
      </c>
      <c r="H77" t="str">
        <f t="shared" si="8"/>
        <v>Alles korrekt</v>
      </c>
      <c r="K77" t="str">
        <f>_3sm_4_1_4o[[#This Row],[anfrage]]</f>
        <v>Wir haben kaum Platz bei uns auf dem Grundstück und müssten den Bauschutt Container auf den öffentlichen Weg stellen. Ist dies möglich? Falls ja, brauche ich dafür eine Genehmigung? Bitte um Beantwortung</v>
      </c>
      <c r="L77" t="str">
        <f>Tabelle4[[#This Row],[Richtige Anzahl anonymisiert]]</f>
        <v>JA</v>
      </c>
      <c r="M77" t="str">
        <f>IF(_3sm_4_1_4o[[#This Row],[wunsch_klassifizierung]]=_3sm_4_1_4o[[#This Row],[klassifizierung]],"JA","NEIN")</f>
        <v>JA</v>
      </c>
      <c r="N77" t="str">
        <f>IF(Tabelle68[[#This Row],[fragen_richtig_generiert?]]=1,"JA","NEIN")</f>
        <v>JA</v>
      </c>
      <c r="P77" t="str">
        <f>IF(Tabelle10[[#This Row],[übereinstimmung?]]="Ja","JA","NEIN")</f>
        <v>JA</v>
      </c>
      <c r="Q77" t="str">
        <f t="shared" si="9"/>
        <v>Alles korrekt</v>
      </c>
      <c r="T77" t="str">
        <f>_3lg_4_1_4_1[[#This Row],[anfrage]]</f>
        <v>Wir haben kaum Platz bei uns auf dem Grundstück und müssten den Bauschutt Container auf den öffentlichen Weg stellen. Ist dies möglich? Falls ja, brauche ich dafür eine Genehmigung? Bitte um Beantwortung</v>
      </c>
      <c r="U77" t="str">
        <f>Tabelle4[[#This Row],[Richtige Anzahl anonymisiert]]</f>
        <v>JA</v>
      </c>
      <c r="V77" t="str">
        <f>IF(_3lg_4_1_4_1[[#This Row],[wunsch_klassifizierung]]=_3lg_4_1_4_1[[#This Row],[klassifizierung]],"JA","NEIN")</f>
        <v>JA</v>
      </c>
      <c r="W77" t="str">
        <f>IF(Tabelle14[[#This Row],[fragen_richtig_generiert?]]=1,"JA","NEIN")</f>
        <v>JA</v>
      </c>
      <c r="Y77" t="str">
        <f>IF(Tabelle17[[#This Row],[übereinstimmung?]]="Ja","JA","NEIN")</f>
        <v>JA</v>
      </c>
      <c r="Z77" t="str">
        <f t="shared" si="10"/>
        <v>Alles korrekt</v>
      </c>
      <c r="AC77" t="str">
        <f>_3lg_4_1_4o[[#This Row],[anfrage]]</f>
        <v>Wir haben kaum Platz bei uns auf dem Grundstück und müssten den Bauschutt Container auf den öffentlichen Weg stellen. Ist dies möglich? Falls ja, brauche ich dafür eine Genehmigung? Bitte um Beantwortung</v>
      </c>
      <c r="AD77" t="str">
        <f>Tabelle4[[#This Row],[Richtige Anzahl anonymisiert]]</f>
        <v>JA</v>
      </c>
      <c r="AE77" t="str">
        <f>IF(_3lg_4_1_4o[[#This Row],[wunsch_klassifizierung]]=_3lg_4_1_4o[[#This Row],[klassifizierung]],"JA","NEIN")</f>
        <v>JA</v>
      </c>
      <c r="AF77" t="str">
        <f>IF(Tabelle15[[#This Row],[fragen_richtig_generiert?]]=1,"JA","NEIN")</f>
        <v>JA</v>
      </c>
      <c r="AH77" t="str">
        <f>IF(Tabelle18[[#This Row],[übereinstimmung?]]="Ja","JA","NEIN")</f>
        <v>JA</v>
      </c>
      <c r="AI77" t="str">
        <f t="shared" si="11"/>
        <v>Alles korrekt</v>
      </c>
    </row>
    <row r="78" spans="2:35" x14ac:dyDescent="0.25">
      <c r="B78" t="str">
        <f>_3sm_4_1_4_1[[#This Row],[anfrage]]</f>
        <v>Ich komme grade von der Baustelle und der Fahrer hat den Container richtig Schei…. Aufgestellt. Kann ich den drehen einfach oder nicht?</v>
      </c>
      <c r="C78" t="str">
        <f>Tabelle4[[#This Row],[Richtige Anzahl anonymisiert]]</f>
        <v>JA</v>
      </c>
      <c r="D78" t="str">
        <f>IF(_3sm_4_1_4_1[[#This Row],[wunsch_klassifizierung]]=_3sm_4_1_4_1[[#This Row],[klassifizierung]],"JA","NEIN")</f>
        <v>JA</v>
      </c>
      <c r="E78" t="str">
        <f>IF(Tabelle6[[#This Row],[fragen_richtig_generiert?]]=1,"JA","NEIN")</f>
        <v>JA</v>
      </c>
      <c r="G78" t="str">
        <f>IF(Tabelle9[[#This Row],[übereinstimmung?]]="Ja","JA","NEIN")</f>
        <v>JA</v>
      </c>
      <c r="H78" t="str">
        <f t="shared" si="8"/>
        <v>Alles korrekt</v>
      </c>
      <c r="K78" t="str">
        <f>_3sm_4_1_4o[[#This Row],[anfrage]]</f>
        <v>Ich komme grade von der Baustelle und der Fahrer hat den Container richtig Schei…. Aufgestellt. Kann ich den drehen einfach oder nicht?</v>
      </c>
      <c r="L78" t="str">
        <f>Tabelle4[[#This Row],[Richtige Anzahl anonymisiert]]</f>
        <v>JA</v>
      </c>
      <c r="M78" t="str">
        <f>IF(_3sm_4_1_4o[[#This Row],[wunsch_klassifizierung]]=_3sm_4_1_4o[[#This Row],[klassifizierung]],"JA","NEIN")</f>
        <v>JA</v>
      </c>
      <c r="N78" t="str">
        <f>IF(Tabelle68[[#This Row],[fragen_richtig_generiert?]]=1,"JA","NEIN")</f>
        <v>NEIN</v>
      </c>
      <c r="P78" t="str">
        <f>IF(Tabelle10[[#This Row],[übereinstimmung?]]="Ja","JA","NEIN")</f>
        <v>JA</v>
      </c>
      <c r="Q78" t="str">
        <f t="shared" si="9"/>
        <v>Unterschiedlich</v>
      </c>
      <c r="T78" t="str">
        <f>_3lg_4_1_4_1[[#This Row],[anfrage]]</f>
        <v>Ich komme grade von der Baustelle und der Fahrer hat den Container richtig Schei…. Aufgestellt. Kann ich den drehen einfach oder nicht?</v>
      </c>
      <c r="U78" t="str">
        <f>Tabelle4[[#This Row],[Richtige Anzahl anonymisiert]]</f>
        <v>JA</v>
      </c>
      <c r="V78" t="str">
        <f>IF(_3lg_4_1_4_1[[#This Row],[wunsch_klassifizierung]]=_3lg_4_1_4_1[[#This Row],[klassifizierung]],"JA","NEIN")</f>
        <v>JA</v>
      </c>
      <c r="W78" t="str">
        <f>IF(Tabelle14[[#This Row],[fragen_richtig_generiert?]]=1,"JA","NEIN")</f>
        <v>JA</v>
      </c>
      <c r="Y78" t="str">
        <f>IF(Tabelle17[[#This Row],[übereinstimmung?]]="Ja","JA","NEIN")</f>
        <v>JA</v>
      </c>
      <c r="Z78" t="str">
        <f t="shared" si="10"/>
        <v>Alles korrekt</v>
      </c>
      <c r="AC78" t="str">
        <f>_3lg_4_1_4o[[#This Row],[anfrage]]</f>
        <v>Ich komme grade von der Baustelle und der Fahrer hat den Container richtig Schei…. Aufgestellt. Kann ich den drehen einfach oder nicht?</v>
      </c>
      <c r="AD78" t="str">
        <f>Tabelle4[[#This Row],[Richtige Anzahl anonymisiert]]</f>
        <v>JA</v>
      </c>
      <c r="AE78" t="str">
        <f>IF(_3lg_4_1_4o[[#This Row],[wunsch_klassifizierung]]=_3lg_4_1_4o[[#This Row],[klassifizierung]],"JA","NEIN")</f>
        <v>JA</v>
      </c>
      <c r="AF78" t="str">
        <f>IF(Tabelle15[[#This Row],[fragen_richtig_generiert?]]=1,"JA","NEIN")</f>
        <v>JA</v>
      </c>
      <c r="AH78" t="str">
        <f>IF(Tabelle18[[#This Row],[übereinstimmung?]]="Ja","JA","NEIN")</f>
        <v>JA</v>
      </c>
      <c r="AI78" t="str">
        <f t="shared" si="11"/>
        <v>Alles korrekt</v>
      </c>
    </row>
    <row r="79" spans="2:35" x14ac:dyDescent="0.25">
      <c r="B79" t="str">
        <f>_3sm_4_1_4_1[[#This Row],[anfrage]]</f>
        <v>Sehr geehrte Damen und Herren, ich frage mich, wie hoch ich den Container beladen darf, da wir ein paar sehr große Latten haben die kaum in den Bauschutt Container reinpassen. Liebe Grüße</v>
      </c>
      <c r="C79" t="str">
        <f>Tabelle4[[#This Row],[Richtige Anzahl anonymisiert]]</f>
        <v>JA</v>
      </c>
      <c r="D79" t="str">
        <f>IF(_3sm_4_1_4_1[[#This Row],[wunsch_klassifizierung]]=_3sm_4_1_4_1[[#This Row],[klassifizierung]],"JA","NEIN")</f>
        <v>JA</v>
      </c>
      <c r="E79" t="str">
        <f>IF(Tabelle6[[#This Row],[fragen_richtig_generiert?]]=1,"JA","NEIN")</f>
        <v>JA</v>
      </c>
      <c r="G79" t="str">
        <f>IF(Tabelle9[[#This Row],[übereinstimmung?]]="Ja","JA","NEIN")</f>
        <v>JA</v>
      </c>
      <c r="H79" t="str">
        <f t="shared" si="8"/>
        <v>Alles korrekt</v>
      </c>
      <c r="K79" t="str">
        <f>_3sm_4_1_4o[[#This Row],[anfrage]]</f>
        <v>Sehr geehrte Damen und Herren, ich frage mich, wie hoch ich den Container beladen darf, da wir ein paar sehr große Latten haben die kaum in den Bauschutt Container reinpassen. Liebe Grüße</v>
      </c>
      <c r="L79" t="str">
        <f>Tabelle4[[#This Row],[Richtige Anzahl anonymisiert]]</f>
        <v>JA</v>
      </c>
      <c r="M79" t="str">
        <f>IF(_3sm_4_1_4o[[#This Row],[wunsch_klassifizierung]]=_3sm_4_1_4o[[#This Row],[klassifizierung]],"JA","NEIN")</f>
        <v>JA</v>
      </c>
      <c r="N79" t="str">
        <f>IF(Tabelle68[[#This Row],[fragen_richtig_generiert?]]=1,"JA","NEIN")</f>
        <v>JA</v>
      </c>
      <c r="P79" t="str">
        <f>IF(Tabelle10[[#This Row],[übereinstimmung?]]="Ja","JA","NEIN")</f>
        <v>JA</v>
      </c>
      <c r="Q79" t="str">
        <f t="shared" si="9"/>
        <v>Alles korrekt</v>
      </c>
      <c r="T79" t="str">
        <f>_3lg_4_1_4_1[[#This Row],[anfrage]]</f>
        <v>Sehr geehrte Damen und Herren, ich frage mich, wie hoch ich den Container beladen darf, da wir ein paar sehr große Latten haben die kaum in den Bauschutt Container reinpassen. Liebe Grüße</v>
      </c>
      <c r="U79" t="str">
        <f>Tabelle4[[#This Row],[Richtige Anzahl anonymisiert]]</f>
        <v>JA</v>
      </c>
      <c r="V79" t="str">
        <f>IF(_3lg_4_1_4_1[[#This Row],[wunsch_klassifizierung]]=_3lg_4_1_4_1[[#This Row],[klassifizierung]],"JA","NEIN")</f>
        <v>JA</v>
      </c>
      <c r="W79" t="str">
        <f>IF(Tabelle14[[#This Row],[fragen_richtig_generiert?]]=1,"JA","NEIN")</f>
        <v>JA</v>
      </c>
      <c r="Y79" t="str">
        <f>IF(Tabelle17[[#This Row],[übereinstimmung?]]="Ja","JA","NEIN")</f>
        <v>JA</v>
      </c>
      <c r="Z79" t="str">
        <f t="shared" si="10"/>
        <v>Alles korrekt</v>
      </c>
      <c r="AC79" t="str">
        <f>_3lg_4_1_4o[[#This Row],[anfrage]]</f>
        <v>Sehr geehrte Damen und Herren, ich frage mich, wie hoch ich den Container beladen darf, da wir ein paar sehr große Latten haben die kaum in den Bauschutt Container reinpassen. Liebe Grüße</v>
      </c>
      <c r="AD79" t="str">
        <f>Tabelle4[[#This Row],[Richtige Anzahl anonymisiert]]</f>
        <v>JA</v>
      </c>
      <c r="AE79" t="str">
        <f>IF(_3lg_4_1_4o[[#This Row],[wunsch_klassifizierung]]=_3lg_4_1_4o[[#This Row],[klassifizierung]],"JA","NEIN")</f>
        <v>JA</v>
      </c>
      <c r="AF79" t="str">
        <f>IF(Tabelle15[[#This Row],[fragen_richtig_generiert?]]=1,"JA","NEIN")</f>
        <v>JA</v>
      </c>
      <c r="AH79" t="str">
        <f>IF(Tabelle18[[#This Row],[übereinstimmung?]]="Ja","JA","NEIN")</f>
        <v>JA</v>
      </c>
      <c r="AI79" t="str">
        <f t="shared" si="11"/>
        <v>Alles korrekt</v>
      </c>
    </row>
    <row r="80" spans="2:35" x14ac:dyDescent="0.25">
      <c r="B80" t="str">
        <f>_3sm_4_1_4_1[[#This Row],[anfrage]]</f>
        <v>Hallo, ich habe ein Problem. Unsere Nachbarn nutzen immer unseren Container und werfen ihren Müll darein. Dadurch ist der Container immer so schnell voll. Habt ihr eine Lösung dafür, dass kein adnerer mehr Müll bei uns reinwirft?</v>
      </c>
      <c r="C80" t="str">
        <f>Tabelle4[[#This Row],[Richtige Anzahl anonymisiert]]</f>
        <v>JA</v>
      </c>
      <c r="D80" t="str">
        <f>IF(_3sm_4_1_4_1[[#This Row],[wunsch_klassifizierung]]=_3sm_4_1_4_1[[#This Row],[klassifizierung]],"JA","NEIN")</f>
        <v>NEIN</v>
      </c>
      <c r="E80" t="str">
        <f>IF(Tabelle6[[#This Row],[fragen_richtig_generiert?]]=1,"JA","NEIN")</f>
        <v>NEIN</v>
      </c>
      <c r="G80" t="str">
        <f>IF(Tabelle9[[#This Row],[übereinstimmung?]]="Ja","JA","NEIN")</f>
        <v>NEIN</v>
      </c>
      <c r="H80" t="str">
        <f t="shared" si="8"/>
        <v>Unterschiedlich</v>
      </c>
      <c r="K80" t="str">
        <f>_3sm_4_1_4o[[#This Row],[anfrage]]</f>
        <v>Hallo, ich habe ein Problem. Unsere Nachbarn nutzen immer unseren Container und werfen ihren Müll darein. Dadurch ist der Container immer so schnell voll. Habt ihr eine Lösung dafür, dass kein adnerer mehr Müll bei uns reinwirft?</v>
      </c>
      <c r="L80" t="str">
        <f>Tabelle4[[#This Row],[Richtige Anzahl anonymisiert]]</f>
        <v>JA</v>
      </c>
      <c r="M80" t="str">
        <f>IF(_3sm_4_1_4o[[#This Row],[wunsch_klassifizierung]]=_3sm_4_1_4o[[#This Row],[klassifizierung]],"JA","NEIN")</f>
        <v>NEIN</v>
      </c>
      <c r="N80" t="str">
        <f>IF(Tabelle68[[#This Row],[fragen_richtig_generiert?]]=1,"JA","NEIN")</f>
        <v>NEIN</v>
      </c>
      <c r="P80" t="str">
        <f>IF(Tabelle10[[#This Row],[übereinstimmung?]]="Ja","JA","NEIN")</f>
        <v>NEIN</v>
      </c>
      <c r="Q80" t="str">
        <f t="shared" si="9"/>
        <v>Unterschiedlich</v>
      </c>
      <c r="T80" t="str">
        <f>_3lg_4_1_4_1[[#This Row],[anfrage]]</f>
        <v>Hallo, ich habe ein Problem. Unsere Nachbarn nutzen immer unseren Container und werfen ihren Müll darein. Dadurch ist der Container immer so schnell voll. Habt ihr eine Lösung dafür, dass kein adnerer mehr Müll bei uns reinwirft?</v>
      </c>
      <c r="U80" t="str">
        <f>Tabelle4[[#This Row],[Richtige Anzahl anonymisiert]]</f>
        <v>JA</v>
      </c>
      <c r="V80" t="str">
        <f>IF(_3lg_4_1_4_1[[#This Row],[wunsch_klassifizierung]]=_3lg_4_1_4_1[[#This Row],[klassifizierung]],"JA","NEIN")</f>
        <v>NEIN</v>
      </c>
      <c r="W80" t="str">
        <f>IF(Tabelle14[[#This Row],[fragen_richtig_generiert?]]=1,"JA","NEIN")</f>
        <v>NEIN</v>
      </c>
      <c r="Y80" t="str">
        <f>IF(Tabelle17[[#This Row],[übereinstimmung?]]="Ja","JA","NEIN")</f>
        <v>NEIN</v>
      </c>
      <c r="Z80" t="str">
        <f t="shared" si="10"/>
        <v>Unterschiedlich</v>
      </c>
      <c r="AC80" t="str">
        <f>_3lg_4_1_4o[[#This Row],[anfrage]]</f>
        <v>Hallo, ich habe ein Problem. Unsere Nachbarn nutzen immer unseren Container und werfen ihren Müll darein. Dadurch ist der Container immer so schnell voll. Habt ihr eine Lösung dafür, dass kein adnerer mehr Müll bei uns reinwirft?</v>
      </c>
      <c r="AD80" t="str">
        <f>Tabelle4[[#This Row],[Richtige Anzahl anonymisiert]]</f>
        <v>JA</v>
      </c>
      <c r="AE80" t="str">
        <f>IF(_3lg_4_1_4o[[#This Row],[wunsch_klassifizierung]]=_3lg_4_1_4o[[#This Row],[klassifizierung]],"JA","NEIN")</f>
        <v>NEIN</v>
      </c>
      <c r="AF80" t="str">
        <f>IF(Tabelle15[[#This Row],[fragen_richtig_generiert?]]=1,"JA","NEIN")</f>
        <v>NEIN</v>
      </c>
      <c r="AH80" t="str">
        <f>IF(Tabelle18[[#This Row],[übereinstimmung?]]="Ja","JA","NEIN")</f>
        <v>NEIN</v>
      </c>
      <c r="AI80" t="str">
        <f t="shared" si="11"/>
        <v>Unterschiedlich</v>
      </c>
    </row>
    <row r="81" spans="2:35" x14ac:dyDescent="0.25">
      <c r="B81" t="str">
        <f>_3sm_4_1_4_1[[#This Row],[anfrage]]</f>
        <v>Irgendwie bin ich blind oder ich habe es nicht gefunden, aber wie kann man bei euch bezahlen? Danke und herzlichste Grüße aus dem Sauerland. Nicole Berger</v>
      </c>
      <c r="C81" t="str">
        <f>Tabelle4[[#This Row],[Richtige Anzahl anonymisiert]]</f>
        <v>JA</v>
      </c>
      <c r="D81" t="str">
        <f>IF(_3sm_4_1_4_1[[#This Row],[wunsch_klassifizierung]]=_3sm_4_1_4_1[[#This Row],[klassifizierung]],"JA","NEIN")</f>
        <v>JA</v>
      </c>
      <c r="E81" t="str">
        <f>IF(Tabelle6[[#This Row],[fragen_richtig_generiert?]]=1,"JA","NEIN")</f>
        <v>JA</v>
      </c>
      <c r="G81" t="str">
        <f>IF(Tabelle9[[#This Row],[übereinstimmung?]]="Ja","JA","NEIN")</f>
        <v>JA</v>
      </c>
      <c r="H81" t="str">
        <f t="shared" si="8"/>
        <v>Alles korrekt</v>
      </c>
      <c r="K81" t="str">
        <f>_3sm_4_1_4o[[#This Row],[anfrage]]</f>
        <v>Irgendwie bin ich blind oder ich habe es nicht gefunden, aber wie kann man bei euch bezahlen? Danke und herzlichste Grüße aus dem Sauerland. Nicole Berger</v>
      </c>
      <c r="L81" t="str">
        <f>Tabelle4[[#This Row],[Richtige Anzahl anonymisiert]]</f>
        <v>JA</v>
      </c>
      <c r="M81" t="str">
        <f>IF(_3sm_4_1_4o[[#This Row],[wunsch_klassifizierung]]=_3sm_4_1_4o[[#This Row],[klassifizierung]],"JA","NEIN")</f>
        <v>JA</v>
      </c>
      <c r="N81" t="str">
        <f>IF(Tabelle68[[#This Row],[fragen_richtig_generiert?]]=1,"JA","NEIN")</f>
        <v>JA</v>
      </c>
      <c r="P81" t="str">
        <f>IF(Tabelle10[[#This Row],[übereinstimmung?]]="Ja","JA","NEIN")</f>
        <v>JA</v>
      </c>
      <c r="Q81" t="str">
        <f t="shared" si="9"/>
        <v>Alles korrekt</v>
      </c>
      <c r="T81" t="str">
        <f>_3lg_4_1_4_1[[#This Row],[anfrage]]</f>
        <v>Irgendwie bin ich blind oder ich habe es nicht gefunden, aber wie kann man bei euch bezahlen? Danke und herzlichste Grüße aus dem Sauerland. Nicole Berger</v>
      </c>
      <c r="U81" t="str">
        <f>Tabelle4[[#This Row],[Richtige Anzahl anonymisiert]]</f>
        <v>JA</v>
      </c>
      <c r="V81" t="str">
        <f>IF(_3lg_4_1_4_1[[#This Row],[wunsch_klassifizierung]]=_3lg_4_1_4_1[[#This Row],[klassifizierung]],"JA","NEIN")</f>
        <v>JA</v>
      </c>
      <c r="W81" t="str">
        <f>IF(Tabelle14[[#This Row],[fragen_richtig_generiert?]]=1,"JA","NEIN")</f>
        <v>JA</v>
      </c>
      <c r="Y81" t="str">
        <f>IF(Tabelle17[[#This Row],[übereinstimmung?]]="Ja","JA","NEIN")</f>
        <v>JA</v>
      </c>
      <c r="Z81" t="str">
        <f t="shared" si="10"/>
        <v>Alles korrekt</v>
      </c>
      <c r="AC81" t="str">
        <f>_3lg_4_1_4o[[#This Row],[anfrage]]</f>
        <v>Irgendwie bin ich blind oder ich habe es nicht gefunden, aber wie kann man bei euch bezahlen? Danke und herzlichste Grüße aus dem Sauerland. Nicole Berger</v>
      </c>
      <c r="AD81" t="str">
        <f>Tabelle4[[#This Row],[Richtige Anzahl anonymisiert]]</f>
        <v>JA</v>
      </c>
      <c r="AE81" t="str">
        <f>IF(_3lg_4_1_4o[[#This Row],[wunsch_klassifizierung]]=_3lg_4_1_4o[[#This Row],[klassifizierung]],"JA","NEIN")</f>
        <v>JA</v>
      </c>
      <c r="AF81" t="str">
        <f>IF(Tabelle15[[#This Row],[fragen_richtig_generiert?]]=1,"JA","NEIN")</f>
        <v>JA</v>
      </c>
      <c r="AH81" t="str">
        <f>IF(Tabelle18[[#This Row],[übereinstimmung?]]="Ja","JA","NEIN")</f>
        <v>JA</v>
      </c>
      <c r="AI81" t="str">
        <f t="shared" si="11"/>
        <v>Alles korrekt</v>
      </c>
    </row>
    <row r="82" spans="2:35" x14ac:dyDescent="0.25">
      <c r="B82" t="str">
        <f>_3sm_4_1_4_1[[#This Row],[anfrage]]</f>
        <v>Sehr geehrte Damen und Herren, wir haben einen großen Hof, der super mit dem LKW zu erreichen ist. Könnten Sie die Tonne dann gleich von unserem Hof abholen? Ansonsten dauert das für uns so ewig da nach vorne zu laufen. Vielen Dank und einen schönen Tag!</v>
      </c>
      <c r="C82" t="str">
        <f>Tabelle4[[#This Row],[Richtige Anzahl anonymisiert]]</f>
        <v>JA</v>
      </c>
      <c r="D82" t="str">
        <f>IF(_3sm_4_1_4_1[[#This Row],[wunsch_klassifizierung]]=_3sm_4_1_4_1[[#This Row],[klassifizierung]],"JA","NEIN")</f>
        <v>NEIN</v>
      </c>
      <c r="E82" t="str">
        <f>IF(Tabelle6[[#This Row],[fragen_richtig_generiert?]]=1,"JA","NEIN")</f>
        <v>NEIN</v>
      </c>
      <c r="G82" t="str">
        <f>IF(Tabelle9[[#This Row],[übereinstimmung?]]="Ja","JA","NEIN")</f>
        <v>NEIN</v>
      </c>
      <c r="H82" t="str">
        <f t="shared" si="8"/>
        <v>Unterschiedlich</v>
      </c>
      <c r="K82" t="str">
        <f>_3sm_4_1_4o[[#This Row],[anfrage]]</f>
        <v>Sehr geehrte Damen und Herren, wir haben einen großen Hof, der super mit dem LKW zu erreichen ist. Könnten Sie die Tonne dann gleich von unserem Hof abholen? Ansonsten dauert das für uns so ewig da nach vorne zu laufen. Vielen Dank und einen schönen Tag!</v>
      </c>
      <c r="L82" t="str">
        <f>Tabelle4[[#This Row],[Richtige Anzahl anonymisiert]]</f>
        <v>JA</v>
      </c>
      <c r="M82" t="str">
        <f>IF(_3sm_4_1_4o[[#This Row],[wunsch_klassifizierung]]=_3sm_4_1_4o[[#This Row],[klassifizierung]],"JA","NEIN")</f>
        <v>NEIN</v>
      </c>
      <c r="N82" t="str">
        <f>IF(Tabelle68[[#This Row],[fragen_richtig_generiert?]]=1,"JA","NEIN")</f>
        <v>NEIN</v>
      </c>
      <c r="P82" t="str">
        <f>IF(Tabelle10[[#This Row],[übereinstimmung?]]="Ja","JA","NEIN")</f>
        <v>NEIN</v>
      </c>
      <c r="Q82" t="str">
        <f t="shared" si="9"/>
        <v>Unterschiedlich</v>
      </c>
      <c r="T82" t="str">
        <f>_3lg_4_1_4_1[[#This Row],[anfrage]]</f>
        <v>Sehr geehrte Damen und Herren, wir haben einen großen Hof, der super mit dem LKW zu erreichen ist. Könnten Sie die Tonne dann gleich von unserem Hof abholen? Ansonsten dauert das für uns so ewig da nach vorne zu laufen. Vielen Dank und einen schönen Tag!</v>
      </c>
      <c r="U82" t="str">
        <f>Tabelle4[[#This Row],[Richtige Anzahl anonymisiert]]</f>
        <v>JA</v>
      </c>
      <c r="V82" t="str">
        <f>IF(_3lg_4_1_4_1[[#This Row],[wunsch_klassifizierung]]=_3lg_4_1_4_1[[#This Row],[klassifizierung]],"JA","NEIN")</f>
        <v>NEIN</v>
      </c>
      <c r="W82" t="str">
        <f>IF(Tabelle14[[#This Row],[fragen_richtig_generiert?]]=1,"JA","NEIN")</f>
        <v>NEIN</v>
      </c>
      <c r="Y82" t="str">
        <f>IF(Tabelle17[[#This Row],[übereinstimmung?]]="Ja","JA","NEIN")</f>
        <v>NEIN</v>
      </c>
      <c r="Z82" t="str">
        <f t="shared" si="10"/>
        <v>Unterschiedlich</v>
      </c>
      <c r="AC82" t="str">
        <f>_3lg_4_1_4o[[#This Row],[anfrage]]</f>
        <v>Sehr geehrte Damen und Herren, wir haben einen großen Hof, der super mit dem LKW zu erreichen ist. Könnten Sie die Tonne dann gleich von unserem Hof abholen? Ansonsten dauert das für uns so ewig da nach vorne zu laufen. Vielen Dank und einen schönen Tag!</v>
      </c>
      <c r="AD82" t="str">
        <f>Tabelle4[[#This Row],[Richtige Anzahl anonymisiert]]</f>
        <v>JA</v>
      </c>
      <c r="AE82" t="str">
        <f>IF(_3lg_4_1_4o[[#This Row],[wunsch_klassifizierung]]=_3lg_4_1_4o[[#This Row],[klassifizierung]],"JA","NEIN")</f>
        <v>NEIN</v>
      </c>
      <c r="AF82" t="str">
        <f>IF(Tabelle15[[#This Row],[fragen_richtig_generiert?]]=1,"JA","NEIN")</f>
        <v>NEIN</v>
      </c>
      <c r="AH82" t="str">
        <f>IF(Tabelle18[[#This Row],[übereinstimmung?]]="Ja","JA","NEIN")</f>
        <v>NEIN</v>
      </c>
      <c r="AI82" t="str">
        <f t="shared" si="11"/>
        <v>Unterschiedlich</v>
      </c>
    </row>
    <row r="83" spans="2:35" x14ac:dyDescent="0.25">
      <c r="B83" t="str">
        <f>_3sm_4_1_4_1[[#This Row],[anfrage]]</f>
        <v>Hallo, wissen Sie zufällig, wie das Wetter morgen in München wird? Ich wohne in der Rosenheimer Straße 45, 81669 München.</v>
      </c>
      <c r="C83" t="str">
        <f>Tabelle4[[#This Row],[Richtige Anzahl anonymisiert]]</f>
        <v>JA</v>
      </c>
      <c r="D83" t="str">
        <f>IF(_3sm_4_1_4_1[[#This Row],[wunsch_klassifizierung]]=_3sm_4_1_4_1[[#This Row],[klassifizierung]],"JA","NEIN")</f>
        <v>JA</v>
      </c>
      <c r="E83" t="str">
        <f>IF(Tabelle6[[#This Row],[fragen_richtig_generiert?]]=1,"JA","NEIN")</f>
        <v>NEIN</v>
      </c>
      <c r="G83" t="str">
        <f>IF(Tabelle9[[#This Row],[übereinstimmung?]]="Ja","JA","NEIN")</f>
        <v>JA</v>
      </c>
      <c r="H83" t="str">
        <f t="shared" si="8"/>
        <v>Unterschiedlich</v>
      </c>
      <c r="K83" t="str">
        <f>_3sm_4_1_4o[[#This Row],[anfrage]]</f>
        <v>Hallo, wissen Sie zufällig, wie das Wetter morgen in München wird? Ich wohne in der Rosenheimer Straße 45, 81669 München.</v>
      </c>
      <c r="L83" t="str">
        <f>Tabelle4[[#This Row],[Richtige Anzahl anonymisiert]]</f>
        <v>JA</v>
      </c>
      <c r="M83" t="str">
        <f>IF(_3sm_4_1_4o[[#This Row],[wunsch_klassifizierung]]=_3sm_4_1_4o[[#This Row],[klassifizierung]],"JA","NEIN")</f>
        <v>JA</v>
      </c>
      <c r="N83" t="str">
        <f>IF(Tabelle68[[#This Row],[fragen_richtig_generiert?]]=1,"JA","NEIN")</f>
        <v>NEIN</v>
      </c>
      <c r="P83" t="str">
        <f>IF(Tabelle10[[#This Row],[übereinstimmung?]]="Ja","JA","NEIN")</f>
        <v>JA</v>
      </c>
      <c r="Q83" t="str">
        <f t="shared" si="9"/>
        <v>Unterschiedlich</v>
      </c>
      <c r="T83" t="str">
        <f>_3lg_4_1_4_1[[#This Row],[anfrage]]</f>
        <v>Hallo, wissen Sie zufällig, wie das Wetter morgen in München wird? Ich wohne in der Rosenheimer Straße 45, 81669 München.</v>
      </c>
      <c r="U83" t="str">
        <f>Tabelle4[[#This Row],[Richtige Anzahl anonymisiert]]</f>
        <v>JA</v>
      </c>
      <c r="V83" t="str">
        <f>IF(_3lg_4_1_4_1[[#This Row],[wunsch_klassifizierung]]=_3lg_4_1_4_1[[#This Row],[klassifizierung]],"JA","NEIN")</f>
        <v>JA</v>
      </c>
      <c r="W83" t="str">
        <f>IF(Tabelle14[[#This Row],[fragen_richtig_generiert?]]=1,"JA","NEIN")</f>
        <v>NEIN</v>
      </c>
      <c r="Y83" t="str">
        <f>IF(Tabelle17[[#This Row],[übereinstimmung?]]="Ja","JA","NEIN")</f>
        <v>JA</v>
      </c>
      <c r="Z83" t="str">
        <f t="shared" si="10"/>
        <v>Unterschiedlich</v>
      </c>
      <c r="AC83" t="str">
        <f>_3lg_4_1_4o[[#This Row],[anfrage]]</f>
        <v>Hallo, wissen Sie zufällig, wie das Wetter morgen in München wird? Ich wohne in der Rosenheimer Straße 45, 81669 München.</v>
      </c>
      <c r="AD83" t="str">
        <f>Tabelle4[[#This Row],[Richtige Anzahl anonymisiert]]</f>
        <v>JA</v>
      </c>
      <c r="AE83" t="str">
        <f>IF(_3lg_4_1_4o[[#This Row],[wunsch_klassifizierung]]=_3lg_4_1_4o[[#This Row],[klassifizierung]],"JA","NEIN")</f>
        <v>JA</v>
      </c>
      <c r="AF83" t="str">
        <f>IF(Tabelle15[[#This Row],[fragen_richtig_generiert?]]=1,"JA","NEIN")</f>
        <v>NEIN</v>
      </c>
      <c r="AH83" t="str">
        <f>IF(Tabelle18[[#This Row],[übereinstimmung?]]="Ja","JA","NEIN")</f>
        <v>JA</v>
      </c>
      <c r="AI83" t="str">
        <f t="shared" si="11"/>
        <v>Unterschiedlich</v>
      </c>
    </row>
    <row r="84" spans="2:35" x14ac:dyDescent="0.25">
      <c r="B84" t="str">
        <f>_3sm_4_1_4_1[[#This Row],[anfrage]]</f>
        <v>Mein Name ist Julia Müller, Adresse: Bahnhofstraße 12, 90402 Nürnberg — können Sie mir ein gutes Rezept für Apfelkuchen geben?</v>
      </c>
      <c r="C84" t="str">
        <f>Tabelle4[[#This Row],[Richtige Anzahl anonymisiert]]</f>
        <v>NEIN</v>
      </c>
      <c r="D84" t="str">
        <f>IF(_3sm_4_1_4_1[[#This Row],[wunsch_klassifizierung]]=_3sm_4_1_4_1[[#This Row],[klassifizierung]],"JA","NEIN")</f>
        <v>JA</v>
      </c>
      <c r="E84" t="str">
        <f>IF(Tabelle6[[#This Row],[fragen_richtig_generiert?]]=1,"JA","NEIN")</f>
        <v>NEIN</v>
      </c>
      <c r="G84" t="str">
        <f>IF(Tabelle9[[#This Row],[übereinstimmung?]]="Ja","JA","NEIN")</f>
        <v>JA</v>
      </c>
      <c r="H84" t="str">
        <f t="shared" si="8"/>
        <v>Unterschiedlich</v>
      </c>
      <c r="K84" t="str">
        <f>_3sm_4_1_4o[[#This Row],[anfrage]]</f>
        <v>Mein Name ist Julia Müller, Adresse: Bahnhofstraße 12, 90402 Nürnberg — können Sie mir ein gutes Rezept für Apfelkuchen geben?</v>
      </c>
      <c r="L84" t="str">
        <f>Tabelle4[[#This Row],[Richtige Anzahl anonymisiert]]</f>
        <v>NEIN</v>
      </c>
      <c r="M84" t="str">
        <f>IF(_3sm_4_1_4o[[#This Row],[wunsch_klassifizierung]]=_3sm_4_1_4o[[#This Row],[klassifizierung]],"JA","NEIN")</f>
        <v>JA</v>
      </c>
      <c r="N84" t="str">
        <f>IF(Tabelle68[[#This Row],[fragen_richtig_generiert?]]=1,"JA","NEIN")</f>
        <v>NEIN</v>
      </c>
      <c r="P84" t="str">
        <f>IF(Tabelle10[[#This Row],[übereinstimmung?]]="Ja","JA","NEIN")</f>
        <v>JA</v>
      </c>
      <c r="Q84" t="str">
        <f t="shared" si="9"/>
        <v>Unterschiedlich</v>
      </c>
      <c r="T84" t="str">
        <f>_3lg_4_1_4_1[[#This Row],[anfrage]]</f>
        <v>Mein Name ist Julia Müller, Adresse: Bahnhofstraße 12, 90402 Nürnberg — können Sie mir ein gutes Rezept für Apfelkuchen geben?</v>
      </c>
      <c r="U84" t="str">
        <f>Tabelle4[[#This Row],[Richtige Anzahl anonymisiert]]</f>
        <v>NEIN</v>
      </c>
      <c r="V84" t="str">
        <f>IF(_3lg_4_1_4_1[[#This Row],[wunsch_klassifizierung]]=_3lg_4_1_4_1[[#This Row],[klassifizierung]],"JA","NEIN")</f>
        <v>JA</v>
      </c>
      <c r="W84" t="str">
        <f>IF(Tabelle14[[#This Row],[fragen_richtig_generiert?]]=1,"JA","NEIN")</f>
        <v>NEIN</v>
      </c>
      <c r="Y84" t="str">
        <f>IF(Tabelle17[[#This Row],[übereinstimmung?]]="Ja","JA","NEIN")</f>
        <v>JA</v>
      </c>
      <c r="Z84" t="str">
        <f t="shared" si="10"/>
        <v>Unterschiedlich</v>
      </c>
      <c r="AC84" t="str">
        <f>_3lg_4_1_4o[[#This Row],[anfrage]]</f>
        <v>Mein Name ist Julia Müller, Adresse: Bahnhofstraße 12, 90402 Nürnberg — können Sie mir ein gutes Rezept für Apfelkuchen geben?</v>
      </c>
      <c r="AD84" t="str">
        <f>Tabelle4[[#This Row],[Richtige Anzahl anonymisiert]]</f>
        <v>NEIN</v>
      </c>
      <c r="AE84" t="str">
        <f>IF(_3lg_4_1_4o[[#This Row],[wunsch_klassifizierung]]=_3lg_4_1_4o[[#This Row],[klassifizierung]],"JA","NEIN")</f>
        <v>JA</v>
      </c>
      <c r="AF84" t="str">
        <f>IF(Tabelle15[[#This Row],[fragen_richtig_generiert?]]=1,"JA","NEIN")</f>
        <v>NEIN</v>
      </c>
      <c r="AH84" t="str">
        <f>IF(Tabelle18[[#This Row],[übereinstimmung?]]="Ja","JA","NEIN")</f>
        <v>JA</v>
      </c>
      <c r="AI84" t="str">
        <f t="shared" si="11"/>
        <v>Unterschiedlich</v>
      </c>
    </row>
    <row r="85" spans="2:35" x14ac:dyDescent="0.25">
      <c r="B85" t="str">
        <f>_3sm_4_1_4_1[[#This Row],[anfrage]]</f>
        <v>Können Sie bitte meinem Kollegen Markus alles Gute zum Geburtstag wünschen? Er wohnt in der Parkallee 7 in Bremen.</v>
      </c>
      <c r="C85" t="str">
        <f>Tabelle4[[#This Row],[Richtige Anzahl anonymisiert]]</f>
        <v>JA</v>
      </c>
      <c r="D85" t="str">
        <f>IF(_3sm_4_1_4_1[[#This Row],[wunsch_klassifizierung]]=_3sm_4_1_4_1[[#This Row],[klassifizierung]],"JA","NEIN")</f>
        <v>JA</v>
      </c>
      <c r="E85" t="str">
        <f>IF(Tabelle6[[#This Row],[fragen_richtig_generiert?]]=1,"JA","NEIN")</f>
        <v>NEIN</v>
      </c>
      <c r="G85" t="str">
        <f>IF(Tabelle9[[#This Row],[übereinstimmung?]]="Ja","JA","NEIN")</f>
        <v>JA</v>
      </c>
      <c r="H85" t="str">
        <f t="shared" si="8"/>
        <v>Unterschiedlich</v>
      </c>
      <c r="K85" t="str">
        <f>_3sm_4_1_4o[[#This Row],[anfrage]]</f>
        <v>Können Sie bitte meinem Kollegen Markus alles Gute zum Geburtstag wünschen? Er wohnt in der Parkallee 7 in Bremen.</v>
      </c>
      <c r="L85" t="str">
        <f>Tabelle4[[#This Row],[Richtige Anzahl anonymisiert]]</f>
        <v>JA</v>
      </c>
      <c r="M85" t="str">
        <f>IF(_3sm_4_1_4o[[#This Row],[wunsch_klassifizierung]]=_3sm_4_1_4o[[#This Row],[klassifizierung]],"JA","NEIN")</f>
        <v>JA</v>
      </c>
      <c r="N85" t="str">
        <f>IF(Tabelle68[[#This Row],[fragen_richtig_generiert?]]=1,"JA","NEIN")</f>
        <v>NEIN</v>
      </c>
      <c r="P85" t="str">
        <f>IF(Tabelle10[[#This Row],[übereinstimmung?]]="Ja","JA","NEIN")</f>
        <v>JA</v>
      </c>
      <c r="Q85" t="str">
        <f t="shared" si="9"/>
        <v>Unterschiedlich</v>
      </c>
      <c r="T85" t="str">
        <f>_3lg_4_1_4_1[[#This Row],[anfrage]]</f>
        <v>Können Sie bitte meinem Kollegen Markus alles Gute zum Geburtstag wünschen? Er wohnt in der Parkallee 7 in Bremen.</v>
      </c>
      <c r="U85" t="str">
        <f>Tabelle4[[#This Row],[Richtige Anzahl anonymisiert]]</f>
        <v>JA</v>
      </c>
      <c r="V85" t="str">
        <f>IF(_3lg_4_1_4_1[[#This Row],[wunsch_klassifizierung]]=_3lg_4_1_4_1[[#This Row],[klassifizierung]],"JA","NEIN")</f>
        <v>JA</v>
      </c>
      <c r="W85" t="str">
        <f>IF(Tabelle14[[#This Row],[fragen_richtig_generiert?]]=1,"JA","NEIN")</f>
        <v>NEIN</v>
      </c>
      <c r="Y85" t="str">
        <f>IF(Tabelle17[[#This Row],[übereinstimmung?]]="Ja","JA","NEIN")</f>
        <v>JA</v>
      </c>
      <c r="Z85" t="str">
        <f t="shared" si="10"/>
        <v>Unterschiedlich</v>
      </c>
      <c r="AC85" t="str">
        <f>_3lg_4_1_4o[[#This Row],[anfrage]]</f>
        <v>Können Sie bitte meinem Kollegen Markus alles Gute zum Geburtstag wünschen? Er wohnt in der Parkallee 7 in Bremen.</v>
      </c>
      <c r="AD85" t="str">
        <f>Tabelle4[[#This Row],[Richtige Anzahl anonymisiert]]</f>
        <v>JA</v>
      </c>
      <c r="AE85" t="str">
        <f>IF(_3lg_4_1_4o[[#This Row],[wunsch_klassifizierung]]=_3lg_4_1_4o[[#This Row],[klassifizierung]],"JA","NEIN")</f>
        <v>JA</v>
      </c>
      <c r="AF85" t="str">
        <f>IF(Tabelle15[[#This Row],[fragen_richtig_generiert?]]=1,"JA","NEIN")</f>
        <v>NEIN</v>
      </c>
      <c r="AH85" t="str">
        <f>IF(Tabelle18[[#This Row],[übereinstimmung?]]="Ja","JA","NEIN")</f>
        <v>JA</v>
      </c>
      <c r="AI85" t="str">
        <f t="shared" si="11"/>
        <v>Unterschiedlich</v>
      </c>
    </row>
    <row r="86" spans="2:35" x14ac:dyDescent="0.25">
      <c r="B86" t="str">
        <f>_3sm_4_1_4_1[[#This Row],[anfrage]]</f>
        <v>Wie sagt man eigentlich ‘Guten Appetit’ auf Französisch?</v>
      </c>
      <c r="C86" t="str">
        <f>Tabelle4[[#This Row],[Richtige Anzahl anonymisiert]]</f>
        <v>JA</v>
      </c>
      <c r="D86" t="str">
        <f>IF(_3sm_4_1_4_1[[#This Row],[wunsch_klassifizierung]]=_3sm_4_1_4_1[[#This Row],[klassifizierung]],"JA","NEIN")</f>
        <v>JA</v>
      </c>
      <c r="E86" t="str">
        <f>IF(Tabelle6[[#This Row],[fragen_richtig_generiert?]]=1,"JA","NEIN")</f>
        <v>NEIN</v>
      </c>
      <c r="G86" t="str">
        <f>IF(Tabelle9[[#This Row],[übereinstimmung?]]="Ja","JA","NEIN")</f>
        <v>JA</v>
      </c>
      <c r="H86" t="str">
        <f t="shared" si="8"/>
        <v>Unterschiedlich</v>
      </c>
      <c r="K86" t="str">
        <f>_3sm_4_1_4o[[#This Row],[anfrage]]</f>
        <v>Wie sagt man eigentlich ‘Guten Appetit’ auf Französisch?</v>
      </c>
      <c r="L86" t="str">
        <f>Tabelle4[[#This Row],[Richtige Anzahl anonymisiert]]</f>
        <v>JA</v>
      </c>
      <c r="M86" t="str">
        <f>IF(_3sm_4_1_4o[[#This Row],[wunsch_klassifizierung]]=_3sm_4_1_4o[[#This Row],[klassifizierung]],"JA","NEIN")</f>
        <v>JA</v>
      </c>
      <c r="N86" t="str">
        <f>IF(Tabelle68[[#This Row],[fragen_richtig_generiert?]]=1,"JA","NEIN")</f>
        <v>NEIN</v>
      </c>
      <c r="P86" t="str">
        <f>IF(Tabelle10[[#This Row],[übereinstimmung?]]="Ja","JA","NEIN")</f>
        <v>JA</v>
      </c>
      <c r="Q86" t="str">
        <f t="shared" si="9"/>
        <v>Unterschiedlich</v>
      </c>
      <c r="T86" t="str">
        <f>_3lg_4_1_4_1[[#This Row],[anfrage]]</f>
        <v>Wie sagt man eigentlich ‘Guten Appetit’ auf Französisch?</v>
      </c>
      <c r="U86" t="str">
        <f>Tabelle4[[#This Row],[Richtige Anzahl anonymisiert]]</f>
        <v>JA</v>
      </c>
      <c r="V86" t="str">
        <f>IF(_3lg_4_1_4_1[[#This Row],[wunsch_klassifizierung]]=_3lg_4_1_4_1[[#This Row],[klassifizierung]],"JA","NEIN")</f>
        <v>JA</v>
      </c>
      <c r="W86" t="str">
        <f>IF(Tabelle14[[#This Row],[fragen_richtig_generiert?]]=1,"JA","NEIN")</f>
        <v>NEIN</v>
      </c>
      <c r="Y86" t="str">
        <f>IF(Tabelle17[[#This Row],[übereinstimmung?]]="Ja","JA","NEIN")</f>
        <v>JA</v>
      </c>
      <c r="Z86" t="str">
        <f t="shared" si="10"/>
        <v>Unterschiedlich</v>
      </c>
      <c r="AC86" t="str">
        <f>_3lg_4_1_4o[[#This Row],[anfrage]]</f>
        <v>Wie sagt man eigentlich ‘Guten Appetit’ auf Französisch?</v>
      </c>
      <c r="AD86" t="str">
        <f>Tabelle4[[#This Row],[Richtige Anzahl anonymisiert]]</f>
        <v>JA</v>
      </c>
      <c r="AE86" t="str">
        <f>IF(_3lg_4_1_4o[[#This Row],[wunsch_klassifizierung]]=_3lg_4_1_4o[[#This Row],[klassifizierung]],"JA","NEIN")</f>
        <v>JA</v>
      </c>
      <c r="AF86" t="str">
        <f>IF(Tabelle15[[#This Row],[fragen_richtig_generiert?]]=1,"JA","NEIN")</f>
        <v>NEIN</v>
      </c>
      <c r="AH86" t="str">
        <f>IF(Tabelle18[[#This Row],[übereinstimmung?]]="Ja","JA","NEIN")</f>
        <v>JA</v>
      </c>
      <c r="AI86" t="str">
        <f t="shared" si="11"/>
        <v>Unterschiedlich</v>
      </c>
    </row>
    <row r="87" spans="2:35" x14ac:dyDescent="0.25">
      <c r="B87" t="str">
        <f>_3sm_4_1_4_1[[#This Row],[anfrage]]</f>
        <v>Wissen Sie, wer gestern das Fußballspiel Bayern gegen Dortmund gewonnen hat?</v>
      </c>
      <c r="C87" t="str">
        <f>Tabelle4[[#This Row],[Richtige Anzahl anonymisiert]]</f>
        <v>NEIN</v>
      </c>
      <c r="D87" t="str">
        <f>IF(_3sm_4_1_4_1[[#This Row],[wunsch_klassifizierung]]=_3sm_4_1_4_1[[#This Row],[klassifizierung]],"JA","NEIN")</f>
        <v>JA</v>
      </c>
      <c r="E87" t="str">
        <f>IF(Tabelle6[[#This Row],[fragen_richtig_generiert?]]=1,"JA","NEIN")</f>
        <v>NEIN</v>
      </c>
      <c r="G87" t="str">
        <f>IF(Tabelle9[[#This Row],[übereinstimmung?]]="Ja","JA","NEIN")</f>
        <v>JA</v>
      </c>
      <c r="H87" t="str">
        <f t="shared" si="8"/>
        <v>Unterschiedlich</v>
      </c>
      <c r="K87" t="str">
        <f>_3sm_4_1_4o[[#This Row],[anfrage]]</f>
        <v>Wissen Sie, wer gestern das Fußballspiel Bayern gegen Dortmund gewonnen hat?</v>
      </c>
      <c r="L87" t="str">
        <f>Tabelle4[[#This Row],[Richtige Anzahl anonymisiert]]</f>
        <v>NEIN</v>
      </c>
      <c r="M87" t="str">
        <f>IF(_3sm_4_1_4o[[#This Row],[wunsch_klassifizierung]]=_3sm_4_1_4o[[#This Row],[klassifizierung]],"JA","NEIN")</f>
        <v>JA</v>
      </c>
      <c r="N87" t="str">
        <f>IF(Tabelle68[[#This Row],[fragen_richtig_generiert?]]=1,"JA","NEIN")</f>
        <v>NEIN</v>
      </c>
      <c r="P87" t="str">
        <f>IF(Tabelle10[[#This Row],[übereinstimmung?]]="Ja","JA","NEIN")</f>
        <v>JA</v>
      </c>
      <c r="Q87" t="str">
        <f t="shared" si="9"/>
        <v>Unterschiedlich</v>
      </c>
      <c r="T87" t="str">
        <f>_3lg_4_1_4_1[[#This Row],[anfrage]]</f>
        <v>Wissen Sie, wer gestern das Fußballspiel Bayern gegen Dortmund gewonnen hat?</v>
      </c>
      <c r="U87" t="str">
        <f>Tabelle4[[#This Row],[Richtige Anzahl anonymisiert]]</f>
        <v>NEIN</v>
      </c>
      <c r="V87" t="str">
        <f>IF(_3lg_4_1_4_1[[#This Row],[wunsch_klassifizierung]]=_3lg_4_1_4_1[[#This Row],[klassifizierung]],"JA","NEIN")</f>
        <v>JA</v>
      </c>
      <c r="W87" t="str">
        <f>IF(Tabelle14[[#This Row],[fragen_richtig_generiert?]]=1,"JA","NEIN")</f>
        <v>NEIN</v>
      </c>
      <c r="Y87" t="str">
        <f>IF(Tabelle17[[#This Row],[übereinstimmung?]]="Ja","JA","NEIN")</f>
        <v>JA</v>
      </c>
      <c r="Z87" t="str">
        <f t="shared" si="10"/>
        <v>Unterschiedlich</v>
      </c>
      <c r="AC87" t="str">
        <f>_3lg_4_1_4o[[#This Row],[anfrage]]</f>
        <v>Wissen Sie, wer gestern das Fußballspiel Bayern gegen Dortmund gewonnen hat?</v>
      </c>
      <c r="AD87" t="str">
        <f>Tabelle4[[#This Row],[Richtige Anzahl anonymisiert]]</f>
        <v>NEIN</v>
      </c>
      <c r="AE87" t="str">
        <f>IF(_3lg_4_1_4o[[#This Row],[wunsch_klassifizierung]]=_3lg_4_1_4o[[#This Row],[klassifizierung]],"JA","NEIN")</f>
        <v>JA</v>
      </c>
      <c r="AF87" t="str">
        <f>IF(Tabelle15[[#This Row],[fragen_richtig_generiert?]]=1,"JA","NEIN")</f>
        <v>NEIN</v>
      </c>
      <c r="AH87" t="str">
        <f>IF(Tabelle18[[#This Row],[übereinstimmung?]]="Ja","JA","NEIN")</f>
        <v>JA</v>
      </c>
      <c r="AI87" t="str">
        <f t="shared" si="11"/>
        <v>Unterschiedlich</v>
      </c>
    </row>
    <row r="88" spans="2:35" x14ac:dyDescent="0.25">
      <c r="B88" t="str">
        <f>_3sm_4_1_4_1[[#This Row],[anfrage]]</f>
        <v>Können Sie mir bitte einen Witz erzählen? Ich sitze gerade im Wartezimmer beim Arzt</v>
      </c>
      <c r="C88" t="str">
        <f>Tabelle4[[#This Row],[Richtige Anzahl anonymisiert]]</f>
        <v>JA</v>
      </c>
      <c r="D88" t="str">
        <f>IF(_3sm_4_1_4_1[[#This Row],[wunsch_klassifizierung]]=_3sm_4_1_4_1[[#This Row],[klassifizierung]],"JA","NEIN")</f>
        <v>JA</v>
      </c>
      <c r="E88" t="str">
        <f>IF(Tabelle6[[#This Row],[fragen_richtig_generiert?]]=1,"JA","NEIN")</f>
        <v>NEIN</v>
      </c>
      <c r="G88" t="str">
        <f>IF(Tabelle9[[#This Row],[übereinstimmung?]]="Ja","JA","NEIN")</f>
        <v>JA</v>
      </c>
      <c r="H88" t="str">
        <f t="shared" si="8"/>
        <v>Unterschiedlich</v>
      </c>
      <c r="K88" t="str">
        <f>_3sm_4_1_4o[[#This Row],[anfrage]]</f>
        <v>Können Sie mir bitte einen Witz erzählen? Ich sitze gerade im Wartezimmer beim Arzt</v>
      </c>
      <c r="L88" t="str">
        <f>Tabelle4[[#This Row],[Richtige Anzahl anonymisiert]]</f>
        <v>JA</v>
      </c>
      <c r="M88" t="str">
        <f>IF(_3sm_4_1_4o[[#This Row],[wunsch_klassifizierung]]=_3sm_4_1_4o[[#This Row],[klassifizierung]],"JA","NEIN")</f>
        <v>JA</v>
      </c>
      <c r="N88" t="str">
        <f>IF(Tabelle68[[#This Row],[fragen_richtig_generiert?]]=1,"JA","NEIN")</f>
        <v>NEIN</v>
      </c>
      <c r="P88" t="str">
        <f>IF(Tabelle10[[#This Row],[übereinstimmung?]]="Ja","JA","NEIN")</f>
        <v>JA</v>
      </c>
      <c r="Q88" t="str">
        <f t="shared" si="9"/>
        <v>Unterschiedlich</v>
      </c>
      <c r="T88" t="str">
        <f>_3lg_4_1_4_1[[#This Row],[anfrage]]</f>
        <v>Können Sie mir bitte einen Witz erzählen? Ich sitze gerade im Wartezimmer beim Arzt</v>
      </c>
      <c r="U88" t="str">
        <f>Tabelle4[[#This Row],[Richtige Anzahl anonymisiert]]</f>
        <v>JA</v>
      </c>
      <c r="V88" t="str">
        <f>IF(_3lg_4_1_4_1[[#This Row],[wunsch_klassifizierung]]=_3lg_4_1_4_1[[#This Row],[klassifizierung]],"JA","NEIN")</f>
        <v>JA</v>
      </c>
      <c r="W88" t="str">
        <f>IF(Tabelle14[[#This Row],[fragen_richtig_generiert?]]=1,"JA","NEIN")</f>
        <v>NEIN</v>
      </c>
      <c r="Y88" t="str">
        <f>IF(Tabelle17[[#This Row],[übereinstimmung?]]="Ja","JA","NEIN")</f>
        <v>JA</v>
      </c>
      <c r="Z88" t="str">
        <f t="shared" si="10"/>
        <v>Unterschiedlich</v>
      </c>
      <c r="AC88" t="str">
        <f>_3lg_4_1_4o[[#This Row],[anfrage]]</f>
        <v>Können Sie mir bitte einen Witz erzählen? Ich sitze gerade im Wartezimmer beim Arzt</v>
      </c>
      <c r="AD88" t="str">
        <f>Tabelle4[[#This Row],[Richtige Anzahl anonymisiert]]</f>
        <v>JA</v>
      </c>
      <c r="AE88" t="str">
        <f>IF(_3lg_4_1_4o[[#This Row],[wunsch_klassifizierung]]=_3lg_4_1_4o[[#This Row],[klassifizierung]],"JA","NEIN")</f>
        <v>JA</v>
      </c>
      <c r="AF88" t="str">
        <f>IF(Tabelle15[[#This Row],[fragen_richtig_generiert?]]=1,"JA","NEIN")</f>
        <v>NEIN</v>
      </c>
      <c r="AH88" t="str">
        <f>IF(Tabelle18[[#This Row],[übereinstimmung?]]="Ja","JA","NEIN")</f>
        <v>JA</v>
      </c>
      <c r="AI88" t="str">
        <f t="shared" si="11"/>
        <v>Unterschiedlich</v>
      </c>
    </row>
    <row r="89" spans="2:35" x14ac:dyDescent="0.25">
      <c r="B89" t="str">
        <f>_3sm_4_1_4_1[[#This Row],[anfrage]]</f>
        <v>Ist die Berliner Straßen Reinigung eigentlich ein direkter konkurent von Ihnen?</v>
      </c>
      <c r="C89" t="str">
        <f>Tabelle4[[#This Row],[Richtige Anzahl anonymisiert]]</f>
        <v>JA</v>
      </c>
      <c r="D89" t="str">
        <f>IF(_3sm_4_1_4_1[[#This Row],[wunsch_klassifizierung]]=_3sm_4_1_4_1[[#This Row],[klassifizierung]],"JA","NEIN")</f>
        <v>NEIN</v>
      </c>
      <c r="E89" t="str">
        <f>IF(Tabelle6[[#This Row],[fragen_richtig_generiert?]]=1,"JA","NEIN")</f>
        <v>NEIN</v>
      </c>
      <c r="G89" t="str">
        <f>IF(Tabelle9[[#This Row],[übereinstimmung?]]="Ja","JA","NEIN")</f>
        <v>NEIN</v>
      </c>
      <c r="H89" t="str">
        <f t="shared" si="8"/>
        <v>Unterschiedlich</v>
      </c>
      <c r="K89" t="str">
        <f>_3sm_4_1_4o[[#This Row],[anfrage]]</f>
        <v>Ist die Berliner Straßen Reinigung eigentlich ein direkter konkurent von Ihnen?</v>
      </c>
      <c r="L89" t="str">
        <f>Tabelle4[[#This Row],[Richtige Anzahl anonymisiert]]</f>
        <v>JA</v>
      </c>
      <c r="M89" t="str">
        <f>IF(_3sm_4_1_4o[[#This Row],[wunsch_klassifizierung]]=_3sm_4_1_4o[[#This Row],[klassifizierung]],"JA","NEIN")</f>
        <v>NEIN</v>
      </c>
      <c r="N89" t="str">
        <f>IF(Tabelle68[[#This Row],[fragen_richtig_generiert?]]=1,"JA","NEIN")</f>
        <v>NEIN</v>
      </c>
      <c r="P89" t="str">
        <f>IF(Tabelle10[[#This Row],[übereinstimmung?]]="Ja","JA","NEIN")</f>
        <v>NEIN</v>
      </c>
      <c r="Q89" t="str">
        <f t="shared" si="9"/>
        <v>Unterschiedlich</v>
      </c>
      <c r="T89" t="str">
        <f>_3lg_4_1_4_1[[#This Row],[anfrage]]</f>
        <v>Ist die Berliner Straßen Reinigung eigentlich ein direkter konkurent von Ihnen?</v>
      </c>
      <c r="U89" t="str">
        <f>Tabelle4[[#This Row],[Richtige Anzahl anonymisiert]]</f>
        <v>JA</v>
      </c>
      <c r="V89" t="str">
        <f>IF(_3lg_4_1_4_1[[#This Row],[wunsch_klassifizierung]]=_3lg_4_1_4_1[[#This Row],[klassifizierung]],"JA","NEIN")</f>
        <v>NEIN</v>
      </c>
      <c r="W89" t="str">
        <f>IF(Tabelle14[[#This Row],[fragen_richtig_generiert?]]=1,"JA","NEIN")</f>
        <v>NEIN</v>
      </c>
      <c r="Y89" t="str">
        <f>IF(Tabelle17[[#This Row],[übereinstimmung?]]="Ja","JA","NEIN")</f>
        <v>NEIN</v>
      </c>
      <c r="Z89" t="str">
        <f t="shared" si="10"/>
        <v>Unterschiedlich</v>
      </c>
      <c r="AC89" t="str">
        <f>_3lg_4_1_4o[[#This Row],[anfrage]]</f>
        <v>Ist die Berliner Straßen Reinigung eigentlich ein direkter konkurent von Ihnen?</v>
      </c>
      <c r="AD89" t="str">
        <f>Tabelle4[[#This Row],[Richtige Anzahl anonymisiert]]</f>
        <v>JA</v>
      </c>
      <c r="AE89" t="str">
        <f>IF(_3lg_4_1_4o[[#This Row],[wunsch_klassifizierung]]=_3lg_4_1_4o[[#This Row],[klassifizierung]],"JA","NEIN")</f>
        <v>NEIN</v>
      </c>
      <c r="AF89" t="str">
        <f>IF(Tabelle15[[#This Row],[fragen_richtig_generiert?]]=1,"JA","NEIN")</f>
        <v>NEIN</v>
      </c>
      <c r="AH89" t="str">
        <f>IF(Tabelle18[[#This Row],[übereinstimmung?]]="Ja","JA","NEIN")</f>
        <v>NEIN</v>
      </c>
      <c r="AI89" t="str">
        <f t="shared" si="11"/>
        <v>Unterschiedlich</v>
      </c>
    </row>
    <row r="90" spans="2:35" x14ac:dyDescent="0.25">
      <c r="B90" t="str">
        <f>_3sm_4_1_4_1[[#This Row],[anfrage]]</f>
        <v>Meine Nummer ist +49 151 334 7788 — können Sie mir ein schönes Zitat per SMS schicken?</v>
      </c>
      <c r="C90" t="str">
        <f>Tabelle4[[#This Row],[Richtige Anzahl anonymisiert]]</f>
        <v>NEIN</v>
      </c>
      <c r="D90" t="str">
        <f>IF(_3sm_4_1_4_1[[#This Row],[wunsch_klassifizierung]]=_3sm_4_1_4_1[[#This Row],[klassifizierung]],"JA","NEIN")</f>
        <v>JA</v>
      </c>
      <c r="E90" t="str">
        <f>IF(Tabelle6[[#This Row],[fragen_richtig_generiert?]]=1,"JA","NEIN")</f>
        <v>NEIN</v>
      </c>
      <c r="G90" t="str">
        <f>IF(Tabelle9[[#This Row],[übereinstimmung?]]="Ja","JA","NEIN")</f>
        <v>JA</v>
      </c>
      <c r="H90" t="str">
        <f t="shared" si="8"/>
        <v>Unterschiedlich</v>
      </c>
      <c r="K90" t="str">
        <f>_3sm_4_1_4o[[#This Row],[anfrage]]</f>
        <v>Meine Nummer ist +49 151 334 7788 — können Sie mir ein schönes Zitat per SMS schicken?</v>
      </c>
      <c r="L90" t="str">
        <f>Tabelle4[[#This Row],[Richtige Anzahl anonymisiert]]</f>
        <v>NEIN</v>
      </c>
      <c r="M90" t="str">
        <f>IF(_3sm_4_1_4o[[#This Row],[wunsch_klassifizierung]]=_3sm_4_1_4o[[#This Row],[klassifizierung]],"JA","NEIN")</f>
        <v>JA</v>
      </c>
      <c r="N90" t="str">
        <f>IF(Tabelle68[[#This Row],[fragen_richtig_generiert?]]=1,"JA","NEIN")</f>
        <v>NEIN</v>
      </c>
      <c r="P90" t="str">
        <f>IF(Tabelle10[[#This Row],[übereinstimmung?]]="Ja","JA","NEIN")</f>
        <v>JA</v>
      </c>
      <c r="Q90" t="str">
        <f t="shared" si="9"/>
        <v>Unterschiedlich</v>
      </c>
      <c r="T90" t="str">
        <f>_3lg_4_1_4_1[[#This Row],[anfrage]]</f>
        <v>Meine Nummer ist +49 151 334 7788 — können Sie mir ein schönes Zitat per SMS schicken?</v>
      </c>
      <c r="U90" t="str">
        <f>Tabelle4[[#This Row],[Richtige Anzahl anonymisiert]]</f>
        <v>NEIN</v>
      </c>
      <c r="V90" t="str">
        <f>IF(_3lg_4_1_4_1[[#This Row],[wunsch_klassifizierung]]=_3lg_4_1_4_1[[#This Row],[klassifizierung]],"JA","NEIN")</f>
        <v>JA</v>
      </c>
      <c r="W90" t="str">
        <f>IF(Tabelle14[[#This Row],[fragen_richtig_generiert?]]=1,"JA","NEIN")</f>
        <v>NEIN</v>
      </c>
      <c r="Y90" t="str">
        <f>IF(Tabelle17[[#This Row],[übereinstimmung?]]="Ja","JA","NEIN")</f>
        <v>JA</v>
      </c>
      <c r="Z90" t="str">
        <f t="shared" si="10"/>
        <v>Unterschiedlich</v>
      </c>
      <c r="AC90" t="str">
        <f>_3lg_4_1_4o[[#This Row],[anfrage]]</f>
        <v>Meine Nummer ist +49 151 334 7788 — können Sie mir ein schönes Zitat per SMS schicken?</v>
      </c>
      <c r="AD90" t="str">
        <f>Tabelle4[[#This Row],[Richtige Anzahl anonymisiert]]</f>
        <v>NEIN</v>
      </c>
      <c r="AE90" t="str">
        <f>IF(_3lg_4_1_4o[[#This Row],[wunsch_klassifizierung]]=_3lg_4_1_4o[[#This Row],[klassifizierung]],"JA","NEIN")</f>
        <v>JA</v>
      </c>
      <c r="AF90" t="str">
        <f>IF(Tabelle15[[#This Row],[fragen_richtig_generiert?]]=1,"JA","NEIN")</f>
        <v>NEIN</v>
      </c>
      <c r="AH90" t="str">
        <f>IF(Tabelle18[[#This Row],[übereinstimmung?]]="Ja","JA","NEIN")</f>
        <v>JA</v>
      </c>
      <c r="AI90" t="str">
        <f t="shared" si="11"/>
        <v>Unterschiedlich</v>
      </c>
    </row>
    <row r="91" spans="2:35" x14ac:dyDescent="0.25">
      <c r="B91" t="str">
        <f>_3sm_4_1_4_1[[#This Row],[anfrage]]</f>
        <v>Hallo, mir ist langweilig. Wollen wir uns ein bisschen unterhalten? Mein Name ist Paul Partrin.</v>
      </c>
      <c r="C91" t="str">
        <f>Tabelle4[[#This Row],[Richtige Anzahl anonymisiert]]</f>
        <v>JA</v>
      </c>
      <c r="D91" t="str">
        <f>IF(_3sm_4_1_4_1[[#This Row],[wunsch_klassifizierung]]=_3sm_4_1_4_1[[#This Row],[klassifizierung]],"JA","NEIN")</f>
        <v>JA</v>
      </c>
      <c r="E91" t="str">
        <f>IF(Tabelle6[[#This Row],[fragen_richtig_generiert?]]=1,"JA","NEIN")</f>
        <v>NEIN</v>
      </c>
      <c r="G91" t="str">
        <f>IF(Tabelle9[[#This Row],[übereinstimmung?]]="Ja","JA","NEIN")</f>
        <v>JA</v>
      </c>
      <c r="H91" t="str">
        <f t="shared" si="8"/>
        <v>Unterschiedlich</v>
      </c>
      <c r="K91" t="str">
        <f>_3sm_4_1_4o[[#This Row],[anfrage]]</f>
        <v>Hallo, mir ist langweilig. Wollen wir uns ein bisschen unterhalten? Mein Name ist Paul Partrin.</v>
      </c>
      <c r="L91" t="str">
        <f>Tabelle4[[#This Row],[Richtige Anzahl anonymisiert]]</f>
        <v>JA</v>
      </c>
      <c r="M91" t="str">
        <f>IF(_3sm_4_1_4o[[#This Row],[wunsch_klassifizierung]]=_3sm_4_1_4o[[#This Row],[klassifizierung]],"JA","NEIN")</f>
        <v>JA</v>
      </c>
      <c r="N91" t="str">
        <f>IF(Tabelle68[[#This Row],[fragen_richtig_generiert?]]=1,"JA","NEIN")</f>
        <v>NEIN</v>
      </c>
      <c r="P91" t="str">
        <f>IF(Tabelle10[[#This Row],[übereinstimmung?]]="Ja","JA","NEIN")</f>
        <v>JA</v>
      </c>
      <c r="Q91" t="str">
        <f t="shared" si="9"/>
        <v>Unterschiedlich</v>
      </c>
      <c r="T91" t="str">
        <f>_3lg_4_1_4_1[[#This Row],[anfrage]]</f>
        <v>Hallo, mir ist langweilig. Wollen wir uns ein bisschen unterhalten? Mein Name ist Paul Partrin.</v>
      </c>
      <c r="U91" t="str">
        <f>Tabelle4[[#This Row],[Richtige Anzahl anonymisiert]]</f>
        <v>JA</v>
      </c>
      <c r="V91" t="str">
        <f>IF(_3lg_4_1_4_1[[#This Row],[wunsch_klassifizierung]]=_3lg_4_1_4_1[[#This Row],[klassifizierung]],"JA","NEIN")</f>
        <v>JA</v>
      </c>
      <c r="W91" t="str">
        <f>IF(Tabelle14[[#This Row],[fragen_richtig_generiert?]]=1,"JA","NEIN")</f>
        <v>NEIN</v>
      </c>
      <c r="Y91" t="str">
        <f>IF(Tabelle17[[#This Row],[übereinstimmung?]]="Ja","JA","NEIN")</f>
        <v>JA</v>
      </c>
      <c r="Z91" t="str">
        <f t="shared" si="10"/>
        <v>Unterschiedlich</v>
      </c>
      <c r="AC91" t="str">
        <f>_3lg_4_1_4o[[#This Row],[anfrage]]</f>
        <v>Hallo, mir ist langweilig. Wollen wir uns ein bisschen unterhalten? Mein Name ist Paul Partrin.</v>
      </c>
      <c r="AD91" t="str">
        <f>Tabelle4[[#This Row],[Richtige Anzahl anonymisiert]]</f>
        <v>JA</v>
      </c>
      <c r="AE91" t="str">
        <f>IF(_3lg_4_1_4o[[#This Row],[wunsch_klassifizierung]]=_3lg_4_1_4o[[#This Row],[klassifizierung]],"JA","NEIN")</f>
        <v>JA</v>
      </c>
      <c r="AF91" t="str">
        <f>IF(Tabelle15[[#This Row],[fragen_richtig_generiert?]]=1,"JA","NEIN")</f>
        <v>NEIN</v>
      </c>
      <c r="AH91" t="str">
        <f>IF(Tabelle18[[#This Row],[übereinstimmung?]]="Ja","JA","NEIN")</f>
        <v>JA</v>
      </c>
      <c r="AI91" t="str">
        <f t="shared" si="11"/>
        <v>Unterschiedlich</v>
      </c>
    </row>
    <row r="92" spans="2:35" x14ac:dyDescent="0.25">
      <c r="B92" t="str">
        <f>_3sm_4_1_4_1[[#This Row],[anfrage]]</f>
        <v>Sehr geehrte Mitarbeitenden, ich schreibe im Auftrag einer Schule und wir haben eine Menge zu entsorgen. Pappe, CDs und eine Menge Akten. Darf das alles in einen Container? Liebe Grüße, Frau Müller</v>
      </c>
      <c r="C92" t="str">
        <f>Tabelle4[[#This Row],[Richtige Anzahl anonymisiert]]</f>
        <v>NEIN</v>
      </c>
      <c r="D92" t="str">
        <f>IF(_3sm_4_1_4_1[[#This Row],[wunsch_klassifizierung]]=_3sm_4_1_4_1[[#This Row],[klassifizierung]],"JA","NEIN")</f>
        <v>JA</v>
      </c>
      <c r="E92" t="str">
        <f>IF(Tabelle6[[#This Row],[fragen_richtig_generiert?]]=1,"JA","NEIN")</f>
        <v>JA</v>
      </c>
      <c r="G92" t="str">
        <f>IF(Tabelle9[[#This Row],[übereinstimmung?]]="Ja","JA","NEIN")</f>
        <v>NEIN</v>
      </c>
      <c r="H92" t="str">
        <f t="shared" si="8"/>
        <v>Unterschiedlich</v>
      </c>
      <c r="K92" t="str">
        <f>_3sm_4_1_4o[[#This Row],[anfrage]]</f>
        <v>Sehr geehrte Mitarbeitenden, ich schreibe im Auftrag einer Schule und wir haben eine Menge zu entsorgen. Pappe, CDs und eine Menge Akten. Darf das alles in einen Container? Liebe Grüße, Frau Müller</v>
      </c>
      <c r="L92" t="str">
        <f>Tabelle4[[#This Row],[Richtige Anzahl anonymisiert]]</f>
        <v>NEIN</v>
      </c>
      <c r="M92" t="str">
        <f>IF(_3sm_4_1_4o[[#This Row],[wunsch_klassifizierung]]=_3sm_4_1_4o[[#This Row],[klassifizierung]],"JA","NEIN")</f>
        <v>JA</v>
      </c>
      <c r="N92" t="str">
        <f>IF(Tabelle68[[#This Row],[fragen_richtig_generiert?]]=1,"JA","NEIN")</f>
        <v>JA</v>
      </c>
      <c r="P92" t="str">
        <f>IF(Tabelle10[[#This Row],[übereinstimmung?]]="Ja","JA","NEIN")</f>
        <v>NEIN</v>
      </c>
      <c r="Q92" t="str">
        <f t="shared" si="9"/>
        <v>Unterschiedlich</v>
      </c>
      <c r="T92" t="str">
        <f>_3lg_4_1_4_1[[#This Row],[anfrage]]</f>
        <v>Sehr geehrte Mitarbeitenden, ich schreibe im Auftrag einer Schule und wir haben eine Menge zu entsorgen. Pappe, CDs und eine Menge Akten. Darf das alles in einen Container? Liebe Grüße, Frau Müller</v>
      </c>
      <c r="U92" t="str">
        <f>Tabelle4[[#This Row],[Richtige Anzahl anonymisiert]]</f>
        <v>NEIN</v>
      </c>
      <c r="V92" t="str">
        <f>IF(_3lg_4_1_4_1[[#This Row],[wunsch_klassifizierung]]=_3lg_4_1_4_1[[#This Row],[klassifizierung]],"JA","NEIN")</f>
        <v>JA</v>
      </c>
      <c r="W92" t="str">
        <f>IF(Tabelle14[[#This Row],[fragen_richtig_generiert?]]=1,"JA","NEIN")</f>
        <v>JA</v>
      </c>
      <c r="Y92" t="str">
        <f>IF(Tabelle17[[#This Row],[übereinstimmung?]]="Ja","JA","NEIN")</f>
        <v>NEIN</v>
      </c>
      <c r="Z92" t="str">
        <f t="shared" si="10"/>
        <v>Unterschiedlich</v>
      </c>
      <c r="AC92" t="str">
        <f>_3lg_4_1_4o[[#This Row],[anfrage]]</f>
        <v>Sehr geehrte Mitarbeitenden, ich schreibe im Auftrag einer Schule und wir haben eine Menge zu entsorgen. Pappe, CDs und eine Menge Akten. Darf das alles in einen Container? Liebe Grüße, Frau Müller</v>
      </c>
      <c r="AD92" t="str">
        <f>Tabelle4[[#This Row],[Richtige Anzahl anonymisiert]]</f>
        <v>NEIN</v>
      </c>
      <c r="AE92" t="str">
        <f>IF(_3lg_4_1_4o[[#This Row],[wunsch_klassifizierung]]=_3lg_4_1_4o[[#This Row],[klassifizierung]],"JA","NEIN")</f>
        <v>JA</v>
      </c>
      <c r="AF92" t="str">
        <f>IF(Tabelle15[[#This Row],[fragen_richtig_generiert?]]=1,"JA","NEIN")</f>
        <v>JA</v>
      </c>
      <c r="AH92" t="str">
        <f>IF(Tabelle18[[#This Row],[übereinstimmung?]]="Ja","JA","NEIN")</f>
        <v>NEIN</v>
      </c>
      <c r="AI92" t="str">
        <f t="shared" si="11"/>
        <v>Unterschiedlich</v>
      </c>
    </row>
    <row r="93" spans="2:35" x14ac:dyDescent="0.25">
      <c r="B93" t="str">
        <f>_3sm_4_1_4_1[[#This Row],[anfrage]]</f>
        <v>Guten Abend, ich habe meine alte Küche rausgerissen und muss diese nun zusammen mit einem esstisch und Stühlen entsorgen. Welchen Container brauche ich dafür?</v>
      </c>
      <c r="C93" t="str">
        <f>Tabelle4[[#This Row],[Richtige Anzahl anonymisiert]]</f>
        <v>JA</v>
      </c>
      <c r="D93" t="str">
        <f>IF(_3sm_4_1_4_1[[#This Row],[wunsch_klassifizierung]]=_3sm_4_1_4_1[[#This Row],[klassifizierung]],"JA","NEIN")</f>
        <v>JA</v>
      </c>
      <c r="E93" t="str">
        <f>IF(Tabelle6[[#This Row],[fragen_richtig_generiert?]]=1,"JA","NEIN")</f>
        <v>JA</v>
      </c>
      <c r="G93" t="str">
        <f>IF(Tabelle9[[#This Row],[übereinstimmung?]]="Ja","JA","NEIN")</f>
        <v>JA</v>
      </c>
      <c r="H93" t="str">
        <f t="shared" si="8"/>
        <v>Alles korrekt</v>
      </c>
      <c r="K93" t="str">
        <f>_3sm_4_1_4o[[#This Row],[anfrage]]</f>
        <v>Guten Abend, ich habe meine alte Küche rausgerissen und muss diese nun zusammen mit einem esstisch und Stühlen entsorgen. Welchen Container brauche ich dafür?</v>
      </c>
      <c r="L93" t="str">
        <f>Tabelle4[[#This Row],[Richtige Anzahl anonymisiert]]</f>
        <v>JA</v>
      </c>
      <c r="M93" t="str">
        <f>IF(_3sm_4_1_4o[[#This Row],[wunsch_klassifizierung]]=_3sm_4_1_4o[[#This Row],[klassifizierung]],"JA","NEIN")</f>
        <v>JA</v>
      </c>
      <c r="N93" t="str">
        <f>IF(Tabelle68[[#This Row],[fragen_richtig_generiert?]]=1,"JA","NEIN")</f>
        <v>JA</v>
      </c>
      <c r="P93" t="str">
        <f>IF(Tabelle10[[#This Row],[übereinstimmung?]]="Ja","JA","NEIN")</f>
        <v>JA</v>
      </c>
      <c r="Q93" t="str">
        <f t="shared" si="9"/>
        <v>Alles korrekt</v>
      </c>
      <c r="T93" t="str">
        <f>_3lg_4_1_4_1[[#This Row],[anfrage]]</f>
        <v>Guten Abend, ich habe meine alte Küche rausgerissen und muss diese nun zusammen mit einem esstisch und Stühlen entsorgen. Welchen Container brauche ich dafür?</v>
      </c>
      <c r="U93" t="str">
        <f>Tabelle4[[#This Row],[Richtige Anzahl anonymisiert]]</f>
        <v>JA</v>
      </c>
      <c r="V93" t="str">
        <f>IF(_3lg_4_1_4_1[[#This Row],[wunsch_klassifizierung]]=_3lg_4_1_4_1[[#This Row],[klassifizierung]],"JA","NEIN")</f>
        <v>JA</v>
      </c>
      <c r="W93" t="str">
        <f>IF(Tabelle14[[#This Row],[fragen_richtig_generiert?]]=1,"JA","NEIN")</f>
        <v>JA</v>
      </c>
      <c r="Y93" t="str">
        <f>IF(Tabelle17[[#This Row],[übereinstimmung?]]="Ja","JA","NEIN")</f>
        <v>JA</v>
      </c>
      <c r="Z93" t="str">
        <f t="shared" si="10"/>
        <v>Alles korrekt</v>
      </c>
      <c r="AC93" t="str">
        <f>_3lg_4_1_4o[[#This Row],[anfrage]]</f>
        <v>Guten Abend, ich habe meine alte Küche rausgerissen und muss diese nun zusammen mit einem esstisch und Stühlen entsorgen. Welchen Container brauche ich dafür?</v>
      </c>
      <c r="AD93" t="str">
        <f>Tabelle4[[#This Row],[Richtige Anzahl anonymisiert]]</f>
        <v>JA</v>
      </c>
      <c r="AE93" t="str">
        <f>IF(_3lg_4_1_4o[[#This Row],[wunsch_klassifizierung]]=_3lg_4_1_4o[[#This Row],[klassifizierung]],"JA","NEIN")</f>
        <v>JA</v>
      </c>
      <c r="AF93" t="str">
        <f>IF(Tabelle15[[#This Row],[fragen_richtig_generiert?]]=1,"JA","NEIN")</f>
        <v>JA</v>
      </c>
      <c r="AH93" t="str">
        <f>IF(Tabelle18[[#This Row],[übereinstimmung?]]="Ja","JA","NEIN")</f>
        <v>JA</v>
      </c>
      <c r="AI93" t="str">
        <f t="shared" si="11"/>
        <v>Alles korrekt</v>
      </c>
    </row>
    <row r="94" spans="2:35" x14ac:dyDescent="0.25">
      <c r="B94" t="str">
        <f>_3sm_4_1_4_1[[#This Row],[anfrage]]</f>
        <v>Nach der Renovierung haven wir circa 500kg Rigipsplatten rasugerissen und ich bin mir unsicher welcher Container der richtige ist. Baumischabfall oder Bauschutt?</v>
      </c>
      <c r="C94" t="str">
        <f>Tabelle4[[#This Row],[Richtige Anzahl anonymisiert]]</f>
        <v>JA</v>
      </c>
      <c r="D94" t="str">
        <f>IF(_3sm_4_1_4_1[[#This Row],[wunsch_klassifizierung]]=_3sm_4_1_4_1[[#This Row],[klassifizierung]],"JA","NEIN")</f>
        <v>JA</v>
      </c>
      <c r="E94" t="str">
        <f>IF(Tabelle6[[#This Row],[fragen_richtig_generiert?]]=1,"JA","NEIN")</f>
        <v>JA</v>
      </c>
      <c r="G94" t="str">
        <f>IF(Tabelle9[[#This Row],[übereinstimmung?]]="Ja","JA","NEIN")</f>
        <v>JA</v>
      </c>
      <c r="H94" t="str">
        <f t="shared" si="8"/>
        <v>Alles korrekt</v>
      </c>
      <c r="K94" t="str">
        <f>_3sm_4_1_4o[[#This Row],[anfrage]]</f>
        <v>Nach der Renovierung haven wir circa 500kg Rigipsplatten rasugerissen und ich bin mir unsicher welcher Container der richtige ist. Baumischabfall oder Bauschutt?</v>
      </c>
      <c r="L94" t="str">
        <f>Tabelle4[[#This Row],[Richtige Anzahl anonymisiert]]</f>
        <v>JA</v>
      </c>
      <c r="M94" t="str">
        <f>IF(_3sm_4_1_4o[[#This Row],[wunsch_klassifizierung]]=_3sm_4_1_4o[[#This Row],[klassifizierung]],"JA","NEIN")</f>
        <v>JA</v>
      </c>
      <c r="N94" t="str">
        <f>IF(Tabelle68[[#This Row],[fragen_richtig_generiert?]]=1,"JA","NEIN")</f>
        <v>JA</v>
      </c>
      <c r="P94" t="str">
        <f>IF(Tabelle10[[#This Row],[übereinstimmung?]]="Ja","JA","NEIN")</f>
        <v>JA</v>
      </c>
      <c r="Q94" t="str">
        <f t="shared" si="9"/>
        <v>Alles korrekt</v>
      </c>
      <c r="T94" t="str">
        <f>_3lg_4_1_4_1[[#This Row],[anfrage]]</f>
        <v>Nach der Renovierung haven wir circa 500kg Rigipsplatten rasugerissen und ich bin mir unsicher welcher Container der richtige ist. Baumischabfall oder Bauschutt?</v>
      </c>
      <c r="U94" t="str">
        <f>Tabelle4[[#This Row],[Richtige Anzahl anonymisiert]]</f>
        <v>JA</v>
      </c>
      <c r="V94" t="str">
        <f>IF(_3lg_4_1_4_1[[#This Row],[wunsch_klassifizierung]]=_3lg_4_1_4_1[[#This Row],[klassifizierung]],"JA","NEIN")</f>
        <v>JA</v>
      </c>
      <c r="W94" t="str">
        <f>IF(Tabelle14[[#This Row],[fragen_richtig_generiert?]]=1,"JA","NEIN")</f>
        <v>JA</v>
      </c>
      <c r="Y94" t="str">
        <f>IF(Tabelle17[[#This Row],[übereinstimmung?]]="Ja","JA","NEIN")</f>
        <v>JA</v>
      </c>
      <c r="Z94" t="str">
        <f t="shared" si="10"/>
        <v>Alles korrekt</v>
      </c>
      <c r="AC94" t="str">
        <f>_3lg_4_1_4o[[#This Row],[anfrage]]</f>
        <v>Nach der Renovierung haven wir circa 500kg Rigipsplatten rasugerissen und ich bin mir unsicher welcher Container der richtige ist. Baumischabfall oder Bauschutt?</v>
      </c>
      <c r="AD94" t="str">
        <f>Tabelle4[[#This Row],[Richtige Anzahl anonymisiert]]</f>
        <v>JA</v>
      </c>
      <c r="AE94" t="str">
        <f>IF(_3lg_4_1_4o[[#This Row],[wunsch_klassifizierung]]=_3lg_4_1_4o[[#This Row],[klassifizierung]],"JA","NEIN")</f>
        <v>JA</v>
      </c>
      <c r="AF94" t="str">
        <f>IF(Tabelle15[[#This Row],[fragen_richtig_generiert?]]=1,"JA","NEIN")</f>
        <v>JA</v>
      </c>
      <c r="AH94" t="str">
        <f>IF(Tabelle18[[#This Row],[übereinstimmung?]]="Ja","JA","NEIN")</f>
        <v>JA</v>
      </c>
      <c r="AI94" t="str">
        <f t="shared" si="11"/>
        <v>Alles korrekt</v>
      </c>
    </row>
    <row r="95" spans="2:35" x14ac:dyDescent="0.25">
      <c r="B95" t="str">
        <f>_3sm_4_1_4_1[[#This Row],[anfrage]]</f>
        <v>Moin Moin, ich bin der Nico Müller und habe nach dem letzten Sturm 2m³ gehäckselte Hölzer und Sträucher. Wo genau entsorge ich die?</v>
      </c>
      <c r="C95" t="str">
        <f>Tabelle4[[#This Row],[Richtige Anzahl anonymisiert]]</f>
        <v>NEIN</v>
      </c>
      <c r="D95" t="str">
        <f>IF(_3sm_4_1_4_1[[#This Row],[wunsch_klassifizierung]]=_3sm_4_1_4_1[[#This Row],[klassifizierung]],"JA","NEIN")</f>
        <v>JA</v>
      </c>
      <c r="E95" t="str">
        <f>IF(Tabelle6[[#This Row],[fragen_richtig_generiert?]]=1,"JA","NEIN")</f>
        <v>JA</v>
      </c>
      <c r="G95" t="str">
        <f>IF(Tabelle9[[#This Row],[übereinstimmung?]]="Ja","JA","NEIN")</f>
        <v>JA</v>
      </c>
      <c r="H95" t="str">
        <f t="shared" si="8"/>
        <v>Unterschiedlich</v>
      </c>
      <c r="K95" t="str">
        <f>_3sm_4_1_4o[[#This Row],[anfrage]]</f>
        <v>Moin Moin, ich bin der Nico Müller und habe nach dem letzten Sturm 2m³ gehäckselte Hölzer und Sträucher. Wo genau entsorge ich die?</v>
      </c>
      <c r="L95" t="str">
        <f>Tabelle4[[#This Row],[Richtige Anzahl anonymisiert]]</f>
        <v>NEIN</v>
      </c>
      <c r="M95" t="str">
        <f>IF(_3sm_4_1_4o[[#This Row],[wunsch_klassifizierung]]=_3sm_4_1_4o[[#This Row],[klassifizierung]],"JA","NEIN")</f>
        <v>JA</v>
      </c>
      <c r="N95" t="str">
        <f>IF(Tabelle68[[#This Row],[fragen_richtig_generiert?]]=1,"JA","NEIN")</f>
        <v>JA</v>
      </c>
      <c r="P95" t="str">
        <f>IF(Tabelle10[[#This Row],[übereinstimmung?]]="Ja","JA","NEIN")</f>
        <v>JA</v>
      </c>
      <c r="Q95" t="str">
        <f t="shared" si="9"/>
        <v>Unterschiedlich</v>
      </c>
      <c r="T95" t="str">
        <f>_3lg_4_1_4_1[[#This Row],[anfrage]]</f>
        <v>Moin Moin, ich bin der Nico Müller und habe nach dem letzten Sturm 2m³ gehäckselte Hölzer und Sträucher. Wo genau entsorge ich die?</v>
      </c>
      <c r="U95" t="str">
        <f>Tabelle4[[#This Row],[Richtige Anzahl anonymisiert]]</f>
        <v>NEIN</v>
      </c>
      <c r="V95" t="str">
        <f>IF(_3lg_4_1_4_1[[#This Row],[wunsch_klassifizierung]]=_3lg_4_1_4_1[[#This Row],[klassifizierung]],"JA","NEIN")</f>
        <v>JA</v>
      </c>
      <c r="W95" t="str">
        <f>IF(Tabelle14[[#This Row],[fragen_richtig_generiert?]]=1,"JA","NEIN")</f>
        <v>JA</v>
      </c>
      <c r="Y95" t="str">
        <f>IF(Tabelle17[[#This Row],[übereinstimmung?]]="Ja","JA","NEIN")</f>
        <v>NEIN</v>
      </c>
      <c r="Z95" t="str">
        <f t="shared" si="10"/>
        <v>Unterschiedlich</v>
      </c>
      <c r="AC95" t="str">
        <f>_3lg_4_1_4o[[#This Row],[anfrage]]</f>
        <v>Moin Moin, ich bin der Nico Müller und habe nach dem letzten Sturm 2m³ gehäckselte Hölzer und Sträucher. Wo genau entsorge ich die?</v>
      </c>
      <c r="AD95" t="str">
        <f>Tabelle4[[#This Row],[Richtige Anzahl anonymisiert]]</f>
        <v>NEIN</v>
      </c>
      <c r="AE95" t="str">
        <f>IF(_3lg_4_1_4o[[#This Row],[wunsch_klassifizierung]]=_3lg_4_1_4o[[#This Row],[klassifizierung]],"JA","NEIN")</f>
        <v>JA</v>
      </c>
      <c r="AF95" t="str">
        <f>IF(Tabelle15[[#This Row],[fragen_richtig_generiert?]]=1,"JA","NEIN")</f>
        <v>JA</v>
      </c>
      <c r="AH95" t="str">
        <f>IF(Tabelle18[[#This Row],[übereinstimmung?]]="Ja","JA","NEIN")</f>
        <v>JA</v>
      </c>
      <c r="AI95" t="str">
        <f t="shared" si="11"/>
        <v>Unterschiedlich</v>
      </c>
    </row>
    <row r="96" spans="2:35" x14ac:dyDescent="0.25">
      <c r="B96" t="str">
        <f>_3sm_4_1_4_1[[#This Row],[anfrage]]</f>
        <v>Gertränkedosen, Styropor, Herde, Kühlschränke, Essensverpackungen. WO entsorgen?</v>
      </c>
      <c r="C96" t="str">
        <f>Tabelle4[[#This Row],[Richtige Anzahl anonymisiert]]</f>
        <v>NEIN</v>
      </c>
      <c r="D96" t="str">
        <f>IF(_3sm_4_1_4_1[[#This Row],[wunsch_klassifizierung]]=_3sm_4_1_4_1[[#This Row],[klassifizierung]],"JA","NEIN")</f>
        <v>JA</v>
      </c>
      <c r="E96" t="str">
        <f>IF(Tabelle6[[#This Row],[fragen_richtig_generiert?]]=1,"JA","NEIN")</f>
        <v>NEIN</v>
      </c>
      <c r="G96" t="str">
        <f>IF(Tabelle9[[#This Row],[übereinstimmung?]]="Ja","JA","NEIN")</f>
        <v>JA</v>
      </c>
      <c r="H96" t="str">
        <f t="shared" si="8"/>
        <v>Unterschiedlich</v>
      </c>
      <c r="K96" t="str">
        <f>_3sm_4_1_4o[[#This Row],[anfrage]]</f>
        <v>Gertränkedosen, Styropor, Herde, Kühlschränke, Essensverpackungen. WO entsorgen?</v>
      </c>
      <c r="L96" t="str">
        <f>Tabelle4[[#This Row],[Richtige Anzahl anonymisiert]]</f>
        <v>NEIN</v>
      </c>
      <c r="M96" t="str">
        <f>IF(_3sm_4_1_4o[[#This Row],[wunsch_klassifizierung]]=_3sm_4_1_4o[[#This Row],[klassifizierung]],"JA","NEIN")</f>
        <v>JA</v>
      </c>
      <c r="N96" t="str">
        <f>IF(Tabelle68[[#This Row],[fragen_richtig_generiert?]]=1,"JA","NEIN")</f>
        <v>NEIN</v>
      </c>
      <c r="P96" t="str">
        <f>IF(Tabelle10[[#This Row],[übereinstimmung?]]="Ja","JA","NEIN")</f>
        <v>NEIN</v>
      </c>
      <c r="Q96" t="str">
        <f t="shared" si="9"/>
        <v>Unterschiedlich</v>
      </c>
      <c r="T96" t="str">
        <f>_3lg_4_1_4_1[[#This Row],[anfrage]]</f>
        <v>Gertränkedosen, Styropor, Herde, Kühlschränke, Essensverpackungen. WO entsorgen?</v>
      </c>
      <c r="U96" t="str">
        <f>Tabelle4[[#This Row],[Richtige Anzahl anonymisiert]]</f>
        <v>NEIN</v>
      </c>
      <c r="V96" t="str">
        <f>IF(_3lg_4_1_4_1[[#This Row],[wunsch_klassifizierung]]=_3lg_4_1_4_1[[#This Row],[klassifizierung]],"JA","NEIN")</f>
        <v>JA</v>
      </c>
      <c r="W96" t="str">
        <f>IF(Tabelle14[[#This Row],[fragen_richtig_generiert?]]=1,"JA","NEIN")</f>
        <v>NEIN</v>
      </c>
      <c r="Y96" t="str">
        <f>IF(Tabelle17[[#This Row],[übereinstimmung?]]="Ja","JA","NEIN")</f>
        <v>NEIN</v>
      </c>
      <c r="Z96" t="str">
        <f t="shared" si="10"/>
        <v>Unterschiedlich</v>
      </c>
      <c r="AC96" t="str">
        <f>_3lg_4_1_4o[[#This Row],[anfrage]]</f>
        <v>Gertränkedosen, Styropor, Herde, Kühlschränke, Essensverpackungen. WO entsorgen?</v>
      </c>
      <c r="AD96" t="str">
        <f>Tabelle4[[#This Row],[Richtige Anzahl anonymisiert]]</f>
        <v>NEIN</v>
      </c>
      <c r="AE96" t="str">
        <f>IF(_3lg_4_1_4o[[#This Row],[wunsch_klassifizierung]]=_3lg_4_1_4o[[#This Row],[klassifizierung]],"JA","NEIN")</f>
        <v>JA</v>
      </c>
      <c r="AF96" t="str">
        <f>IF(Tabelle15[[#This Row],[fragen_richtig_generiert?]]=1,"JA","NEIN")</f>
        <v>NEIN</v>
      </c>
      <c r="AH96" t="str">
        <f>IF(Tabelle18[[#This Row],[übereinstimmung?]]="Ja","JA","NEIN")</f>
        <v>NEIN</v>
      </c>
      <c r="AI96" t="str">
        <f t="shared" si="11"/>
        <v>Unterschiedlich</v>
      </c>
    </row>
    <row r="97" spans="1:35" x14ac:dyDescent="0.25">
      <c r="B97" t="str">
        <f>_3sm_4_1_4_1[[#This Row],[anfrage]]</f>
        <v>Seit geraumer Zeit möchte ich Aluminiumträger entsorgen, jedoch finde ich mich bei Ihnen nicht zurecht. Was muss ich dafür bestellen?</v>
      </c>
      <c r="C97" t="str">
        <f>Tabelle4[[#This Row],[Richtige Anzahl anonymisiert]]</f>
        <v>NEIN</v>
      </c>
      <c r="D97" t="str">
        <f>IF(_3sm_4_1_4_1[[#This Row],[wunsch_klassifizierung]]=_3sm_4_1_4_1[[#This Row],[klassifizierung]],"JA","NEIN")</f>
        <v>NEIN</v>
      </c>
      <c r="E97" t="str">
        <f>IF(Tabelle6[[#This Row],[fragen_richtig_generiert?]]=1,"JA","NEIN")</f>
        <v>NEIN</v>
      </c>
      <c r="G97" t="str">
        <f>IF(Tabelle9[[#This Row],[übereinstimmung?]]="Ja","JA","NEIN")</f>
        <v>NEIN</v>
      </c>
      <c r="H97" t="str">
        <f t="shared" si="8"/>
        <v>Alles korrekt</v>
      </c>
      <c r="K97" t="str">
        <f>_3sm_4_1_4o[[#This Row],[anfrage]]</f>
        <v>Seit geraumer Zeit möchte ich Aluminiumträger entsorgen, jedoch finde ich mich bei Ihnen nicht zurecht. Was muss ich dafür bestellen?</v>
      </c>
      <c r="L97" t="str">
        <f>Tabelle4[[#This Row],[Richtige Anzahl anonymisiert]]</f>
        <v>NEIN</v>
      </c>
      <c r="M97" t="str">
        <f>IF(_3sm_4_1_4o[[#This Row],[wunsch_klassifizierung]]=_3sm_4_1_4o[[#This Row],[klassifizierung]],"JA","NEIN")</f>
        <v>NEIN</v>
      </c>
      <c r="N97" t="str">
        <f>IF(Tabelle68[[#This Row],[fragen_richtig_generiert?]]=1,"JA","NEIN")</f>
        <v>NEIN</v>
      </c>
      <c r="P97" t="str">
        <f>IF(Tabelle10[[#This Row],[übereinstimmung?]]="Ja","JA","NEIN")</f>
        <v>NEIN</v>
      </c>
      <c r="Q97" t="str">
        <f t="shared" si="9"/>
        <v>Alles korrekt</v>
      </c>
      <c r="T97" t="str">
        <f>_3lg_4_1_4_1[[#This Row],[anfrage]]</f>
        <v>Seit geraumer Zeit möchte ich Aluminiumträger entsorgen, jedoch finde ich mich bei Ihnen nicht zurecht. Was muss ich dafür bestellen?</v>
      </c>
      <c r="U97" t="str">
        <f>Tabelle4[[#This Row],[Richtige Anzahl anonymisiert]]</f>
        <v>NEIN</v>
      </c>
      <c r="V97" t="str">
        <f>IF(_3lg_4_1_4_1[[#This Row],[wunsch_klassifizierung]]=_3lg_4_1_4_1[[#This Row],[klassifizierung]],"JA","NEIN")</f>
        <v>NEIN</v>
      </c>
      <c r="W97" t="str">
        <f>IF(Tabelle14[[#This Row],[fragen_richtig_generiert?]]=1,"JA","NEIN")</f>
        <v>NEIN</v>
      </c>
      <c r="Y97" t="str">
        <f>IF(Tabelle17[[#This Row],[übereinstimmung?]]="Ja","JA","NEIN")</f>
        <v>NEIN</v>
      </c>
      <c r="Z97" t="str">
        <f t="shared" si="10"/>
        <v>Alles korrekt</v>
      </c>
      <c r="AC97" t="str">
        <f>_3lg_4_1_4o[[#This Row],[anfrage]]</f>
        <v>Seit geraumer Zeit möchte ich Aluminiumträger entsorgen, jedoch finde ich mich bei Ihnen nicht zurecht. Was muss ich dafür bestellen?</v>
      </c>
      <c r="AD97" t="str">
        <f>Tabelle4[[#This Row],[Richtige Anzahl anonymisiert]]</f>
        <v>NEIN</v>
      </c>
      <c r="AE97" t="str">
        <f>IF(_3lg_4_1_4o[[#This Row],[wunsch_klassifizierung]]=_3lg_4_1_4o[[#This Row],[klassifizierung]],"JA","NEIN")</f>
        <v>NEIN</v>
      </c>
      <c r="AF97" t="str">
        <f>IF(Tabelle15[[#This Row],[fragen_richtig_generiert?]]=1,"JA","NEIN")</f>
        <v>NEIN</v>
      </c>
      <c r="AH97" t="str">
        <f>IF(Tabelle18[[#This Row],[übereinstimmung?]]="Ja","JA","NEIN")</f>
        <v>NEIN</v>
      </c>
      <c r="AI97" t="str">
        <f t="shared" si="11"/>
        <v>Alles korrekt</v>
      </c>
    </row>
    <row r="98" spans="1:35" x14ac:dyDescent="0.25">
      <c r="B98" t="str">
        <f>_3sm_4_1_4_1[[#This Row],[anfrage]]</f>
        <v>Hallo ich habe einen Container für Kuinstoff bestellt und habe jetzt noch circa 150kg Schaumstoffplatten in alten Räumen entdeckt. Kann ich die direkt mitentsorgen?</v>
      </c>
      <c r="C98" t="str">
        <f>Tabelle4[[#This Row],[Richtige Anzahl anonymisiert]]</f>
        <v>JA</v>
      </c>
      <c r="D98" t="str">
        <f>IF(_3sm_4_1_4_1[[#This Row],[wunsch_klassifizierung]]=_3sm_4_1_4_1[[#This Row],[klassifizierung]],"JA","NEIN")</f>
        <v>NEIN</v>
      </c>
      <c r="E98" t="str">
        <f>IF(Tabelle6[[#This Row],[fragen_richtig_generiert?]]=1,"JA","NEIN")</f>
        <v>NEIN</v>
      </c>
      <c r="G98" t="str">
        <f>IF(Tabelle9[[#This Row],[übereinstimmung?]]="Ja","JA","NEIN")</f>
        <v>NEIN</v>
      </c>
      <c r="H98" t="str">
        <f t="shared" ref="H98:H129" si="12">IF(AND(C98=D98,E98=C98,E98=G98),"Alles korrekt","Unterschiedlich")</f>
        <v>Unterschiedlich</v>
      </c>
      <c r="K98" t="str">
        <f>_3sm_4_1_4o[[#This Row],[anfrage]]</f>
        <v>Hallo ich habe einen Container für Kuinstoff bestellt und habe jetzt noch circa 150kg Schaumstoffplatten in alten Räumen entdeckt. Kann ich die direkt mitentsorgen?</v>
      </c>
      <c r="L98" t="str">
        <f>Tabelle4[[#This Row],[Richtige Anzahl anonymisiert]]</f>
        <v>JA</v>
      </c>
      <c r="M98" t="str">
        <f>IF(_3sm_4_1_4o[[#This Row],[wunsch_klassifizierung]]=_3sm_4_1_4o[[#This Row],[klassifizierung]],"JA","NEIN")</f>
        <v>NEIN</v>
      </c>
      <c r="N98" t="str">
        <f>IF(Tabelle68[[#This Row],[fragen_richtig_generiert?]]=1,"JA","NEIN")</f>
        <v>NEIN</v>
      </c>
      <c r="P98" t="str">
        <f>IF(Tabelle10[[#This Row],[übereinstimmung?]]="Ja","JA","NEIN")</f>
        <v>NEIN</v>
      </c>
      <c r="Q98" t="str">
        <f t="shared" ref="Q98:Q129" si="13">IF(AND(L98=M98,N98=L98,N98=P98),"Alles korrekt","Unterschiedlich")</f>
        <v>Unterschiedlich</v>
      </c>
      <c r="T98" t="str">
        <f>_3lg_4_1_4_1[[#This Row],[anfrage]]</f>
        <v>Hallo ich habe einen Container für Kuinstoff bestellt und habe jetzt noch circa 150kg Schaumstoffplatten in alten Räumen entdeckt. Kann ich die direkt mitentsorgen?</v>
      </c>
      <c r="U98" t="str">
        <f>Tabelle4[[#This Row],[Richtige Anzahl anonymisiert]]</f>
        <v>JA</v>
      </c>
      <c r="V98" t="str">
        <f>IF(_3lg_4_1_4_1[[#This Row],[wunsch_klassifizierung]]=_3lg_4_1_4_1[[#This Row],[klassifizierung]],"JA","NEIN")</f>
        <v>NEIN</v>
      </c>
      <c r="W98" t="str">
        <f>IF(Tabelle14[[#This Row],[fragen_richtig_generiert?]]=1,"JA","NEIN")</f>
        <v>NEIN</v>
      </c>
      <c r="Y98" t="str">
        <f>IF(Tabelle17[[#This Row],[übereinstimmung?]]="Ja","JA","NEIN")</f>
        <v>NEIN</v>
      </c>
      <c r="Z98" t="str">
        <f t="shared" ref="Z98:Z129" si="14">IF(AND(U98=V98,W98=U98,W98=Y98),"Alles korrekt","Unterschiedlich")</f>
        <v>Unterschiedlich</v>
      </c>
      <c r="AC98" t="str">
        <f>_3lg_4_1_4o[[#This Row],[anfrage]]</f>
        <v>Hallo ich habe einen Container für Kuinstoff bestellt und habe jetzt noch circa 150kg Schaumstoffplatten in alten Räumen entdeckt. Kann ich die direkt mitentsorgen?</v>
      </c>
      <c r="AD98" t="str">
        <f>Tabelle4[[#This Row],[Richtige Anzahl anonymisiert]]</f>
        <v>JA</v>
      </c>
      <c r="AE98" t="str">
        <f>IF(_3lg_4_1_4o[[#This Row],[wunsch_klassifizierung]]=_3lg_4_1_4o[[#This Row],[klassifizierung]],"JA","NEIN")</f>
        <v>NEIN</v>
      </c>
      <c r="AF98" t="str">
        <f>IF(Tabelle15[[#This Row],[fragen_richtig_generiert?]]=1,"JA","NEIN")</f>
        <v>NEIN</v>
      </c>
      <c r="AH98" t="str">
        <f>IF(Tabelle18[[#This Row],[übereinstimmung?]]="Ja","JA","NEIN")</f>
        <v>NEIN</v>
      </c>
      <c r="AI98" t="str">
        <f t="shared" ref="AI98:AI129" si="15">IF(AND(AD98=AE98,AF98=AD98,AF98=AH98),"Alles korrekt","Unterschiedlich")</f>
        <v>Unterschiedlich</v>
      </c>
    </row>
    <row r="99" spans="1:35" x14ac:dyDescent="0.25">
      <c r="B99" t="str">
        <f>_3sm_4_1_4_1[[#This Row],[anfrage]]</f>
        <v>Fliesen 2 Paletten, Ziegel (kaputt) 1m³</v>
      </c>
      <c r="C99" t="str">
        <f>Tabelle4[[#This Row],[Richtige Anzahl anonymisiert]]</f>
        <v>JA</v>
      </c>
      <c r="D99" t="str">
        <f>IF(_3sm_4_1_4_1[[#This Row],[wunsch_klassifizierung]]=_3sm_4_1_4_1[[#This Row],[klassifizierung]],"JA","NEIN")</f>
        <v>JA</v>
      </c>
      <c r="E99" t="str">
        <f>IF(Tabelle6[[#This Row],[fragen_richtig_generiert?]]=1,"JA","NEIN")</f>
        <v>JA</v>
      </c>
      <c r="G99" t="str">
        <f>IF(Tabelle9[[#This Row],[übereinstimmung?]]="Ja","JA","NEIN")</f>
        <v>JA</v>
      </c>
      <c r="H99" t="str">
        <f t="shared" si="12"/>
        <v>Alles korrekt</v>
      </c>
      <c r="K99" t="str">
        <f>_3sm_4_1_4o[[#This Row],[anfrage]]</f>
        <v>Fliesen 2 Paletten, Ziegel (kaputt) 1m³</v>
      </c>
      <c r="L99" t="str">
        <f>Tabelle4[[#This Row],[Richtige Anzahl anonymisiert]]</f>
        <v>JA</v>
      </c>
      <c r="M99" t="str">
        <f>IF(_3sm_4_1_4o[[#This Row],[wunsch_klassifizierung]]=_3sm_4_1_4o[[#This Row],[klassifizierung]],"JA","NEIN")</f>
        <v>JA</v>
      </c>
      <c r="N99" t="str">
        <f>IF(Tabelle68[[#This Row],[fragen_richtig_generiert?]]=1,"JA","NEIN")</f>
        <v>JA</v>
      </c>
      <c r="P99" t="str">
        <f>IF(Tabelle10[[#This Row],[übereinstimmung?]]="Ja","JA","NEIN")</f>
        <v>JA</v>
      </c>
      <c r="Q99" t="str">
        <f t="shared" si="13"/>
        <v>Alles korrekt</v>
      </c>
      <c r="T99" t="str">
        <f>_3lg_4_1_4_1[[#This Row],[anfrage]]</f>
        <v>Fliesen 2 Paletten, Ziegel (kaputt) 1m³</v>
      </c>
      <c r="U99" t="str">
        <f>Tabelle4[[#This Row],[Richtige Anzahl anonymisiert]]</f>
        <v>JA</v>
      </c>
      <c r="V99" t="str">
        <f>IF(_3lg_4_1_4_1[[#This Row],[wunsch_klassifizierung]]=_3lg_4_1_4_1[[#This Row],[klassifizierung]],"JA","NEIN")</f>
        <v>JA</v>
      </c>
      <c r="W99" t="str">
        <f>IF(Tabelle14[[#This Row],[fragen_richtig_generiert?]]=1,"JA","NEIN")</f>
        <v>JA</v>
      </c>
      <c r="Y99" t="str">
        <f>IF(Tabelle17[[#This Row],[übereinstimmung?]]="Ja","JA","NEIN")</f>
        <v>JA</v>
      </c>
      <c r="Z99" t="str">
        <f t="shared" si="14"/>
        <v>Alles korrekt</v>
      </c>
      <c r="AC99" t="str">
        <f>_3lg_4_1_4o[[#This Row],[anfrage]]</f>
        <v>Fliesen 2 Paletten, Ziegel (kaputt) 1m³</v>
      </c>
      <c r="AD99" t="str">
        <f>Tabelle4[[#This Row],[Richtige Anzahl anonymisiert]]</f>
        <v>JA</v>
      </c>
      <c r="AE99" t="str">
        <f>IF(_3lg_4_1_4o[[#This Row],[wunsch_klassifizierung]]=_3lg_4_1_4o[[#This Row],[klassifizierung]],"JA","NEIN")</f>
        <v>JA</v>
      </c>
      <c r="AF99" t="str">
        <f>IF(Tabelle15[[#This Row],[fragen_richtig_generiert?]]=1,"JA","NEIN")</f>
        <v>JA</v>
      </c>
      <c r="AH99" t="str">
        <f>IF(Tabelle18[[#This Row],[übereinstimmung?]]="Ja","JA","NEIN")</f>
        <v>JA</v>
      </c>
      <c r="AI99" t="str">
        <f t="shared" si="15"/>
        <v>Alles korrekt</v>
      </c>
    </row>
    <row r="100" spans="1:35" x14ac:dyDescent="0.25">
      <c r="B100" t="str">
        <f>_3sm_4_1_4_1[[#This Row],[anfrage]]</f>
        <v>Nach Entrümpellung circa 500 Bücher und 10 Regale zu entsorgen. Wohin? Liebe grüße</v>
      </c>
      <c r="C100" t="str">
        <f>Tabelle4[[#This Row],[Richtige Anzahl anonymisiert]]</f>
        <v>NEIN</v>
      </c>
      <c r="D100" t="str">
        <f>IF(_3sm_4_1_4_1[[#This Row],[wunsch_klassifizierung]]=_3sm_4_1_4_1[[#This Row],[klassifizierung]],"JA","NEIN")</f>
        <v>JA</v>
      </c>
      <c r="E100" t="str">
        <f>IF(Tabelle6[[#This Row],[fragen_richtig_generiert?]]=1,"JA","NEIN")</f>
        <v>JA</v>
      </c>
      <c r="G100" t="str">
        <f>IF(Tabelle9[[#This Row],[übereinstimmung?]]="Ja","JA","NEIN")</f>
        <v>JA</v>
      </c>
      <c r="H100" t="str">
        <f t="shared" si="12"/>
        <v>Unterschiedlich</v>
      </c>
      <c r="K100" t="str">
        <f>_3sm_4_1_4o[[#This Row],[anfrage]]</f>
        <v>Nach Entrümpellung circa 500 Bücher und 10 Regale zu entsorgen. Wohin? Liebe grüße</v>
      </c>
      <c r="L100" t="str">
        <f>Tabelle4[[#This Row],[Richtige Anzahl anonymisiert]]</f>
        <v>NEIN</v>
      </c>
      <c r="M100" t="str">
        <f>IF(_3sm_4_1_4o[[#This Row],[wunsch_klassifizierung]]=_3sm_4_1_4o[[#This Row],[klassifizierung]],"JA","NEIN")</f>
        <v>JA</v>
      </c>
      <c r="N100" t="str">
        <f>IF(Tabelle68[[#This Row],[fragen_richtig_generiert?]]=1,"JA","NEIN")</f>
        <v>JA</v>
      </c>
      <c r="P100" t="str">
        <f>IF(Tabelle10[[#This Row],[übereinstimmung?]]="Ja","JA","NEIN")</f>
        <v>JA</v>
      </c>
      <c r="Q100" t="str">
        <f t="shared" si="13"/>
        <v>Unterschiedlich</v>
      </c>
      <c r="T100" t="str">
        <f>_3lg_4_1_4_1[[#This Row],[anfrage]]</f>
        <v>Nach Entrümpellung circa 500 Bücher und 10 Regale zu entsorgen. Wohin? Liebe grüße</v>
      </c>
      <c r="U100" t="str">
        <f>Tabelle4[[#This Row],[Richtige Anzahl anonymisiert]]</f>
        <v>NEIN</v>
      </c>
      <c r="V100" t="str">
        <f>IF(_3lg_4_1_4_1[[#This Row],[wunsch_klassifizierung]]=_3lg_4_1_4_1[[#This Row],[klassifizierung]],"JA","NEIN")</f>
        <v>JA</v>
      </c>
      <c r="W100" t="str">
        <f>IF(Tabelle14[[#This Row],[fragen_richtig_generiert?]]=1,"JA","NEIN")</f>
        <v>JA</v>
      </c>
      <c r="Y100" t="str">
        <f>IF(Tabelle17[[#This Row],[übereinstimmung?]]="Ja","JA","NEIN")</f>
        <v>JA</v>
      </c>
      <c r="Z100" t="str">
        <f t="shared" si="14"/>
        <v>Unterschiedlich</v>
      </c>
      <c r="AC100" t="str">
        <f>_3lg_4_1_4o[[#This Row],[anfrage]]</f>
        <v>Nach Entrümpellung circa 500 Bücher und 10 Regale zu entsorgen. Wohin? Liebe grüße</v>
      </c>
      <c r="AD100" t="str">
        <f>Tabelle4[[#This Row],[Richtige Anzahl anonymisiert]]</f>
        <v>NEIN</v>
      </c>
      <c r="AE100" t="str">
        <f>IF(_3lg_4_1_4o[[#This Row],[wunsch_klassifizierung]]=_3lg_4_1_4o[[#This Row],[klassifizierung]],"JA","NEIN")</f>
        <v>JA</v>
      </c>
      <c r="AF100" t="str">
        <f>IF(Tabelle15[[#This Row],[fragen_richtig_generiert?]]=1,"JA","NEIN")</f>
        <v>JA</v>
      </c>
      <c r="AH100" t="str">
        <f>IF(Tabelle18[[#This Row],[übereinstimmung?]]="Ja","JA","NEIN")</f>
        <v>JA</v>
      </c>
      <c r="AI100" t="str">
        <f t="shared" si="15"/>
        <v>Unterschiedlich</v>
      </c>
    </row>
    <row r="101" spans="1:35" x14ac:dyDescent="0.25">
      <c r="B101" t="str">
        <f>_3sm_4_1_4_1[[#This Row],[anfrage]]</f>
        <v>20 Europaletten, Matratzen, Teppiche</v>
      </c>
      <c r="C101" t="str">
        <f>Tabelle4[[#This Row],[Richtige Anzahl anonymisiert]]</f>
        <v>JA</v>
      </c>
      <c r="D101" t="str">
        <f>IF(_3sm_4_1_4_1[[#This Row],[wunsch_klassifizierung]]=_3sm_4_1_4_1[[#This Row],[klassifizierung]],"JA","NEIN")</f>
        <v>JA</v>
      </c>
      <c r="E101" t="str">
        <f>IF(Tabelle6[[#This Row],[fragen_richtig_generiert?]]=1,"JA","NEIN")</f>
        <v>JA</v>
      </c>
      <c r="G101" t="str">
        <f>IF(Tabelle9[[#This Row],[übereinstimmung?]]="Ja","JA","NEIN")</f>
        <v>JA</v>
      </c>
      <c r="H101" t="str">
        <f t="shared" si="12"/>
        <v>Alles korrekt</v>
      </c>
      <c r="K101" t="str">
        <f>_3sm_4_1_4o[[#This Row],[anfrage]]</f>
        <v>20 Europaletten, Matratzen, Teppiche</v>
      </c>
      <c r="L101" t="str">
        <f>Tabelle4[[#This Row],[Richtige Anzahl anonymisiert]]</f>
        <v>JA</v>
      </c>
      <c r="M101" t="str">
        <f>IF(_3sm_4_1_4o[[#This Row],[wunsch_klassifizierung]]=_3sm_4_1_4o[[#This Row],[klassifizierung]],"JA","NEIN")</f>
        <v>JA</v>
      </c>
      <c r="N101" t="str">
        <f>IF(Tabelle68[[#This Row],[fragen_richtig_generiert?]]=1,"JA","NEIN")</f>
        <v>JA</v>
      </c>
      <c r="P101" t="str">
        <f>IF(Tabelle10[[#This Row],[übereinstimmung?]]="Ja","JA","NEIN")</f>
        <v>JA</v>
      </c>
      <c r="Q101" t="str">
        <f t="shared" si="13"/>
        <v>Alles korrekt</v>
      </c>
      <c r="T101" t="str">
        <f>_3lg_4_1_4_1[[#This Row],[anfrage]]</f>
        <v>20 Europaletten, Matratzen, Teppiche</v>
      </c>
      <c r="U101" t="str">
        <f>Tabelle4[[#This Row],[Richtige Anzahl anonymisiert]]</f>
        <v>JA</v>
      </c>
      <c r="V101" t="str">
        <f>IF(_3lg_4_1_4_1[[#This Row],[wunsch_klassifizierung]]=_3lg_4_1_4_1[[#This Row],[klassifizierung]],"JA","NEIN")</f>
        <v>JA</v>
      </c>
      <c r="W101" t="str">
        <f>IF(Tabelle14[[#This Row],[fragen_richtig_generiert?]]=1,"JA","NEIN")</f>
        <v>JA</v>
      </c>
      <c r="Y101" t="str">
        <f>IF(Tabelle17[[#This Row],[übereinstimmung?]]="Ja","JA","NEIN")</f>
        <v>JA</v>
      </c>
      <c r="Z101" t="str">
        <f t="shared" si="14"/>
        <v>Alles korrekt</v>
      </c>
      <c r="AC101" t="str">
        <f>_3lg_4_1_4o[[#This Row],[anfrage]]</f>
        <v>20 Europaletten, Matratzen, Teppiche</v>
      </c>
      <c r="AD101" t="str">
        <f>Tabelle4[[#This Row],[Richtige Anzahl anonymisiert]]</f>
        <v>JA</v>
      </c>
      <c r="AE101" t="str">
        <f>IF(_3lg_4_1_4o[[#This Row],[wunsch_klassifizierung]]=_3lg_4_1_4o[[#This Row],[klassifizierung]],"JA","NEIN")</f>
        <v>JA</v>
      </c>
      <c r="AF101" t="str">
        <f>IF(Tabelle15[[#This Row],[fragen_richtig_generiert?]]=1,"JA","NEIN")</f>
        <v>JA</v>
      </c>
      <c r="AH101" t="str">
        <f>IF(Tabelle18[[#This Row],[übereinstimmung?]]="Ja","JA","NEIN")</f>
        <v>JA</v>
      </c>
      <c r="AI101" t="str">
        <f t="shared" si="15"/>
        <v>Alles korrekt</v>
      </c>
    </row>
    <row r="108" spans="1:35" x14ac:dyDescent="0.25">
      <c r="A108" t="s">
        <v>882</v>
      </c>
      <c r="B108" t="s">
        <v>883</v>
      </c>
      <c r="C108" t="s">
        <v>884</v>
      </c>
      <c r="D108" t="s">
        <v>885</v>
      </c>
      <c r="E108" t="s">
        <v>621</v>
      </c>
    </row>
    <row r="109" spans="1:35" x14ac:dyDescent="0.25">
      <c r="A109" t="s">
        <v>596</v>
      </c>
      <c r="B109">
        <v>100</v>
      </c>
      <c r="C109">
        <f>COUNTIF(Tabelle19[alles richtig?],"Alles korrekt")</f>
        <v>22</v>
      </c>
      <c r="D109">
        <f>COUNTIF(Tabelle19[alles richtig?],"Unterschiedlich")</f>
        <v>78</v>
      </c>
      <c r="E109">
        <f>C109/D109</f>
        <v>0.28205128205128205</v>
      </c>
    </row>
    <row r="110" spans="1:35" x14ac:dyDescent="0.25">
      <c r="A110" t="s">
        <v>599</v>
      </c>
      <c r="B110">
        <v>100</v>
      </c>
      <c r="C110">
        <f>COUNTIF(Tabelle1921[alles richtig?],"Alles korrekt")</f>
        <v>17</v>
      </c>
      <c r="D110">
        <f>COUNTIF(Tabelle1921[alles richtig?],"Unterschiedlich")</f>
        <v>83</v>
      </c>
      <c r="E110">
        <f t="shared" ref="E110:E112" si="16">C110/D110</f>
        <v>0.20481927710843373</v>
      </c>
    </row>
    <row r="111" spans="1:35" x14ac:dyDescent="0.25">
      <c r="A111" t="s">
        <v>871</v>
      </c>
      <c r="B111">
        <v>100</v>
      </c>
      <c r="C111">
        <f>COUNTIF(Tabelle1922[alles richtig?],"Alles korrekt")</f>
        <v>23</v>
      </c>
      <c r="D111">
        <f>COUNTIF(Tabelle1922[alles richtig?],"Unterschiedlich")</f>
        <v>77</v>
      </c>
      <c r="E111">
        <f t="shared" si="16"/>
        <v>0.29870129870129869</v>
      </c>
    </row>
    <row r="112" spans="1:35" x14ac:dyDescent="0.25">
      <c r="A112" t="s">
        <v>872</v>
      </c>
      <c r="B112">
        <v>100</v>
      </c>
      <c r="C112">
        <f>COUNTIF(Tabelle1923[alles richtig?],"Alles korrekt")</f>
        <v>24</v>
      </c>
      <c r="D112">
        <f>COUNTIF(Tabelle1923[alles richtig?],"Unterschiedlich")</f>
        <v>76</v>
      </c>
      <c r="E112">
        <f t="shared" si="16"/>
        <v>0.31578947368421051</v>
      </c>
    </row>
  </sheetData>
  <pageMargins left="0.7" right="0.7" top="0.78740157499999996" bottom="0.78740157499999996" header="0.3" footer="0.3"/>
  <legacyDrawing r:id="rId1"/>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0619C1-DE69-40FA-83B8-E970FBA6DB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3lg_4 1_4o</vt:lpstr>
      <vt:lpstr>3lg_4 1_4 1</vt:lpstr>
      <vt:lpstr>3sm_4 1_4 1</vt:lpstr>
      <vt:lpstr>3sm_4 1_4o</vt:lpstr>
      <vt:lpstr>4 1-nano-classify</vt:lpstr>
      <vt:lpstr>4 1-mini-classify</vt:lpstr>
      <vt:lpstr>Anonymisierung</vt:lpstr>
      <vt:lpstr>Auswertung Anonymisierung</vt:lpstr>
      <vt:lpstr>Klassifizierung</vt:lpstr>
      <vt:lpstr>Reformulierung</vt:lpstr>
      <vt:lpstr>Suche</vt:lpstr>
      <vt:lpstr>Antwort</vt:lpstr>
      <vt:lpstr>EndToEnd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Handke, Maximilian</dc:creator>
  <cp:lastModifiedBy>Handke, Maximilian</cp:lastModifiedBy>
  <dcterms:created xsi:type="dcterms:W3CDTF">2025-08-30T14:39:14Z</dcterms:created>
  <dcterms:modified xsi:type="dcterms:W3CDTF">2025-09-03T21:39:44Z</dcterms:modified>
</cp:coreProperties>
</file>