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b75e9f4b7559920/Hands-On/Bot HO/"/>
    </mc:Choice>
  </mc:AlternateContent>
  <xr:revisionPtr revIDLastSave="992" documentId="11_F25DC773A252ABDACC10488A81D858B45BDE58E9" xr6:coauthVersionLast="45" xr6:coauthVersionMax="45" xr10:uidLastSave="{E4E3B802-E5E4-4AEF-AE60-2287F9D551E0}"/>
  <bookViews>
    <workbookView xWindow="28680" yWindow="-120" windowWidth="29040" windowHeight="15840" tabRatio="679" activeTab="1" xr2:uid="{00000000-000D-0000-FFFF-FFFF00000000}"/>
  </bookViews>
  <sheets>
    <sheet name="players" sheetId="1" r:id="rId1"/>
    <sheet name="discord_id" sheetId="10" r:id="rId2"/>
    <sheet name="players_equipos" sheetId="5" r:id="rId3"/>
    <sheet name="equipos" sheetId="2" r:id="rId4"/>
    <sheet name="torneos" sheetId="4" r:id="rId5"/>
    <sheet name="rangos" sheetId="11" r:id="rId6"/>
    <sheet name="casas WIP" sheetId="3" r:id="rId7"/>
    <sheet name="eventos WIP" sheetId="7" r:id="rId8"/>
    <sheet name="asistencia_eventos WIP" sheetId="9" r:id="rId9"/>
    <sheet name="eventos_puntos WIP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5" l="1"/>
  <c r="G3" i="5"/>
  <c r="H3" i="5"/>
  <c r="G24" i="1"/>
  <c r="G39" i="1"/>
  <c r="G14" i="1"/>
  <c r="G36" i="1"/>
  <c r="G17" i="1"/>
  <c r="G18" i="1"/>
  <c r="G32" i="1"/>
  <c r="G101" i="1"/>
  <c r="G100" i="1"/>
  <c r="G7" i="1"/>
  <c r="G16" i="1"/>
  <c r="G22" i="1"/>
  <c r="G10" i="1"/>
  <c r="G11" i="1"/>
  <c r="G4" i="1"/>
  <c r="G95" i="1"/>
  <c r="G96" i="1"/>
  <c r="G97" i="1"/>
  <c r="G88" i="1"/>
  <c r="G93" i="1"/>
  <c r="G80" i="1"/>
  <c r="G72" i="1"/>
  <c r="G73" i="1"/>
  <c r="G64" i="1"/>
  <c r="G69" i="1"/>
  <c r="G49" i="1"/>
  <c r="G54" i="1"/>
  <c r="G70" i="1"/>
  <c r="G87" i="1"/>
  <c r="G75" i="1"/>
  <c r="G62" i="1"/>
  <c r="G66" i="1"/>
  <c r="G65" i="1"/>
  <c r="G45" i="1"/>
  <c r="G37" i="1"/>
  <c r="G25" i="1"/>
  <c r="G40" i="1"/>
  <c r="G50" i="1"/>
  <c r="G23" i="1"/>
  <c r="G34" i="1"/>
  <c r="G12" i="1"/>
  <c r="G20" i="1"/>
  <c r="G29" i="1"/>
  <c r="G8" i="1"/>
  <c r="G26" i="1"/>
  <c r="G2" i="1"/>
  <c r="G38" i="1"/>
  <c r="G85" i="1"/>
  <c r="G92" i="1"/>
  <c r="G81" i="1"/>
  <c r="G94" i="1"/>
  <c r="G99" i="1"/>
  <c r="G53" i="1"/>
  <c r="G67" i="1"/>
  <c r="G63" i="1"/>
  <c r="G57" i="1"/>
  <c r="G58" i="1"/>
  <c r="G55" i="1"/>
  <c r="G60" i="1"/>
  <c r="G46" i="1"/>
  <c r="G47" i="1"/>
  <c r="G44" i="1"/>
  <c r="G48" i="1"/>
  <c r="G15" i="1"/>
  <c r="G19" i="1"/>
  <c r="G31" i="1"/>
  <c r="G13" i="1"/>
  <c r="G28" i="1"/>
  <c r="G9" i="1"/>
  <c r="G33" i="1"/>
  <c r="G21" i="1"/>
  <c r="G35" i="1"/>
  <c r="G27" i="1"/>
  <c r="G5" i="1"/>
  <c r="G30" i="1"/>
  <c r="G6" i="1"/>
  <c r="G3" i="1"/>
  <c r="G91" i="1"/>
  <c r="G86" i="1"/>
  <c r="G83" i="1"/>
  <c r="G90" i="1"/>
  <c r="G79" i="1"/>
  <c r="G84" i="1"/>
  <c r="G89" i="1"/>
  <c r="G82" i="1"/>
  <c r="G77" i="1"/>
  <c r="G78" i="1"/>
  <c r="G52" i="1"/>
  <c r="G59" i="1"/>
  <c r="G56" i="1"/>
  <c r="G68" i="1"/>
  <c r="G76" i="1"/>
  <c r="G74" i="1"/>
  <c r="G42" i="1"/>
  <c r="G51" i="1"/>
  <c r="G61" i="1"/>
  <c r="G71" i="1"/>
  <c r="G43" i="1"/>
  <c r="G41" i="1"/>
  <c r="H2" i="5"/>
  <c r="G2" i="5"/>
  <c r="H17" i="1" l="1" a="1"/>
  <c r="H17" i="1" s="1"/>
  <c r="I59" i="1" a="1"/>
  <c r="I59" i="1" s="1"/>
  <c r="J74" i="1" a="1"/>
  <c r="J74" i="1" s="1"/>
  <c r="I58" i="1" a="1"/>
  <c r="I58" i="1" s="1"/>
  <c r="I69" i="1" a="1"/>
  <c r="I69" i="1" s="1"/>
  <c r="J82" i="1" a="1"/>
  <c r="J82" i="1" s="1"/>
  <c r="J3" i="1" a="1"/>
  <c r="J3" i="1" s="1"/>
  <c r="H74" i="1" a="1"/>
  <c r="H74" i="1" s="1"/>
  <c r="J53" i="1" a="1"/>
  <c r="J53" i="1" s="1"/>
  <c r="H10" i="1" a="1"/>
  <c r="H10" i="1" s="1"/>
  <c r="J87" i="1" a="1"/>
  <c r="J87" i="1" s="1"/>
  <c r="J80" i="1" a="1"/>
  <c r="J80" i="1" s="1"/>
  <c r="I19" i="1" a="1"/>
  <c r="I19" i="1" s="1"/>
  <c r="J10" i="1" a="1"/>
  <c r="J10" i="1" s="1"/>
  <c r="H47" i="1" a="1"/>
  <c r="H47" i="1" s="1"/>
  <c r="J9" i="1" a="1"/>
  <c r="J9" i="1" s="1"/>
  <c r="J17" i="1" a="1"/>
  <c r="J17" i="1" s="1"/>
  <c r="I12" i="1" a="1"/>
  <c r="I12" i="1" s="1"/>
  <c r="H3" i="1" a="1"/>
  <c r="H3" i="1" s="1"/>
  <c r="K41" i="1" a="1"/>
  <c r="K41" i="1" s="1"/>
  <c r="K68" i="1" a="1"/>
  <c r="K68" i="1" s="1"/>
  <c r="K84" i="1" a="1"/>
  <c r="K84" i="1" s="1"/>
  <c r="K30" i="1" a="1"/>
  <c r="K30" i="1" s="1"/>
  <c r="K13" i="1" a="1"/>
  <c r="K13" i="1" s="1"/>
  <c r="K60" i="1" a="1"/>
  <c r="K60" i="1" s="1"/>
  <c r="K94" i="1" a="1"/>
  <c r="K94" i="1" s="1"/>
  <c r="K29" i="1" a="1"/>
  <c r="K29" i="1" s="1"/>
  <c r="K37" i="1" a="1"/>
  <c r="K37" i="1" s="1"/>
  <c r="K54" i="1" a="1"/>
  <c r="K54" i="1" s="1"/>
  <c r="K88" i="1" a="1"/>
  <c r="K88" i="1" s="1"/>
  <c r="K16" i="1" a="1"/>
  <c r="K16" i="1" s="1"/>
  <c r="K14" i="1" a="1"/>
  <c r="K14" i="1" s="1"/>
  <c r="L51" i="1" a="1"/>
  <c r="L51" i="1" s="1"/>
  <c r="L78" i="1" a="1"/>
  <c r="L78" i="1" s="1"/>
  <c r="L86" i="1" a="1"/>
  <c r="L86" i="1" s="1"/>
  <c r="L21" i="1" a="1"/>
  <c r="L21" i="1" s="1"/>
  <c r="L48" i="1" a="1"/>
  <c r="L48" i="1" s="1"/>
  <c r="L63" i="1" a="1"/>
  <c r="L63" i="1" s="1"/>
  <c r="L38" i="1" a="1"/>
  <c r="L38" i="1" s="1"/>
  <c r="L23" i="1" a="1"/>
  <c r="L23" i="1" s="1"/>
  <c r="L62" i="1" a="1"/>
  <c r="L62" i="1" s="1"/>
  <c r="L73" i="1" a="1"/>
  <c r="L73" i="1" s="1"/>
  <c r="L4" i="1" a="1"/>
  <c r="L4" i="1" s="1"/>
  <c r="L32" i="1" a="1"/>
  <c r="L32" i="1" s="1"/>
  <c r="M43" i="1" a="1"/>
  <c r="M43" i="1" s="1"/>
  <c r="M56" i="1" a="1"/>
  <c r="M56" i="1" s="1"/>
  <c r="M79" i="1" a="1"/>
  <c r="M79" i="1" s="1"/>
  <c r="M5" i="1" a="1"/>
  <c r="M5" i="1" s="1"/>
  <c r="M31" i="1" a="1"/>
  <c r="M31" i="1" s="1"/>
  <c r="M55" i="1" a="1"/>
  <c r="M55" i="1" s="1"/>
  <c r="M81" i="1" a="1"/>
  <c r="M81" i="1" s="1"/>
  <c r="M20" i="1" a="1"/>
  <c r="M20" i="1" s="1"/>
  <c r="M45" i="1" a="1"/>
  <c r="M45" i="1" s="1"/>
  <c r="M49" i="1" a="1"/>
  <c r="M49" i="1" s="1"/>
  <c r="M97" i="1" a="1"/>
  <c r="M97" i="1" s="1"/>
  <c r="M7" i="1" a="1"/>
  <c r="M7" i="1" s="1"/>
  <c r="M39" i="1" a="1"/>
  <c r="M39" i="1" s="1"/>
  <c r="J47" i="1" a="1"/>
  <c r="J47" i="1" s="1"/>
  <c r="I71" i="1" a="1"/>
  <c r="I71" i="1" s="1"/>
  <c r="I65" i="1" a="1"/>
  <c r="I65" i="1" s="1"/>
  <c r="H9" i="1" a="1"/>
  <c r="H9" i="1" s="1"/>
  <c r="K43" i="1" a="1"/>
  <c r="K43" i="1" s="1"/>
  <c r="K56" i="1" a="1"/>
  <c r="K56" i="1" s="1"/>
  <c r="K79" i="1" a="1"/>
  <c r="K79" i="1" s="1"/>
  <c r="K5" i="1" a="1"/>
  <c r="K5" i="1" s="1"/>
  <c r="K31" i="1" a="1"/>
  <c r="K31" i="1" s="1"/>
  <c r="K55" i="1" a="1"/>
  <c r="K55" i="1" s="1"/>
  <c r="K81" i="1" a="1"/>
  <c r="K81" i="1" s="1"/>
  <c r="K20" i="1" a="1"/>
  <c r="K20" i="1" s="1"/>
  <c r="K45" i="1" a="1"/>
  <c r="K45" i="1" s="1"/>
  <c r="K49" i="1" a="1"/>
  <c r="K49" i="1" s="1"/>
  <c r="K97" i="1" a="1"/>
  <c r="K97" i="1" s="1"/>
  <c r="K7" i="1" a="1"/>
  <c r="K7" i="1" s="1"/>
  <c r="K39" i="1" a="1"/>
  <c r="K39" i="1" s="1"/>
  <c r="L42" i="1" a="1"/>
  <c r="L42" i="1" s="1"/>
  <c r="L77" i="1" a="1"/>
  <c r="L77" i="1" s="1"/>
  <c r="L91" i="1" a="1"/>
  <c r="L91" i="1" s="1"/>
  <c r="L33" i="1" a="1"/>
  <c r="L33" i="1" s="1"/>
  <c r="L44" i="1" a="1"/>
  <c r="L44" i="1" s="1"/>
  <c r="L67" i="1" a="1"/>
  <c r="L67" i="1" s="1"/>
  <c r="L2" i="1" a="1"/>
  <c r="L2" i="1" s="1"/>
  <c r="L50" i="1" a="1"/>
  <c r="L50" i="1" s="1"/>
  <c r="L75" i="1" a="1"/>
  <c r="L75" i="1" s="1"/>
  <c r="L72" i="1" a="1"/>
  <c r="L72" i="1" s="1"/>
  <c r="L11" i="1" a="1"/>
  <c r="L11" i="1" s="1"/>
  <c r="L18" i="1" a="1"/>
  <c r="L18" i="1" s="1"/>
  <c r="M71" i="1" a="1"/>
  <c r="M71" i="1" s="1"/>
  <c r="M59" i="1" a="1"/>
  <c r="M59" i="1" s="1"/>
  <c r="M90" i="1" a="1"/>
  <c r="M90" i="1" s="1"/>
  <c r="M27" i="1" a="1"/>
  <c r="M27" i="1" s="1"/>
  <c r="M19" i="1" a="1"/>
  <c r="M19" i="1" s="1"/>
  <c r="M58" i="1" a="1"/>
  <c r="M58" i="1" s="1"/>
  <c r="M92" i="1" a="1"/>
  <c r="M92" i="1" s="1"/>
  <c r="M12" i="1" a="1"/>
  <c r="M12" i="1" s="1"/>
  <c r="M65" i="1" a="1"/>
  <c r="M65" i="1" s="1"/>
  <c r="M69" i="1" a="1"/>
  <c r="M69" i="1" s="1"/>
  <c r="M96" i="1" a="1"/>
  <c r="M96" i="1" s="1"/>
  <c r="M100" i="1" a="1"/>
  <c r="M100" i="1" s="1"/>
  <c r="M24" i="1" a="1"/>
  <c r="M24" i="1" s="1"/>
  <c r="K71" i="1" a="1"/>
  <c r="K71" i="1" s="1"/>
  <c r="K59" i="1" a="1"/>
  <c r="K59" i="1" s="1"/>
  <c r="K90" i="1" a="1"/>
  <c r="K90" i="1" s="1"/>
  <c r="K27" i="1" a="1"/>
  <c r="K27" i="1" s="1"/>
  <c r="K19" i="1" a="1"/>
  <c r="K19" i="1" s="1"/>
  <c r="K58" i="1" a="1"/>
  <c r="K58" i="1" s="1"/>
  <c r="K92" i="1" a="1"/>
  <c r="K92" i="1" s="1"/>
  <c r="K12" i="1" a="1"/>
  <c r="K12" i="1" s="1"/>
  <c r="K65" i="1" a="1"/>
  <c r="K65" i="1" s="1"/>
  <c r="K69" i="1" a="1"/>
  <c r="K69" i="1" s="1"/>
  <c r="K96" i="1" a="1"/>
  <c r="K96" i="1" s="1"/>
  <c r="K100" i="1" a="1"/>
  <c r="K100" i="1" s="1"/>
  <c r="K24" i="1" a="1"/>
  <c r="K24" i="1" s="1"/>
  <c r="L74" i="1" a="1"/>
  <c r="L74" i="1" s="1"/>
  <c r="L82" i="1" a="1"/>
  <c r="L82" i="1" s="1"/>
  <c r="L3" i="1" a="1"/>
  <c r="L3" i="1" s="1"/>
  <c r="L9" i="1" a="1"/>
  <c r="L9" i="1" s="1"/>
  <c r="L47" i="1" a="1"/>
  <c r="L47" i="1" s="1"/>
  <c r="L53" i="1" a="1"/>
  <c r="L53" i="1" s="1"/>
  <c r="L26" i="1" a="1"/>
  <c r="L26" i="1" s="1"/>
  <c r="L40" i="1" a="1"/>
  <c r="L40" i="1" s="1"/>
  <c r="L87" i="1" a="1"/>
  <c r="L87" i="1" s="1"/>
  <c r="L80" i="1" a="1"/>
  <c r="L80" i="1" s="1"/>
  <c r="L10" i="1" a="1"/>
  <c r="L10" i="1" s="1"/>
  <c r="L17" i="1" a="1"/>
  <c r="L17" i="1" s="1"/>
  <c r="M61" i="1" a="1"/>
  <c r="M61" i="1" s="1"/>
  <c r="M52" i="1" a="1"/>
  <c r="M52" i="1" s="1"/>
  <c r="M83" i="1" a="1"/>
  <c r="M83" i="1" s="1"/>
  <c r="M35" i="1" a="1"/>
  <c r="M35" i="1" s="1"/>
  <c r="M15" i="1" a="1"/>
  <c r="M15" i="1" s="1"/>
  <c r="M57" i="1" a="1"/>
  <c r="M57" i="1" s="1"/>
  <c r="M85" i="1" a="1"/>
  <c r="M85" i="1" s="1"/>
  <c r="M34" i="1" a="1"/>
  <c r="M34" i="1" s="1"/>
  <c r="M66" i="1" a="1"/>
  <c r="M66" i="1" s="1"/>
  <c r="M64" i="1" a="1"/>
  <c r="M64" i="1" s="1"/>
  <c r="M95" i="1" a="1"/>
  <c r="M95" i="1" s="1"/>
  <c r="M101" i="1" a="1"/>
  <c r="M101" i="1" s="1"/>
  <c r="J26" i="1" a="1"/>
  <c r="J26" i="1" s="1"/>
  <c r="I96" i="1" a="1"/>
  <c r="I96" i="1" s="1"/>
  <c r="K61" i="1" a="1"/>
  <c r="K61" i="1" s="1"/>
  <c r="K83" i="1" a="1"/>
  <c r="K83" i="1" s="1"/>
  <c r="K15" i="1" a="1"/>
  <c r="K15" i="1" s="1"/>
  <c r="K85" i="1" a="1"/>
  <c r="K85" i="1" s="1"/>
  <c r="K66" i="1" a="1"/>
  <c r="K66" i="1" s="1"/>
  <c r="K64" i="1" a="1"/>
  <c r="K64" i="1" s="1"/>
  <c r="K95" i="1" a="1"/>
  <c r="K95" i="1" s="1"/>
  <c r="K101" i="1" a="1"/>
  <c r="K101" i="1" s="1"/>
  <c r="L76" i="1" a="1"/>
  <c r="L76" i="1" s="1"/>
  <c r="L89" i="1" a="1"/>
  <c r="L89" i="1" s="1"/>
  <c r="L6" i="1" a="1"/>
  <c r="L6" i="1" s="1"/>
  <c r="L28" i="1" a="1"/>
  <c r="L28" i="1" s="1"/>
  <c r="L46" i="1" a="1"/>
  <c r="L46" i="1" s="1"/>
  <c r="L99" i="1" a="1"/>
  <c r="L99" i="1" s="1"/>
  <c r="L8" i="1" a="1"/>
  <c r="L8" i="1" s="1"/>
  <c r="L25" i="1" a="1"/>
  <c r="L25" i="1" s="1"/>
  <c r="L70" i="1" a="1"/>
  <c r="L70" i="1" s="1"/>
  <c r="L93" i="1" a="1"/>
  <c r="L93" i="1" s="1"/>
  <c r="L22" i="1" a="1"/>
  <c r="L22" i="1" s="1"/>
  <c r="L36" i="1" a="1"/>
  <c r="L36" i="1" s="1"/>
  <c r="M51" i="1" a="1"/>
  <c r="M51" i="1" s="1"/>
  <c r="M78" i="1" a="1"/>
  <c r="M78" i="1" s="1"/>
  <c r="M86" i="1" a="1"/>
  <c r="M86" i="1" s="1"/>
  <c r="M21" i="1" a="1"/>
  <c r="M21" i="1" s="1"/>
  <c r="M48" i="1" a="1"/>
  <c r="M48" i="1" s="1"/>
  <c r="M63" i="1" a="1"/>
  <c r="M63" i="1" s="1"/>
  <c r="M38" i="1" a="1"/>
  <c r="M38" i="1" s="1"/>
  <c r="M23" i="1" a="1"/>
  <c r="M23" i="1" s="1"/>
  <c r="M62" i="1" a="1"/>
  <c r="M62" i="1" s="1"/>
  <c r="M73" i="1" a="1"/>
  <c r="M73" i="1" s="1"/>
  <c r="M4" i="1" a="1"/>
  <c r="M4" i="1" s="1"/>
  <c r="M32" i="1" a="1"/>
  <c r="M32" i="1" s="1"/>
  <c r="I90" i="1" a="1"/>
  <c r="I90" i="1" s="1"/>
  <c r="H53" i="1" a="1"/>
  <c r="H53" i="1" s="1"/>
  <c r="K52" i="1" a="1"/>
  <c r="K52" i="1" s="1"/>
  <c r="K35" i="1" a="1"/>
  <c r="K35" i="1" s="1"/>
  <c r="K57" i="1" a="1"/>
  <c r="K57" i="1" s="1"/>
  <c r="K34" i="1" a="1"/>
  <c r="K34" i="1" s="1"/>
  <c r="J40" i="1" a="1"/>
  <c r="J40" i="1" s="1"/>
  <c r="I27" i="1" a="1"/>
  <c r="I27" i="1" s="1"/>
  <c r="I100" i="1" a="1"/>
  <c r="I100" i="1" s="1"/>
  <c r="H26" i="1" a="1"/>
  <c r="H26" i="1" s="1"/>
  <c r="K51" i="1" a="1"/>
  <c r="K51" i="1" s="1"/>
  <c r="K78" i="1" a="1"/>
  <c r="K78" i="1" s="1"/>
  <c r="K86" i="1" a="1"/>
  <c r="K86" i="1" s="1"/>
  <c r="K21" i="1" a="1"/>
  <c r="K21" i="1" s="1"/>
  <c r="K48" i="1" a="1"/>
  <c r="K48" i="1" s="1"/>
  <c r="K63" i="1" a="1"/>
  <c r="K63" i="1" s="1"/>
  <c r="K38" i="1" a="1"/>
  <c r="K38" i="1" s="1"/>
  <c r="K23" i="1" a="1"/>
  <c r="K23" i="1" s="1"/>
  <c r="K62" i="1" a="1"/>
  <c r="K62" i="1" s="1"/>
  <c r="K73" i="1" a="1"/>
  <c r="K73" i="1" s="1"/>
  <c r="K4" i="1" a="1"/>
  <c r="K4" i="1" s="1"/>
  <c r="K32" i="1" a="1"/>
  <c r="K32" i="1" s="1"/>
  <c r="L41" i="1" a="1"/>
  <c r="L41" i="1" s="1"/>
  <c r="L68" i="1" a="1"/>
  <c r="L68" i="1" s="1"/>
  <c r="L84" i="1" a="1"/>
  <c r="L84" i="1" s="1"/>
  <c r="L30" i="1" a="1"/>
  <c r="L30" i="1" s="1"/>
  <c r="L13" i="1" a="1"/>
  <c r="L13" i="1" s="1"/>
  <c r="L60" i="1" a="1"/>
  <c r="L60" i="1" s="1"/>
  <c r="L94" i="1" a="1"/>
  <c r="L94" i="1" s="1"/>
  <c r="L29" i="1" a="1"/>
  <c r="L29" i="1" s="1"/>
  <c r="L37" i="1" a="1"/>
  <c r="L37" i="1" s="1"/>
  <c r="L54" i="1" a="1"/>
  <c r="L54" i="1" s="1"/>
  <c r="L88" i="1" a="1"/>
  <c r="L88" i="1" s="1"/>
  <c r="L16" i="1" a="1"/>
  <c r="L16" i="1" s="1"/>
  <c r="L14" i="1" a="1"/>
  <c r="L14" i="1" s="1"/>
  <c r="M42" i="1" a="1"/>
  <c r="M42" i="1" s="1"/>
  <c r="M77" i="1" a="1"/>
  <c r="M77" i="1" s="1"/>
  <c r="M91" i="1" a="1"/>
  <c r="M91" i="1" s="1"/>
  <c r="M33" i="1" a="1"/>
  <c r="M33" i="1" s="1"/>
  <c r="M44" i="1" a="1"/>
  <c r="M44" i="1" s="1"/>
  <c r="M67" i="1" a="1"/>
  <c r="M67" i="1" s="1"/>
  <c r="M2" i="1" a="1"/>
  <c r="M2" i="1" s="1"/>
  <c r="M50" i="1" a="1"/>
  <c r="M50" i="1" s="1"/>
  <c r="M75" i="1" a="1"/>
  <c r="M75" i="1" s="1"/>
  <c r="M72" i="1" a="1"/>
  <c r="M72" i="1" s="1"/>
  <c r="M11" i="1" a="1"/>
  <c r="M11" i="1" s="1"/>
  <c r="M18" i="1" a="1"/>
  <c r="M18" i="1" s="1"/>
  <c r="I24" i="1" a="1"/>
  <c r="I24" i="1" s="1"/>
  <c r="H40" i="1" a="1"/>
  <c r="H40" i="1" s="1"/>
  <c r="K42" i="1" a="1"/>
  <c r="K42" i="1" s="1"/>
  <c r="K77" i="1" a="1"/>
  <c r="K77" i="1" s="1"/>
  <c r="K91" i="1" a="1"/>
  <c r="K91" i="1" s="1"/>
  <c r="K33" i="1" a="1"/>
  <c r="K33" i="1" s="1"/>
  <c r="K44" i="1" a="1"/>
  <c r="K44" i="1" s="1"/>
  <c r="K67" i="1" a="1"/>
  <c r="K67" i="1" s="1"/>
  <c r="K2" i="1" a="1"/>
  <c r="K2" i="1" s="1"/>
  <c r="K50" i="1" a="1"/>
  <c r="K50" i="1" s="1"/>
  <c r="K75" i="1" a="1"/>
  <c r="K75" i="1" s="1"/>
  <c r="K72" i="1" a="1"/>
  <c r="K72" i="1" s="1"/>
  <c r="K11" i="1" a="1"/>
  <c r="K11" i="1" s="1"/>
  <c r="K18" i="1" a="1"/>
  <c r="K18" i="1" s="1"/>
  <c r="L43" i="1" a="1"/>
  <c r="L43" i="1" s="1"/>
  <c r="L56" i="1" a="1"/>
  <c r="L56" i="1" s="1"/>
  <c r="L79" i="1" a="1"/>
  <c r="L79" i="1" s="1"/>
  <c r="L5" i="1" a="1"/>
  <c r="L5" i="1" s="1"/>
  <c r="L31" i="1" a="1"/>
  <c r="L31" i="1" s="1"/>
  <c r="L55" i="1" a="1"/>
  <c r="L55" i="1" s="1"/>
  <c r="L81" i="1" a="1"/>
  <c r="L81" i="1" s="1"/>
  <c r="L20" i="1" a="1"/>
  <c r="L20" i="1" s="1"/>
  <c r="L45" i="1" a="1"/>
  <c r="L45" i="1" s="1"/>
  <c r="L49" i="1" a="1"/>
  <c r="L49" i="1" s="1"/>
  <c r="L97" i="1" a="1"/>
  <c r="L97" i="1" s="1"/>
  <c r="L7" i="1" a="1"/>
  <c r="L7" i="1" s="1"/>
  <c r="L39" i="1" a="1"/>
  <c r="L39" i="1" s="1"/>
  <c r="M74" i="1" a="1"/>
  <c r="M74" i="1" s="1"/>
  <c r="M82" i="1" a="1"/>
  <c r="M82" i="1" s="1"/>
  <c r="M3" i="1" a="1"/>
  <c r="M3" i="1" s="1"/>
  <c r="M9" i="1" a="1"/>
  <c r="M9" i="1" s="1"/>
  <c r="M47" i="1" a="1"/>
  <c r="M47" i="1" s="1"/>
  <c r="M53" i="1" a="1"/>
  <c r="M53" i="1" s="1"/>
  <c r="M26" i="1" a="1"/>
  <c r="M26" i="1" s="1"/>
  <c r="M40" i="1" a="1"/>
  <c r="M40" i="1" s="1"/>
  <c r="M87" i="1" a="1"/>
  <c r="M87" i="1" s="1"/>
  <c r="M80" i="1" a="1"/>
  <c r="M80" i="1" s="1"/>
  <c r="M10" i="1" a="1"/>
  <c r="M10" i="1" s="1"/>
  <c r="M17" i="1" a="1"/>
  <c r="M17" i="1" s="1"/>
  <c r="K74" i="1" a="1"/>
  <c r="K74" i="1" s="1"/>
  <c r="K82" i="1" a="1"/>
  <c r="K82" i="1" s="1"/>
  <c r="K3" i="1" a="1"/>
  <c r="K3" i="1" s="1"/>
  <c r="K9" i="1" a="1"/>
  <c r="K9" i="1" s="1"/>
  <c r="K47" i="1" a="1"/>
  <c r="K47" i="1" s="1"/>
  <c r="K53" i="1" a="1"/>
  <c r="K53" i="1" s="1"/>
  <c r="K26" i="1" a="1"/>
  <c r="K26" i="1" s="1"/>
  <c r="K40" i="1" a="1"/>
  <c r="K40" i="1" s="1"/>
  <c r="K87" i="1" a="1"/>
  <c r="K87" i="1" s="1"/>
  <c r="K80" i="1" a="1"/>
  <c r="K80" i="1" s="1"/>
  <c r="K10" i="1" a="1"/>
  <c r="K10" i="1" s="1"/>
  <c r="K17" i="1" a="1"/>
  <c r="K17" i="1" s="1"/>
  <c r="L71" i="1" a="1"/>
  <c r="L71" i="1" s="1"/>
  <c r="L59" i="1" a="1"/>
  <c r="L59" i="1" s="1"/>
  <c r="L90" i="1" a="1"/>
  <c r="L90" i="1" s="1"/>
  <c r="L27" i="1" a="1"/>
  <c r="L27" i="1" s="1"/>
  <c r="L19" i="1" a="1"/>
  <c r="L19" i="1" s="1"/>
  <c r="L58" i="1" a="1"/>
  <c r="L58" i="1" s="1"/>
  <c r="L92" i="1" a="1"/>
  <c r="L92" i="1" s="1"/>
  <c r="L12" i="1" a="1"/>
  <c r="L12" i="1" s="1"/>
  <c r="L65" i="1" a="1"/>
  <c r="L65" i="1" s="1"/>
  <c r="L69" i="1" a="1"/>
  <c r="L69" i="1" s="1"/>
  <c r="L96" i="1" a="1"/>
  <c r="L96" i="1" s="1"/>
  <c r="L100" i="1" a="1"/>
  <c r="L100" i="1" s="1"/>
  <c r="L24" i="1" a="1"/>
  <c r="L24" i="1" s="1"/>
  <c r="M76" i="1" a="1"/>
  <c r="M76" i="1" s="1"/>
  <c r="M89" i="1" a="1"/>
  <c r="M89" i="1" s="1"/>
  <c r="M6" i="1" a="1"/>
  <c r="M6" i="1" s="1"/>
  <c r="M28" i="1" a="1"/>
  <c r="M28" i="1" s="1"/>
  <c r="M46" i="1" a="1"/>
  <c r="M46" i="1" s="1"/>
  <c r="M99" i="1" a="1"/>
  <c r="M99" i="1" s="1"/>
  <c r="M8" i="1" a="1"/>
  <c r="M8" i="1" s="1"/>
  <c r="M25" i="1" a="1"/>
  <c r="M25" i="1" s="1"/>
  <c r="M70" i="1" a="1"/>
  <c r="M70" i="1" s="1"/>
  <c r="M93" i="1" a="1"/>
  <c r="M93" i="1" s="1"/>
  <c r="M22" i="1" a="1"/>
  <c r="M22" i="1" s="1"/>
  <c r="M36" i="1" a="1"/>
  <c r="M36" i="1" s="1"/>
  <c r="I92" i="1" a="1"/>
  <c r="I92" i="1" s="1"/>
  <c r="H82" i="1" a="1"/>
  <c r="H82" i="1" s="1"/>
  <c r="K76" i="1" a="1"/>
  <c r="K76" i="1" s="1"/>
  <c r="K89" i="1" a="1"/>
  <c r="K89" i="1" s="1"/>
  <c r="K6" i="1" a="1"/>
  <c r="K6" i="1" s="1"/>
  <c r="K28" i="1" a="1"/>
  <c r="K28" i="1" s="1"/>
  <c r="K46" i="1" a="1"/>
  <c r="K46" i="1" s="1"/>
  <c r="K99" i="1" a="1"/>
  <c r="K99" i="1" s="1"/>
  <c r="K8" i="1" a="1"/>
  <c r="K8" i="1" s="1"/>
  <c r="K25" i="1" a="1"/>
  <c r="K25" i="1" s="1"/>
  <c r="K70" i="1" a="1"/>
  <c r="K70" i="1" s="1"/>
  <c r="K93" i="1" a="1"/>
  <c r="K93" i="1" s="1"/>
  <c r="K22" i="1" a="1"/>
  <c r="K22" i="1" s="1"/>
  <c r="K36" i="1" a="1"/>
  <c r="K36" i="1" s="1"/>
  <c r="L61" i="1" a="1"/>
  <c r="L61" i="1" s="1"/>
  <c r="L52" i="1" a="1"/>
  <c r="L52" i="1" s="1"/>
  <c r="L83" i="1" a="1"/>
  <c r="L83" i="1" s="1"/>
  <c r="L35" i="1" a="1"/>
  <c r="L35" i="1" s="1"/>
  <c r="L15" i="1" a="1"/>
  <c r="L15" i="1" s="1"/>
  <c r="L57" i="1" a="1"/>
  <c r="L57" i="1" s="1"/>
  <c r="L85" i="1" a="1"/>
  <c r="L85" i="1" s="1"/>
  <c r="L34" i="1" a="1"/>
  <c r="L34" i="1" s="1"/>
  <c r="L66" i="1" a="1"/>
  <c r="L66" i="1" s="1"/>
  <c r="L64" i="1" a="1"/>
  <c r="L64" i="1" s="1"/>
  <c r="L95" i="1" a="1"/>
  <c r="L95" i="1" s="1"/>
  <c r="L101" i="1" a="1"/>
  <c r="L101" i="1" s="1"/>
  <c r="M41" i="1" a="1"/>
  <c r="M41" i="1" s="1"/>
  <c r="M68" i="1" a="1"/>
  <c r="M68" i="1" s="1"/>
  <c r="M84" i="1" a="1"/>
  <c r="M84" i="1" s="1"/>
  <c r="M30" i="1" a="1"/>
  <c r="M30" i="1" s="1"/>
  <c r="M13" i="1" a="1"/>
  <c r="M13" i="1" s="1"/>
  <c r="M60" i="1" a="1"/>
  <c r="M60" i="1" s="1"/>
  <c r="M94" i="1" a="1"/>
  <c r="M94" i="1" s="1"/>
  <c r="M29" i="1" a="1"/>
  <c r="M29" i="1" s="1"/>
  <c r="M37" i="1" a="1"/>
  <c r="M37" i="1" s="1"/>
  <c r="M54" i="1" a="1"/>
  <c r="M54" i="1" s="1"/>
  <c r="M88" i="1" a="1"/>
  <c r="M88" i="1" s="1"/>
  <c r="M16" i="1" a="1"/>
  <c r="M16" i="1" s="1"/>
  <c r="M14" i="1" a="1"/>
  <c r="M14" i="1" s="1"/>
  <c r="J98" i="1" a="1"/>
  <c r="J98" i="1" s="1"/>
  <c r="J76" i="1" a="1"/>
  <c r="J76" i="1" s="1"/>
  <c r="J89" i="1" a="1"/>
  <c r="J89" i="1" s="1"/>
  <c r="J6" i="1" a="1"/>
  <c r="J6" i="1" s="1"/>
  <c r="J28" i="1" a="1"/>
  <c r="J28" i="1" s="1"/>
  <c r="J46" i="1" a="1"/>
  <c r="J46" i="1" s="1"/>
  <c r="J99" i="1" a="1"/>
  <c r="J99" i="1" s="1"/>
  <c r="J8" i="1" a="1"/>
  <c r="J8" i="1" s="1"/>
  <c r="J25" i="1" a="1"/>
  <c r="J25" i="1" s="1"/>
  <c r="J70" i="1" a="1"/>
  <c r="J70" i="1" s="1"/>
  <c r="J93" i="1" a="1"/>
  <c r="J93" i="1" s="1"/>
  <c r="J22" i="1" a="1"/>
  <c r="J22" i="1" s="1"/>
  <c r="J36" i="1" a="1"/>
  <c r="J36" i="1" s="1"/>
  <c r="I61" i="1" a="1"/>
  <c r="I61" i="1" s="1"/>
  <c r="I52" i="1" a="1"/>
  <c r="I52" i="1" s="1"/>
  <c r="I83" i="1" a="1"/>
  <c r="I83" i="1" s="1"/>
  <c r="I35" i="1" a="1"/>
  <c r="I35" i="1" s="1"/>
  <c r="I15" i="1" a="1"/>
  <c r="I15" i="1" s="1"/>
  <c r="I57" i="1" a="1"/>
  <c r="I57" i="1" s="1"/>
  <c r="I85" i="1" a="1"/>
  <c r="I85" i="1" s="1"/>
  <c r="I34" i="1" a="1"/>
  <c r="I34" i="1" s="1"/>
  <c r="I66" i="1" a="1"/>
  <c r="I66" i="1" s="1"/>
  <c r="I64" i="1" a="1"/>
  <c r="I64" i="1" s="1"/>
  <c r="I95" i="1" a="1"/>
  <c r="I95" i="1" s="1"/>
  <c r="I101" i="1" a="1"/>
  <c r="I101" i="1" s="1"/>
  <c r="H98" i="1" a="1"/>
  <c r="H98" i="1" s="1"/>
  <c r="H76" i="1" a="1"/>
  <c r="H76" i="1" s="1"/>
  <c r="H89" i="1" a="1"/>
  <c r="H89" i="1" s="1"/>
  <c r="H6" i="1" a="1"/>
  <c r="H6" i="1" s="1"/>
  <c r="H28" i="1" a="1"/>
  <c r="H28" i="1" s="1"/>
  <c r="H46" i="1" a="1"/>
  <c r="H46" i="1" s="1"/>
  <c r="H99" i="1" a="1"/>
  <c r="H99" i="1" s="1"/>
  <c r="H8" i="1" a="1"/>
  <c r="H8" i="1" s="1"/>
  <c r="H25" i="1" a="1"/>
  <c r="H25" i="1" s="1"/>
  <c r="H70" i="1" a="1"/>
  <c r="H70" i="1" s="1"/>
  <c r="H93" i="1" a="1"/>
  <c r="H93" i="1" s="1"/>
  <c r="H22" i="1" a="1"/>
  <c r="H22" i="1" s="1"/>
  <c r="H80" i="1" a="1"/>
  <c r="H80" i="1" s="1"/>
  <c r="J41" i="1" a="1"/>
  <c r="J41" i="1" s="1"/>
  <c r="J68" i="1" a="1"/>
  <c r="J68" i="1" s="1"/>
  <c r="J84" i="1" a="1"/>
  <c r="J84" i="1" s="1"/>
  <c r="J30" i="1" a="1"/>
  <c r="J30" i="1" s="1"/>
  <c r="J13" i="1" a="1"/>
  <c r="J13" i="1" s="1"/>
  <c r="J60" i="1" a="1"/>
  <c r="J60" i="1" s="1"/>
  <c r="J94" i="1" a="1"/>
  <c r="J94" i="1" s="1"/>
  <c r="J29" i="1" a="1"/>
  <c r="J29" i="1" s="1"/>
  <c r="J37" i="1" a="1"/>
  <c r="J37" i="1" s="1"/>
  <c r="J54" i="1" a="1"/>
  <c r="J54" i="1" s="1"/>
  <c r="J88" i="1" a="1"/>
  <c r="J88" i="1" s="1"/>
  <c r="J16" i="1" a="1"/>
  <c r="J16" i="1" s="1"/>
  <c r="J14" i="1" a="1"/>
  <c r="J14" i="1" s="1"/>
  <c r="I51" i="1" a="1"/>
  <c r="I51" i="1" s="1"/>
  <c r="I78" i="1" a="1"/>
  <c r="I78" i="1" s="1"/>
  <c r="I86" i="1" a="1"/>
  <c r="I86" i="1" s="1"/>
  <c r="I21" i="1" a="1"/>
  <c r="I21" i="1" s="1"/>
  <c r="I48" i="1" a="1"/>
  <c r="I48" i="1" s="1"/>
  <c r="I63" i="1" a="1"/>
  <c r="I63" i="1" s="1"/>
  <c r="I38" i="1" a="1"/>
  <c r="I38" i="1" s="1"/>
  <c r="I23" i="1" a="1"/>
  <c r="I23" i="1" s="1"/>
  <c r="I62" i="1" a="1"/>
  <c r="I62" i="1" s="1"/>
  <c r="I73" i="1" a="1"/>
  <c r="I73" i="1" s="1"/>
  <c r="I4" i="1" a="1"/>
  <c r="I4" i="1" s="1"/>
  <c r="I32" i="1" a="1"/>
  <c r="I32" i="1" s="1"/>
  <c r="H41" i="1" a="1"/>
  <c r="H41" i="1" s="1"/>
  <c r="H68" i="1" a="1"/>
  <c r="H68" i="1" s="1"/>
  <c r="H84" i="1" a="1"/>
  <c r="H84" i="1" s="1"/>
  <c r="H30" i="1" a="1"/>
  <c r="H30" i="1" s="1"/>
  <c r="H13" i="1" a="1"/>
  <c r="H13" i="1" s="1"/>
  <c r="H60" i="1" a="1"/>
  <c r="H60" i="1" s="1"/>
  <c r="H94" i="1" a="1"/>
  <c r="H94" i="1" s="1"/>
  <c r="H29" i="1" a="1"/>
  <c r="H29" i="1" s="1"/>
  <c r="H37" i="1" a="1"/>
  <c r="H37" i="1" s="1"/>
  <c r="H54" i="1" a="1"/>
  <c r="H54" i="1" s="1"/>
  <c r="H88" i="1" a="1"/>
  <c r="H88" i="1" s="1"/>
  <c r="H16" i="1" a="1"/>
  <c r="H16" i="1" s="1"/>
  <c r="J43" i="1" a="1"/>
  <c r="J43" i="1" s="1"/>
  <c r="J56" i="1" a="1"/>
  <c r="J56" i="1" s="1"/>
  <c r="J79" i="1" a="1"/>
  <c r="J79" i="1" s="1"/>
  <c r="J5" i="1" a="1"/>
  <c r="J5" i="1" s="1"/>
  <c r="J31" i="1" a="1"/>
  <c r="J31" i="1" s="1"/>
  <c r="J55" i="1" a="1"/>
  <c r="J55" i="1" s="1"/>
  <c r="J81" i="1" a="1"/>
  <c r="J81" i="1" s="1"/>
  <c r="J20" i="1" a="1"/>
  <c r="J20" i="1" s="1"/>
  <c r="J45" i="1" a="1"/>
  <c r="J45" i="1" s="1"/>
  <c r="J49" i="1" a="1"/>
  <c r="J49" i="1" s="1"/>
  <c r="J97" i="1" a="1"/>
  <c r="J97" i="1" s="1"/>
  <c r="J7" i="1" a="1"/>
  <c r="J7" i="1" s="1"/>
  <c r="J39" i="1" a="1"/>
  <c r="J39" i="1" s="1"/>
  <c r="I42" i="1" a="1"/>
  <c r="I42" i="1" s="1"/>
  <c r="I77" i="1" a="1"/>
  <c r="I77" i="1" s="1"/>
  <c r="I91" i="1" a="1"/>
  <c r="I91" i="1" s="1"/>
  <c r="I33" i="1" a="1"/>
  <c r="I33" i="1" s="1"/>
  <c r="I44" i="1" a="1"/>
  <c r="I44" i="1" s="1"/>
  <c r="I67" i="1" a="1"/>
  <c r="I67" i="1" s="1"/>
  <c r="I2" i="1" a="1"/>
  <c r="I2" i="1" s="1"/>
  <c r="I50" i="1" a="1"/>
  <c r="I50" i="1" s="1"/>
  <c r="I75" i="1" a="1"/>
  <c r="I75" i="1" s="1"/>
  <c r="I72" i="1" a="1"/>
  <c r="I72" i="1" s="1"/>
  <c r="I11" i="1" a="1"/>
  <c r="I11" i="1" s="1"/>
  <c r="I18" i="1" a="1"/>
  <c r="I18" i="1" s="1"/>
  <c r="H43" i="1" a="1"/>
  <c r="H43" i="1" s="1"/>
  <c r="H56" i="1" a="1"/>
  <c r="H56" i="1" s="1"/>
  <c r="H79" i="1" a="1"/>
  <c r="H79" i="1" s="1"/>
  <c r="H5" i="1" a="1"/>
  <c r="H5" i="1" s="1"/>
  <c r="H31" i="1" a="1"/>
  <c r="H31" i="1" s="1"/>
  <c r="H55" i="1" a="1"/>
  <c r="H55" i="1" s="1"/>
  <c r="H81" i="1" a="1"/>
  <c r="H81" i="1" s="1"/>
  <c r="H20" i="1" a="1"/>
  <c r="H20" i="1" s="1"/>
  <c r="H45" i="1" a="1"/>
  <c r="H45" i="1" s="1"/>
  <c r="H49" i="1" a="1"/>
  <c r="H49" i="1" s="1"/>
  <c r="H97" i="1" a="1"/>
  <c r="H97" i="1" s="1"/>
  <c r="H7" i="1" a="1"/>
  <c r="H7" i="1" s="1"/>
  <c r="J71" i="1" a="1"/>
  <c r="J71" i="1" s="1"/>
  <c r="J59" i="1" a="1"/>
  <c r="J59" i="1" s="1"/>
  <c r="J90" i="1" a="1"/>
  <c r="J90" i="1" s="1"/>
  <c r="J27" i="1" a="1"/>
  <c r="J27" i="1" s="1"/>
  <c r="J19" i="1" a="1"/>
  <c r="J19" i="1" s="1"/>
  <c r="J58" i="1" a="1"/>
  <c r="J58" i="1" s="1"/>
  <c r="J92" i="1" a="1"/>
  <c r="J92" i="1" s="1"/>
  <c r="J12" i="1" a="1"/>
  <c r="J12" i="1" s="1"/>
  <c r="J65" i="1" a="1"/>
  <c r="J65" i="1" s="1"/>
  <c r="J69" i="1" a="1"/>
  <c r="J69" i="1" s="1"/>
  <c r="J96" i="1" a="1"/>
  <c r="J96" i="1" s="1"/>
  <c r="J100" i="1" a="1"/>
  <c r="J100" i="1" s="1"/>
  <c r="J24" i="1" a="1"/>
  <c r="J24" i="1" s="1"/>
  <c r="I74" i="1" a="1"/>
  <c r="I74" i="1" s="1"/>
  <c r="I82" i="1" a="1"/>
  <c r="I82" i="1" s="1"/>
  <c r="I3" i="1" a="1"/>
  <c r="I3" i="1" s="1"/>
  <c r="I9" i="1" a="1"/>
  <c r="I9" i="1" s="1"/>
  <c r="I47" i="1" a="1"/>
  <c r="I47" i="1" s="1"/>
  <c r="I53" i="1" a="1"/>
  <c r="I53" i="1" s="1"/>
  <c r="I26" i="1" a="1"/>
  <c r="I26" i="1" s="1"/>
  <c r="I40" i="1" a="1"/>
  <c r="I40" i="1" s="1"/>
  <c r="I87" i="1" a="1"/>
  <c r="I87" i="1" s="1"/>
  <c r="I80" i="1" a="1"/>
  <c r="I80" i="1" s="1"/>
  <c r="I10" i="1" a="1"/>
  <c r="I10" i="1" s="1"/>
  <c r="I17" i="1" a="1"/>
  <c r="I17" i="1" s="1"/>
  <c r="H71" i="1" a="1"/>
  <c r="H71" i="1" s="1"/>
  <c r="H59" i="1" a="1"/>
  <c r="H59" i="1" s="1"/>
  <c r="H90" i="1" a="1"/>
  <c r="H90" i="1" s="1"/>
  <c r="H27" i="1" a="1"/>
  <c r="H27" i="1" s="1"/>
  <c r="H19" i="1" a="1"/>
  <c r="H19" i="1" s="1"/>
  <c r="H58" i="1" a="1"/>
  <c r="H58" i="1" s="1"/>
  <c r="H92" i="1" a="1"/>
  <c r="H92" i="1" s="1"/>
  <c r="H12" i="1" a="1"/>
  <c r="H12" i="1" s="1"/>
  <c r="H65" i="1" a="1"/>
  <c r="H65" i="1" s="1"/>
  <c r="H69" i="1" a="1"/>
  <c r="H69" i="1" s="1"/>
  <c r="H96" i="1" a="1"/>
  <c r="H96" i="1" s="1"/>
  <c r="H100" i="1" a="1"/>
  <c r="H100" i="1" s="1"/>
  <c r="J61" i="1" a="1"/>
  <c r="J61" i="1" s="1"/>
  <c r="J52" i="1" a="1"/>
  <c r="J52" i="1" s="1"/>
  <c r="J83" i="1" a="1"/>
  <c r="J83" i="1" s="1"/>
  <c r="J35" i="1" a="1"/>
  <c r="J35" i="1" s="1"/>
  <c r="J15" i="1" a="1"/>
  <c r="J15" i="1" s="1"/>
  <c r="J57" i="1" a="1"/>
  <c r="J57" i="1" s="1"/>
  <c r="J85" i="1" a="1"/>
  <c r="J85" i="1" s="1"/>
  <c r="J34" i="1" a="1"/>
  <c r="J34" i="1" s="1"/>
  <c r="J66" i="1" a="1"/>
  <c r="J66" i="1" s="1"/>
  <c r="J64" i="1" a="1"/>
  <c r="J64" i="1" s="1"/>
  <c r="J95" i="1" a="1"/>
  <c r="J95" i="1" s="1"/>
  <c r="J101" i="1" a="1"/>
  <c r="J101" i="1" s="1"/>
  <c r="I98" i="1" a="1"/>
  <c r="I98" i="1" s="1"/>
  <c r="I76" i="1" a="1"/>
  <c r="I76" i="1" s="1"/>
  <c r="I89" i="1" a="1"/>
  <c r="I89" i="1" s="1"/>
  <c r="I6" i="1" a="1"/>
  <c r="I6" i="1" s="1"/>
  <c r="I28" i="1" a="1"/>
  <c r="I28" i="1" s="1"/>
  <c r="I46" i="1" a="1"/>
  <c r="I46" i="1" s="1"/>
  <c r="I99" i="1" a="1"/>
  <c r="I99" i="1" s="1"/>
  <c r="I8" i="1" a="1"/>
  <c r="I8" i="1" s="1"/>
  <c r="I25" i="1" a="1"/>
  <c r="I25" i="1" s="1"/>
  <c r="I70" i="1" a="1"/>
  <c r="I70" i="1" s="1"/>
  <c r="I93" i="1" a="1"/>
  <c r="I93" i="1" s="1"/>
  <c r="I22" i="1" a="1"/>
  <c r="I22" i="1" s="1"/>
  <c r="I36" i="1" a="1"/>
  <c r="I36" i="1" s="1"/>
  <c r="H61" i="1" a="1"/>
  <c r="H61" i="1" s="1"/>
  <c r="H52" i="1" a="1"/>
  <c r="H52" i="1" s="1"/>
  <c r="H83" i="1" a="1"/>
  <c r="H83" i="1" s="1"/>
  <c r="H35" i="1" a="1"/>
  <c r="H35" i="1" s="1"/>
  <c r="H15" i="1" a="1"/>
  <c r="H15" i="1" s="1"/>
  <c r="H57" i="1" a="1"/>
  <c r="H57" i="1" s="1"/>
  <c r="H85" i="1" a="1"/>
  <c r="H85" i="1" s="1"/>
  <c r="H34" i="1" a="1"/>
  <c r="H34" i="1" s="1"/>
  <c r="H66" i="1" a="1"/>
  <c r="H66" i="1" s="1"/>
  <c r="H64" i="1" a="1"/>
  <c r="H64" i="1" s="1"/>
  <c r="H95" i="1" a="1"/>
  <c r="H95" i="1" s="1"/>
  <c r="H36" i="1" a="1"/>
  <c r="H36" i="1" s="1"/>
  <c r="H87" i="1" a="1"/>
  <c r="H87" i="1" s="1"/>
  <c r="J51" i="1" a="1"/>
  <c r="J51" i="1" s="1"/>
  <c r="J78" i="1" a="1"/>
  <c r="J78" i="1" s="1"/>
  <c r="J86" i="1" a="1"/>
  <c r="J86" i="1" s="1"/>
  <c r="J21" i="1" a="1"/>
  <c r="J21" i="1" s="1"/>
  <c r="J48" i="1" a="1"/>
  <c r="J48" i="1" s="1"/>
  <c r="J63" i="1" a="1"/>
  <c r="J63" i="1" s="1"/>
  <c r="J38" i="1" a="1"/>
  <c r="J38" i="1" s="1"/>
  <c r="J23" i="1" a="1"/>
  <c r="J23" i="1" s="1"/>
  <c r="J62" i="1" a="1"/>
  <c r="J62" i="1" s="1"/>
  <c r="J73" i="1" a="1"/>
  <c r="J73" i="1" s="1"/>
  <c r="J4" i="1" a="1"/>
  <c r="J4" i="1" s="1"/>
  <c r="J32" i="1" a="1"/>
  <c r="J32" i="1" s="1"/>
  <c r="I41" i="1" a="1"/>
  <c r="I41" i="1" s="1"/>
  <c r="I68" i="1" a="1"/>
  <c r="I68" i="1" s="1"/>
  <c r="I84" i="1" a="1"/>
  <c r="I84" i="1" s="1"/>
  <c r="I30" i="1" a="1"/>
  <c r="I30" i="1" s="1"/>
  <c r="I13" i="1" a="1"/>
  <c r="I13" i="1" s="1"/>
  <c r="I60" i="1" a="1"/>
  <c r="I60" i="1" s="1"/>
  <c r="I94" i="1" a="1"/>
  <c r="I94" i="1" s="1"/>
  <c r="I29" i="1" a="1"/>
  <c r="I29" i="1" s="1"/>
  <c r="I37" i="1" a="1"/>
  <c r="I37" i="1" s="1"/>
  <c r="I54" i="1" a="1"/>
  <c r="I54" i="1" s="1"/>
  <c r="I88" i="1" a="1"/>
  <c r="I88" i="1" s="1"/>
  <c r="I16" i="1" a="1"/>
  <c r="I16" i="1" s="1"/>
  <c r="I14" i="1" a="1"/>
  <c r="I14" i="1" s="1"/>
  <c r="H51" i="1" a="1"/>
  <c r="H51" i="1" s="1"/>
  <c r="H78" i="1" a="1"/>
  <c r="H78" i="1" s="1"/>
  <c r="H86" i="1" a="1"/>
  <c r="H86" i="1" s="1"/>
  <c r="H21" i="1" a="1"/>
  <c r="H21" i="1" s="1"/>
  <c r="H48" i="1" a="1"/>
  <c r="H48" i="1" s="1"/>
  <c r="H63" i="1" a="1"/>
  <c r="H63" i="1" s="1"/>
  <c r="H38" i="1" a="1"/>
  <c r="H38" i="1" s="1"/>
  <c r="H23" i="1" a="1"/>
  <c r="H23" i="1" s="1"/>
  <c r="H62" i="1" a="1"/>
  <c r="H62" i="1" s="1"/>
  <c r="H73" i="1" a="1"/>
  <c r="H73" i="1" s="1"/>
  <c r="H4" i="1" a="1"/>
  <c r="H4" i="1" s="1"/>
  <c r="H24" i="1" a="1"/>
  <c r="H24" i="1" s="1"/>
  <c r="J42" i="1" a="1"/>
  <c r="J42" i="1" s="1"/>
  <c r="J77" i="1" a="1"/>
  <c r="J77" i="1" s="1"/>
  <c r="J91" i="1" a="1"/>
  <c r="J91" i="1" s="1"/>
  <c r="J33" i="1" a="1"/>
  <c r="J33" i="1" s="1"/>
  <c r="J44" i="1" a="1"/>
  <c r="J44" i="1" s="1"/>
  <c r="J67" i="1" a="1"/>
  <c r="J67" i="1" s="1"/>
  <c r="J2" i="1" a="1"/>
  <c r="J2" i="1" s="1"/>
  <c r="J50" i="1" a="1"/>
  <c r="J50" i="1" s="1"/>
  <c r="J75" i="1" a="1"/>
  <c r="J75" i="1" s="1"/>
  <c r="J72" i="1" a="1"/>
  <c r="J72" i="1" s="1"/>
  <c r="J11" i="1" a="1"/>
  <c r="J11" i="1" s="1"/>
  <c r="J18" i="1" a="1"/>
  <c r="J18" i="1" s="1"/>
  <c r="I43" i="1" a="1"/>
  <c r="I43" i="1" s="1"/>
  <c r="I56" i="1" a="1"/>
  <c r="I56" i="1" s="1"/>
  <c r="I79" i="1" a="1"/>
  <c r="I79" i="1" s="1"/>
  <c r="I5" i="1" a="1"/>
  <c r="I5" i="1" s="1"/>
  <c r="I31" i="1" a="1"/>
  <c r="I31" i="1" s="1"/>
  <c r="I55" i="1" a="1"/>
  <c r="I55" i="1" s="1"/>
  <c r="I81" i="1" a="1"/>
  <c r="I81" i="1" s="1"/>
  <c r="I20" i="1" a="1"/>
  <c r="I20" i="1" s="1"/>
  <c r="I45" i="1" a="1"/>
  <c r="I45" i="1" s="1"/>
  <c r="I49" i="1" a="1"/>
  <c r="I49" i="1" s="1"/>
  <c r="I97" i="1" a="1"/>
  <c r="I97" i="1" s="1"/>
  <c r="I7" i="1" a="1"/>
  <c r="I7" i="1" s="1"/>
  <c r="I39" i="1" a="1"/>
  <c r="I39" i="1" s="1"/>
  <c r="H42" i="1" a="1"/>
  <c r="H42" i="1" s="1"/>
  <c r="H77" i="1" a="1"/>
  <c r="H77" i="1" s="1"/>
  <c r="H91" i="1" a="1"/>
  <c r="H91" i="1" s="1"/>
  <c r="H33" i="1" a="1"/>
  <c r="H33" i="1" s="1"/>
  <c r="H44" i="1" a="1"/>
  <c r="H44" i="1" s="1"/>
  <c r="H67" i="1" a="1"/>
  <c r="H67" i="1" s="1"/>
  <c r="H2" i="1" a="1"/>
  <c r="H2" i="1" s="1"/>
  <c r="H50" i="1" a="1"/>
  <c r="H50" i="1" s="1"/>
  <c r="H75" i="1" a="1"/>
  <c r="H75" i="1" s="1"/>
  <c r="H72" i="1" a="1"/>
  <c r="H72" i="1" s="1"/>
  <c r="H11" i="1" a="1"/>
  <c r="H11" i="1" s="1"/>
  <c r="H14" i="1" a="1"/>
  <c r="H14" i="1" s="1"/>
  <c r="H39" i="1" a="1"/>
  <c r="H39" i="1" s="1"/>
  <c r="H101" i="1" a="1"/>
  <c r="H101" i="1" s="1"/>
  <c r="H32" i="1" a="1"/>
  <c r="H32" i="1" s="1"/>
  <c r="H18" i="1" a="1"/>
  <c r="H18" i="1" s="1"/>
  <c r="F24" i="1"/>
  <c r="F39" i="1"/>
  <c r="F14" i="1"/>
  <c r="F36" i="1"/>
  <c r="F17" i="1"/>
  <c r="F18" i="1"/>
  <c r="F32" i="1"/>
  <c r="F101" i="1"/>
  <c r="F100" i="1"/>
  <c r="F7" i="1"/>
  <c r="F16" i="1"/>
  <c r="F22" i="1"/>
  <c r="F10" i="1"/>
  <c r="F11" i="1"/>
  <c r="F4" i="1"/>
  <c r="F95" i="1"/>
  <c r="F96" i="1"/>
  <c r="F97" i="1"/>
  <c r="F88" i="1"/>
  <c r="F93" i="1"/>
  <c r="F80" i="1"/>
  <c r="F72" i="1"/>
  <c r="F73" i="1"/>
  <c r="F64" i="1"/>
  <c r="F69" i="1"/>
  <c r="F49" i="1"/>
  <c r="F54" i="1"/>
  <c r="F70" i="1"/>
  <c r="F87" i="1"/>
  <c r="F75" i="1"/>
  <c r="F62" i="1"/>
  <c r="F66" i="1"/>
  <c r="F65" i="1"/>
  <c r="F45" i="1"/>
  <c r="F37" i="1"/>
  <c r="F25" i="1"/>
  <c r="F40" i="1"/>
  <c r="F50" i="1"/>
  <c r="F23" i="1"/>
  <c r="F34" i="1"/>
  <c r="F12" i="1"/>
  <c r="F20" i="1"/>
  <c r="F29" i="1"/>
  <c r="F8" i="1"/>
  <c r="F26" i="1"/>
  <c r="F2" i="1"/>
  <c r="F38" i="1"/>
  <c r="F85" i="1"/>
  <c r="F92" i="1"/>
  <c r="F81" i="1"/>
  <c r="F94" i="1"/>
  <c r="F99" i="1"/>
  <c r="F53" i="1"/>
  <c r="F67" i="1"/>
  <c r="F63" i="1"/>
  <c r="F57" i="1"/>
  <c r="F58" i="1"/>
  <c r="F55" i="1"/>
  <c r="F60" i="1"/>
  <c r="F46" i="1"/>
  <c r="F47" i="1"/>
  <c r="F44" i="1"/>
  <c r="F48" i="1"/>
  <c r="F15" i="1"/>
  <c r="F19" i="1"/>
  <c r="F31" i="1"/>
  <c r="F13" i="1"/>
  <c r="F28" i="1"/>
  <c r="F9" i="1"/>
  <c r="F33" i="1"/>
  <c r="F21" i="1"/>
  <c r="F35" i="1"/>
  <c r="F27" i="1"/>
  <c r="F5" i="1"/>
  <c r="F30" i="1"/>
  <c r="F6" i="1"/>
  <c r="F3" i="1"/>
  <c r="F91" i="1"/>
  <c r="F86" i="1"/>
  <c r="F83" i="1"/>
  <c r="F90" i="1"/>
  <c r="F79" i="1"/>
  <c r="F84" i="1"/>
  <c r="F89" i="1"/>
  <c r="F82" i="1"/>
  <c r="F77" i="1"/>
  <c r="F78" i="1"/>
  <c r="F52" i="1"/>
  <c r="F59" i="1"/>
  <c r="F56" i="1"/>
  <c r="F68" i="1"/>
  <c r="F76" i="1"/>
  <c r="F74" i="1"/>
  <c r="F42" i="1"/>
  <c r="F51" i="1"/>
  <c r="F61" i="1"/>
  <c r="F71" i="1"/>
  <c r="F43" i="1"/>
  <c r="F41" i="1"/>
  <c r="E2" i="2"/>
  <c r="E7" i="2"/>
  <c r="E8" i="2"/>
  <c r="E11" i="2"/>
  <c r="E12" i="2"/>
  <c r="E15" i="2"/>
  <c r="E3" i="2"/>
  <c r="E4" i="2"/>
  <c r="E5" i="2"/>
  <c r="E6" i="2"/>
  <c r="E9" i="2"/>
  <c r="E10" i="2"/>
  <c r="E13" i="2"/>
  <c r="E14" i="2"/>
  <c r="E30" i="2"/>
  <c r="E31" i="2"/>
  <c r="E32" i="2"/>
  <c r="E33" i="2"/>
  <c r="E34" i="2"/>
  <c r="E35" i="2"/>
  <c r="E36" i="2"/>
  <c r="E37" i="2"/>
  <c r="E38" i="2"/>
  <c r="E16" i="2"/>
  <c r="E20" i="2"/>
  <c r="E21" i="2"/>
  <c r="E22" i="2"/>
  <c r="E25" i="2"/>
  <c r="E17" i="2"/>
  <c r="E18" i="2"/>
  <c r="E19" i="2"/>
  <c r="E23" i="2"/>
  <c r="E24" i="2"/>
  <c r="E26" i="2"/>
  <c r="E27" i="2"/>
  <c r="E28" i="2"/>
  <c r="E29" i="2"/>
  <c r="E39" i="2"/>
  <c r="E44" i="2"/>
  <c r="E46" i="2"/>
  <c r="E48" i="2"/>
  <c r="E49" i="2"/>
  <c r="E50" i="2"/>
  <c r="E51" i="2"/>
  <c r="E52" i="2"/>
  <c r="E56" i="2"/>
  <c r="E57" i="2"/>
  <c r="E58" i="2"/>
  <c r="E59" i="2"/>
  <c r="E60" i="2"/>
  <c r="E61" i="2"/>
  <c r="E62" i="2"/>
  <c r="E40" i="2"/>
  <c r="E53" i="2"/>
  <c r="E54" i="2"/>
  <c r="E55" i="2"/>
  <c r="E41" i="2"/>
  <c r="E42" i="2"/>
  <c r="E43" i="2"/>
  <c r="E45" i="2"/>
  <c r="E47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72" i="2"/>
  <c r="D2" i="5" s="1"/>
  <c r="F2" i="5" s="1"/>
  <c r="E63" i="2"/>
  <c r="E64" i="2"/>
  <c r="E65" i="2"/>
  <c r="E66" i="2"/>
  <c r="E67" i="2"/>
  <c r="E68" i="2"/>
  <c r="E69" i="2"/>
  <c r="E70" i="2"/>
  <c r="E71" i="2"/>
  <c r="E87" i="2"/>
  <c r="E90" i="2"/>
  <c r="E92" i="2"/>
  <c r="E93" i="2"/>
  <c r="E94" i="2"/>
  <c r="E95" i="2"/>
  <c r="E96" i="2"/>
  <c r="E99" i="2"/>
  <c r="E102" i="2"/>
  <c r="E104" i="2"/>
  <c r="E105" i="2"/>
  <c r="E107" i="2"/>
  <c r="E88" i="2"/>
  <c r="E89" i="2"/>
  <c r="E97" i="2"/>
  <c r="E98" i="2"/>
  <c r="E91" i="2"/>
  <c r="E100" i="2"/>
  <c r="E101" i="2"/>
  <c r="E103" i="2"/>
  <c r="E106" i="2"/>
  <c r="E113" i="2"/>
  <c r="E115" i="2"/>
  <c r="E116" i="2"/>
  <c r="E117" i="2"/>
  <c r="E118" i="2"/>
  <c r="E120" i="2"/>
  <c r="E121" i="2"/>
  <c r="E124" i="2"/>
  <c r="E126" i="2"/>
  <c r="E127" i="2"/>
  <c r="E128" i="2"/>
  <c r="E129" i="2"/>
  <c r="E119" i="2"/>
  <c r="E108" i="2"/>
  <c r="E109" i="2"/>
  <c r="E110" i="2"/>
  <c r="D3" i="5" s="1"/>
  <c r="F3" i="5" s="1"/>
  <c r="E111" i="2"/>
  <c r="E112" i="2"/>
  <c r="E114" i="2"/>
  <c r="E122" i="2"/>
  <c r="E123" i="2"/>
  <c r="E125" i="2"/>
  <c r="E2" i="5"/>
  <c r="G98" i="1" l="1"/>
  <c r="F98" i="1"/>
  <c r="C24" i="1"/>
  <c r="D24" i="1" s="1"/>
  <c r="C39" i="1"/>
  <c r="D39" i="1" s="1"/>
  <c r="C14" i="1"/>
  <c r="D14" i="1" s="1"/>
  <c r="C36" i="1"/>
  <c r="D36" i="1" s="1"/>
  <c r="C17" i="1"/>
  <c r="D17" i="1" s="1"/>
  <c r="C18" i="1"/>
  <c r="D18" i="1" s="1"/>
  <c r="C32" i="1"/>
  <c r="D32" i="1" s="1"/>
  <c r="C101" i="1"/>
  <c r="D101" i="1" s="1"/>
  <c r="C100" i="1"/>
  <c r="D100" i="1" s="1"/>
  <c r="C7" i="1"/>
  <c r="D7" i="1" s="1"/>
  <c r="C16" i="1"/>
  <c r="D16" i="1" s="1"/>
  <c r="C22" i="1"/>
  <c r="D22" i="1" s="1"/>
  <c r="C10" i="1"/>
  <c r="D10" i="1" s="1"/>
  <c r="C11" i="1"/>
  <c r="D11" i="1" s="1"/>
  <c r="C4" i="1"/>
  <c r="D4" i="1" s="1"/>
  <c r="C95" i="1"/>
  <c r="D95" i="1" s="1"/>
  <c r="C96" i="1"/>
  <c r="D96" i="1" s="1"/>
  <c r="C97" i="1"/>
  <c r="D97" i="1" s="1"/>
  <c r="C88" i="1"/>
  <c r="D88" i="1" s="1"/>
  <c r="C93" i="1"/>
  <c r="D93" i="1" s="1"/>
  <c r="C80" i="1"/>
  <c r="D80" i="1" s="1"/>
  <c r="C72" i="1"/>
  <c r="D72" i="1" s="1"/>
  <c r="C73" i="1"/>
  <c r="D73" i="1" s="1"/>
  <c r="C64" i="1"/>
  <c r="D64" i="1" s="1"/>
  <c r="C69" i="1"/>
  <c r="D69" i="1" s="1"/>
  <c r="C49" i="1"/>
  <c r="D49" i="1" s="1"/>
  <c r="C54" i="1"/>
  <c r="D54" i="1" s="1"/>
  <c r="C70" i="1"/>
  <c r="D70" i="1" s="1"/>
  <c r="C87" i="1"/>
  <c r="D87" i="1" s="1"/>
  <c r="C75" i="1"/>
  <c r="D75" i="1" s="1"/>
  <c r="C62" i="1"/>
  <c r="D62" i="1" s="1"/>
  <c r="C66" i="1"/>
  <c r="D66" i="1" s="1"/>
  <c r="C65" i="1"/>
  <c r="D65" i="1" s="1"/>
  <c r="C45" i="1"/>
  <c r="D45" i="1" s="1"/>
  <c r="C37" i="1"/>
  <c r="D37" i="1" s="1"/>
  <c r="C25" i="1"/>
  <c r="D25" i="1" s="1"/>
  <c r="C40" i="1"/>
  <c r="D40" i="1" s="1"/>
  <c r="C50" i="1"/>
  <c r="D50" i="1" s="1"/>
  <c r="C23" i="1"/>
  <c r="D23" i="1" s="1"/>
  <c r="C34" i="1"/>
  <c r="D34" i="1" s="1"/>
  <c r="C12" i="1"/>
  <c r="D12" i="1" s="1"/>
  <c r="C20" i="1"/>
  <c r="D20" i="1" s="1"/>
  <c r="C29" i="1"/>
  <c r="D29" i="1" s="1"/>
  <c r="C8" i="1"/>
  <c r="D8" i="1" s="1"/>
  <c r="C26" i="1"/>
  <c r="D26" i="1" s="1"/>
  <c r="C2" i="1"/>
  <c r="D2" i="1" s="1"/>
  <c r="C38" i="1"/>
  <c r="D38" i="1" s="1"/>
  <c r="C85" i="1"/>
  <c r="D85" i="1" s="1"/>
  <c r="C92" i="1"/>
  <c r="D92" i="1" s="1"/>
  <c r="C81" i="1"/>
  <c r="D81" i="1" s="1"/>
  <c r="C94" i="1"/>
  <c r="D94" i="1" s="1"/>
  <c r="C99" i="1"/>
  <c r="D99" i="1" s="1"/>
  <c r="C53" i="1"/>
  <c r="D53" i="1" s="1"/>
  <c r="C67" i="1"/>
  <c r="D67" i="1" s="1"/>
  <c r="C63" i="1"/>
  <c r="D63" i="1" s="1"/>
  <c r="C57" i="1"/>
  <c r="D57" i="1" s="1"/>
  <c r="C58" i="1"/>
  <c r="D58" i="1" s="1"/>
  <c r="C55" i="1"/>
  <c r="D55" i="1" s="1"/>
  <c r="C60" i="1"/>
  <c r="D60" i="1" s="1"/>
  <c r="C46" i="1"/>
  <c r="D46" i="1" s="1"/>
  <c r="C47" i="1"/>
  <c r="D47" i="1" s="1"/>
  <c r="C44" i="1"/>
  <c r="D44" i="1" s="1"/>
  <c r="C48" i="1"/>
  <c r="D48" i="1" s="1"/>
  <c r="C15" i="1"/>
  <c r="D15" i="1" s="1"/>
  <c r="C19" i="1"/>
  <c r="D19" i="1" s="1"/>
  <c r="C31" i="1"/>
  <c r="D31" i="1" s="1"/>
  <c r="C13" i="1"/>
  <c r="D13" i="1" s="1"/>
  <c r="C28" i="1"/>
  <c r="D28" i="1" s="1"/>
  <c r="C9" i="1"/>
  <c r="D9" i="1" s="1"/>
  <c r="C33" i="1"/>
  <c r="D33" i="1" s="1"/>
  <c r="C21" i="1"/>
  <c r="D21" i="1" s="1"/>
  <c r="C35" i="1"/>
  <c r="D35" i="1" s="1"/>
  <c r="C27" i="1"/>
  <c r="D27" i="1" s="1"/>
  <c r="C5" i="1"/>
  <c r="D5" i="1" s="1"/>
  <c r="C30" i="1"/>
  <c r="D30" i="1" s="1"/>
  <c r="C6" i="1"/>
  <c r="D6" i="1" s="1"/>
  <c r="C3" i="1"/>
  <c r="D3" i="1" s="1"/>
  <c r="C91" i="1"/>
  <c r="D91" i="1" s="1"/>
  <c r="C86" i="1"/>
  <c r="D86" i="1" s="1"/>
  <c r="C83" i="1"/>
  <c r="D83" i="1" s="1"/>
  <c r="C90" i="1"/>
  <c r="D90" i="1" s="1"/>
  <c r="C79" i="1"/>
  <c r="D79" i="1" s="1"/>
  <c r="C84" i="1"/>
  <c r="D84" i="1" s="1"/>
  <c r="C89" i="1"/>
  <c r="D89" i="1" s="1"/>
  <c r="C82" i="1"/>
  <c r="D82" i="1" s="1"/>
  <c r="C77" i="1"/>
  <c r="D77" i="1" s="1"/>
  <c r="C78" i="1"/>
  <c r="D78" i="1" s="1"/>
  <c r="C52" i="1"/>
  <c r="D52" i="1" s="1"/>
  <c r="C59" i="1"/>
  <c r="D59" i="1" s="1"/>
  <c r="C56" i="1"/>
  <c r="D56" i="1" s="1"/>
  <c r="C68" i="1"/>
  <c r="D68" i="1" s="1"/>
  <c r="C76" i="1"/>
  <c r="D76" i="1" s="1"/>
  <c r="C74" i="1"/>
  <c r="D74" i="1" s="1"/>
  <c r="C42" i="1"/>
  <c r="D42" i="1" s="1"/>
  <c r="C51" i="1"/>
  <c r="D51" i="1" s="1"/>
  <c r="C61" i="1"/>
  <c r="D61" i="1" s="1"/>
  <c r="C71" i="1"/>
  <c r="D71" i="1" s="1"/>
  <c r="C43" i="1"/>
  <c r="D43" i="1" s="1"/>
  <c r="C41" i="1"/>
  <c r="D41" i="1" s="1"/>
  <c r="M2" i="2" l="1" a="1"/>
  <c r="M2" i="2" s="1"/>
  <c r="K98" i="1" s="1" a="1"/>
  <c r="K98" i="1" s="1"/>
  <c r="M3" i="2" a="1"/>
  <c r="M3" i="2" s="1"/>
  <c r="M5" i="2" a="1"/>
  <c r="M5" i="2" s="1"/>
  <c r="M6" i="2" a="1"/>
  <c r="M6" i="2" s="1"/>
  <c r="M4" i="2" a="1"/>
  <c r="M4" i="2" s="1"/>
  <c r="M9" i="2" a="1"/>
  <c r="M9" i="2" s="1"/>
  <c r="M10" i="2" a="1"/>
  <c r="M10" i="2" s="1"/>
  <c r="M7" i="2" a="1"/>
  <c r="M7" i="2" s="1"/>
  <c r="M8" i="2" a="1"/>
  <c r="M8" i="2" s="1"/>
  <c r="M11" i="2" a="1"/>
  <c r="M11" i="2" s="1"/>
  <c r="M13" i="2" a="1"/>
  <c r="M13" i="2" s="1"/>
  <c r="M12" i="2" a="1"/>
  <c r="M12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6" i="2" a="1"/>
  <c r="M26" i="2" s="1"/>
  <c r="M27" i="2" a="1"/>
  <c r="M27" i="2" s="1"/>
  <c r="M25" i="2" a="1"/>
  <c r="M25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4" i="2" a="1"/>
  <c r="M44" i="2" s="1"/>
  <c r="M40" i="2" a="1"/>
  <c r="M40" i="2" s="1"/>
  <c r="M41" i="2" a="1"/>
  <c r="M41" i="2" s="1"/>
  <c r="M42" i="2" a="1"/>
  <c r="M42" i="2" s="1"/>
  <c r="M43" i="2" a="1"/>
  <c r="M43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90" i="2" a="1"/>
  <c r="M90" i="2" s="1"/>
  <c r="M87" i="2" a="1"/>
  <c r="M87" i="2" s="1"/>
  <c r="M88" i="2" a="1"/>
  <c r="M88" i="2" s="1"/>
  <c r="M89" i="2" a="1"/>
  <c r="M89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6" i="2" a="1"/>
  <c r="M106" i="2" s="1"/>
  <c r="M105" i="2" a="1"/>
  <c r="M105" i="2" s="1"/>
  <c r="M107" i="2" a="1"/>
  <c r="M107" i="2" s="1"/>
  <c r="M108" i="2" a="1"/>
  <c r="M108" i="2" s="1"/>
  <c r="M109" i="2" a="1"/>
  <c r="M109" i="2" s="1"/>
  <c r="M110" i="2" a="1"/>
  <c r="M110" i="2" s="1"/>
  <c r="C3" i="5" s="1"/>
  <c r="L98" i="1" s="1" a="1"/>
  <c r="L98" i="1" s="1"/>
  <c r="M111" i="2" a="1"/>
  <c r="M111" i="2" s="1"/>
  <c r="M112" i="2" a="1"/>
  <c r="M112" i="2" s="1"/>
  <c r="M114" i="2" a="1"/>
  <c r="M114" i="2" s="1"/>
  <c r="M113" i="2" a="1"/>
  <c r="M113" i="2" s="1"/>
  <c r="M115" i="2" a="1"/>
  <c r="M115" i="2" s="1"/>
  <c r="M116" i="2" a="1"/>
  <c r="M116" i="2" s="1"/>
  <c r="M117" i="2" a="1"/>
  <c r="M117" i="2" s="1"/>
  <c r="M119" i="2" a="1"/>
  <c r="M119" i="2" s="1"/>
  <c r="M118" i="2" a="1"/>
  <c r="M118" i="2" s="1"/>
  <c r="M120" i="2" a="1"/>
  <c r="M120" i="2" s="1"/>
  <c r="M121" i="2" a="1"/>
  <c r="M121" i="2" s="1"/>
  <c r="M122" i="2" a="1"/>
  <c r="M122" i="2" s="1"/>
  <c r="M123" i="2" a="1"/>
  <c r="M123" i="2" s="1"/>
  <c r="M125" i="2" a="1"/>
  <c r="M125" i="2" s="1"/>
  <c r="M124" i="2" a="1"/>
  <c r="M124" i="2" s="1"/>
  <c r="M126" i="2" a="1"/>
  <c r="M126" i="2" s="1"/>
  <c r="M127" i="2" a="1"/>
  <c r="M127" i="2" s="1"/>
  <c r="M128" i="2" a="1"/>
  <c r="M128" i="2" s="1"/>
  <c r="M129" i="2" a="1"/>
  <c r="M129" i="2" s="1"/>
  <c r="C2" i="5" l="1"/>
  <c r="C2" i="3"/>
  <c r="C98" i="1" l="1"/>
  <c r="D98" i="1" s="1"/>
  <c r="M98" i="1" a="1"/>
  <c r="M98" i="1" s="1"/>
  <c r="C3" i="3"/>
  <c r="C4" i="3"/>
  <c r="I7" i="4" l="1"/>
  <c r="I8" i="4"/>
  <c r="I9" i="4"/>
  <c r="I2" i="4"/>
  <c r="I10" i="4"/>
  <c r="I3" i="4"/>
  <c r="I11" i="4"/>
  <c r="I4" i="4"/>
  <c r="I12" i="4"/>
  <c r="I5" i="4"/>
  <c r="I13" i="4"/>
  <c r="I6" i="4"/>
  <c r="J2" i="4"/>
  <c r="J3" i="4"/>
  <c r="J11" i="4"/>
  <c r="J4" i="4"/>
  <c r="J12" i="4"/>
  <c r="J5" i="4"/>
  <c r="J13" i="4"/>
  <c r="J6" i="4"/>
  <c r="J7" i="4"/>
  <c r="J8" i="4"/>
  <c r="J9" i="4"/>
  <c r="J10" i="4"/>
  <c r="H4" i="4"/>
  <c r="H7" i="4"/>
  <c r="H5" i="4"/>
  <c r="H13" i="4"/>
  <c r="H6" i="4"/>
  <c r="H8" i="4"/>
  <c r="H9" i="4"/>
  <c r="H2" i="4"/>
  <c r="H10" i="4"/>
  <c r="H3" i="4"/>
  <c r="H11" i="4"/>
  <c r="H12" i="4"/>
  <c r="F8" i="4"/>
  <c r="F13" i="4"/>
  <c r="F5" i="4"/>
  <c r="F10" i="4"/>
  <c r="L10" i="4" s="1"/>
  <c r="F2" i="4"/>
  <c r="F7" i="4"/>
  <c r="L7" i="4" s="1"/>
  <c r="F12" i="4"/>
  <c r="F4" i="4"/>
  <c r="F9" i="4"/>
  <c r="F6" i="4"/>
  <c r="F11" i="4"/>
  <c r="F3" i="4"/>
  <c r="G13" i="4"/>
  <c r="G5" i="4"/>
  <c r="M5" i="4" s="1"/>
  <c r="G10" i="4"/>
  <c r="G2" i="4"/>
  <c r="G7" i="4"/>
  <c r="G12" i="4"/>
  <c r="G4" i="4"/>
  <c r="G9" i="4"/>
  <c r="G6" i="4"/>
  <c r="M6" i="4" s="1"/>
  <c r="G11" i="4"/>
  <c r="G3" i="4"/>
  <c r="G8" i="4"/>
  <c r="E11" i="4"/>
  <c r="E3" i="4"/>
  <c r="K3" i="4" s="1"/>
  <c r="E5" i="4"/>
  <c r="K5" i="4" s="1"/>
  <c r="E8" i="4"/>
  <c r="E13" i="4"/>
  <c r="K13" i="4" s="1"/>
  <c r="E10" i="4"/>
  <c r="E2" i="4"/>
  <c r="E7" i="4"/>
  <c r="K7" i="4" s="1"/>
  <c r="E12" i="4"/>
  <c r="K12" i="4" s="1"/>
  <c r="E4" i="4"/>
  <c r="E9" i="4"/>
  <c r="K9" i="4" s="1"/>
  <c r="E6" i="4"/>
  <c r="K6" i="4" s="1"/>
  <c r="M7" i="4" l="1"/>
  <c r="L11" i="4"/>
  <c r="L5" i="4"/>
  <c r="K8" i="4"/>
  <c r="L3" i="4"/>
  <c r="M3" i="4"/>
  <c r="L6" i="4"/>
  <c r="M9" i="4"/>
  <c r="K11" i="4"/>
  <c r="L9" i="4"/>
  <c r="M11" i="4"/>
  <c r="L8" i="4"/>
  <c r="M8" i="4"/>
  <c r="M4" i="4"/>
  <c r="K4" i="4"/>
  <c r="M12" i="4"/>
  <c r="L13" i="4"/>
  <c r="L4" i="4"/>
  <c r="M2" i="4"/>
  <c r="K2" i="4"/>
  <c r="M10" i="4"/>
  <c r="L12" i="4"/>
  <c r="K10" i="4"/>
  <c r="M13" i="4"/>
  <c r="L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tc={0626666F-4727-4279-84DF-DAA7C97AD364}</author>
  </authors>
  <commentList>
    <comment ref="K8" authorId="0" shapeId="0" xr:uid="{0626666F-4727-4279-84DF-DAA7C97AD364}">
      <text>
        <t>[Threaded comment]
Your version of Excel allows you to read this threaded comment; however, any edits to it will get removed if the file is opened in a newer version of Excel. Learn more: https://go.microsoft.com/fwlink/?linkid=870924
Comment:
    Puede darse el caso de un empate, que se puede hacer en este caso?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<sst xmlns="http://schemas.openxmlformats.org/spreadsheetml/2006/main" count="605" uniqueCount="288">
  <si>
    <t>puntos</t>
  </si>
  <si>
    <t>rango</t>
  </si>
  <si>
    <t>coh</t>
  </si>
  <si>
    <t>team_id</t>
  </si>
  <si>
    <t>player_id</t>
  </si>
  <si>
    <t>nombre</t>
  </si>
  <si>
    <t>casa</t>
  </si>
  <si>
    <t>torneo</t>
  </si>
  <si>
    <t>ciclo</t>
  </si>
  <si>
    <t>categoria</t>
  </si>
  <si>
    <t>fecha</t>
  </si>
  <si>
    <t>casa_id</t>
  </si>
  <si>
    <t>torneo_id</t>
  </si>
  <si>
    <t>evento_id</t>
  </si>
  <si>
    <t>tipo</t>
  </si>
  <si>
    <t>valor</t>
  </si>
  <si>
    <t>A</t>
  </si>
  <si>
    <t>Yellow Team</t>
  </si>
  <si>
    <t>Blue Team</t>
  </si>
  <si>
    <t>Red Team</t>
  </si>
  <si>
    <t>Competencia Nov-Ene 2020</t>
  </si>
  <si>
    <t>Francisco Ignacio Joga Casado</t>
  </si>
  <si>
    <t>Diego Alexandro Garcia Perez</t>
  </si>
  <si>
    <t>Estarlyn Joel Marrero Almonte</t>
  </si>
  <si>
    <t>Xavier Emilio Moya Domínguez</t>
  </si>
  <si>
    <t>José René Llodrá Guzmán</t>
  </si>
  <si>
    <t>Nicolas Lopez</t>
  </si>
  <si>
    <t>Sebastián Enrique Senior Subero</t>
  </si>
  <si>
    <t>Ricardo Mota Sohm</t>
  </si>
  <si>
    <t>Esteban Oscar Peña Martínez</t>
  </si>
  <si>
    <t>Luis Gabriel Espaillat Cabrera</t>
  </si>
  <si>
    <t>Camila Michelle Encarnación Nova</t>
  </si>
  <si>
    <t>Hilary Daniela Mena Rodríguez</t>
  </si>
  <si>
    <t>Tomas Castro</t>
  </si>
  <si>
    <t>Paul Marmol</t>
  </si>
  <si>
    <t>Eduardo Reyes</t>
  </si>
  <si>
    <t>Dayson Emill Lagrange Suero</t>
  </si>
  <si>
    <t>Alexis Manuel Cabral Corporan</t>
  </si>
  <si>
    <t>Emilio Alejandro Matos Mieses</t>
  </si>
  <si>
    <t>Lisanna María Santiago Batista</t>
  </si>
  <si>
    <t>Estefany Concepción Almánzar</t>
  </si>
  <si>
    <t>Carlos Alejandro Cornielle</t>
  </si>
  <si>
    <t>John David Ureña Meléndez</t>
  </si>
  <si>
    <t>Nestor Sosa Saviñón</t>
  </si>
  <si>
    <t>Diego Enrique Morales Polanco</t>
  </si>
  <si>
    <t>Manuel María</t>
  </si>
  <si>
    <t>Donaldo De La Cruz</t>
  </si>
  <si>
    <t>Dante Cucurrullo</t>
  </si>
  <si>
    <t>David Esteban Zabala Pedraza</t>
  </si>
  <si>
    <t>Marielis Guzman</t>
  </si>
  <si>
    <t>Sheryl Herrera</t>
  </si>
  <si>
    <t>Enmanuel Taveras</t>
  </si>
  <si>
    <t>Ayeska Nicole Batista Moquete</t>
  </si>
  <si>
    <t>Johanna Lizbeth León Santana</t>
  </si>
  <si>
    <t>Mirelys Maldonado Familia</t>
  </si>
  <si>
    <t>Ian Gabriel Cañas Fernández</t>
  </si>
  <si>
    <t>Axel Elías De Jesús Del Jesús</t>
  </si>
  <si>
    <t>Wisleiny Lara Soto</t>
  </si>
  <si>
    <t>Claudia Ortiz</t>
  </si>
  <si>
    <t>Sebastian Del Rosario</t>
  </si>
  <si>
    <t>Robert Rodríguez De La Cruz</t>
  </si>
  <si>
    <t>Joel Lugo Peña</t>
  </si>
  <si>
    <t>Leandro Miguel Martínez Méndez</t>
  </si>
  <si>
    <t>Leanny Josefina Del Villar Marte</t>
  </si>
  <si>
    <t>Yerson Alberto Dominguez Rodriguez</t>
  </si>
  <si>
    <t>Angelica Herrera Sanchez</t>
  </si>
  <si>
    <t>Hamlet Joseph Fernández Araujo</t>
  </si>
  <si>
    <t>Sebastián Manuel Cote Santos</t>
  </si>
  <si>
    <t>Francisco Xavier Peña Pérez</t>
  </si>
  <si>
    <t>Hendell Alberto Ramos De La Cruz</t>
  </si>
  <si>
    <t>Carlos Alfonso Sulbaran Molero</t>
  </si>
  <si>
    <t>Anghelo Junior Montes De Oca Pimentel</t>
  </si>
  <si>
    <t>Elias Polanco</t>
  </si>
  <si>
    <t>Matthews Rosario Espinal</t>
  </si>
  <si>
    <t>Katherine Nicole Amarante De La Cruz</t>
  </si>
  <si>
    <t>Rachell Alexandra Beltré Caraballo</t>
  </si>
  <si>
    <t>Pablo Sebastián González Artiles</t>
  </si>
  <si>
    <t>Nelson Manuel Martínez Navarro</t>
  </si>
  <si>
    <t>Daniel Terrero Rodríguez</t>
  </si>
  <si>
    <t>Enmanuel Osmaidel Germán Paz</t>
  </si>
  <si>
    <t>Joan Daniel Méndez Reyes</t>
  </si>
  <si>
    <t>Damphis Bello Rodríguez</t>
  </si>
  <si>
    <t>Luis Alberto Gil Almanzar</t>
  </si>
  <si>
    <t>Mario Agustin Silverio Cano</t>
  </si>
  <si>
    <t>Pablo Manuel Montilla Mendez</t>
  </si>
  <si>
    <t>Jesus Francisco Diaz Adames</t>
  </si>
  <si>
    <t>Armando Rafael Basilis Damiron</t>
  </si>
  <si>
    <t>Luis Antonio Heredia Valerio</t>
  </si>
  <si>
    <t>Allam Rodriguez Jimenez</t>
  </si>
  <si>
    <t>Jorge Josias Romero Soto</t>
  </si>
  <si>
    <t>Aimée Rachelle Duran Lapaix</t>
  </si>
  <si>
    <t>Diego Enrique Matías Cabrera</t>
  </si>
  <si>
    <t>Santiago Ramírez Echavarria</t>
  </si>
  <si>
    <t>Marianny Hierro Ramirez</t>
  </si>
  <si>
    <t>Gian Lucas Ramirez Ureña</t>
  </si>
  <si>
    <t>Leonardo Jose Polanco  Mendez</t>
  </si>
  <si>
    <t>Edward Moises Muñoz Sanchez</t>
  </si>
  <si>
    <t>Roberto Alexander Baez Tatis</t>
  </si>
  <si>
    <t>Hector Miguel Senior Subero</t>
  </si>
  <si>
    <t>Aeolus Mena Capriles</t>
  </si>
  <si>
    <t>Juan Carlos Mármol Piantini</t>
  </si>
  <si>
    <t>Jorge Natanael Pinales Lluberes</t>
  </si>
  <si>
    <t>Abimael Moreta Castillo</t>
  </si>
  <si>
    <t>Manuel De Jesús Montás Ysabel</t>
  </si>
  <si>
    <t>Milton Armenio De Los Santos Mañe</t>
  </si>
  <si>
    <t>Emil Gil Hernandez</t>
  </si>
  <si>
    <t>Lewis Mojica Rosario</t>
  </si>
  <si>
    <t>Francisco Alberto Marte Hierro</t>
  </si>
  <si>
    <t>Maritza Cuas Gonzalez</t>
  </si>
  <si>
    <t>Génesis Sanchez</t>
  </si>
  <si>
    <t>Jahaziel Soto</t>
  </si>
  <si>
    <t>Francisco Vásquez Cuevas</t>
  </si>
  <si>
    <t>Emil Enrique Sánchez Santos</t>
  </si>
  <si>
    <t>Ricardo Alexis Peña Guzmán</t>
  </si>
  <si>
    <t>Manuel Bastardo</t>
  </si>
  <si>
    <t>Juan Castillo</t>
  </si>
  <si>
    <t>Jose Montero</t>
  </si>
  <si>
    <t>Luis Emilio Félix Reyes</t>
  </si>
  <si>
    <t>Edgar Keiji Cespedes Tamate</t>
  </si>
  <si>
    <t>Geraldo Isaac Sanchez</t>
  </si>
  <si>
    <t>DD</t>
  </si>
  <si>
    <t>DF</t>
  </si>
  <si>
    <t>CL</t>
  </si>
  <si>
    <t>CG</t>
  </si>
  <si>
    <t>Cima 100</t>
  </si>
  <si>
    <t>Artorias</t>
  </si>
  <si>
    <t>GodKiller</t>
  </si>
  <si>
    <t>Don Quijote</t>
  </si>
  <si>
    <t>Ikon ALLY</t>
  </si>
  <si>
    <t>JESKAI</t>
  </si>
  <si>
    <t>Skrapjunk</t>
  </si>
  <si>
    <t>Jortrol</t>
  </si>
  <si>
    <t>RUCS</t>
  </si>
  <si>
    <t>MIB</t>
  </si>
  <si>
    <t>cerberus</t>
  </si>
  <si>
    <t>KNGR2R</t>
  </si>
  <si>
    <t>T.R.U.C.H.O.</t>
  </si>
  <si>
    <t>Atom</t>
  </si>
  <si>
    <t>Mark-007</t>
  </si>
  <si>
    <t>Tony</t>
  </si>
  <si>
    <t>Quimera</t>
  </si>
  <si>
    <t>Harver 2.0</t>
  </si>
  <si>
    <t>T-Seven</t>
  </si>
  <si>
    <t>Curiolasux</t>
  </si>
  <si>
    <t>Saktivantamaina</t>
  </si>
  <si>
    <t>Ajax</t>
  </si>
  <si>
    <t>Dark-Star</t>
  </si>
  <si>
    <t>Kakuryu</t>
  </si>
  <si>
    <t>Mojojojo</t>
  </si>
  <si>
    <t>Syfurios X</t>
  </si>
  <si>
    <t>JMJ</t>
  </si>
  <si>
    <t>Tamioka San</t>
  </si>
  <si>
    <t>Wilson</t>
  </si>
  <si>
    <t>Echo-Rogue</t>
  </si>
  <si>
    <t>Kakarot</t>
  </si>
  <si>
    <t>Undefined</t>
  </si>
  <si>
    <t>Pandora</t>
  </si>
  <si>
    <t>La Pampara</t>
  </si>
  <si>
    <t>Sin Equipo</t>
  </si>
  <si>
    <t>Madness</t>
  </si>
  <si>
    <t>Kratos</t>
  </si>
  <si>
    <t>Serverito</t>
  </si>
  <si>
    <t>Gatubelo</t>
  </si>
  <si>
    <t>2B1W</t>
  </si>
  <si>
    <t>el procrastinador</t>
  </si>
  <si>
    <t>CERES (oficial)</t>
  </si>
  <si>
    <t>Apocalipsis"El oculto"</t>
  </si>
  <si>
    <t>BUSTER TANK J.E.D</t>
  </si>
  <si>
    <t>Blacky Shadow</t>
  </si>
  <si>
    <t>Sigurd</t>
  </si>
  <si>
    <t>ESJERGON</t>
  </si>
  <si>
    <t>Mushbot</t>
  </si>
  <si>
    <t>Spider Trick</t>
  </si>
  <si>
    <t>TitanGold</t>
  </si>
  <si>
    <t>Gecko</t>
  </si>
  <si>
    <t>Carolina</t>
  </si>
  <si>
    <t>R2-D2</t>
  </si>
  <si>
    <t>Kaiser</t>
  </si>
  <si>
    <t>Ei Finai</t>
  </si>
  <si>
    <t>Beta</t>
  </si>
  <si>
    <t>lipdium</t>
  </si>
  <si>
    <t>Project T.U.R.T.L.E</t>
  </si>
  <si>
    <t>Nyx</t>
  </si>
  <si>
    <t>Prometeo</t>
  </si>
  <si>
    <t>Cerbero</t>
  </si>
  <si>
    <t>T3MUSKETRONICS</t>
  </si>
  <si>
    <t>Alistar</t>
  </si>
  <si>
    <t>CARMEN</t>
  </si>
  <si>
    <t>Harver</t>
  </si>
  <si>
    <t>Bifröst</t>
  </si>
  <si>
    <t>METEORO</t>
  </si>
  <si>
    <t>R.O.B.E.R.T.O</t>
  </si>
  <si>
    <t>Hydra</t>
  </si>
  <si>
    <t>Sumo1</t>
  </si>
  <si>
    <t>8fi9</t>
  </si>
  <si>
    <t>RPR - X</t>
  </si>
  <si>
    <t>hockey puck</t>
  </si>
  <si>
    <t>Speedy GME, Equipo: Spartans</t>
  </si>
  <si>
    <t>Valkirya</t>
  </si>
  <si>
    <t>Killerbee</t>
  </si>
  <si>
    <t>Jaim-E</t>
  </si>
  <si>
    <t>Arzeus</t>
  </si>
  <si>
    <t>Ikaros</t>
  </si>
  <si>
    <t>Murphy</t>
  </si>
  <si>
    <t>πBot</t>
  </si>
  <si>
    <t>Takeshi</t>
  </si>
  <si>
    <t>El Undertaker</t>
  </si>
  <si>
    <t>RPR-X</t>
  </si>
  <si>
    <t>Speedy GME*</t>
  </si>
  <si>
    <t>Equipo: NDE; Robot:Oie-C</t>
  </si>
  <si>
    <t>Ragnarok</t>
  </si>
  <si>
    <t>MECHA WARRIOR</t>
  </si>
  <si>
    <t>Luxor 2.0</t>
  </si>
  <si>
    <t>Omega</t>
  </si>
  <si>
    <t>Smook</t>
  </si>
  <si>
    <t>Fully Defined</t>
  </si>
  <si>
    <t>Rino</t>
  </si>
  <si>
    <t>Luxor</t>
  </si>
  <si>
    <t>giga</t>
  </si>
  <si>
    <t>Kronos</t>
  </si>
  <si>
    <t>KILLER-BEE's</t>
  </si>
  <si>
    <t>MANSIS</t>
  </si>
  <si>
    <t>Speedy GME</t>
  </si>
  <si>
    <t>D.A.H. 1.0</t>
  </si>
  <si>
    <t>Tracer</t>
  </si>
  <si>
    <t>Racrini</t>
  </si>
  <si>
    <t>Maze runner</t>
  </si>
  <si>
    <t>Melañi</t>
  </si>
  <si>
    <t>MetaBee</t>
  </si>
  <si>
    <t>Neutron</t>
  </si>
  <si>
    <t>Camioneta 4x4</t>
  </si>
  <si>
    <t>Laxus</t>
  </si>
  <si>
    <t>Curiosity 2.0</t>
  </si>
  <si>
    <t>The Reapers</t>
  </si>
  <si>
    <t>CHIQUI-BOT</t>
  </si>
  <si>
    <t>All Mighty</t>
  </si>
  <si>
    <t>S-005</t>
  </si>
  <si>
    <t>Wilkin</t>
  </si>
  <si>
    <t>Valkiria</t>
  </si>
  <si>
    <t>Centinela 2.0</t>
  </si>
  <si>
    <t>Harbber</t>
  </si>
  <si>
    <t>Bödvar</t>
  </si>
  <si>
    <t>Androide 17</t>
  </si>
  <si>
    <t>Elalfa</t>
  </si>
  <si>
    <t>Monster</t>
  </si>
  <si>
    <t>Rover</t>
  </si>
  <si>
    <t>Sumo</t>
  </si>
  <si>
    <t>Ranger</t>
  </si>
  <si>
    <t>B</t>
  </si>
  <si>
    <t>Competencia May-Jul 2020</t>
  </si>
  <si>
    <t>inscr_inicio</t>
  </si>
  <si>
    <t>Competencia May-Jul 2021</t>
  </si>
  <si>
    <t>Competencia Nov-Ene 2021</t>
  </si>
  <si>
    <t>Competencia Nov-Ene 2019</t>
  </si>
  <si>
    <t>Competencia May-Jul 2019</t>
  </si>
  <si>
    <t>Competencia May-Jul 2022</t>
  </si>
  <si>
    <t>Competencia Nov-Ene 2022</t>
  </si>
  <si>
    <t>Competencia May-Jul 2023</t>
  </si>
  <si>
    <t>Competencia Nov-Ene 2023</t>
  </si>
  <si>
    <t>Competencia Nov-Ene 2018</t>
  </si>
  <si>
    <t>Competencia May-Jul 2018</t>
  </si>
  <si>
    <t>activo</t>
  </si>
  <si>
    <t>puntos_blue</t>
  </si>
  <si>
    <t>puntos_red</t>
  </si>
  <si>
    <t>puntos_yellow</t>
  </si>
  <si>
    <t>part_blue</t>
  </si>
  <si>
    <t>part_red</t>
  </si>
  <si>
    <t>part_yellow</t>
  </si>
  <si>
    <t>norm_blue</t>
  </si>
  <si>
    <t>norm_red</t>
  </si>
  <si>
    <t>norm_yellow</t>
  </si>
  <si>
    <t>lugar</t>
  </si>
  <si>
    <t>discord_id</t>
  </si>
  <si>
    <t>Mael Dorne</t>
  </si>
  <si>
    <t>Blanco</t>
  </si>
  <si>
    <t>Verde</t>
  </si>
  <si>
    <t>Morado</t>
  </si>
  <si>
    <t>Rojo</t>
  </si>
  <si>
    <t>Negro</t>
  </si>
  <si>
    <t>puntaje</t>
  </si>
  <si>
    <t>equipo_monster</t>
  </si>
  <si>
    <t>equipo_sumo</t>
  </si>
  <si>
    <t>equipo_rover</t>
  </si>
  <si>
    <t>equipo_actual</t>
  </si>
  <si>
    <t>puntos_monster</t>
  </si>
  <si>
    <t>puntos_sumo</t>
  </si>
  <si>
    <t>puntos_rover</t>
  </si>
  <si>
    <t>puntos_eventos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</si>
</sst>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" formatCode="0"/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FE484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el Dorne" id="{635853FC-6507-45D5-B33E-4AEEF832244A}" userId="fb75e9f4b755992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36A3A-C599-4622-8686-26E5ECF89B85}" name="Table3" displayName="Table3" ref="A1:N101" totalsRowShown="0">
  <autoFilter ref="A1:N101" xr:uid="{562A3EA2-86EB-47C7-89F1-B109BD63FE82}"/>
  <sortState xmlns:xlrd2="http://schemas.microsoft.com/office/spreadsheetml/2017/richdata2" ref="A2:N101">
    <sortCondition descending="1" ref="A1:A101"/>
  </sortState>
  <tableColumns count="14">
    <tableColumn id="1" xr3:uid="{B27DBB27-9D2A-45F1-8264-34C537E1644E}" name="player_id"/>
    <tableColumn id="2" xr3:uid="{F86E9926-1A0D-474A-9998-96CBE5536108}" name="nombre"/>
    <tableColumn id="3" xr3:uid="{970A733B-57E5-4498-AC59-C9F6C09A5E77}" name="puntos" dataDxfId="46">
      <calculatedColumnFormula>SUMIF(players_equipos[player_id],Table3[[#This Row],[player_id]],players_equipos[puntos])</calculatedColumnFormula>
    </tableColumn>
    <tableColumn id="4" xr3:uid="{9D29DD75-061E-4D05-B5ED-0AD4FC3DE3A9}" name="rango" dataDxfId="45">
      <calculatedColumnFormula>LOOKUP(Table3[[#This Row],[puntos]],Table6[puntaje],Table6[rango])</calculatedColumnFormula>
    </tableColumn>
    <tableColumn id="5" xr3:uid="{D8C50E63-C5E8-462B-837A-73DBE4933702}" name="coh" dataDxfId="44"/>
    <tableColumn id="6" xr3:uid="{42E6C2F1-6787-4329-9980-3CD843FF8235}" name="casa" dataDxfId="43">
      <calculatedColumnFormula>IF(Table3[[#This Row],[coh]]=1,"COH",IF(INDEX(players_equipos[activo],MATCH(Table3[[#This Row],[player_id]],players_equipos[player_id],0))=1,INDEX(players_equipos[casa],MATCH(Table3[[#This Row],[player_id]],players_equipos[player_id],0)),"Mendigo"))</calculatedColumnFormula>
    </tableColumn>
    <tableColumn id="7" xr3:uid="{57F1298C-D827-412A-B986-D5A7C507FC32}" name="equipo_actual" dataDxfId="42">
      <calculatedColumnFormula>IF(Table3[[#This Row],[coh]]=1,"COH",IF(INDEX(players_equipos[activo],MATCH(Table3[[#This Row],[player_id]],players_equipos[player_id],0))=1,INDEX(players_equipos[nombre],MATCH(Table3[[#This Row],[player_id]],players_equipos[player_id],0)),"Mendigo"))</calculatedColumnFormula>
    </tableColumn>
    <tableColumn id="8" xr3:uid="{96905E1B-5CFA-4721-8C1B-51A3F34029F1}" name="equipo_monster" dataDxfId="41">
      <calculatedColumnFormula array="1">VLOOKUP(Table3[[#This Row],[player_id]],IF(players_equipos[categoria]="Monster",players_equipos[],""),8,FALSE)</calculatedColumnFormula>
    </tableColumn>
    <tableColumn id="9" xr3:uid="{892DED1D-9B29-4F33-96F8-54FFFD9AC686}" name="equipo_sumo" dataDxfId="40">
      <calculatedColumnFormula array="1">VLOOKUP(Table3[[#This Row],[player_id]],IF(players_equipos[categoria]="Sumo",players_equipos[],""),8,FALSE)</calculatedColumnFormula>
    </tableColumn>
    <tableColumn id="10" xr3:uid="{813C5F7E-3787-4722-8699-5C26F9C0CD72}" name="equipo_rover" dataDxfId="39">
      <calculatedColumnFormula array="1">VLOOKUP(Table3[[#This Row],[player_id]],IF(players_equipos[categoria]="Rover",players_equipos[],""),8,FALSE)</calculatedColumnFormula>
    </tableColumn>
    <tableColumn id="11" xr3:uid="{51FA9EF2-62FC-4F3C-A157-01AC2101E93F}" name="puntos_monster" dataDxfId="38">
      <calculatedColumnFormula array="1">VLOOKUP(Table3[[#This Row],[player_id]],IF(players_equipos[categoria]="Monster",players_equipos[],""),3,FALSE)</calculatedColumnFormula>
    </tableColumn>
    <tableColumn id="12" xr3:uid="{A69EDCE6-2863-4ABF-B605-D0CA2346AB07}" name="puntos_sumo" dataDxfId="37">
      <calculatedColumnFormula array="1">VLOOKUP(Table3[[#This Row],[player_id]],IF(players_equipos[categoria]="Sumo",players_equipos[],""),3,FALSE)</calculatedColumnFormula>
    </tableColumn>
    <tableColumn id="13" xr3:uid="{4223934A-74BC-4840-94C5-743A10267193}" name="puntos_rover" dataDxfId="36">
      <calculatedColumnFormula array="1">VLOOKUP(Table3[[#This Row],[player_id]],IF(players_equipos[categoria]="Rover",players_equipos[],""),3,FALSE)</calculatedColumnFormula>
    </tableColumn>
    <tableColumn id="14" xr3:uid="{997AF9FC-685E-4D7E-B4E1-6E42477BFB72}" name="puntos_eventos" dataDxfId="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50D0B-3A2B-4835-A8B9-46975D38127E}" name="Table4" displayName="Table4" ref="A1:B63" totalsRowShown="0" headerRowDxfId="34" dataDxfId="33">
  <autoFilter ref="A1:B63" xr:uid="{49A28B15-17FC-4210-860B-999D49034F35}"/>
  <sortState xmlns:xlrd2="http://schemas.microsoft.com/office/spreadsheetml/2017/richdata2" ref="A2:B63">
    <sortCondition descending="1" ref="A1:A63"/>
  </sortState>
  <tableColumns count="2">
    <tableColumn id="1" xr3:uid="{AF4C72F3-461F-44DF-B4ED-B401D5740419}" name="player_id" dataDxfId="32"/>
    <tableColumn id="2" xr3:uid="{629588B1-B790-41B8-BA4E-6DF04D3AE88B}" name="discord_id" dataDxfId="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DF123A-6829-42C5-92FE-C87EAD2805E1}" name="players_equipos" displayName="players_equipos" ref="A1:H3" totalsRowShown="0">
  <autoFilter ref="A1:H3" xr:uid="{A6D6559E-9B0C-4A4A-B5A7-A6E11DEC94F3}"/>
  <sortState xmlns:xlrd2="http://schemas.microsoft.com/office/spreadsheetml/2017/richdata2" ref="A2:H3">
    <sortCondition descending="1" ref="B1:B3"/>
  </sortState>
  <tableColumns count="8">
    <tableColumn id="1" xr3:uid="{5CBC81BE-6F6E-42D7-B5E0-4F23035DBDE8}" name="player_id"/>
    <tableColumn id="2" xr3:uid="{9D9B7F80-C230-4C05-AA49-F55C2A3CAD22}" name="team_id" dataDxfId="30"/>
    <tableColumn id="3" xr3:uid="{737D8AD4-6A9B-463D-B04F-E4844E082B84}" name="puntos" dataDxfId="29">
      <calculatedColumnFormula>INDEX(equipos[puntos],MATCH(players_equipos[[#This Row],[team_id]],equipos[team_id],0))</calculatedColumnFormula>
    </tableColumn>
    <tableColumn id="4" xr3:uid="{8DFF3704-C09B-45A1-8891-827EC42674C9}" name="torneo" dataDxfId="28">
      <calculatedColumnFormula>INDEX(equipos[torneo],MATCH(players_equipos[[#This Row],[team_id]],equipos[team_id],0))</calculatedColumnFormula>
    </tableColumn>
    <tableColumn id="5" xr3:uid="{D8998EB5-CBC8-41D8-B8CF-1A18BCA8B427}" name="casa" dataDxfId="27">
      <calculatedColumnFormula>INDEX(equipos[casa],MATCH(players_equipos[[#This Row],[team_id]],equipos[team_id],0))</calculatedColumnFormula>
    </tableColumn>
    <tableColumn id="6" xr3:uid="{98BE3915-8BE7-46BD-81CE-2C07058754D5}" name="activo" dataDxfId="26">
      <calculatedColumnFormula>INDEX(Table2[activo],MATCH(players_equipos[[#This Row],[torneo]],Table2[torneo_id],0))</calculatedColumnFormula>
    </tableColumn>
    <tableColumn id="7" xr3:uid="{9269D6CA-6817-476D-A6AF-1F9E5B6C82F9}" name="categoria">
      <calculatedColumnFormula>INDEX(equipos[categoria],MATCH(players_equipos[[#This Row],[team_id]],equipos[team_id],0))</calculatedColumnFormula>
    </tableColumn>
    <tableColumn id="8" xr3:uid="{9AC92B4E-17D2-4380-9DB7-1D2604C4DC82}" name="nombre">
      <calculatedColumnFormula>INDEX(equipos[nombre],MATCH(players_equipos[[#This Row],[team_id]],equipos[team_id],0))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2C0C0-EA3D-45A6-8F43-028E40498983}" name="equipos" displayName="equipos" ref="A1:M129" totalsRowShown="0">
  <autoFilter ref="A1:M129" xr:uid="{4828C4A6-D5E9-48B2-8E3B-9E0780E6DE20}"/>
  <sortState xmlns:xlrd2="http://schemas.microsoft.com/office/spreadsheetml/2017/richdata2" ref="A2:M129">
    <sortCondition descending="1" ref="E1:E129"/>
  </sortState>
  <tableColumns count="13">
    <tableColumn id="1" xr3:uid="{0D4470BD-B500-4666-A85A-0AFE739D605C}" name="team_id" dataDxfId="17"/>
    <tableColumn id="2" xr3:uid="{24B663D7-1273-4E8E-BE3E-597EEF5AC43B}" name="nombre"/>
    <tableColumn id="3" xr3:uid="{BD587949-8EE6-42F6-9DC3-DE2EB51CF892}" name="casa"/>
    <tableColumn id="4" xr3:uid="{C425A309-811D-445C-A8FB-96CE5982AB83}" name="categoria"/>
    <tableColumn id="5" xr3:uid="{732AA024-87B1-42F5-97A4-F4770D068114}" name="torneo" dataDxfId="16">
      <calculatedColumnFormula>INDEX(Table2[torneo_id],MATCH(equipos[[#This Row],[fecha]],Table2[inscr_inicio]))</calculatedColumnFormula>
    </tableColumn>
    <tableColumn id="6" xr3:uid="{4EEDD172-850C-4252-80F7-6DCFFA69C386}" name="ciclo" dataDxfId="15"/>
    <tableColumn id="7" xr3:uid="{40706CF9-BB13-438C-8F40-BA553F83E4F0}" name="fecha" dataDxfId="14"/>
    <tableColumn id="8" xr3:uid="{C75E3187-BC61-43FC-8B20-69C27C7C8E9C}" name="DD" dataDxfId="13"/>
    <tableColumn id="9" xr3:uid="{A7101A1E-2F80-479D-9CBF-5E863AABA108}" name="DF" dataDxfId="12"/>
    <tableColumn id="10" xr3:uid="{0E836494-AA14-448C-B54C-DCEA081DD390}" name="CL" dataDxfId="11"/>
    <tableColumn id="11" xr3:uid="{D8BAEE92-60B5-4180-8BBA-B345BC63D21C}" name="CG" dataDxfId="10"/>
    <tableColumn id="13" xr3:uid="{BAE833C2-7E7C-44EC-A7E9-19AAFA6B2E14}" name="lugar" dataDxfId="9"/>
    <tableColumn id="12" xr3:uid="{5F5CF600-8CF1-4FE1-9DEF-4828548025EE}" name="puntos" dataDxfId="8">
      <calculatedColumnFormula array="1">equipos[[#This Row],[DD]]*200+equipos[[#This Row],[DF]]*200+equipos[[#This Row],[CL]]*200+equipos[[#This Row],[CG]]*300+_xlfn.SWITCH(equipos[[#This Row],[lugar]],1,500,2,400,3,300,0)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8BCA8-A03F-4D71-AABA-CD769992504B}" name="Table2" displayName="Table2" ref="A1:M13" totalsRowShown="0">
  <autoFilter ref="A1:M13" xr:uid="{ADC7D196-CAEB-45B6-B042-21A08CEFDB88}"/>
  <sortState xmlns:xlrd2="http://schemas.microsoft.com/office/spreadsheetml/2017/richdata2" ref="A2:C13">
    <sortCondition ref="C1:C13"/>
  </sortState>
  <tableColumns count="13">
    <tableColumn id="1" xr3:uid="{8C89D065-434A-4EA0-9921-2CA825965A93}" name="torneo_id"/>
    <tableColumn id="2" xr3:uid="{AF9ED568-772F-4AA3-BCFF-DA75ED89BAD1}" name="nombre"/>
    <tableColumn id="3" xr3:uid="{C763CCC6-D9E0-4A4D-9585-59F8BFCF6626}" name="inscr_inicio" dataDxfId="7"/>
    <tableColumn id="5" xr3:uid="{89349135-ED8D-44A7-AFFB-DA428D4724F8}" name="activo" dataDxfId="6"/>
    <tableColumn id="4" xr3:uid="{66E25B14-3D14-42DB-A1E5-4213BAAEF790}" name="puntos_blue" dataCellStyle="Normal">
      <calculatedColumnFormula>SUMIFS(equipos[[#All],[puntos]],equipos[[#All],[casa]],"Blue Team",equipos[[#All],[torneo]], Table2[[#This Row],[torneo_id]])</calculatedColumnFormula>
    </tableColumn>
    <tableColumn id="6" xr3:uid="{DED0A2E5-73A1-47CF-952C-F16F2CCF4253}" name="puntos_red" dataCellStyle="Normal">
      <calculatedColumnFormula>SUMIFS(equipos[[#All],[puntos]],equipos[[#All],[casa]],"Red Team",equipos[[#All],[torneo]], Table2[[#This Row],[torneo_id]])</calculatedColumnFormula>
    </tableColumn>
    <tableColumn id="7" xr3:uid="{F447882C-7815-4EE6-8628-0B7FCE928162}" name="puntos_yellow" dataCellStyle="Normal">
      <calculatedColumnFormula>SUMIFS(equipos[[#All],[puntos]],equipos[[#All],[casa]],"Yellow Team",equipos[[#All],[torneo]], Table2[[#This Row],[torneo_id]])</calculatedColumnFormula>
    </tableColumn>
    <tableColumn id="8" xr3:uid="{CC81EA64-9F0E-4F24-B40A-218D9DCFB0B0}" name="part_blue" dataDxfId="5">
      <calculatedColumnFormula>COUNTIFS(equipos[[#All],[casa]],"Blue Team",equipos[[#All],[torneo]],Table2[[#This Row],[torneo_id]])</calculatedColumnFormula>
    </tableColumn>
    <tableColumn id="9" xr3:uid="{18AB45CE-5A36-4DC3-A870-E883A98FB3CA}" name="part_red" dataDxfId="4">
      <calculatedColumnFormula>COUNTIFS(equipos[[#All],[casa]],"Red Team",equipos[[#All],[torneo]],Table2[[#This Row],[torneo_id]])</calculatedColumnFormula>
    </tableColumn>
    <tableColumn id="10" xr3:uid="{F8A33015-23C3-4561-81A9-DC0F7493C190}" name="part_yellow" dataDxfId="3">
      <calculatedColumnFormula>COUNTIFS(equipos[[#All],[casa]],"Yellow Team",equipos[[#All],[torneo]],Table2[[#This Row],[torneo_id]])</calculatedColumnFormula>
    </tableColumn>
    <tableColumn id="11" xr3:uid="{D674AF1D-F9D4-4288-ACE4-0396A5E14D1E}" name="norm_blue" dataDxfId="2">
      <calculatedColumnFormula>Table2[[#This Row],[puntos_blue]]*SUM(Table2[[#This Row],[part_blue]:[part_yellow]])/Table2[[#This Row],[part_blue]]</calculatedColumnFormula>
    </tableColumn>
    <tableColumn id="12" xr3:uid="{541787D7-B4BE-4519-A660-47D65179D724}" name="norm_red" dataDxfId="1">
      <calculatedColumnFormula>Table2[[#This Row],[puntos_red]]*SUM(Table2[[#This Row],[part_blue]:[part_yellow]])/Table2[[#This Row],[part_red]]</calculatedColumnFormula>
    </tableColumn>
    <tableColumn id="13" xr3:uid="{9295327D-B5F5-42BB-BAE9-79BBE538D550}" name="norm_yellow" dataDxfId="0">
      <calculatedColumnFormula>Table2[[#This Row],[puntos_yellow]]*SUM(Table2[[#This Row],[part_blue]:[part_yellow]])/Table2[[#This Row],[part_yellow]]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10DA0F-0D13-432B-9275-65A9E032206A}" name="Table6" displayName="Table6" ref="A1:B6" totalsRowShown="0">
  <autoFilter ref="A1:B6" xr:uid="{6E2CFDA6-B87A-44BD-A92C-C9F7B9821EB8}"/>
  <tableColumns count="2">
    <tableColumn id="1" xr3:uid="{0BBEAFD9-C634-4708-A0C2-0B5EF487BF12}" name="puntaje"/>
    <tableColumn id="2" xr3:uid="{BBAA6373-C2B0-446D-BE15-CB36181CCF80}" name="ra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" dT="2020-08-14T19:48:17.23" personId="{635853FC-6507-45D5-B33E-4AEEF832244A}" id="{0626666F-4727-4279-84DF-DAA7C97AD364}">
    <text>Puede darse el caso de un empate, que se puede hacer en este caso?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10" workbookViewId="0">
      <selection activeCell="D71" sqref="D71"/>
    </sheetView>
  </sheetViews>
  <sheetFormatPr defaultRowHeight="15" x14ac:dyDescent="0.25"/>
  <cols>
    <col min="1" max="1" width="11.42578125" customWidth="1"/>
    <col min="2" max="2" width="39.42578125" customWidth="1"/>
    <col min="3" max="3" width="11.5703125" style="4" customWidth="1"/>
    <col min="4" max="4" width="10" customWidth="1"/>
    <col min="5" max="5" width="9.140625" style="4"/>
    <col min="6" max="6" width="16.5703125" style="4" customWidth="1"/>
    <col min="7" max="7" width="19" customWidth="1"/>
    <col min="8" max="8" width="20.5703125" customWidth="1"/>
    <col min="9" max="9" width="19.5703125" customWidth="1"/>
    <col min="10" max="10" width="20.5703125" customWidth="1"/>
    <col min="11" max="11" width="24.85546875" customWidth="1"/>
    <col min="12" max="12" width="18.5703125" customWidth="1"/>
    <col min="13" max="13" width="18.28515625" customWidth="1"/>
    <col min="14" max="14" width="16.140625" customWidth="1"/>
  </cols>
  <sheetData>
    <row r="1" spans="1:14" x14ac:dyDescent="0.25">
      <c r="A1" t="s">
        <v>4</v>
      </c>
      <c r="B1" t="s">
        <v>5</v>
      </c>
      <c r="C1" s="4" t="s">
        <v>0</v>
      </c>
      <c r="D1" t="s">
        <v>1</v>
      </c>
      <c r="E1" s="4" t="s">
        <v>2</v>
      </c>
      <c r="F1" s="4" t="s">
        <v>6</v>
      </c>
      <c r="G1" t="s">
        <v>283</v>
      </c>
      <c r="H1" t="s">
        <v>280</v>
      </c>
      <c r="I1" t="s">
        <v>281</v>
      </c>
      <c r="J1" t="s">
        <v>282</v>
      </c>
      <c r="K1" t="s">
        <v>284</v>
      </c>
      <c r="L1" t="s">
        <v>285</v>
      </c>
      <c r="M1" t="s">
        <v>286</v>
      </c>
      <c r="N1" t="s">
        <v>287</v>
      </c>
    </row>
    <row r="2" spans="1:14" x14ac:dyDescent="0.25">
      <c r="A2">
        <v>1097269</v>
      </c>
      <c r="B2" t="s">
        <v>66</v>
      </c>
      <c r="C2" s="4">
        <f>SUMIF(players_equipos[player_id],Table3[[#This Row],[player_id]],players_equipos[puntos])</f>
        <v>0</v>
      </c>
      <c r="D2" t="str">
        <f>LOOKUP(Table3[[#This Row],[puntos]],Table6[puntaje],Table6[rango])</f>
        <v>Blanco</v>
      </c>
      <c r="E2" s="4">
        <v>0</v>
      </c>
      <c r="F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" s="4" t="e" cm="1">
        <f t="array" ref="H2">VLOOKUP(Table3[[#This Row],[player_id]],IF(players_equipos[categoria]="Monster",players_equipos[],""),8,FALSE)</f>
        <v>#N/A</v>
      </c>
      <c r="I2" s="4" t="e" cm="1">
        <f t="array" ref="I2">VLOOKUP(Table3[[#This Row],[player_id]],IF(players_equipos[categoria]="Sumo",players_equipos[],""),8,FALSE)</f>
        <v>#N/A</v>
      </c>
      <c r="J2" s="4" t="e" cm="1">
        <f t="array" ref="J2">VLOOKUP(Table3[[#This Row],[player_id]],IF(players_equipos[categoria]="Rover",players_equipos[],""),8,FALSE)</f>
        <v>#N/A</v>
      </c>
      <c r="K2" s="14" t="e" cm="1">
        <f t="array" ref="K2">VLOOKUP(Table3[[#This Row],[player_id]],IF(players_equipos[categoria]="Monster",players_equipos[],""),3,FALSE)</f>
        <v>#N/A</v>
      </c>
      <c r="L2" s="14" t="e" cm="1">
        <f t="array" ref="L2">VLOOKUP(Table3[[#This Row],[player_id]],IF(players_equipos[categoria]="Sumo",players_equipos[],""),3,FALSE)</f>
        <v>#N/A</v>
      </c>
      <c r="M2" s="14" t="e" cm="1">
        <f t="array" ref="M2">VLOOKUP(Table3[[#This Row],[player_id]],IF(players_equipos[categoria]="Rover",players_equipos[],""),3,FALSE)</f>
        <v>#N/A</v>
      </c>
      <c r="N2" s="14"/>
    </row>
    <row r="3" spans="1:14" x14ac:dyDescent="0.25">
      <c r="A3">
        <v>1096742</v>
      </c>
      <c r="B3" t="s">
        <v>97</v>
      </c>
      <c r="C3" s="4">
        <f>SUMIF(players_equipos[player_id],Table3[[#This Row],[player_id]],players_equipos[puntos])</f>
        <v>0</v>
      </c>
      <c r="D3" t="str">
        <f>LOOKUP(Table3[[#This Row],[puntos]],Table6[puntaje],Table6[rango])</f>
        <v>Blanco</v>
      </c>
      <c r="E3" s="4">
        <v>0</v>
      </c>
      <c r="F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" s="4" t="e" cm="1">
        <f t="array" ref="H3">VLOOKUP(Table3[[#This Row],[player_id]],IF(players_equipos[categoria]="Monster",players_equipos[],""),8,FALSE)</f>
        <v>#N/A</v>
      </c>
      <c r="I3" s="4" t="e" cm="1">
        <f t="array" ref="I3">VLOOKUP(Table3[[#This Row],[player_id]],IF(players_equipos[categoria]="Sumo",players_equipos[],""),8,FALSE)</f>
        <v>#N/A</v>
      </c>
      <c r="J3" s="4" t="e" cm="1">
        <f t="array" ref="J3">VLOOKUP(Table3[[#This Row],[player_id]],IF(players_equipos[categoria]="Rover",players_equipos[],""),8,FALSE)</f>
        <v>#N/A</v>
      </c>
      <c r="K3" s="14" t="e" cm="1">
        <f t="array" ref="K3">VLOOKUP(Table3[[#This Row],[player_id]],IF(players_equipos[categoria]="Monster",players_equipos[],""),3,FALSE)</f>
        <v>#N/A</v>
      </c>
      <c r="L3" s="14" t="e" cm="1">
        <f t="array" ref="L3">VLOOKUP(Table3[[#This Row],[player_id]],IF(players_equipos[categoria]="Sumo",players_equipos[],""),3,FALSE)</f>
        <v>#N/A</v>
      </c>
      <c r="M3" s="14" t="e" cm="1">
        <f t="array" ref="M3">VLOOKUP(Table3[[#This Row],[player_id]],IF(players_equipos[categoria]="Rover",players_equipos[],""),3,FALSE)</f>
        <v>#N/A</v>
      </c>
      <c r="N3" s="14"/>
    </row>
    <row r="4" spans="1:14" x14ac:dyDescent="0.25">
      <c r="A4">
        <v>1096641</v>
      </c>
      <c r="B4" t="s">
        <v>35</v>
      </c>
      <c r="C4" s="4">
        <f>SUMIF(players_equipos[player_id],Table3[[#This Row],[player_id]],players_equipos[puntos])</f>
        <v>0</v>
      </c>
      <c r="D4" t="str">
        <f>LOOKUP(Table3[[#This Row],[puntos]],Table6[puntaje],Table6[rango])</f>
        <v>Blanco</v>
      </c>
      <c r="E4" s="4">
        <v>0</v>
      </c>
      <c r="F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" s="4" t="e" cm="1">
        <f t="array" ref="H4">VLOOKUP(Table3[[#This Row],[player_id]],IF(players_equipos[categoria]="Monster",players_equipos[],""),8,FALSE)</f>
        <v>#N/A</v>
      </c>
      <c r="I4" s="4" t="e" cm="1">
        <f t="array" ref="I4">VLOOKUP(Table3[[#This Row],[player_id]],IF(players_equipos[categoria]="Sumo",players_equipos[],""),8,FALSE)</f>
        <v>#N/A</v>
      </c>
      <c r="J4" s="4" t="e" cm="1">
        <f t="array" ref="J4">VLOOKUP(Table3[[#This Row],[player_id]],IF(players_equipos[categoria]="Rover",players_equipos[],""),8,FALSE)</f>
        <v>#N/A</v>
      </c>
      <c r="K4" s="14" t="e" cm="1">
        <f t="array" ref="K4">VLOOKUP(Table3[[#This Row],[player_id]],IF(players_equipos[categoria]="Monster",players_equipos[],""),3,FALSE)</f>
        <v>#N/A</v>
      </c>
      <c r="L4" s="14" t="e" cm="1">
        <f t="array" ref="L4">VLOOKUP(Table3[[#This Row],[player_id]],IF(players_equipos[categoria]="Sumo",players_equipos[],""),3,FALSE)</f>
        <v>#N/A</v>
      </c>
      <c r="M4" s="14" t="e" cm="1">
        <f t="array" ref="M4">VLOOKUP(Table3[[#This Row],[player_id]],IF(players_equipos[categoria]="Rover",players_equipos[],""),3,FALSE)</f>
        <v>#N/A</v>
      </c>
      <c r="N4" s="14"/>
    </row>
    <row r="5" spans="1:14" x14ac:dyDescent="0.25">
      <c r="A5">
        <v>1096600</v>
      </c>
      <c r="B5" t="s">
        <v>94</v>
      </c>
      <c r="C5" s="4">
        <f>SUMIF(players_equipos[player_id],Table3[[#This Row],[player_id]],players_equipos[puntos])</f>
        <v>0</v>
      </c>
      <c r="D5" t="str">
        <f>LOOKUP(Table3[[#This Row],[puntos]],Table6[puntaje],Table6[rango])</f>
        <v>Blanco</v>
      </c>
      <c r="E5" s="4">
        <v>0</v>
      </c>
      <c r="F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" s="4" t="e" cm="1">
        <f t="array" ref="H5">VLOOKUP(Table3[[#This Row],[player_id]],IF(players_equipos[categoria]="Monster",players_equipos[],""),8,FALSE)</f>
        <v>#N/A</v>
      </c>
      <c r="I5" s="4" t="e" cm="1">
        <f t="array" ref="I5">VLOOKUP(Table3[[#This Row],[player_id]],IF(players_equipos[categoria]="Sumo",players_equipos[],""),8,FALSE)</f>
        <v>#N/A</v>
      </c>
      <c r="J5" s="4" t="e" cm="1">
        <f t="array" ref="J5">VLOOKUP(Table3[[#This Row],[player_id]],IF(players_equipos[categoria]="Rover",players_equipos[],""),8,FALSE)</f>
        <v>#N/A</v>
      </c>
      <c r="K5" s="14" t="e" cm="1">
        <f t="array" ref="K5">VLOOKUP(Table3[[#This Row],[player_id]],IF(players_equipos[categoria]="Monster",players_equipos[],""),3,FALSE)</f>
        <v>#N/A</v>
      </c>
      <c r="L5" s="14" t="e" cm="1">
        <f t="array" ref="L5">VLOOKUP(Table3[[#This Row],[player_id]],IF(players_equipos[categoria]="Sumo",players_equipos[],""),3,FALSE)</f>
        <v>#N/A</v>
      </c>
      <c r="M5" s="14" t="e" cm="1">
        <f t="array" ref="M5">VLOOKUP(Table3[[#This Row],[player_id]],IF(players_equipos[categoria]="Rover",players_equipos[],""),3,FALSE)</f>
        <v>#N/A</v>
      </c>
      <c r="N5" s="14"/>
    </row>
    <row r="6" spans="1:14" x14ac:dyDescent="0.25">
      <c r="A6">
        <v>1096372</v>
      </c>
      <c r="B6" t="s">
        <v>96</v>
      </c>
      <c r="C6" s="4">
        <f>SUMIF(players_equipos[player_id],Table3[[#This Row],[player_id]],players_equipos[puntos])</f>
        <v>0</v>
      </c>
      <c r="D6" t="str">
        <f>LOOKUP(Table3[[#This Row],[puntos]],Table6[puntaje],Table6[rango])</f>
        <v>Blanco</v>
      </c>
      <c r="E6" s="4">
        <v>0</v>
      </c>
      <c r="F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" s="4" t="e" cm="1">
        <f t="array" ref="H6">VLOOKUP(Table3[[#This Row],[player_id]],IF(players_equipos[categoria]="Monster",players_equipos[],""),8,FALSE)</f>
        <v>#N/A</v>
      </c>
      <c r="I6" s="4" t="e" cm="1">
        <f t="array" ref="I6">VLOOKUP(Table3[[#This Row],[player_id]],IF(players_equipos[categoria]="Sumo",players_equipos[],""),8,FALSE)</f>
        <v>#N/A</v>
      </c>
      <c r="J6" s="4" t="e" cm="1">
        <f t="array" ref="J6">VLOOKUP(Table3[[#This Row],[player_id]],IF(players_equipos[categoria]="Rover",players_equipos[],""),8,FALSE)</f>
        <v>#N/A</v>
      </c>
      <c r="K6" s="14" t="e" cm="1">
        <f t="array" ref="K6">VLOOKUP(Table3[[#This Row],[player_id]],IF(players_equipos[categoria]="Monster",players_equipos[],""),3,FALSE)</f>
        <v>#N/A</v>
      </c>
      <c r="L6" s="14" t="e" cm="1">
        <f t="array" ref="L6">VLOOKUP(Table3[[#This Row],[player_id]],IF(players_equipos[categoria]="Sumo",players_equipos[],""),3,FALSE)</f>
        <v>#N/A</v>
      </c>
      <c r="M6" s="14" t="e" cm="1">
        <f t="array" ref="M6">VLOOKUP(Table3[[#This Row],[player_id]],IF(players_equipos[categoria]="Rover",players_equipos[],""),3,FALSE)</f>
        <v>#N/A</v>
      </c>
      <c r="N6" s="14"/>
    </row>
    <row r="7" spans="1:14" x14ac:dyDescent="0.25">
      <c r="A7">
        <v>1096172</v>
      </c>
      <c r="B7" t="s">
        <v>30</v>
      </c>
      <c r="C7" s="4">
        <f>SUMIF(players_equipos[player_id],Table3[[#This Row],[player_id]],players_equipos[puntos])</f>
        <v>0</v>
      </c>
      <c r="D7" t="str">
        <f>LOOKUP(Table3[[#This Row],[puntos]],Table6[puntaje],Table6[rango])</f>
        <v>Blanco</v>
      </c>
      <c r="E7" s="4">
        <v>0</v>
      </c>
      <c r="F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" s="4" t="e" cm="1">
        <f t="array" ref="H7">VLOOKUP(Table3[[#This Row],[player_id]],IF(players_equipos[categoria]="Monster",players_equipos[],""),8,FALSE)</f>
        <v>#N/A</v>
      </c>
      <c r="I7" s="4" t="e" cm="1">
        <f t="array" ref="I7">VLOOKUP(Table3[[#This Row],[player_id]],IF(players_equipos[categoria]="Sumo",players_equipos[],""),8,FALSE)</f>
        <v>#N/A</v>
      </c>
      <c r="J7" s="4" t="e" cm="1">
        <f t="array" ref="J7">VLOOKUP(Table3[[#This Row],[player_id]],IF(players_equipos[categoria]="Rover",players_equipos[],""),8,FALSE)</f>
        <v>#N/A</v>
      </c>
      <c r="K7" s="14" t="e" cm="1">
        <f t="array" ref="K7">VLOOKUP(Table3[[#This Row],[player_id]],IF(players_equipos[categoria]="Monster",players_equipos[],""),3,FALSE)</f>
        <v>#N/A</v>
      </c>
      <c r="L7" s="14" t="e" cm="1">
        <f t="array" ref="L7">VLOOKUP(Table3[[#This Row],[player_id]],IF(players_equipos[categoria]="Sumo",players_equipos[],""),3,FALSE)</f>
        <v>#N/A</v>
      </c>
      <c r="M7" s="14" t="e" cm="1">
        <f t="array" ref="M7">VLOOKUP(Table3[[#This Row],[player_id]],IF(players_equipos[categoria]="Rover",players_equipos[],""),3,FALSE)</f>
        <v>#N/A</v>
      </c>
      <c r="N7" s="14"/>
    </row>
    <row r="8" spans="1:14" x14ac:dyDescent="0.25">
      <c r="A8">
        <v>1096017</v>
      </c>
      <c r="B8" t="s">
        <v>64</v>
      </c>
      <c r="C8" s="4">
        <f>SUMIF(players_equipos[player_id],Table3[[#This Row],[player_id]],players_equipos[puntos])</f>
        <v>0</v>
      </c>
      <c r="D8" t="str">
        <f>LOOKUP(Table3[[#This Row],[puntos]],Table6[puntaje],Table6[rango])</f>
        <v>Blanco</v>
      </c>
      <c r="E8" s="4">
        <v>0</v>
      </c>
      <c r="F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" s="4" t="e" cm="1">
        <f t="array" ref="H8">VLOOKUP(Table3[[#This Row],[player_id]],IF(players_equipos[categoria]="Monster",players_equipos[],""),8,FALSE)</f>
        <v>#N/A</v>
      </c>
      <c r="I8" s="4" t="e" cm="1">
        <f t="array" ref="I8">VLOOKUP(Table3[[#This Row],[player_id]],IF(players_equipos[categoria]="Sumo",players_equipos[],""),8,FALSE)</f>
        <v>#N/A</v>
      </c>
      <c r="J8" s="4" t="e" cm="1">
        <f t="array" ref="J8">VLOOKUP(Table3[[#This Row],[player_id]],IF(players_equipos[categoria]="Rover",players_equipos[],""),8,FALSE)</f>
        <v>#N/A</v>
      </c>
      <c r="K8" s="14" t="e" cm="1">
        <f t="array" ref="K8">VLOOKUP(Table3[[#This Row],[player_id]],IF(players_equipos[categoria]="Monster",players_equipos[],""),3,FALSE)</f>
        <v>#N/A</v>
      </c>
      <c r="L8" s="14" t="e" cm="1">
        <f t="array" ref="L8">VLOOKUP(Table3[[#This Row],[player_id]],IF(players_equipos[categoria]="Sumo",players_equipos[],""),3,FALSE)</f>
        <v>#N/A</v>
      </c>
      <c r="M8" s="14" t="e" cm="1">
        <f t="array" ref="M8">VLOOKUP(Table3[[#This Row],[player_id]],IF(players_equipos[categoria]="Rover",players_equipos[],""),3,FALSE)</f>
        <v>#N/A</v>
      </c>
      <c r="N8" s="14"/>
    </row>
    <row r="9" spans="1:14" x14ac:dyDescent="0.25">
      <c r="A9">
        <v>1095424</v>
      </c>
      <c r="B9" t="s">
        <v>89</v>
      </c>
      <c r="C9" s="4">
        <f>SUMIF(players_equipos[player_id],Table3[[#This Row],[player_id]],players_equipos[puntos])</f>
        <v>0</v>
      </c>
      <c r="D9" t="str">
        <f>LOOKUP(Table3[[#This Row],[puntos]],Table6[puntaje],Table6[rango])</f>
        <v>Blanco</v>
      </c>
      <c r="E9" s="4">
        <v>0</v>
      </c>
      <c r="F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" s="4" t="e" cm="1">
        <f t="array" ref="H9">VLOOKUP(Table3[[#This Row],[player_id]],IF(players_equipos[categoria]="Monster",players_equipos[],""),8,FALSE)</f>
        <v>#N/A</v>
      </c>
      <c r="I9" s="4" t="e" cm="1">
        <f t="array" ref="I9">VLOOKUP(Table3[[#This Row],[player_id]],IF(players_equipos[categoria]="Sumo",players_equipos[],""),8,FALSE)</f>
        <v>#N/A</v>
      </c>
      <c r="J9" s="4" t="e" cm="1">
        <f t="array" ref="J9">VLOOKUP(Table3[[#This Row],[player_id]],IF(players_equipos[categoria]="Rover",players_equipos[],""),8,FALSE)</f>
        <v>#N/A</v>
      </c>
      <c r="K9" s="14" t="e" cm="1">
        <f t="array" ref="K9">VLOOKUP(Table3[[#This Row],[player_id]],IF(players_equipos[categoria]="Monster",players_equipos[],""),3,FALSE)</f>
        <v>#N/A</v>
      </c>
      <c r="L9" s="14" t="e" cm="1">
        <f t="array" ref="L9">VLOOKUP(Table3[[#This Row],[player_id]],IF(players_equipos[categoria]="Sumo",players_equipos[],""),3,FALSE)</f>
        <v>#N/A</v>
      </c>
      <c r="M9" s="14" t="e" cm="1">
        <f t="array" ref="M9">VLOOKUP(Table3[[#This Row],[player_id]],IF(players_equipos[categoria]="Rover",players_equipos[],""),3,FALSE)</f>
        <v>#N/A</v>
      </c>
      <c r="N9" s="14"/>
    </row>
    <row r="10" spans="1:14" x14ac:dyDescent="0.25">
      <c r="A10">
        <v>1095329</v>
      </c>
      <c r="B10" t="s">
        <v>33</v>
      </c>
      <c r="C10" s="4">
        <f>SUMIF(players_equipos[player_id],Table3[[#This Row],[player_id]],players_equipos[puntos])</f>
        <v>0</v>
      </c>
      <c r="D10" t="str">
        <f>LOOKUP(Table3[[#This Row],[puntos]],Table6[puntaje],Table6[rango])</f>
        <v>Blanco</v>
      </c>
      <c r="E10" s="4">
        <v>0</v>
      </c>
      <c r="F1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0" s="4" t="e" cm="1">
        <f t="array" ref="H10">VLOOKUP(Table3[[#This Row],[player_id]],IF(players_equipos[categoria]="Monster",players_equipos[],""),8,FALSE)</f>
        <v>#N/A</v>
      </c>
      <c r="I10" s="4" t="e" cm="1">
        <f t="array" ref="I10">VLOOKUP(Table3[[#This Row],[player_id]],IF(players_equipos[categoria]="Sumo",players_equipos[],""),8,FALSE)</f>
        <v>#N/A</v>
      </c>
      <c r="J10" s="4" t="e" cm="1">
        <f t="array" ref="J10">VLOOKUP(Table3[[#This Row],[player_id]],IF(players_equipos[categoria]="Rover",players_equipos[],""),8,FALSE)</f>
        <v>#N/A</v>
      </c>
      <c r="K10" s="14" t="e" cm="1">
        <f t="array" ref="K10">VLOOKUP(Table3[[#This Row],[player_id]],IF(players_equipos[categoria]="Monster",players_equipos[],""),3,FALSE)</f>
        <v>#N/A</v>
      </c>
      <c r="L10" s="14" t="e" cm="1">
        <f t="array" ref="L10">VLOOKUP(Table3[[#This Row],[player_id]],IF(players_equipos[categoria]="Sumo",players_equipos[],""),3,FALSE)</f>
        <v>#N/A</v>
      </c>
      <c r="M10" s="14" t="e" cm="1">
        <f t="array" ref="M10">VLOOKUP(Table3[[#This Row],[player_id]],IF(players_equipos[categoria]="Rover",players_equipos[],""),3,FALSE)</f>
        <v>#N/A</v>
      </c>
      <c r="N10" s="14"/>
    </row>
    <row r="11" spans="1:14" x14ac:dyDescent="0.25">
      <c r="A11">
        <v>1095314</v>
      </c>
      <c r="B11" t="s">
        <v>34</v>
      </c>
      <c r="C11" s="4">
        <f>SUMIF(players_equipos[player_id],Table3[[#This Row],[player_id]],players_equipos[puntos])</f>
        <v>0</v>
      </c>
      <c r="D11" t="str">
        <f>LOOKUP(Table3[[#This Row],[puntos]],Table6[puntaje],Table6[rango])</f>
        <v>Blanco</v>
      </c>
      <c r="E11" s="4">
        <v>0</v>
      </c>
      <c r="F1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1" s="4" t="e" cm="1">
        <f t="array" ref="H11">VLOOKUP(Table3[[#This Row],[player_id]],IF(players_equipos[categoria]="Monster",players_equipos[],""),8,FALSE)</f>
        <v>#N/A</v>
      </c>
      <c r="I11" s="4" t="e" cm="1">
        <f t="array" ref="I11">VLOOKUP(Table3[[#This Row],[player_id]],IF(players_equipos[categoria]="Sumo",players_equipos[],""),8,FALSE)</f>
        <v>#N/A</v>
      </c>
      <c r="J11" s="4" t="e" cm="1">
        <f t="array" ref="J11">VLOOKUP(Table3[[#This Row],[player_id]],IF(players_equipos[categoria]="Rover",players_equipos[],""),8,FALSE)</f>
        <v>#N/A</v>
      </c>
      <c r="K11" s="14" t="e" cm="1">
        <f t="array" ref="K11">VLOOKUP(Table3[[#This Row],[player_id]],IF(players_equipos[categoria]="Monster",players_equipos[],""),3,FALSE)</f>
        <v>#N/A</v>
      </c>
      <c r="L11" s="14" t="e" cm="1">
        <f t="array" ref="L11">VLOOKUP(Table3[[#This Row],[player_id]],IF(players_equipos[categoria]="Sumo",players_equipos[],""),3,FALSE)</f>
        <v>#N/A</v>
      </c>
      <c r="M11" s="14" t="e" cm="1">
        <f t="array" ref="M11">VLOOKUP(Table3[[#This Row],[player_id]],IF(players_equipos[categoria]="Rover",players_equipos[],""),3,FALSE)</f>
        <v>#N/A</v>
      </c>
      <c r="N11" s="14"/>
    </row>
    <row r="12" spans="1:14" x14ac:dyDescent="0.25">
      <c r="A12">
        <v>1095214</v>
      </c>
      <c r="B12" t="s">
        <v>61</v>
      </c>
      <c r="C12" s="4">
        <f>SUMIF(players_equipos[player_id],Table3[[#This Row],[player_id]],players_equipos[puntos])</f>
        <v>0</v>
      </c>
      <c r="D12" t="str">
        <f>LOOKUP(Table3[[#This Row],[puntos]],Table6[puntaje],Table6[rango])</f>
        <v>Blanco</v>
      </c>
      <c r="E12" s="4">
        <v>0</v>
      </c>
      <c r="F1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2" s="4" t="e" cm="1">
        <f t="array" ref="H12">VLOOKUP(Table3[[#This Row],[player_id]],IF(players_equipos[categoria]="Monster",players_equipos[],""),8,FALSE)</f>
        <v>#N/A</v>
      </c>
      <c r="I12" s="4" t="e" cm="1">
        <f t="array" ref="I12">VLOOKUP(Table3[[#This Row],[player_id]],IF(players_equipos[categoria]="Sumo",players_equipos[],""),8,FALSE)</f>
        <v>#N/A</v>
      </c>
      <c r="J12" s="4" t="e" cm="1">
        <f t="array" ref="J12">VLOOKUP(Table3[[#This Row],[player_id]],IF(players_equipos[categoria]="Rover",players_equipos[],""),8,FALSE)</f>
        <v>#N/A</v>
      </c>
      <c r="K12" s="14" t="e" cm="1">
        <f t="array" ref="K12">VLOOKUP(Table3[[#This Row],[player_id]],IF(players_equipos[categoria]="Monster",players_equipos[],""),3,FALSE)</f>
        <v>#N/A</v>
      </c>
      <c r="L12" s="14" t="e" cm="1">
        <f t="array" ref="L12">VLOOKUP(Table3[[#This Row],[player_id]],IF(players_equipos[categoria]="Sumo",players_equipos[],""),3,FALSE)</f>
        <v>#N/A</v>
      </c>
      <c r="M12" s="14" t="e" cm="1">
        <f t="array" ref="M12">VLOOKUP(Table3[[#This Row],[player_id]],IF(players_equipos[categoria]="Rover",players_equipos[],""),3,FALSE)</f>
        <v>#N/A</v>
      </c>
      <c r="N12" s="14"/>
    </row>
    <row r="13" spans="1:14" x14ac:dyDescent="0.25">
      <c r="A13">
        <v>1095192</v>
      </c>
      <c r="B13" t="s">
        <v>87</v>
      </c>
      <c r="C13" s="4">
        <f>SUMIF(players_equipos[player_id],Table3[[#This Row],[player_id]],players_equipos[puntos])</f>
        <v>0</v>
      </c>
      <c r="D13" t="str">
        <f>LOOKUP(Table3[[#This Row],[puntos]],Table6[puntaje],Table6[rango])</f>
        <v>Blanco</v>
      </c>
      <c r="E13" s="4">
        <v>0</v>
      </c>
      <c r="F1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3" s="4" t="e" cm="1">
        <f t="array" ref="H13">VLOOKUP(Table3[[#This Row],[player_id]],IF(players_equipos[categoria]="Monster",players_equipos[],""),8,FALSE)</f>
        <v>#N/A</v>
      </c>
      <c r="I13" s="4" t="e" cm="1">
        <f t="array" ref="I13">VLOOKUP(Table3[[#This Row],[player_id]],IF(players_equipos[categoria]="Sumo",players_equipos[],""),8,FALSE)</f>
        <v>#N/A</v>
      </c>
      <c r="J13" s="4" t="e" cm="1">
        <f t="array" ref="J13">VLOOKUP(Table3[[#This Row],[player_id]],IF(players_equipos[categoria]="Rover",players_equipos[],""),8,FALSE)</f>
        <v>#N/A</v>
      </c>
      <c r="K13" s="14" t="e" cm="1">
        <f t="array" ref="K13">VLOOKUP(Table3[[#This Row],[player_id]],IF(players_equipos[categoria]="Monster",players_equipos[],""),3,FALSE)</f>
        <v>#N/A</v>
      </c>
      <c r="L13" s="14" t="e" cm="1">
        <f t="array" ref="L13">VLOOKUP(Table3[[#This Row],[player_id]],IF(players_equipos[categoria]="Sumo",players_equipos[],""),3,FALSE)</f>
        <v>#N/A</v>
      </c>
      <c r="M13" s="14" t="e" cm="1">
        <f t="array" ref="M13">VLOOKUP(Table3[[#This Row],[player_id]],IF(players_equipos[categoria]="Rover",players_equipos[],""),3,FALSE)</f>
        <v>#N/A</v>
      </c>
      <c r="N13" s="14"/>
    </row>
    <row r="14" spans="1:14" x14ac:dyDescent="0.25">
      <c r="A14">
        <v>1095032</v>
      </c>
      <c r="B14" t="s">
        <v>23</v>
      </c>
      <c r="C14" s="4">
        <f>SUMIF(players_equipos[player_id],Table3[[#This Row],[player_id]],players_equipos[puntos])</f>
        <v>0</v>
      </c>
      <c r="D14" t="str">
        <f>LOOKUP(Table3[[#This Row],[puntos]],Table6[puntaje],Table6[rango])</f>
        <v>Blanco</v>
      </c>
      <c r="E14" s="4">
        <v>0</v>
      </c>
      <c r="F1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4" s="4" t="e" cm="1">
        <f t="array" ref="H14">VLOOKUP(Table3[[#This Row],[player_id]],IF(players_equipos[categoria]="Monster",players_equipos[],""),8,FALSE)</f>
        <v>#N/A</v>
      </c>
      <c r="I14" s="4" t="e" cm="1">
        <f t="array" ref="I14">VLOOKUP(Table3[[#This Row],[player_id]],IF(players_equipos[categoria]="Sumo",players_equipos[],""),8,FALSE)</f>
        <v>#N/A</v>
      </c>
      <c r="J14" s="4" t="e" cm="1">
        <f t="array" ref="J14">VLOOKUP(Table3[[#This Row],[player_id]],IF(players_equipos[categoria]="Rover",players_equipos[],""),8,FALSE)</f>
        <v>#N/A</v>
      </c>
      <c r="K14" s="14" t="e" cm="1">
        <f t="array" ref="K14">VLOOKUP(Table3[[#This Row],[player_id]],IF(players_equipos[categoria]="Monster",players_equipos[],""),3,FALSE)</f>
        <v>#N/A</v>
      </c>
      <c r="L14" s="14" t="e" cm="1">
        <f t="array" ref="L14">VLOOKUP(Table3[[#This Row],[player_id]],IF(players_equipos[categoria]="Sumo",players_equipos[],""),3,FALSE)</f>
        <v>#N/A</v>
      </c>
      <c r="M14" s="14" t="e" cm="1">
        <f t="array" ref="M14">VLOOKUP(Table3[[#This Row],[player_id]],IF(players_equipos[categoria]="Rover",players_equipos[],""),3,FALSE)</f>
        <v>#N/A</v>
      </c>
      <c r="N14" s="14"/>
    </row>
    <row r="15" spans="1:14" x14ac:dyDescent="0.25">
      <c r="A15">
        <v>1094935</v>
      </c>
      <c r="B15" t="s">
        <v>84</v>
      </c>
      <c r="C15" s="4">
        <f>SUMIF(players_equipos[player_id],Table3[[#This Row],[player_id]],players_equipos[puntos])</f>
        <v>0</v>
      </c>
      <c r="D15" t="str">
        <f>LOOKUP(Table3[[#This Row],[puntos]],Table6[puntaje],Table6[rango])</f>
        <v>Blanco</v>
      </c>
      <c r="E15" s="4">
        <v>0</v>
      </c>
      <c r="F1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5" s="4" t="e" cm="1">
        <f t="array" ref="H15">VLOOKUP(Table3[[#This Row],[player_id]],IF(players_equipos[categoria]="Monster",players_equipos[],""),8,FALSE)</f>
        <v>#N/A</v>
      </c>
      <c r="I15" s="4" t="e" cm="1">
        <f t="array" ref="I15">VLOOKUP(Table3[[#This Row],[player_id]],IF(players_equipos[categoria]="Sumo",players_equipos[],""),8,FALSE)</f>
        <v>#N/A</v>
      </c>
      <c r="J15" s="4" t="e" cm="1">
        <f t="array" ref="J15">VLOOKUP(Table3[[#This Row],[player_id]],IF(players_equipos[categoria]="Rover",players_equipos[],""),8,FALSE)</f>
        <v>#N/A</v>
      </c>
      <c r="K15" s="14" t="e" cm="1">
        <f t="array" ref="K15">VLOOKUP(Table3[[#This Row],[player_id]],IF(players_equipos[categoria]="Monster",players_equipos[],""),3,FALSE)</f>
        <v>#N/A</v>
      </c>
      <c r="L15" s="14" t="e" cm="1">
        <f t="array" ref="L15">VLOOKUP(Table3[[#This Row],[player_id]],IF(players_equipos[categoria]="Sumo",players_equipos[],""),3,FALSE)</f>
        <v>#N/A</v>
      </c>
      <c r="M15" s="14" t="e" cm="1">
        <f t="array" ref="M15">VLOOKUP(Table3[[#This Row],[player_id]],IF(players_equipos[categoria]="Rover",players_equipos[],""),3,FALSE)</f>
        <v>#N/A</v>
      </c>
      <c r="N15" s="14"/>
    </row>
    <row r="16" spans="1:14" x14ac:dyDescent="0.25">
      <c r="A16">
        <v>1094890</v>
      </c>
      <c r="B16" t="s">
        <v>31</v>
      </c>
      <c r="C16" s="4">
        <f>SUMIF(players_equipos[player_id],Table3[[#This Row],[player_id]],players_equipos[puntos])</f>
        <v>0</v>
      </c>
      <c r="D16" t="str">
        <f>LOOKUP(Table3[[#This Row],[puntos]],Table6[puntaje],Table6[rango])</f>
        <v>Blanco</v>
      </c>
      <c r="E16" s="4">
        <v>0</v>
      </c>
      <c r="F1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6" s="4" t="e" cm="1">
        <f t="array" ref="H16">VLOOKUP(Table3[[#This Row],[player_id]],IF(players_equipos[categoria]="Monster",players_equipos[],""),8,FALSE)</f>
        <v>#N/A</v>
      </c>
      <c r="I16" s="4" t="e" cm="1">
        <f t="array" ref="I16">VLOOKUP(Table3[[#This Row],[player_id]],IF(players_equipos[categoria]="Sumo",players_equipos[],""),8,FALSE)</f>
        <v>#N/A</v>
      </c>
      <c r="J16" s="4" t="e" cm="1">
        <f t="array" ref="J16">VLOOKUP(Table3[[#This Row],[player_id]],IF(players_equipos[categoria]="Rover",players_equipos[],""),8,FALSE)</f>
        <v>#N/A</v>
      </c>
      <c r="K16" s="14" t="e" cm="1">
        <f t="array" ref="K16">VLOOKUP(Table3[[#This Row],[player_id]],IF(players_equipos[categoria]="Monster",players_equipos[],""),3,FALSE)</f>
        <v>#N/A</v>
      </c>
      <c r="L16" s="14" t="e" cm="1">
        <f t="array" ref="L16">VLOOKUP(Table3[[#This Row],[player_id]],IF(players_equipos[categoria]="Sumo",players_equipos[],""),3,FALSE)</f>
        <v>#N/A</v>
      </c>
      <c r="M16" s="14" t="e" cm="1">
        <f t="array" ref="M16">VLOOKUP(Table3[[#This Row],[player_id]],IF(players_equipos[categoria]="Rover",players_equipos[],""),3,FALSE)</f>
        <v>#N/A</v>
      </c>
      <c r="N16" s="14"/>
    </row>
    <row r="17" spans="1:14" x14ac:dyDescent="0.25">
      <c r="A17">
        <v>1094491</v>
      </c>
      <c r="B17" t="s">
        <v>25</v>
      </c>
      <c r="C17" s="4">
        <f>SUMIF(players_equipos[player_id],Table3[[#This Row],[player_id]],players_equipos[puntos])</f>
        <v>0</v>
      </c>
      <c r="D17" t="str">
        <f>LOOKUP(Table3[[#This Row],[puntos]],Table6[puntaje],Table6[rango])</f>
        <v>Blanco</v>
      </c>
      <c r="E17" s="4">
        <v>0</v>
      </c>
      <c r="F1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7" s="4" t="e" cm="1">
        <f t="array" ref="H17">VLOOKUP(Table3[[#This Row],[player_id]],IF(players_equipos[categoria]="Monster",players_equipos[],""),8,FALSE)</f>
        <v>#N/A</v>
      </c>
      <c r="I17" s="4" t="e" cm="1">
        <f t="array" ref="I17">VLOOKUP(Table3[[#This Row],[player_id]],IF(players_equipos[categoria]="Sumo",players_equipos[],""),8,FALSE)</f>
        <v>#N/A</v>
      </c>
      <c r="J17" s="4" t="e" cm="1">
        <f t="array" ref="J17">VLOOKUP(Table3[[#This Row],[player_id]],IF(players_equipos[categoria]="Rover",players_equipos[],""),8,FALSE)</f>
        <v>#N/A</v>
      </c>
      <c r="K17" s="14" t="e" cm="1">
        <f t="array" ref="K17">VLOOKUP(Table3[[#This Row],[player_id]],IF(players_equipos[categoria]="Monster",players_equipos[],""),3,FALSE)</f>
        <v>#N/A</v>
      </c>
      <c r="L17" s="14" t="e" cm="1">
        <f t="array" ref="L17">VLOOKUP(Table3[[#This Row],[player_id]],IF(players_equipos[categoria]="Sumo",players_equipos[],""),3,FALSE)</f>
        <v>#N/A</v>
      </c>
      <c r="M17" s="14" t="e" cm="1">
        <f t="array" ref="M17">VLOOKUP(Table3[[#This Row],[player_id]],IF(players_equipos[categoria]="Rover",players_equipos[],""),3,FALSE)</f>
        <v>#N/A</v>
      </c>
      <c r="N17" s="14"/>
    </row>
    <row r="18" spans="1:14" x14ac:dyDescent="0.25">
      <c r="A18">
        <v>1094384</v>
      </c>
      <c r="B18" t="s">
        <v>26</v>
      </c>
      <c r="C18" s="4">
        <f>SUMIF(players_equipos[player_id],Table3[[#This Row],[player_id]],players_equipos[puntos])</f>
        <v>0</v>
      </c>
      <c r="D18" t="str">
        <f>LOOKUP(Table3[[#This Row],[puntos]],Table6[puntaje],Table6[rango])</f>
        <v>Blanco</v>
      </c>
      <c r="E18" s="4">
        <v>0</v>
      </c>
      <c r="F1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8" s="4" t="e" cm="1">
        <f t="array" ref="H18">VLOOKUP(Table3[[#This Row],[player_id]],IF(players_equipos[categoria]="Monster",players_equipos[],""),8,FALSE)</f>
        <v>#N/A</v>
      </c>
      <c r="I18" s="4" t="e" cm="1">
        <f t="array" ref="I18">VLOOKUP(Table3[[#This Row],[player_id]],IF(players_equipos[categoria]="Sumo",players_equipos[],""),8,FALSE)</f>
        <v>#N/A</v>
      </c>
      <c r="J18" s="4" t="e" cm="1">
        <f t="array" ref="J18">VLOOKUP(Table3[[#This Row],[player_id]],IF(players_equipos[categoria]="Rover",players_equipos[],""),8,FALSE)</f>
        <v>#N/A</v>
      </c>
      <c r="K18" s="14" t="e" cm="1">
        <f t="array" ref="K18">VLOOKUP(Table3[[#This Row],[player_id]],IF(players_equipos[categoria]="Monster",players_equipos[],""),3,FALSE)</f>
        <v>#N/A</v>
      </c>
      <c r="L18" s="14" t="e" cm="1">
        <f t="array" ref="L18">VLOOKUP(Table3[[#This Row],[player_id]],IF(players_equipos[categoria]="Sumo",players_equipos[],""),3,FALSE)</f>
        <v>#N/A</v>
      </c>
      <c r="M18" s="14" t="e" cm="1">
        <f t="array" ref="M18">VLOOKUP(Table3[[#This Row],[player_id]],IF(players_equipos[categoria]="Rover",players_equipos[],""),3,FALSE)</f>
        <v>#N/A</v>
      </c>
      <c r="N18" s="14"/>
    </row>
    <row r="19" spans="1:14" x14ac:dyDescent="0.25">
      <c r="A19">
        <v>1094253</v>
      </c>
      <c r="B19" t="s">
        <v>85</v>
      </c>
      <c r="C19" s="4">
        <f>SUMIF(players_equipos[player_id],Table3[[#This Row],[player_id]],players_equipos[puntos])</f>
        <v>0</v>
      </c>
      <c r="D19" t="str">
        <f>LOOKUP(Table3[[#This Row],[puntos]],Table6[puntaje],Table6[rango])</f>
        <v>Blanco</v>
      </c>
      <c r="E19" s="4">
        <v>0</v>
      </c>
      <c r="F1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9" s="4" t="e" cm="1">
        <f t="array" ref="H19">VLOOKUP(Table3[[#This Row],[player_id]],IF(players_equipos[categoria]="Monster",players_equipos[],""),8,FALSE)</f>
        <v>#N/A</v>
      </c>
      <c r="I19" s="4" t="e" cm="1">
        <f t="array" ref="I19">VLOOKUP(Table3[[#This Row],[player_id]],IF(players_equipos[categoria]="Sumo",players_equipos[],""),8,FALSE)</f>
        <v>#N/A</v>
      </c>
      <c r="J19" s="4" t="e" cm="1">
        <f t="array" ref="J19">VLOOKUP(Table3[[#This Row],[player_id]],IF(players_equipos[categoria]="Rover",players_equipos[],""),8,FALSE)</f>
        <v>#N/A</v>
      </c>
      <c r="K19" s="14" t="e" cm="1">
        <f t="array" ref="K19">VLOOKUP(Table3[[#This Row],[player_id]],IF(players_equipos[categoria]="Monster",players_equipos[],""),3,FALSE)</f>
        <v>#N/A</v>
      </c>
      <c r="L19" s="14" t="e" cm="1">
        <f t="array" ref="L19">VLOOKUP(Table3[[#This Row],[player_id]],IF(players_equipos[categoria]="Sumo",players_equipos[],""),3,FALSE)</f>
        <v>#N/A</v>
      </c>
      <c r="M19" s="14" t="e" cm="1">
        <f t="array" ref="M19">VLOOKUP(Table3[[#This Row],[player_id]],IF(players_equipos[categoria]="Rover",players_equipos[],""),3,FALSE)</f>
        <v>#N/A</v>
      </c>
      <c r="N19" s="14"/>
    </row>
    <row r="20" spans="1:14" x14ac:dyDescent="0.25">
      <c r="A20">
        <v>1094127</v>
      </c>
      <c r="B20" t="s">
        <v>62</v>
      </c>
      <c r="C20" s="4">
        <f>SUMIF(players_equipos[player_id],Table3[[#This Row],[player_id]],players_equipos[puntos])</f>
        <v>0</v>
      </c>
      <c r="D20" t="str">
        <f>LOOKUP(Table3[[#This Row],[puntos]],Table6[puntaje],Table6[rango])</f>
        <v>Blanco</v>
      </c>
      <c r="E20" s="4">
        <v>0</v>
      </c>
      <c r="F2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0" s="4" t="e" cm="1">
        <f t="array" ref="H20">VLOOKUP(Table3[[#This Row],[player_id]],IF(players_equipos[categoria]="Monster",players_equipos[],""),8,FALSE)</f>
        <v>#N/A</v>
      </c>
      <c r="I20" s="4" t="e" cm="1">
        <f t="array" ref="I20">VLOOKUP(Table3[[#This Row],[player_id]],IF(players_equipos[categoria]="Sumo",players_equipos[],""),8,FALSE)</f>
        <v>#N/A</v>
      </c>
      <c r="J20" s="4" t="e" cm="1">
        <f t="array" ref="J20">VLOOKUP(Table3[[#This Row],[player_id]],IF(players_equipos[categoria]="Rover",players_equipos[],""),8,FALSE)</f>
        <v>#N/A</v>
      </c>
      <c r="K20" s="14" t="e" cm="1">
        <f t="array" ref="K20">VLOOKUP(Table3[[#This Row],[player_id]],IF(players_equipos[categoria]="Monster",players_equipos[],""),3,FALSE)</f>
        <v>#N/A</v>
      </c>
      <c r="L20" s="14" t="e" cm="1">
        <f t="array" ref="L20">VLOOKUP(Table3[[#This Row],[player_id]],IF(players_equipos[categoria]="Sumo",players_equipos[],""),3,FALSE)</f>
        <v>#N/A</v>
      </c>
      <c r="M20" s="14" t="e" cm="1">
        <f t="array" ref="M20">VLOOKUP(Table3[[#This Row],[player_id]],IF(players_equipos[categoria]="Rover",players_equipos[],""),3,FALSE)</f>
        <v>#N/A</v>
      </c>
      <c r="N20" s="14"/>
    </row>
    <row r="21" spans="1:14" x14ac:dyDescent="0.25">
      <c r="A21">
        <v>1094120</v>
      </c>
      <c r="B21" t="s">
        <v>91</v>
      </c>
      <c r="C21" s="4">
        <f>SUMIF(players_equipos[player_id],Table3[[#This Row],[player_id]],players_equipos[puntos])</f>
        <v>0</v>
      </c>
      <c r="D21" t="str">
        <f>LOOKUP(Table3[[#This Row],[puntos]],Table6[puntaje],Table6[rango])</f>
        <v>Blanco</v>
      </c>
      <c r="E21" s="4">
        <v>0</v>
      </c>
      <c r="F2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1" s="4" t="e" cm="1">
        <f t="array" ref="H21">VLOOKUP(Table3[[#This Row],[player_id]],IF(players_equipos[categoria]="Monster",players_equipos[],""),8,FALSE)</f>
        <v>#N/A</v>
      </c>
      <c r="I21" s="4" t="e" cm="1">
        <f t="array" ref="I21">VLOOKUP(Table3[[#This Row],[player_id]],IF(players_equipos[categoria]="Sumo",players_equipos[],""),8,FALSE)</f>
        <v>#N/A</v>
      </c>
      <c r="J21" s="4" t="e" cm="1">
        <f t="array" ref="J21">VLOOKUP(Table3[[#This Row],[player_id]],IF(players_equipos[categoria]="Rover",players_equipos[],""),8,FALSE)</f>
        <v>#N/A</v>
      </c>
      <c r="K21" s="14" t="e" cm="1">
        <f t="array" ref="K21">VLOOKUP(Table3[[#This Row],[player_id]],IF(players_equipos[categoria]="Monster",players_equipos[],""),3,FALSE)</f>
        <v>#N/A</v>
      </c>
      <c r="L21" s="14" t="e" cm="1">
        <f t="array" ref="L21">VLOOKUP(Table3[[#This Row],[player_id]],IF(players_equipos[categoria]="Sumo",players_equipos[],""),3,FALSE)</f>
        <v>#N/A</v>
      </c>
      <c r="M21" s="14" t="e" cm="1">
        <f t="array" ref="M21">VLOOKUP(Table3[[#This Row],[player_id]],IF(players_equipos[categoria]="Rover",players_equipos[],""),3,FALSE)</f>
        <v>#N/A</v>
      </c>
      <c r="N21" s="14"/>
    </row>
    <row r="22" spans="1:14" x14ac:dyDescent="0.25">
      <c r="A22">
        <v>1094112</v>
      </c>
      <c r="B22" t="s">
        <v>32</v>
      </c>
      <c r="C22" s="4">
        <f>SUMIF(players_equipos[player_id],Table3[[#This Row],[player_id]],players_equipos[puntos])</f>
        <v>0</v>
      </c>
      <c r="D22" t="str">
        <f>LOOKUP(Table3[[#This Row],[puntos]],Table6[puntaje],Table6[rango])</f>
        <v>Blanco</v>
      </c>
      <c r="E22" s="4">
        <v>0</v>
      </c>
      <c r="F2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2" s="4" t="e" cm="1">
        <f t="array" ref="H22">VLOOKUP(Table3[[#This Row],[player_id]],IF(players_equipos[categoria]="Monster",players_equipos[],""),8,FALSE)</f>
        <v>#N/A</v>
      </c>
      <c r="I22" s="4" t="e" cm="1">
        <f t="array" ref="I22">VLOOKUP(Table3[[#This Row],[player_id]],IF(players_equipos[categoria]="Sumo",players_equipos[],""),8,FALSE)</f>
        <v>#N/A</v>
      </c>
      <c r="J22" s="4" t="e" cm="1">
        <f t="array" ref="J22">VLOOKUP(Table3[[#This Row],[player_id]],IF(players_equipos[categoria]="Rover",players_equipos[],""),8,FALSE)</f>
        <v>#N/A</v>
      </c>
      <c r="K22" s="14" t="e" cm="1">
        <f t="array" ref="K22">VLOOKUP(Table3[[#This Row],[player_id]],IF(players_equipos[categoria]="Monster",players_equipos[],""),3,FALSE)</f>
        <v>#N/A</v>
      </c>
      <c r="L22" s="14" t="e" cm="1">
        <f t="array" ref="L22">VLOOKUP(Table3[[#This Row],[player_id]],IF(players_equipos[categoria]="Sumo",players_equipos[],""),3,FALSE)</f>
        <v>#N/A</v>
      </c>
      <c r="M22" s="14" t="e" cm="1">
        <f t="array" ref="M22">VLOOKUP(Table3[[#This Row],[player_id]],IF(players_equipos[categoria]="Rover",players_equipos[],""),3,FALSE)</f>
        <v>#N/A</v>
      </c>
      <c r="N22" s="14"/>
    </row>
    <row r="23" spans="1:14" x14ac:dyDescent="0.25">
      <c r="A23">
        <v>1094106</v>
      </c>
      <c r="B23" t="s">
        <v>59</v>
      </c>
      <c r="C23" s="4">
        <f>SUMIF(players_equipos[player_id],Table3[[#This Row],[player_id]],players_equipos[puntos])</f>
        <v>0</v>
      </c>
      <c r="D23" t="str">
        <f>LOOKUP(Table3[[#This Row],[puntos]],Table6[puntaje],Table6[rango])</f>
        <v>Blanco</v>
      </c>
      <c r="E23" s="4">
        <v>0</v>
      </c>
      <c r="F2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3" s="4" t="e" cm="1">
        <f t="array" ref="H23">VLOOKUP(Table3[[#This Row],[player_id]],IF(players_equipos[categoria]="Monster",players_equipos[],""),8,FALSE)</f>
        <v>#N/A</v>
      </c>
      <c r="I23" s="4" t="e" cm="1">
        <f t="array" ref="I23">VLOOKUP(Table3[[#This Row],[player_id]],IF(players_equipos[categoria]="Sumo",players_equipos[],""),8,FALSE)</f>
        <v>#N/A</v>
      </c>
      <c r="J23" s="4" t="e" cm="1">
        <f t="array" ref="J23">VLOOKUP(Table3[[#This Row],[player_id]],IF(players_equipos[categoria]="Rover",players_equipos[],""),8,FALSE)</f>
        <v>#N/A</v>
      </c>
      <c r="K23" s="14" t="e" cm="1">
        <f t="array" ref="K23">VLOOKUP(Table3[[#This Row],[player_id]],IF(players_equipos[categoria]="Monster",players_equipos[],""),3,FALSE)</f>
        <v>#N/A</v>
      </c>
      <c r="L23" s="14" t="e" cm="1">
        <f t="array" ref="L23">VLOOKUP(Table3[[#This Row],[player_id]],IF(players_equipos[categoria]="Sumo",players_equipos[],""),3,FALSE)</f>
        <v>#N/A</v>
      </c>
      <c r="M23" s="14" t="e" cm="1">
        <f t="array" ref="M23">VLOOKUP(Table3[[#This Row],[player_id]],IF(players_equipos[categoria]="Rover",players_equipos[],""),3,FALSE)</f>
        <v>#N/A</v>
      </c>
      <c r="N23" s="14"/>
    </row>
    <row r="24" spans="1:14" x14ac:dyDescent="0.25">
      <c r="A24">
        <v>1093817</v>
      </c>
      <c r="B24" t="s">
        <v>21</v>
      </c>
      <c r="C24" s="4">
        <f>SUMIF(players_equipos[player_id],Table3[[#This Row],[player_id]],players_equipos[puntos])</f>
        <v>0</v>
      </c>
      <c r="D24" t="str">
        <f>LOOKUP(Table3[[#This Row],[puntos]],Table6[puntaje],Table6[rango])</f>
        <v>Blanco</v>
      </c>
      <c r="E24" s="4">
        <v>0</v>
      </c>
      <c r="F2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4" s="13" t="e" cm="1">
        <f t="array" ref="H24">VLOOKUP(Table3[[#This Row],[player_id]],IF(players_equipos[categoria]="Monster",players_equipos[],""),8,FALSE)</f>
        <v>#N/A</v>
      </c>
      <c r="I24" s="13" t="e" cm="1">
        <f t="array" ref="I24">VLOOKUP(Table3[[#This Row],[player_id]],IF(players_equipos[categoria]="Sumo",players_equipos[],""),8,FALSE)</f>
        <v>#N/A</v>
      </c>
      <c r="J24" s="13" t="e" cm="1">
        <f t="array" ref="J24">VLOOKUP(Table3[[#This Row],[player_id]],IF(players_equipos[categoria]="Rover",players_equipos[],""),8,FALSE)</f>
        <v>#N/A</v>
      </c>
      <c r="K24" s="13" t="e" cm="1">
        <f t="array" ref="K24">VLOOKUP(Table3[[#This Row],[player_id]],IF(players_equipos[categoria]="Monster",players_equipos[],""),3,FALSE)</f>
        <v>#N/A</v>
      </c>
      <c r="L24" s="13" t="e" cm="1">
        <f t="array" ref="L24">VLOOKUP(Table3[[#This Row],[player_id]],IF(players_equipos[categoria]="Sumo",players_equipos[],""),3,FALSE)</f>
        <v>#N/A</v>
      </c>
      <c r="M24" s="13" t="e" cm="1">
        <f t="array" ref="M24">VLOOKUP(Table3[[#This Row],[player_id]],IF(players_equipos[categoria]="Rover",players_equipos[],""),3,FALSE)</f>
        <v>#N/A</v>
      </c>
      <c r="N24" s="14"/>
    </row>
    <row r="25" spans="1:14" x14ac:dyDescent="0.25">
      <c r="A25">
        <v>1093669</v>
      </c>
      <c r="B25" t="s">
        <v>56</v>
      </c>
      <c r="C25" s="4">
        <f>SUMIF(players_equipos[player_id],Table3[[#This Row],[player_id]],players_equipos[puntos])</f>
        <v>0</v>
      </c>
      <c r="D25" t="str">
        <f>LOOKUP(Table3[[#This Row],[puntos]],Table6[puntaje],Table6[rango])</f>
        <v>Blanco</v>
      </c>
      <c r="E25" s="4">
        <v>0</v>
      </c>
      <c r="F2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5" s="4" t="e" cm="1">
        <f t="array" ref="H25">VLOOKUP(Table3[[#This Row],[player_id]],IF(players_equipos[categoria]="Monster",players_equipos[],""),8,FALSE)</f>
        <v>#N/A</v>
      </c>
      <c r="I25" s="4" t="e" cm="1">
        <f t="array" ref="I25">VLOOKUP(Table3[[#This Row],[player_id]],IF(players_equipos[categoria]="Sumo",players_equipos[],""),8,FALSE)</f>
        <v>#N/A</v>
      </c>
      <c r="J25" s="4" t="e" cm="1">
        <f t="array" ref="J25">VLOOKUP(Table3[[#This Row],[player_id]],IF(players_equipos[categoria]="Rover",players_equipos[],""),8,FALSE)</f>
        <v>#N/A</v>
      </c>
      <c r="K25" s="14" t="e" cm="1">
        <f t="array" ref="K25">VLOOKUP(Table3[[#This Row],[player_id]],IF(players_equipos[categoria]="Monster",players_equipos[],""),3,FALSE)</f>
        <v>#N/A</v>
      </c>
      <c r="L25" s="14" t="e" cm="1">
        <f t="array" ref="L25">VLOOKUP(Table3[[#This Row],[player_id]],IF(players_equipos[categoria]="Sumo",players_equipos[],""),3,FALSE)</f>
        <v>#N/A</v>
      </c>
      <c r="M25" s="14" t="e" cm="1">
        <f t="array" ref="M25">VLOOKUP(Table3[[#This Row],[player_id]],IF(players_equipos[categoria]="Rover",players_equipos[],""),3,FALSE)</f>
        <v>#N/A</v>
      </c>
      <c r="N25" s="14"/>
    </row>
    <row r="26" spans="1:14" x14ac:dyDescent="0.25">
      <c r="A26">
        <v>1093629</v>
      </c>
      <c r="B26" t="s">
        <v>65</v>
      </c>
      <c r="C26" s="4">
        <f>SUMIF(players_equipos[player_id],Table3[[#This Row],[player_id]],players_equipos[puntos])</f>
        <v>0</v>
      </c>
      <c r="D26" t="str">
        <f>LOOKUP(Table3[[#This Row],[puntos]],Table6[puntaje],Table6[rango])</f>
        <v>Blanco</v>
      </c>
      <c r="E26" s="4">
        <v>0</v>
      </c>
      <c r="F2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6" s="4" t="e" cm="1">
        <f t="array" ref="H26">VLOOKUP(Table3[[#This Row],[player_id]],IF(players_equipos[categoria]="Monster",players_equipos[],""),8,FALSE)</f>
        <v>#N/A</v>
      </c>
      <c r="I26" s="4" t="e" cm="1">
        <f t="array" ref="I26">VLOOKUP(Table3[[#This Row],[player_id]],IF(players_equipos[categoria]="Sumo",players_equipos[],""),8,FALSE)</f>
        <v>#N/A</v>
      </c>
      <c r="J26" s="4" t="e" cm="1">
        <f t="array" ref="J26">VLOOKUP(Table3[[#This Row],[player_id]],IF(players_equipos[categoria]="Rover",players_equipos[],""),8,FALSE)</f>
        <v>#N/A</v>
      </c>
      <c r="K26" s="14" t="e" cm="1">
        <f t="array" ref="K26">VLOOKUP(Table3[[#This Row],[player_id]],IF(players_equipos[categoria]="Monster",players_equipos[],""),3,FALSE)</f>
        <v>#N/A</v>
      </c>
      <c r="L26" s="14" t="e" cm="1">
        <f t="array" ref="L26">VLOOKUP(Table3[[#This Row],[player_id]],IF(players_equipos[categoria]="Sumo",players_equipos[],""),3,FALSE)</f>
        <v>#N/A</v>
      </c>
      <c r="M26" s="14" t="e" cm="1">
        <f t="array" ref="M26">VLOOKUP(Table3[[#This Row],[player_id]],IF(players_equipos[categoria]="Rover",players_equipos[],""),3,FALSE)</f>
        <v>#N/A</v>
      </c>
      <c r="N26" s="14"/>
    </row>
    <row r="27" spans="1:14" x14ac:dyDescent="0.25">
      <c r="A27">
        <v>1093481</v>
      </c>
      <c r="B27" t="s">
        <v>93</v>
      </c>
      <c r="C27" s="4">
        <f>SUMIF(players_equipos[player_id],Table3[[#This Row],[player_id]],players_equipos[puntos])</f>
        <v>0</v>
      </c>
      <c r="D27" t="str">
        <f>LOOKUP(Table3[[#This Row],[puntos]],Table6[puntaje],Table6[rango])</f>
        <v>Blanco</v>
      </c>
      <c r="E27" s="4">
        <v>0</v>
      </c>
      <c r="F2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7" s="4" t="e" cm="1">
        <f t="array" ref="H27">VLOOKUP(Table3[[#This Row],[player_id]],IF(players_equipos[categoria]="Monster",players_equipos[],""),8,FALSE)</f>
        <v>#N/A</v>
      </c>
      <c r="I27" s="4" t="e" cm="1">
        <f t="array" ref="I27">VLOOKUP(Table3[[#This Row],[player_id]],IF(players_equipos[categoria]="Sumo",players_equipos[],""),8,FALSE)</f>
        <v>#N/A</v>
      </c>
      <c r="J27" s="4" t="e" cm="1">
        <f t="array" ref="J27">VLOOKUP(Table3[[#This Row],[player_id]],IF(players_equipos[categoria]="Rover",players_equipos[],""),8,FALSE)</f>
        <v>#N/A</v>
      </c>
      <c r="K27" s="14" t="e" cm="1">
        <f t="array" ref="K27">VLOOKUP(Table3[[#This Row],[player_id]],IF(players_equipos[categoria]="Monster",players_equipos[],""),3,FALSE)</f>
        <v>#N/A</v>
      </c>
      <c r="L27" s="14" t="e" cm="1">
        <f t="array" ref="L27">VLOOKUP(Table3[[#This Row],[player_id]],IF(players_equipos[categoria]="Sumo",players_equipos[],""),3,FALSE)</f>
        <v>#N/A</v>
      </c>
      <c r="M27" s="14" t="e" cm="1">
        <f t="array" ref="M27">VLOOKUP(Table3[[#This Row],[player_id]],IF(players_equipos[categoria]="Rover",players_equipos[],""),3,FALSE)</f>
        <v>#N/A</v>
      </c>
      <c r="N27" s="14"/>
    </row>
    <row r="28" spans="1:14" x14ac:dyDescent="0.25">
      <c r="A28">
        <v>1093404</v>
      </c>
      <c r="B28" t="s">
        <v>88</v>
      </c>
      <c r="C28" s="4">
        <f>SUMIF(players_equipos[player_id],Table3[[#This Row],[player_id]],players_equipos[puntos])</f>
        <v>0</v>
      </c>
      <c r="D28" t="str">
        <f>LOOKUP(Table3[[#This Row],[puntos]],Table6[puntaje],Table6[rango])</f>
        <v>Blanco</v>
      </c>
      <c r="E28" s="4">
        <v>0</v>
      </c>
      <c r="F2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8" s="4" t="e" cm="1">
        <f t="array" ref="H28">VLOOKUP(Table3[[#This Row],[player_id]],IF(players_equipos[categoria]="Monster",players_equipos[],""),8,FALSE)</f>
        <v>#N/A</v>
      </c>
      <c r="I28" s="4" t="e" cm="1">
        <f t="array" ref="I28">VLOOKUP(Table3[[#This Row],[player_id]],IF(players_equipos[categoria]="Sumo",players_equipos[],""),8,FALSE)</f>
        <v>#N/A</v>
      </c>
      <c r="J28" s="4" t="e" cm="1">
        <f t="array" ref="J28">VLOOKUP(Table3[[#This Row],[player_id]],IF(players_equipos[categoria]="Rover",players_equipos[],""),8,FALSE)</f>
        <v>#N/A</v>
      </c>
      <c r="K28" s="14" t="e" cm="1">
        <f t="array" ref="K28">VLOOKUP(Table3[[#This Row],[player_id]],IF(players_equipos[categoria]="Monster",players_equipos[],""),3,FALSE)</f>
        <v>#N/A</v>
      </c>
      <c r="L28" s="14" t="e" cm="1">
        <f t="array" ref="L28">VLOOKUP(Table3[[#This Row],[player_id]],IF(players_equipos[categoria]="Sumo",players_equipos[],""),3,FALSE)</f>
        <v>#N/A</v>
      </c>
      <c r="M28" s="14" t="e" cm="1">
        <f t="array" ref="M28">VLOOKUP(Table3[[#This Row],[player_id]],IF(players_equipos[categoria]="Rover",players_equipos[],""),3,FALSE)</f>
        <v>#N/A</v>
      </c>
      <c r="N28" s="14"/>
    </row>
    <row r="29" spans="1:14" x14ac:dyDescent="0.25">
      <c r="A29">
        <v>1093109</v>
      </c>
      <c r="B29" t="s">
        <v>63</v>
      </c>
      <c r="C29" s="4">
        <f>SUMIF(players_equipos[player_id],Table3[[#This Row],[player_id]],players_equipos[puntos])</f>
        <v>0</v>
      </c>
      <c r="D29" t="str">
        <f>LOOKUP(Table3[[#This Row],[puntos]],Table6[puntaje],Table6[rango])</f>
        <v>Blanco</v>
      </c>
      <c r="E29" s="4">
        <v>0</v>
      </c>
      <c r="F2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2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29" s="4" t="e" cm="1">
        <f t="array" ref="H29">VLOOKUP(Table3[[#This Row],[player_id]],IF(players_equipos[categoria]="Monster",players_equipos[],""),8,FALSE)</f>
        <v>#N/A</v>
      </c>
      <c r="I29" s="4" t="e" cm="1">
        <f t="array" ref="I29">VLOOKUP(Table3[[#This Row],[player_id]],IF(players_equipos[categoria]="Sumo",players_equipos[],""),8,FALSE)</f>
        <v>#N/A</v>
      </c>
      <c r="J29" s="4" t="e" cm="1">
        <f t="array" ref="J29">VLOOKUP(Table3[[#This Row],[player_id]],IF(players_equipos[categoria]="Rover",players_equipos[],""),8,FALSE)</f>
        <v>#N/A</v>
      </c>
      <c r="K29" s="14" t="e" cm="1">
        <f t="array" ref="K29">VLOOKUP(Table3[[#This Row],[player_id]],IF(players_equipos[categoria]="Monster",players_equipos[],""),3,FALSE)</f>
        <v>#N/A</v>
      </c>
      <c r="L29" s="14" t="e" cm="1">
        <f t="array" ref="L29">VLOOKUP(Table3[[#This Row],[player_id]],IF(players_equipos[categoria]="Sumo",players_equipos[],""),3,FALSE)</f>
        <v>#N/A</v>
      </c>
      <c r="M29" s="14" t="e" cm="1">
        <f t="array" ref="M29">VLOOKUP(Table3[[#This Row],[player_id]],IF(players_equipos[categoria]="Rover",players_equipos[],""),3,FALSE)</f>
        <v>#N/A</v>
      </c>
      <c r="N29" s="14"/>
    </row>
    <row r="30" spans="1:14" x14ac:dyDescent="0.25">
      <c r="A30">
        <v>1093026</v>
      </c>
      <c r="B30" t="s">
        <v>95</v>
      </c>
      <c r="C30" s="4">
        <f>SUMIF(players_equipos[player_id],Table3[[#This Row],[player_id]],players_equipos[puntos])</f>
        <v>0</v>
      </c>
      <c r="D30" t="str">
        <f>LOOKUP(Table3[[#This Row],[puntos]],Table6[puntaje],Table6[rango])</f>
        <v>Blanco</v>
      </c>
      <c r="E30" s="4">
        <v>0</v>
      </c>
      <c r="F3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0" s="4" t="e" cm="1">
        <f t="array" ref="H30">VLOOKUP(Table3[[#This Row],[player_id]],IF(players_equipos[categoria]="Monster",players_equipos[],""),8,FALSE)</f>
        <v>#N/A</v>
      </c>
      <c r="I30" s="4" t="e" cm="1">
        <f t="array" ref="I30">VLOOKUP(Table3[[#This Row],[player_id]],IF(players_equipos[categoria]="Sumo",players_equipos[],""),8,FALSE)</f>
        <v>#N/A</v>
      </c>
      <c r="J30" s="4" t="e" cm="1">
        <f t="array" ref="J30">VLOOKUP(Table3[[#This Row],[player_id]],IF(players_equipos[categoria]="Rover",players_equipos[],""),8,FALSE)</f>
        <v>#N/A</v>
      </c>
      <c r="K30" s="14" t="e" cm="1">
        <f t="array" ref="K30">VLOOKUP(Table3[[#This Row],[player_id]],IF(players_equipos[categoria]="Monster",players_equipos[],""),3,FALSE)</f>
        <v>#N/A</v>
      </c>
      <c r="L30" s="14" t="e" cm="1">
        <f t="array" ref="L30">VLOOKUP(Table3[[#This Row],[player_id]],IF(players_equipos[categoria]="Sumo",players_equipos[],""),3,FALSE)</f>
        <v>#N/A</v>
      </c>
      <c r="M30" s="14" t="e" cm="1">
        <f t="array" ref="M30">VLOOKUP(Table3[[#This Row],[player_id]],IF(players_equipos[categoria]="Rover",players_equipos[],""),3,FALSE)</f>
        <v>#N/A</v>
      </c>
      <c r="N30" s="14"/>
    </row>
    <row r="31" spans="1:14" x14ac:dyDescent="0.25">
      <c r="A31">
        <v>1093003</v>
      </c>
      <c r="B31" t="s">
        <v>86</v>
      </c>
      <c r="C31" s="4">
        <f>SUMIF(players_equipos[player_id],Table3[[#This Row],[player_id]],players_equipos[puntos])</f>
        <v>0</v>
      </c>
      <c r="D31" t="str">
        <f>LOOKUP(Table3[[#This Row],[puntos]],Table6[puntaje],Table6[rango])</f>
        <v>Blanco</v>
      </c>
      <c r="E31" s="4">
        <v>0</v>
      </c>
      <c r="F3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1" s="4" t="e" cm="1">
        <f t="array" ref="H31">VLOOKUP(Table3[[#This Row],[player_id]],IF(players_equipos[categoria]="Monster",players_equipos[],""),8,FALSE)</f>
        <v>#N/A</v>
      </c>
      <c r="I31" s="4" t="e" cm="1">
        <f t="array" ref="I31">VLOOKUP(Table3[[#This Row],[player_id]],IF(players_equipos[categoria]="Sumo",players_equipos[],""),8,FALSE)</f>
        <v>#N/A</v>
      </c>
      <c r="J31" s="4" t="e" cm="1">
        <f t="array" ref="J31">VLOOKUP(Table3[[#This Row],[player_id]],IF(players_equipos[categoria]="Rover",players_equipos[],""),8,FALSE)</f>
        <v>#N/A</v>
      </c>
      <c r="K31" s="14" t="e" cm="1">
        <f t="array" ref="K31">VLOOKUP(Table3[[#This Row],[player_id]],IF(players_equipos[categoria]="Monster",players_equipos[],""),3,FALSE)</f>
        <v>#N/A</v>
      </c>
      <c r="L31" s="14" t="e" cm="1">
        <f t="array" ref="L31">VLOOKUP(Table3[[#This Row],[player_id]],IF(players_equipos[categoria]="Sumo",players_equipos[],""),3,FALSE)</f>
        <v>#N/A</v>
      </c>
      <c r="M31" s="14" t="e" cm="1">
        <f t="array" ref="M31">VLOOKUP(Table3[[#This Row],[player_id]],IF(players_equipos[categoria]="Rover",players_equipos[],""),3,FALSE)</f>
        <v>#N/A</v>
      </c>
      <c r="N31" s="14"/>
    </row>
    <row r="32" spans="1:14" x14ac:dyDescent="0.25">
      <c r="A32">
        <v>1092987</v>
      </c>
      <c r="B32" t="s">
        <v>27</v>
      </c>
      <c r="C32" s="4">
        <f>SUMIF(players_equipos[player_id],Table3[[#This Row],[player_id]],players_equipos[puntos])</f>
        <v>0</v>
      </c>
      <c r="D32" t="str">
        <f>LOOKUP(Table3[[#This Row],[puntos]],Table6[puntaje],Table6[rango])</f>
        <v>Blanco</v>
      </c>
      <c r="E32" s="4">
        <v>0</v>
      </c>
      <c r="F3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2" s="4" t="e" cm="1">
        <f t="array" ref="H32">VLOOKUP(Table3[[#This Row],[player_id]],IF(players_equipos[categoria]="Monster",players_equipos[],""),8,FALSE)</f>
        <v>#N/A</v>
      </c>
      <c r="I32" s="4" t="e" cm="1">
        <f t="array" ref="I32">VLOOKUP(Table3[[#This Row],[player_id]],IF(players_equipos[categoria]="Sumo",players_equipos[],""),8,FALSE)</f>
        <v>#N/A</v>
      </c>
      <c r="J32" s="4" t="e" cm="1">
        <f t="array" ref="J32">VLOOKUP(Table3[[#This Row],[player_id]],IF(players_equipos[categoria]="Rover",players_equipos[],""),8,FALSE)</f>
        <v>#N/A</v>
      </c>
      <c r="K32" s="14" t="e" cm="1">
        <f t="array" ref="K32">VLOOKUP(Table3[[#This Row],[player_id]],IF(players_equipos[categoria]="Monster",players_equipos[],""),3,FALSE)</f>
        <v>#N/A</v>
      </c>
      <c r="L32" s="14" t="e" cm="1">
        <f t="array" ref="L32">VLOOKUP(Table3[[#This Row],[player_id]],IF(players_equipos[categoria]="Sumo",players_equipos[],""),3,FALSE)</f>
        <v>#N/A</v>
      </c>
      <c r="M32" s="14" t="e" cm="1">
        <f t="array" ref="M32">VLOOKUP(Table3[[#This Row],[player_id]],IF(players_equipos[categoria]="Rover",players_equipos[],""),3,FALSE)</f>
        <v>#N/A</v>
      </c>
      <c r="N32" s="14"/>
    </row>
    <row r="33" spans="1:14" x14ac:dyDescent="0.25">
      <c r="A33">
        <v>1092944</v>
      </c>
      <c r="B33" t="s">
        <v>90</v>
      </c>
      <c r="C33" s="4">
        <f>SUMIF(players_equipos[player_id],Table3[[#This Row],[player_id]],players_equipos[puntos])</f>
        <v>0</v>
      </c>
      <c r="D33" t="str">
        <f>LOOKUP(Table3[[#This Row],[puntos]],Table6[puntaje],Table6[rango])</f>
        <v>Blanco</v>
      </c>
      <c r="E33" s="4">
        <v>0</v>
      </c>
      <c r="F3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3" s="4" t="e" cm="1">
        <f t="array" ref="H33">VLOOKUP(Table3[[#This Row],[player_id]],IF(players_equipos[categoria]="Monster",players_equipos[],""),8,FALSE)</f>
        <v>#N/A</v>
      </c>
      <c r="I33" s="4" t="e" cm="1">
        <f t="array" ref="I33">VLOOKUP(Table3[[#This Row],[player_id]],IF(players_equipos[categoria]="Sumo",players_equipos[],""),8,FALSE)</f>
        <v>#N/A</v>
      </c>
      <c r="J33" s="4" t="e" cm="1">
        <f t="array" ref="J33">VLOOKUP(Table3[[#This Row],[player_id]],IF(players_equipos[categoria]="Rover",players_equipos[],""),8,FALSE)</f>
        <v>#N/A</v>
      </c>
      <c r="K33" s="14" t="e" cm="1">
        <f t="array" ref="K33">VLOOKUP(Table3[[#This Row],[player_id]],IF(players_equipos[categoria]="Monster",players_equipos[],""),3,FALSE)</f>
        <v>#N/A</v>
      </c>
      <c r="L33" s="14" t="e" cm="1">
        <f t="array" ref="L33">VLOOKUP(Table3[[#This Row],[player_id]],IF(players_equipos[categoria]="Sumo",players_equipos[],""),3,FALSE)</f>
        <v>#N/A</v>
      </c>
      <c r="M33" s="14" t="e" cm="1">
        <f t="array" ref="M33">VLOOKUP(Table3[[#This Row],[player_id]],IF(players_equipos[categoria]="Rover",players_equipos[],""),3,FALSE)</f>
        <v>#N/A</v>
      </c>
      <c r="N33" s="14"/>
    </row>
    <row r="34" spans="1:14" x14ac:dyDescent="0.25">
      <c r="A34">
        <v>1092917</v>
      </c>
      <c r="B34" t="s">
        <v>60</v>
      </c>
      <c r="C34" s="4">
        <f>SUMIF(players_equipos[player_id],Table3[[#This Row],[player_id]],players_equipos[puntos])</f>
        <v>0</v>
      </c>
      <c r="D34" t="str">
        <f>LOOKUP(Table3[[#This Row],[puntos]],Table6[puntaje],Table6[rango])</f>
        <v>Blanco</v>
      </c>
      <c r="E34" s="4">
        <v>0</v>
      </c>
      <c r="F3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4" s="4" t="e" cm="1">
        <f t="array" ref="H34">VLOOKUP(Table3[[#This Row],[player_id]],IF(players_equipos[categoria]="Monster",players_equipos[],""),8,FALSE)</f>
        <v>#N/A</v>
      </c>
      <c r="I34" s="4" t="e" cm="1">
        <f t="array" ref="I34">VLOOKUP(Table3[[#This Row],[player_id]],IF(players_equipos[categoria]="Sumo",players_equipos[],""),8,FALSE)</f>
        <v>#N/A</v>
      </c>
      <c r="J34" s="4" t="e" cm="1">
        <f t="array" ref="J34">VLOOKUP(Table3[[#This Row],[player_id]],IF(players_equipos[categoria]="Rover",players_equipos[],""),8,FALSE)</f>
        <v>#N/A</v>
      </c>
      <c r="K34" s="14" t="e" cm="1">
        <f t="array" ref="K34">VLOOKUP(Table3[[#This Row],[player_id]],IF(players_equipos[categoria]="Monster",players_equipos[],""),3,FALSE)</f>
        <v>#N/A</v>
      </c>
      <c r="L34" s="14" t="e" cm="1">
        <f t="array" ref="L34">VLOOKUP(Table3[[#This Row],[player_id]],IF(players_equipos[categoria]="Sumo",players_equipos[],""),3,FALSE)</f>
        <v>#N/A</v>
      </c>
      <c r="M34" s="14" t="e" cm="1">
        <f t="array" ref="M34">VLOOKUP(Table3[[#This Row],[player_id]],IF(players_equipos[categoria]="Rover",players_equipos[],""),3,FALSE)</f>
        <v>#N/A</v>
      </c>
      <c r="N34" s="14"/>
    </row>
    <row r="35" spans="1:14" x14ac:dyDescent="0.25">
      <c r="A35">
        <v>1092762</v>
      </c>
      <c r="B35" t="s">
        <v>92</v>
      </c>
      <c r="C35" s="4">
        <f>SUMIF(players_equipos[player_id],Table3[[#This Row],[player_id]],players_equipos[puntos])</f>
        <v>0</v>
      </c>
      <c r="D35" t="str">
        <f>LOOKUP(Table3[[#This Row],[puntos]],Table6[puntaje],Table6[rango])</f>
        <v>Blanco</v>
      </c>
      <c r="E35" s="4">
        <v>0</v>
      </c>
      <c r="F3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5" s="4" t="e" cm="1">
        <f t="array" ref="H35">VLOOKUP(Table3[[#This Row],[player_id]],IF(players_equipos[categoria]="Monster",players_equipos[],""),8,FALSE)</f>
        <v>#N/A</v>
      </c>
      <c r="I35" s="4" t="e" cm="1">
        <f t="array" ref="I35">VLOOKUP(Table3[[#This Row],[player_id]],IF(players_equipos[categoria]="Sumo",players_equipos[],""),8,FALSE)</f>
        <v>#N/A</v>
      </c>
      <c r="J35" s="4" t="e" cm="1">
        <f t="array" ref="J35">VLOOKUP(Table3[[#This Row],[player_id]],IF(players_equipos[categoria]="Rover",players_equipos[],""),8,FALSE)</f>
        <v>#N/A</v>
      </c>
      <c r="K35" s="14" t="e" cm="1">
        <f t="array" ref="K35">VLOOKUP(Table3[[#This Row],[player_id]],IF(players_equipos[categoria]="Monster",players_equipos[],""),3,FALSE)</f>
        <v>#N/A</v>
      </c>
      <c r="L35" s="14" t="e" cm="1">
        <f t="array" ref="L35">VLOOKUP(Table3[[#This Row],[player_id]],IF(players_equipos[categoria]="Sumo",players_equipos[],""),3,FALSE)</f>
        <v>#N/A</v>
      </c>
      <c r="M35" s="14" t="e" cm="1">
        <f t="array" ref="M35">VLOOKUP(Table3[[#This Row],[player_id]],IF(players_equipos[categoria]="Rover",players_equipos[],""),3,FALSE)</f>
        <v>#N/A</v>
      </c>
      <c r="N35" s="14"/>
    </row>
    <row r="36" spans="1:14" x14ac:dyDescent="0.25">
      <c r="A36">
        <v>1092525</v>
      </c>
      <c r="B36" t="s">
        <v>24</v>
      </c>
      <c r="C36" s="4">
        <f>SUMIF(players_equipos[player_id],Table3[[#This Row],[player_id]],players_equipos[puntos])</f>
        <v>0</v>
      </c>
      <c r="D36" t="str">
        <f>LOOKUP(Table3[[#This Row],[puntos]],Table6[puntaje],Table6[rango])</f>
        <v>Blanco</v>
      </c>
      <c r="E36" s="4">
        <v>0</v>
      </c>
      <c r="F3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6" s="4" t="e" cm="1">
        <f t="array" ref="H36">VLOOKUP(Table3[[#This Row],[player_id]],IF(players_equipos[categoria]="Monster",players_equipos[],""),8,FALSE)</f>
        <v>#N/A</v>
      </c>
      <c r="I36" s="4" t="e" cm="1">
        <f t="array" ref="I36">VLOOKUP(Table3[[#This Row],[player_id]],IF(players_equipos[categoria]="Sumo",players_equipos[],""),8,FALSE)</f>
        <v>#N/A</v>
      </c>
      <c r="J36" s="4" t="e" cm="1">
        <f t="array" ref="J36">VLOOKUP(Table3[[#This Row],[player_id]],IF(players_equipos[categoria]="Rover",players_equipos[],""),8,FALSE)</f>
        <v>#N/A</v>
      </c>
      <c r="K36" s="14" t="e" cm="1">
        <f t="array" ref="K36">VLOOKUP(Table3[[#This Row],[player_id]],IF(players_equipos[categoria]="Monster",players_equipos[],""),3,FALSE)</f>
        <v>#N/A</v>
      </c>
      <c r="L36" s="14" t="e" cm="1">
        <f t="array" ref="L36">VLOOKUP(Table3[[#This Row],[player_id]],IF(players_equipos[categoria]="Sumo",players_equipos[],""),3,FALSE)</f>
        <v>#N/A</v>
      </c>
      <c r="M36" s="14" t="e" cm="1">
        <f t="array" ref="M36">VLOOKUP(Table3[[#This Row],[player_id]],IF(players_equipos[categoria]="Rover",players_equipos[],""),3,FALSE)</f>
        <v>#N/A</v>
      </c>
      <c r="N36" s="14"/>
    </row>
    <row r="37" spans="1:14" x14ac:dyDescent="0.25">
      <c r="A37">
        <v>1092228</v>
      </c>
      <c r="B37" t="s">
        <v>55</v>
      </c>
      <c r="C37" s="4">
        <f>SUMIF(players_equipos[player_id],Table3[[#This Row],[player_id]],players_equipos[puntos])</f>
        <v>0</v>
      </c>
      <c r="D37" t="str">
        <f>LOOKUP(Table3[[#This Row],[puntos]],Table6[puntaje],Table6[rango])</f>
        <v>Blanco</v>
      </c>
      <c r="E37" s="4">
        <v>0</v>
      </c>
      <c r="F3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7" s="4" t="e" cm="1">
        <f t="array" ref="H37">VLOOKUP(Table3[[#This Row],[player_id]],IF(players_equipos[categoria]="Monster",players_equipos[],""),8,FALSE)</f>
        <v>#N/A</v>
      </c>
      <c r="I37" s="4" t="e" cm="1">
        <f t="array" ref="I37">VLOOKUP(Table3[[#This Row],[player_id]],IF(players_equipos[categoria]="Sumo",players_equipos[],""),8,FALSE)</f>
        <v>#N/A</v>
      </c>
      <c r="J37" s="4" t="e" cm="1">
        <f t="array" ref="J37">VLOOKUP(Table3[[#This Row],[player_id]],IF(players_equipos[categoria]="Rover",players_equipos[],""),8,FALSE)</f>
        <v>#N/A</v>
      </c>
      <c r="K37" s="14" t="e" cm="1">
        <f t="array" ref="K37">VLOOKUP(Table3[[#This Row],[player_id]],IF(players_equipos[categoria]="Monster",players_equipos[],""),3,FALSE)</f>
        <v>#N/A</v>
      </c>
      <c r="L37" s="14" t="e" cm="1">
        <f t="array" ref="L37">VLOOKUP(Table3[[#This Row],[player_id]],IF(players_equipos[categoria]="Sumo",players_equipos[],""),3,FALSE)</f>
        <v>#N/A</v>
      </c>
      <c r="M37" s="14" t="e" cm="1">
        <f t="array" ref="M37">VLOOKUP(Table3[[#This Row],[player_id]],IF(players_equipos[categoria]="Rover",players_equipos[],""),3,FALSE)</f>
        <v>#N/A</v>
      </c>
      <c r="N37" s="14"/>
    </row>
    <row r="38" spans="1:14" x14ac:dyDescent="0.25">
      <c r="A38">
        <v>1090903</v>
      </c>
      <c r="B38" t="s">
        <v>67</v>
      </c>
      <c r="C38" s="4">
        <f>SUMIF(players_equipos[player_id],Table3[[#This Row],[player_id]],players_equipos[puntos])</f>
        <v>0</v>
      </c>
      <c r="D38" t="str">
        <f>LOOKUP(Table3[[#This Row],[puntos]],Table6[puntaje],Table6[rango])</f>
        <v>Blanco</v>
      </c>
      <c r="E38" s="4">
        <v>0</v>
      </c>
      <c r="F3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8" s="4" t="e" cm="1">
        <f t="array" ref="H38">VLOOKUP(Table3[[#This Row],[player_id]],IF(players_equipos[categoria]="Monster",players_equipos[],""),8,FALSE)</f>
        <v>#N/A</v>
      </c>
      <c r="I38" s="4" t="e" cm="1">
        <f t="array" ref="I38">VLOOKUP(Table3[[#This Row],[player_id]],IF(players_equipos[categoria]="Sumo",players_equipos[],""),8,FALSE)</f>
        <v>#N/A</v>
      </c>
      <c r="J38" s="4" t="e" cm="1">
        <f t="array" ref="J38">VLOOKUP(Table3[[#This Row],[player_id]],IF(players_equipos[categoria]="Rover",players_equipos[],""),8,FALSE)</f>
        <v>#N/A</v>
      </c>
      <c r="K38" s="14" t="e" cm="1">
        <f t="array" ref="K38">VLOOKUP(Table3[[#This Row],[player_id]],IF(players_equipos[categoria]="Monster",players_equipos[],""),3,FALSE)</f>
        <v>#N/A</v>
      </c>
      <c r="L38" s="14" t="e" cm="1">
        <f t="array" ref="L38">VLOOKUP(Table3[[#This Row],[player_id]],IF(players_equipos[categoria]="Sumo",players_equipos[],""),3,FALSE)</f>
        <v>#N/A</v>
      </c>
      <c r="M38" s="14" t="e" cm="1">
        <f t="array" ref="M38">VLOOKUP(Table3[[#This Row],[player_id]],IF(players_equipos[categoria]="Rover",players_equipos[],""),3,FALSE)</f>
        <v>#N/A</v>
      </c>
      <c r="N38" s="14"/>
    </row>
    <row r="39" spans="1:14" x14ac:dyDescent="0.25">
      <c r="A39">
        <v>1090419</v>
      </c>
      <c r="B39" t="s">
        <v>22</v>
      </c>
      <c r="C39" s="4">
        <f>SUMIF(players_equipos[player_id],Table3[[#This Row],[player_id]],players_equipos[puntos])</f>
        <v>0</v>
      </c>
      <c r="D39" t="str">
        <f>LOOKUP(Table3[[#This Row],[puntos]],Table6[puntaje],Table6[rango])</f>
        <v>Blanco</v>
      </c>
      <c r="E39" s="4">
        <v>0</v>
      </c>
      <c r="F3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3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39" s="4" t="e" cm="1">
        <f t="array" ref="H39">VLOOKUP(Table3[[#This Row],[player_id]],IF(players_equipos[categoria]="Monster",players_equipos[],""),8,FALSE)</f>
        <v>#N/A</v>
      </c>
      <c r="I39" s="4" t="e" cm="1">
        <f t="array" ref="I39">VLOOKUP(Table3[[#This Row],[player_id]],IF(players_equipos[categoria]="Sumo",players_equipos[],""),8,FALSE)</f>
        <v>#N/A</v>
      </c>
      <c r="J39" s="4" t="e" cm="1">
        <f t="array" ref="J39">VLOOKUP(Table3[[#This Row],[player_id]],IF(players_equipos[categoria]="Rover",players_equipos[],""),8,FALSE)</f>
        <v>#N/A</v>
      </c>
      <c r="K39" s="14" t="e" cm="1">
        <f t="array" ref="K39">VLOOKUP(Table3[[#This Row],[player_id]],IF(players_equipos[categoria]="Monster",players_equipos[],""),3,FALSE)</f>
        <v>#N/A</v>
      </c>
      <c r="L39" s="14" t="e" cm="1">
        <f t="array" ref="L39">VLOOKUP(Table3[[#This Row],[player_id]],IF(players_equipos[categoria]="Sumo",players_equipos[],""),3,FALSE)</f>
        <v>#N/A</v>
      </c>
      <c r="M39" s="14" t="e" cm="1">
        <f t="array" ref="M39">VLOOKUP(Table3[[#This Row],[player_id]],IF(players_equipos[categoria]="Rover",players_equipos[],""),3,FALSE)</f>
        <v>#N/A</v>
      </c>
      <c r="N39" s="14"/>
    </row>
    <row r="40" spans="1:14" x14ac:dyDescent="0.25">
      <c r="A40">
        <v>1090359</v>
      </c>
      <c r="B40" t="s">
        <v>57</v>
      </c>
      <c r="C40" s="4">
        <f>SUMIF(players_equipos[player_id],Table3[[#This Row],[player_id]],players_equipos[puntos])</f>
        <v>0</v>
      </c>
      <c r="D40" t="str">
        <f>LOOKUP(Table3[[#This Row],[puntos]],Table6[puntaje],Table6[rango])</f>
        <v>Blanco</v>
      </c>
      <c r="E40" s="4">
        <v>0</v>
      </c>
      <c r="F4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0" s="4" t="e" cm="1">
        <f t="array" ref="H40">VLOOKUP(Table3[[#This Row],[player_id]],IF(players_equipos[categoria]="Monster",players_equipos[],""),8,FALSE)</f>
        <v>#N/A</v>
      </c>
      <c r="I40" s="4" t="e" cm="1">
        <f t="array" ref="I40">VLOOKUP(Table3[[#This Row],[player_id]],IF(players_equipos[categoria]="Sumo",players_equipos[],""),8,FALSE)</f>
        <v>#N/A</v>
      </c>
      <c r="J40" s="4" t="e" cm="1">
        <f t="array" ref="J40">VLOOKUP(Table3[[#This Row],[player_id]],IF(players_equipos[categoria]="Rover",players_equipos[],""),8,FALSE)</f>
        <v>#N/A</v>
      </c>
      <c r="K40" s="14" t="e" cm="1">
        <f t="array" ref="K40">VLOOKUP(Table3[[#This Row],[player_id]],IF(players_equipos[categoria]="Monster",players_equipos[],""),3,FALSE)</f>
        <v>#N/A</v>
      </c>
      <c r="L40" s="14" t="e" cm="1">
        <f t="array" ref="L40">VLOOKUP(Table3[[#This Row],[player_id]],IF(players_equipos[categoria]="Sumo",players_equipos[],""),3,FALSE)</f>
        <v>#N/A</v>
      </c>
      <c r="M40" s="14" t="e" cm="1">
        <f t="array" ref="M40">VLOOKUP(Table3[[#This Row],[player_id]],IF(players_equipos[categoria]="Rover",players_equipos[],""),3,FALSE)</f>
        <v>#N/A</v>
      </c>
      <c r="N40" s="14"/>
    </row>
    <row r="41" spans="1:14" x14ac:dyDescent="0.25">
      <c r="A41">
        <v>1090106</v>
      </c>
      <c r="B41" t="s">
        <v>119</v>
      </c>
      <c r="C41" s="4">
        <f>SUMIF(players_equipos[player_id],Table3[[#This Row],[player_id]],players_equipos[puntos])</f>
        <v>0</v>
      </c>
      <c r="D41" t="str">
        <f>LOOKUP(Table3[[#This Row],[puntos]],Table6[puntaje],Table6[rango])</f>
        <v>Blanco</v>
      </c>
      <c r="E41" s="4">
        <v>0</v>
      </c>
      <c r="F4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1" s="4" t="e" cm="1">
        <f t="array" ref="H41">VLOOKUP(Table3[[#This Row],[player_id]],IF(players_equipos[categoria]="Monster",players_equipos[],""),8,FALSE)</f>
        <v>#N/A</v>
      </c>
      <c r="I41" s="4" t="e" cm="1">
        <f t="array" ref="I41">VLOOKUP(Table3[[#This Row],[player_id]],IF(players_equipos[categoria]="Sumo",players_equipos[],""),8,FALSE)</f>
        <v>#N/A</v>
      </c>
      <c r="J41" s="4" t="e" cm="1">
        <f t="array" ref="J41">VLOOKUP(Table3[[#This Row],[player_id]],IF(players_equipos[categoria]="Rover",players_equipos[],""),8,FALSE)</f>
        <v>#N/A</v>
      </c>
      <c r="K41" s="14" t="e" cm="1">
        <f t="array" ref="K41">VLOOKUP(Table3[[#This Row],[player_id]],IF(players_equipos[categoria]="Monster",players_equipos[],""),3,FALSE)</f>
        <v>#N/A</v>
      </c>
      <c r="L41" s="14" t="e" cm="1">
        <f t="array" ref="L41">VLOOKUP(Table3[[#This Row],[player_id]],IF(players_equipos[categoria]="Sumo",players_equipos[],""),3,FALSE)</f>
        <v>#N/A</v>
      </c>
      <c r="M41" s="14" t="e" cm="1">
        <f t="array" ref="M41">VLOOKUP(Table3[[#This Row],[player_id]],IF(players_equipos[categoria]="Rover",players_equipos[],""),3,FALSE)</f>
        <v>#N/A</v>
      </c>
      <c r="N41" s="14"/>
    </row>
    <row r="42" spans="1:14" x14ac:dyDescent="0.25">
      <c r="A42">
        <v>1089943</v>
      </c>
      <c r="B42" t="s">
        <v>114</v>
      </c>
      <c r="C42" s="4">
        <f>SUMIF(players_equipos[player_id],Table3[[#This Row],[player_id]],players_equipos[puntos])</f>
        <v>0</v>
      </c>
      <c r="D42" t="str">
        <f>LOOKUP(Table3[[#This Row],[puntos]],Table6[puntaje],Table6[rango])</f>
        <v>Blanco</v>
      </c>
      <c r="E42" s="4">
        <v>0</v>
      </c>
      <c r="F4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2" s="4" t="e" cm="1">
        <f t="array" ref="H42">VLOOKUP(Table3[[#This Row],[player_id]],IF(players_equipos[categoria]="Monster",players_equipos[],""),8,FALSE)</f>
        <v>#N/A</v>
      </c>
      <c r="I42" s="4" t="e" cm="1">
        <f t="array" ref="I42">VLOOKUP(Table3[[#This Row],[player_id]],IF(players_equipos[categoria]="Sumo",players_equipos[],""),8,FALSE)</f>
        <v>#N/A</v>
      </c>
      <c r="J42" s="4" t="e" cm="1">
        <f t="array" ref="J42">VLOOKUP(Table3[[#This Row],[player_id]],IF(players_equipos[categoria]="Rover",players_equipos[],""),8,FALSE)</f>
        <v>#N/A</v>
      </c>
      <c r="K42" s="14" t="e" cm="1">
        <f t="array" ref="K42">VLOOKUP(Table3[[#This Row],[player_id]],IF(players_equipos[categoria]="Monster",players_equipos[],""),3,FALSE)</f>
        <v>#N/A</v>
      </c>
      <c r="L42" s="14" t="e" cm="1">
        <f t="array" ref="L42">VLOOKUP(Table3[[#This Row],[player_id]],IF(players_equipos[categoria]="Sumo",players_equipos[],""),3,FALSE)</f>
        <v>#N/A</v>
      </c>
      <c r="M42" s="14" t="e" cm="1">
        <f t="array" ref="M42">VLOOKUP(Table3[[#This Row],[player_id]],IF(players_equipos[categoria]="Rover",players_equipos[],""),3,FALSE)</f>
        <v>#N/A</v>
      </c>
      <c r="N42" s="14"/>
    </row>
    <row r="43" spans="1:14" x14ac:dyDescent="0.25">
      <c r="A43">
        <v>1089740</v>
      </c>
      <c r="B43" t="s">
        <v>118</v>
      </c>
      <c r="C43" s="4">
        <f>SUMIF(players_equipos[player_id],Table3[[#This Row],[player_id]],players_equipos[puntos])</f>
        <v>0</v>
      </c>
      <c r="D43" t="str">
        <f>LOOKUP(Table3[[#This Row],[puntos]],Table6[puntaje],Table6[rango])</f>
        <v>Blanco</v>
      </c>
      <c r="E43" s="4">
        <v>0</v>
      </c>
      <c r="F4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3" s="4" t="e" cm="1">
        <f t="array" ref="H43">VLOOKUP(Table3[[#This Row],[player_id]],IF(players_equipos[categoria]="Monster",players_equipos[],""),8,FALSE)</f>
        <v>#N/A</v>
      </c>
      <c r="I43" s="4" t="e" cm="1">
        <f t="array" ref="I43">VLOOKUP(Table3[[#This Row],[player_id]],IF(players_equipos[categoria]="Sumo",players_equipos[],""),8,FALSE)</f>
        <v>#N/A</v>
      </c>
      <c r="J43" s="4" t="e" cm="1">
        <f t="array" ref="J43">VLOOKUP(Table3[[#This Row],[player_id]],IF(players_equipos[categoria]="Rover",players_equipos[],""),8,FALSE)</f>
        <v>#N/A</v>
      </c>
      <c r="K43" s="14" t="e" cm="1">
        <f t="array" ref="K43">VLOOKUP(Table3[[#This Row],[player_id]],IF(players_equipos[categoria]="Monster",players_equipos[],""),3,FALSE)</f>
        <v>#N/A</v>
      </c>
      <c r="L43" s="14" t="e" cm="1">
        <f t="array" ref="L43">VLOOKUP(Table3[[#This Row],[player_id]],IF(players_equipos[categoria]="Sumo",players_equipos[],""),3,FALSE)</f>
        <v>#N/A</v>
      </c>
      <c r="M43" s="14" t="e" cm="1">
        <f t="array" ref="M43">VLOOKUP(Table3[[#This Row],[player_id]],IF(players_equipos[categoria]="Rover",players_equipos[],""),3,FALSE)</f>
        <v>#N/A</v>
      </c>
      <c r="N43" s="14"/>
    </row>
    <row r="44" spans="1:14" x14ac:dyDescent="0.25">
      <c r="A44">
        <v>1089629</v>
      </c>
      <c r="B44" t="s">
        <v>82</v>
      </c>
      <c r="C44" s="4">
        <f>SUMIF(players_equipos[player_id],Table3[[#This Row],[player_id]],players_equipos[puntos])</f>
        <v>0</v>
      </c>
      <c r="D44" t="str">
        <f>LOOKUP(Table3[[#This Row],[puntos]],Table6[puntaje],Table6[rango])</f>
        <v>Blanco</v>
      </c>
      <c r="E44" s="4">
        <v>0</v>
      </c>
      <c r="F4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4" s="4" t="e" cm="1">
        <f t="array" ref="H44">VLOOKUP(Table3[[#This Row],[player_id]],IF(players_equipos[categoria]="Monster",players_equipos[],""),8,FALSE)</f>
        <v>#N/A</v>
      </c>
      <c r="I44" s="4" t="e" cm="1">
        <f t="array" ref="I44">VLOOKUP(Table3[[#This Row],[player_id]],IF(players_equipos[categoria]="Sumo",players_equipos[],""),8,FALSE)</f>
        <v>#N/A</v>
      </c>
      <c r="J44" s="4" t="e" cm="1">
        <f t="array" ref="J44">VLOOKUP(Table3[[#This Row],[player_id]],IF(players_equipos[categoria]="Rover",players_equipos[],""),8,FALSE)</f>
        <v>#N/A</v>
      </c>
      <c r="K44" s="14" t="e" cm="1">
        <f t="array" ref="K44">VLOOKUP(Table3[[#This Row],[player_id]],IF(players_equipos[categoria]="Monster",players_equipos[],""),3,FALSE)</f>
        <v>#N/A</v>
      </c>
      <c r="L44" s="14" t="e" cm="1">
        <f t="array" ref="L44">VLOOKUP(Table3[[#This Row],[player_id]],IF(players_equipos[categoria]="Sumo",players_equipos[],""),3,FALSE)</f>
        <v>#N/A</v>
      </c>
      <c r="M44" s="14" t="e" cm="1">
        <f t="array" ref="M44">VLOOKUP(Table3[[#This Row],[player_id]],IF(players_equipos[categoria]="Rover",players_equipos[],""),3,FALSE)</f>
        <v>#N/A</v>
      </c>
      <c r="N44" s="14"/>
    </row>
    <row r="45" spans="1:14" x14ac:dyDescent="0.25">
      <c r="A45">
        <v>1089480</v>
      </c>
      <c r="B45" t="s">
        <v>54</v>
      </c>
      <c r="C45" s="4">
        <f>SUMIF(players_equipos[player_id],Table3[[#This Row],[player_id]],players_equipos[puntos])</f>
        <v>0</v>
      </c>
      <c r="D45" t="str">
        <f>LOOKUP(Table3[[#This Row],[puntos]],Table6[puntaje],Table6[rango])</f>
        <v>Blanco</v>
      </c>
      <c r="E45" s="4">
        <v>0</v>
      </c>
      <c r="F4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5" s="4" t="e" cm="1">
        <f t="array" ref="H45">VLOOKUP(Table3[[#This Row],[player_id]],IF(players_equipos[categoria]="Monster",players_equipos[],""),8,FALSE)</f>
        <v>#N/A</v>
      </c>
      <c r="I45" s="4" t="e" cm="1">
        <f t="array" ref="I45">VLOOKUP(Table3[[#This Row],[player_id]],IF(players_equipos[categoria]="Sumo",players_equipos[],""),8,FALSE)</f>
        <v>#N/A</v>
      </c>
      <c r="J45" s="4" t="e" cm="1">
        <f t="array" ref="J45">VLOOKUP(Table3[[#This Row],[player_id]],IF(players_equipos[categoria]="Rover",players_equipos[],""),8,FALSE)</f>
        <v>#N/A</v>
      </c>
      <c r="K45" s="14" t="e" cm="1">
        <f t="array" ref="K45">VLOOKUP(Table3[[#This Row],[player_id]],IF(players_equipos[categoria]="Monster",players_equipos[],""),3,FALSE)</f>
        <v>#N/A</v>
      </c>
      <c r="L45" s="14" t="e" cm="1">
        <f t="array" ref="L45">VLOOKUP(Table3[[#This Row],[player_id]],IF(players_equipos[categoria]="Sumo",players_equipos[],""),3,FALSE)</f>
        <v>#N/A</v>
      </c>
      <c r="M45" s="14" t="e" cm="1">
        <f t="array" ref="M45">VLOOKUP(Table3[[#This Row],[player_id]],IF(players_equipos[categoria]="Rover",players_equipos[],""),3,FALSE)</f>
        <v>#N/A</v>
      </c>
      <c r="N45" s="14"/>
    </row>
    <row r="46" spans="1:14" x14ac:dyDescent="0.25">
      <c r="A46">
        <v>1089464</v>
      </c>
      <c r="B46" t="s">
        <v>80</v>
      </c>
      <c r="C46" s="4">
        <f>SUMIF(players_equipos[player_id],Table3[[#This Row],[player_id]],players_equipos[puntos])</f>
        <v>0</v>
      </c>
      <c r="D46" t="str">
        <f>LOOKUP(Table3[[#This Row],[puntos]],Table6[puntaje],Table6[rango])</f>
        <v>Blanco</v>
      </c>
      <c r="E46" s="4">
        <v>0</v>
      </c>
      <c r="F4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6" s="4" t="e" cm="1">
        <f t="array" ref="H46">VLOOKUP(Table3[[#This Row],[player_id]],IF(players_equipos[categoria]="Monster",players_equipos[],""),8,FALSE)</f>
        <v>#N/A</v>
      </c>
      <c r="I46" s="4" t="e" cm="1">
        <f t="array" ref="I46">VLOOKUP(Table3[[#This Row],[player_id]],IF(players_equipos[categoria]="Sumo",players_equipos[],""),8,FALSE)</f>
        <v>#N/A</v>
      </c>
      <c r="J46" s="4" t="e" cm="1">
        <f t="array" ref="J46">VLOOKUP(Table3[[#This Row],[player_id]],IF(players_equipos[categoria]="Rover",players_equipos[],""),8,FALSE)</f>
        <v>#N/A</v>
      </c>
      <c r="K46" s="14" t="e" cm="1">
        <f t="array" ref="K46">VLOOKUP(Table3[[#This Row],[player_id]],IF(players_equipos[categoria]="Monster",players_equipos[],""),3,FALSE)</f>
        <v>#N/A</v>
      </c>
      <c r="L46" s="14" t="e" cm="1">
        <f t="array" ref="L46">VLOOKUP(Table3[[#This Row],[player_id]],IF(players_equipos[categoria]="Sumo",players_equipos[],""),3,FALSE)</f>
        <v>#N/A</v>
      </c>
      <c r="M46" s="14" t="e" cm="1">
        <f t="array" ref="M46">VLOOKUP(Table3[[#This Row],[player_id]],IF(players_equipos[categoria]="Rover",players_equipos[],""),3,FALSE)</f>
        <v>#N/A</v>
      </c>
      <c r="N46" s="14"/>
    </row>
    <row r="47" spans="1:14" x14ac:dyDescent="0.25">
      <c r="A47">
        <v>1089311</v>
      </c>
      <c r="B47" t="s">
        <v>81</v>
      </c>
      <c r="C47" s="4">
        <f>SUMIF(players_equipos[player_id],Table3[[#This Row],[player_id]],players_equipos[puntos])</f>
        <v>0</v>
      </c>
      <c r="D47" t="str">
        <f>LOOKUP(Table3[[#This Row],[puntos]],Table6[puntaje],Table6[rango])</f>
        <v>Blanco</v>
      </c>
      <c r="E47" s="4">
        <v>0</v>
      </c>
      <c r="F4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7" s="4" t="e" cm="1">
        <f t="array" ref="H47">VLOOKUP(Table3[[#This Row],[player_id]],IF(players_equipos[categoria]="Monster",players_equipos[],""),8,FALSE)</f>
        <v>#N/A</v>
      </c>
      <c r="I47" s="4" t="e" cm="1">
        <f t="array" ref="I47">VLOOKUP(Table3[[#This Row],[player_id]],IF(players_equipos[categoria]="Sumo",players_equipos[],""),8,FALSE)</f>
        <v>#N/A</v>
      </c>
      <c r="J47" s="4" t="e" cm="1">
        <f t="array" ref="J47">VLOOKUP(Table3[[#This Row],[player_id]],IF(players_equipos[categoria]="Rover",players_equipos[],""),8,FALSE)</f>
        <v>#N/A</v>
      </c>
      <c r="K47" s="14" t="e" cm="1">
        <f t="array" ref="K47">VLOOKUP(Table3[[#This Row],[player_id]],IF(players_equipos[categoria]="Monster",players_equipos[],""),3,FALSE)</f>
        <v>#N/A</v>
      </c>
      <c r="L47" s="14" t="e" cm="1">
        <f t="array" ref="L47">VLOOKUP(Table3[[#This Row],[player_id]],IF(players_equipos[categoria]="Sumo",players_equipos[],""),3,FALSE)</f>
        <v>#N/A</v>
      </c>
      <c r="M47" s="14" t="e" cm="1">
        <f t="array" ref="M47">VLOOKUP(Table3[[#This Row],[player_id]],IF(players_equipos[categoria]="Rover",players_equipos[],""),3,FALSE)</f>
        <v>#N/A</v>
      </c>
      <c r="N47" s="14"/>
    </row>
    <row r="48" spans="1:14" x14ac:dyDescent="0.25">
      <c r="A48">
        <v>1089053</v>
      </c>
      <c r="B48" t="s">
        <v>83</v>
      </c>
      <c r="C48" s="4">
        <f>SUMIF(players_equipos[player_id],Table3[[#This Row],[player_id]],players_equipos[puntos])</f>
        <v>0</v>
      </c>
      <c r="D48" t="str">
        <f>LOOKUP(Table3[[#This Row],[puntos]],Table6[puntaje],Table6[rango])</f>
        <v>Blanco</v>
      </c>
      <c r="E48" s="4">
        <v>0</v>
      </c>
      <c r="F4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8" s="4" t="e" cm="1">
        <f t="array" ref="H48">VLOOKUP(Table3[[#This Row],[player_id]],IF(players_equipos[categoria]="Monster",players_equipos[],""),8,FALSE)</f>
        <v>#N/A</v>
      </c>
      <c r="I48" s="4" t="e" cm="1">
        <f t="array" ref="I48">VLOOKUP(Table3[[#This Row],[player_id]],IF(players_equipos[categoria]="Sumo",players_equipos[],""),8,FALSE)</f>
        <v>#N/A</v>
      </c>
      <c r="J48" s="4" t="e" cm="1">
        <f t="array" ref="J48">VLOOKUP(Table3[[#This Row],[player_id]],IF(players_equipos[categoria]="Rover",players_equipos[],""),8,FALSE)</f>
        <v>#N/A</v>
      </c>
      <c r="K48" s="14" t="e" cm="1">
        <f t="array" ref="K48">VLOOKUP(Table3[[#This Row],[player_id]],IF(players_equipos[categoria]="Monster",players_equipos[],""),3,FALSE)</f>
        <v>#N/A</v>
      </c>
      <c r="L48" s="14" t="e" cm="1">
        <f t="array" ref="L48">VLOOKUP(Table3[[#This Row],[player_id]],IF(players_equipos[categoria]="Sumo",players_equipos[],""),3,FALSE)</f>
        <v>#N/A</v>
      </c>
      <c r="M48" s="14" t="e" cm="1">
        <f t="array" ref="M48">VLOOKUP(Table3[[#This Row],[player_id]],IF(players_equipos[categoria]="Rover",players_equipos[],""),3,FALSE)</f>
        <v>#N/A</v>
      </c>
      <c r="N48" s="14"/>
    </row>
    <row r="49" spans="1:14" x14ac:dyDescent="0.25">
      <c r="A49">
        <v>1088691</v>
      </c>
      <c r="B49" t="s">
        <v>46</v>
      </c>
      <c r="C49" s="4">
        <f>SUMIF(players_equipos[player_id],Table3[[#This Row],[player_id]],players_equipos[puntos])</f>
        <v>0</v>
      </c>
      <c r="D49" t="str">
        <f>LOOKUP(Table3[[#This Row],[puntos]],Table6[puntaje],Table6[rango])</f>
        <v>Blanco</v>
      </c>
      <c r="E49" s="4">
        <v>0</v>
      </c>
      <c r="F4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4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49" s="4" t="e" cm="1">
        <f t="array" ref="H49">VLOOKUP(Table3[[#This Row],[player_id]],IF(players_equipos[categoria]="Monster",players_equipos[],""),8,FALSE)</f>
        <v>#N/A</v>
      </c>
      <c r="I49" s="4" t="e" cm="1">
        <f t="array" ref="I49">VLOOKUP(Table3[[#This Row],[player_id]],IF(players_equipos[categoria]="Sumo",players_equipos[],""),8,FALSE)</f>
        <v>#N/A</v>
      </c>
      <c r="J49" s="4" t="e" cm="1">
        <f t="array" ref="J49">VLOOKUP(Table3[[#This Row],[player_id]],IF(players_equipos[categoria]="Rover",players_equipos[],""),8,FALSE)</f>
        <v>#N/A</v>
      </c>
      <c r="K49" s="14" t="e" cm="1">
        <f t="array" ref="K49">VLOOKUP(Table3[[#This Row],[player_id]],IF(players_equipos[categoria]="Monster",players_equipos[],""),3,FALSE)</f>
        <v>#N/A</v>
      </c>
      <c r="L49" s="14" t="e" cm="1">
        <f t="array" ref="L49">VLOOKUP(Table3[[#This Row],[player_id]],IF(players_equipos[categoria]="Sumo",players_equipos[],""),3,FALSE)</f>
        <v>#N/A</v>
      </c>
      <c r="M49" s="14" t="e" cm="1">
        <f t="array" ref="M49">VLOOKUP(Table3[[#This Row],[player_id]],IF(players_equipos[categoria]="Rover",players_equipos[],""),3,FALSE)</f>
        <v>#N/A</v>
      </c>
      <c r="N49" s="14"/>
    </row>
    <row r="50" spans="1:14" x14ac:dyDescent="0.25">
      <c r="A50">
        <v>1088617</v>
      </c>
      <c r="B50" t="s">
        <v>58</v>
      </c>
      <c r="C50" s="4">
        <f>SUMIF(players_equipos[player_id],Table3[[#This Row],[player_id]],players_equipos[puntos])</f>
        <v>0</v>
      </c>
      <c r="D50" t="str">
        <f>LOOKUP(Table3[[#This Row],[puntos]],Table6[puntaje],Table6[rango])</f>
        <v>Blanco</v>
      </c>
      <c r="E50" s="4">
        <v>0</v>
      </c>
      <c r="F5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0" s="4" t="e" cm="1">
        <f t="array" ref="H50">VLOOKUP(Table3[[#This Row],[player_id]],IF(players_equipos[categoria]="Monster",players_equipos[],""),8,FALSE)</f>
        <v>#N/A</v>
      </c>
      <c r="I50" s="4" t="e" cm="1">
        <f t="array" ref="I50">VLOOKUP(Table3[[#This Row],[player_id]],IF(players_equipos[categoria]="Sumo",players_equipos[],""),8,FALSE)</f>
        <v>#N/A</v>
      </c>
      <c r="J50" s="4" t="e" cm="1">
        <f t="array" ref="J50">VLOOKUP(Table3[[#This Row],[player_id]],IF(players_equipos[categoria]="Rover",players_equipos[],""),8,FALSE)</f>
        <v>#N/A</v>
      </c>
      <c r="K50" s="14" t="e" cm="1">
        <f t="array" ref="K50">VLOOKUP(Table3[[#This Row],[player_id]],IF(players_equipos[categoria]="Monster",players_equipos[],""),3,FALSE)</f>
        <v>#N/A</v>
      </c>
      <c r="L50" s="14" t="e" cm="1">
        <f t="array" ref="L50">VLOOKUP(Table3[[#This Row],[player_id]],IF(players_equipos[categoria]="Sumo",players_equipos[],""),3,FALSE)</f>
        <v>#N/A</v>
      </c>
      <c r="M50" s="14" t="e" cm="1">
        <f t="array" ref="M50">VLOOKUP(Table3[[#This Row],[player_id]],IF(players_equipos[categoria]="Rover",players_equipos[],""),3,FALSE)</f>
        <v>#N/A</v>
      </c>
      <c r="N50" s="14"/>
    </row>
    <row r="51" spans="1:14" x14ac:dyDescent="0.25">
      <c r="A51">
        <v>1088536</v>
      </c>
      <c r="B51" t="s">
        <v>115</v>
      </c>
      <c r="C51" s="4">
        <f>SUMIF(players_equipos[player_id],Table3[[#This Row],[player_id]],players_equipos[puntos])</f>
        <v>0</v>
      </c>
      <c r="D51" t="str">
        <f>LOOKUP(Table3[[#This Row],[puntos]],Table6[puntaje],Table6[rango])</f>
        <v>Blanco</v>
      </c>
      <c r="E51" s="4">
        <v>0</v>
      </c>
      <c r="F5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1" s="4" t="e" cm="1">
        <f t="array" ref="H51">VLOOKUP(Table3[[#This Row],[player_id]],IF(players_equipos[categoria]="Monster",players_equipos[],""),8,FALSE)</f>
        <v>#N/A</v>
      </c>
      <c r="I51" s="4" t="e" cm="1">
        <f t="array" ref="I51">VLOOKUP(Table3[[#This Row],[player_id]],IF(players_equipos[categoria]="Sumo",players_equipos[],""),8,FALSE)</f>
        <v>#N/A</v>
      </c>
      <c r="J51" s="4" t="e" cm="1">
        <f t="array" ref="J51">VLOOKUP(Table3[[#This Row],[player_id]],IF(players_equipos[categoria]="Rover",players_equipos[],""),8,FALSE)</f>
        <v>#N/A</v>
      </c>
      <c r="K51" s="14" t="e" cm="1">
        <f t="array" ref="K51">VLOOKUP(Table3[[#This Row],[player_id]],IF(players_equipos[categoria]="Monster",players_equipos[],""),3,FALSE)</f>
        <v>#N/A</v>
      </c>
      <c r="L51" s="14" t="e" cm="1">
        <f t="array" ref="L51">VLOOKUP(Table3[[#This Row],[player_id]],IF(players_equipos[categoria]="Sumo",players_equipos[],""),3,FALSE)</f>
        <v>#N/A</v>
      </c>
      <c r="M51" s="14" t="e" cm="1">
        <f t="array" ref="M51">VLOOKUP(Table3[[#This Row],[player_id]],IF(players_equipos[categoria]="Rover",players_equipos[],""),3,FALSE)</f>
        <v>#N/A</v>
      </c>
      <c r="N51" s="14"/>
    </row>
    <row r="52" spans="1:14" x14ac:dyDescent="0.25">
      <c r="A52">
        <v>1088299</v>
      </c>
      <c r="B52" t="s">
        <v>108</v>
      </c>
      <c r="C52" s="4">
        <f>SUMIF(players_equipos[player_id],Table3[[#This Row],[player_id]],players_equipos[puntos])</f>
        <v>0</v>
      </c>
      <c r="D52" t="str">
        <f>LOOKUP(Table3[[#This Row],[puntos]],Table6[puntaje],Table6[rango])</f>
        <v>Blanco</v>
      </c>
      <c r="E52" s="4">
        <v>0</v>
      </c>
      <c r="F5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2" s="4" t="e" cm="1">
        <f t="array" ref="H52">VLOOKUP(Table3[[#This Row],[player_id]],IF(players_equipos[categoria]="Monster",players_equipos[],""),8,FALSE)</f>
        <v>#N/A</v>
      </c>
      <c r="I52" s="4" t="e" cm="1">
        <f t="array" ref="I52">VLOOKUP(Table3[[#This Row],[player_id]],IF(players_equipos[categoria]="Sumo",players_equipos[],""),8,FALSE)</f>
        <v>#N/A</v>
      </c>
      <c r="J52" s="4" t="e" cm="1">
        <f t="array" ref="J52">VLOOKUP(Table3[[#This Row],[player_id]],IF(players_equipos[categoria]="Rover",players_equipos[],""),8,FALSE)</f>
        <v>#N/A</v>
      </c>
      <c r="K52" s="14" t="e" cm="1">
        <f t="array" ref="K52">VLOOKUP(Table3[[#This Row],[player_id]],IF(players_equipos[categoria]="Monster",players_equipos[],""),3,FALSE)</f>
        <v>#N/A</v>
      </c>
      <c r="L52" s="14" t="e" cm="1">
        <f t="array" ref="L52">VLOOKUP(Table3[[#This Row],[player_id]],IF(players_equipos[categoria]="Sumo",players_equipos[],""),3,FALSE)</f>
        <v>#N/A</v>
      </c>
      <c r="M52" s="14" t="e" cm="1">
        <f t="array" ref="M52">VLOOKUP(Table3[[#This Row],[player_id]],IF(players_equipos[categoria]="Rover",players_equipos[],""),3,FALSE)</f>
        <v>#N/A</v>
      </c>
      <c r="N52" s="14"/>
    </row>
    <row r="53" spans="1:14" x14ac:dyDescent="0.25">
      <c r="A53">
        <v>1088298</v>
      </c>
      <c r="B53" t="s">
        <v>73</v>
      </c>
      <c r="C53" s="4">
        <f>SUMIF(players_equipos[player_id],Table3[[#This Row],[player_id]],players_equipos[puntos])</f>
        <v>0</v>
      </c>
      <c r="D53" t="str">
        <f>LOOKUP(Table3[[#This Row],[puntos]],Table6[puntaje],Table6[rango])</f>
        <v>Blanco</v>
      </c>
      <c r="E53" s="4">
        <v>0</v>
      </c>
      <c r="F5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3" s="4" t="e" cm="1">
        <f t="array" ref="H53">VLOOKUP(Table3[[#This Row],[player_id]],IF(players_equipos[categoria]="Monster",players_equipos[],""),8,FALSE)</f>
        <v>#N/A</v>
      </c>
      <c r="I53" s="4" t="e" cm="1">
        <f t="array" ref="I53">VLOOKUP(Table3[[#This Row],[player_id]],IF(players_equipos[categoria]="Sumo",players_equipos[],""),8,FALSE)</f>
        <v>#N/A</v>
      </c>
      <c r="J53" s="4" t="e" cm="1">
        <f t="array" ref="J53">VLOOKUP(Table3[[#This Row],[player_id]],IF(players_equipos[categoria]="Rover",players_equipos[],""),8,FALSE)</f>
        <v>#N/A</v>
      </c>
      <c r="K53" s="14" t="e" cm="1">
        <f t="array" ref="K53">VLOOKUP(Table3[[#This Row],[player_id]],IF(players_equipos[categoria]="Monster",players_equipos[],""),3,FALSE)</f>
        <v>#N/A</v>
      </c>
      <c r="L53" s="14" t="e" cm="1">
        <f t="array" ref="L53">VLOOKUP(Table3[[#This Row],[player_id]],IF(players_equipos[categoria]="Sumo",players_equipos[],""),3,FALSE)</f>
        <v>#N/A</v>
      </c>
      <c r="M53" s="14" t="e" cm="1">
        <f t="array" ref="M53">VLOOKUP(Table3[[#This Row],[player_id]],IF(players_equipos[categoria]="Rover",players_equipos[],""),3,FALSE)</f>
        <v>#N/A</v>
      </c>
      <c r="N53" s="14"/>
    </row>
    <row r="54" spans="1:14" x14ac:dyDescent="0.25">
      <c r="A54">
        <v>1088101</v>
      </c>
      <c r="B54" t="s">
        <v>47</v>
      </c>
      <c r="C54" s="4">
        <f>SUMIF(players_equipos[player_id],Table3[[#This Row],[player_id]],players_equipos[puntos])</f>
        <v>0</v>
      </c>
      <c r="D54" t="str">
        <f>LOOKUP(Table3[[#This Row],[puntos]],Table6[puntaje],Table6[rango])</f>
        <v>Blanco</v>
      </c>
      <c r="E54" s="4">
        <v>0</v>
      </c>
      <c r="F5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4" s="4" t="e" cm="1">
        <f t="array" ref="H54">VLOOKUP(Table3[[#This Row],[player_id]],IF(players_equipos[categoria]="Monster",players_equipos[],""),8,FALSE)</f>
        <v>#N/A</v>
      </c>
      <c r="I54" s="4" t="e" cm="1">
        <f t="array" ref="I54">VLOOKUP(Table3[[#This Row],[player_id]],IF(players_equipos[categoria]="Sumo",players_equipos[],""),8,FALSE)</f>
        <v>#N/A</v>
      </c>
      <c r="J54" s="4" t="e" cm="1">
        <f t="array" ref="J54">VLOOKUP(Table3[[#This Row],[player_id]],IF(players_equipos[categoria]="Rover",players_equipos[],""),8,FALSE)</f>
        <v>#N/A</v>
      </c>
      <c r="K54" s="14" t="e" cm="1">
        <f t="array" ref="K54">VLOOKUP(Table3[[#This Row],[player_id]],IF(players_equipos[categoria]="Monster",players_equipos[],""),3,FALSE)</f>
        <v>#N/A</v>
      </c>
      <c r="L54" s="14" t="e" cm="1">
        <f t="array" ref="L54">VLOOKUP(Table3[[#This Row],[player_id]],IF(players_equipos[categoria]="Sumo",players_equipos[],""),3,FALSE)</f>
        <v>#N/A</v>
      </c>
      <c r="M54" s="14" t="e" cm="1">
        <f t="array" ref="M54">VLOOKUP(Table3[[#This Row],[player_id]],IF(players_equipos[categoria]="Rover",players_equipos[],""),3,FALSE)</f>
        <v>#N/A</v>
      </c>
      <c r="N54" s="14"/>
    </row>
    <row r="55" spans="1:14" x14ac:dyDescent="0.25">
      <c r="A55">
        <v>1088066</v>
      </c>
      <c r="B55" t="s">
        <v>78</v>
      </c>
      <c r="C55" s="4">
        <f>SUMIF(players_equipos[player_id],Table3[[#This Row],[player_id]],players_equipos[puntos])</f>
        <v>0</v>
      </c>
      <c r="D55" t="str">
        <f>LOOKUP(Table3[[#This Row],[puntos]],Table6[puntaje],Table6[rango])</f>
        <v>Blanco</v>
      </c>
      <c r="E55" s="4">
        <v>0</v>
      </c>
      <c r="F5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5" s="4" t="e" cm="1">
        <f t="array" ref="H55">VLOOKUP(Table3[[#This Row],[player_id]],IF(players_equipos[categoria]="Monster",players_equipos[],""),8,FALSE)</f>
        <v>#N/A</v>
      </c>
      <c r="I55" s="4" t="e" cm="1">
        <f t="array" ref="I55">VLOOKUP(Table3[[#This Row],[player_id]],IF(players_equipos[categoria]="Sumo",players_equipos[],""),8,FALSE)</f>
        <v>#N/A</v>
      </c>
      <c r="J55" s="4" t="e" cm="1">
        <f t="array" ref="J55">VLOOKUP(Table3[[#This Row],[player_id]],IF(players_equipos[categoria]="Rover",players_equipos[],""),8,FALSE)</f>
        <v>#N/A</v>
      </c>
      <c r="K55" s="14" t="e" cm="1">
        <f t="array" ref="K55">VLOOKUP(Table3[[#This Row],[player_id]],IF(players_equipos[categoria]="Monster",players_equipos[],""),3,FALSE)</f>
        <v>#N/A</v>
      </c>
      <c r="L55" s="14" t="e" cm="1">
        <f t="array" ref="L55">VLOOKUP(Table3[[#This Row],[player_id]],IF(players_equipos[categoria]="Sumo",players_equipos[],""),3,FALSE)</f>
        <v>#N/A</v>
      </c>
      <c r="M55" s="14" t="e" cm="1">
        <f t="array" ref="M55">VLOOKUP(Table3[[#This Row],[player_id]],IF(players_equipos[categoria]="Rover",players_equipos[],""),3,FALSE)</f>
        <v>#N/A</v>
      </c>
      <c r="N55" s="14"/>
    </row>
    <row r="56" spans="1:14" x14ac:dyDescent="0.25">
      <c r="A56">
        <v>1088027</v>
      </c>
      <c r="B56" t="s">
        <v>110</v>
      </c>
      <c r="C56" s="4">
        <f>SUMIF(players_equipos[player_id],Table3[[#This Row],[player_id]],players_equipos[puntos])</f>
        <v>0</v>
      </c>
      <c r="D56" t="str">
        <f>LOOKUP(Table3[[#This Row],[puntos]],Table6[puntaje],Table6[rango])</f>
        <v>Blanco</v>
      </c>
      <c r="E56" s="4">
        <v>0</v>
      </c>
      <c r="F5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6" s="4" t="e" cm="1">
        <f t="array" ref="H56">VLOOKUP(Table3[[#This Row],[player_id]],IF(players_equipos[categoria]="Monster",players_equipos[],""),8,FALSE)</f>
        <v>#N/A</v>
      </c>
      <c r="I56" s="4" t="e" cm="1">
        <f t="array" ref="I56">VLOOKUP(Table3[[#This Row],[player_id]],IF(players_equipos[categoria]="Sumo",players_equipos[],""),8,FALSE)</f>
        <v>#N/A</v>
      </c>
      <c r="J56" s="4" t="e" cm="1">
        <f t="array" ref="J56">VLOOKUP(Table3[[#This Row],[player_id]],IF(players_equipos[categoria]="Rover",players_equipos[],""),8,FALSE)</f>
        <v>#N/A</v>
      </c>
      <c r="K56" s="14" t="e" cm="1">
        <f t="array" ref="K56">VLOOKUP(Table3[[#This Row],[player_id]],IF(players_equipos[categoria]="Monster",players_equipos[],""),3,FALSE)</f>
        <v>#N/A</v>
      </c>
      <c r="L56" s="14" t="e" cm="1">
        <f t="array" ref="L56">VLOOKUP(Table3[[#This Row],[player_id]],IF(players_equipos[categoria]="Sumo",players_equipos[],""),3,FALSE)</f>
        <v>#N/A</v>
      </c>
      <c r="M56" s="14" t="e" cm="1">
        <f t="array" ref="M56">VLOOKUP(Table3[[#This Row],[player_id]],IF(players_equipos[categoria]="Rover",players_equipos[],""),3,FALSE)</f>
        <v>#N/A</v>
      </c>
      <c r="N56" s="14"/>
    </row>
    <row r="57" spans="1:14" x14ac:dyDescent="0.25">
      <c r="A57">
        <v>1087926</v>
      </c>
      <c r="B57" t="s">
        <v>76</v>
      </c>
      <c r="C57" s="4">
        <f>SUMIF(players_equipos[player_id],Table3[[#This Row],[player_id]],players_equipos[puntos])</f>
        <v>0</v>
      </c>
      <c r="D57" t="str">
        <f>LOOKUP(Table3[[#This Row],[puntos]],Table6[puntaje],Table6[rango])</f>
        <v>Blanco</v>
      </c>
      <c r="E57" s="4">
        <v>0</v>
      </c>
      <c r="F5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7" s="4" t="e" cm="1">
        <f t="array" ref="H57">VLOOKUP(Table3[[#This Row],[player_id]],IF(players_equipos[categoria]="Monster",players_equipos[],""),8,FALSE)</f>
        <v>#N/A</v>
      </c>
      <c r="I57" s="4" t="e" cm="1">
        <f t="array" ref="I57">VLOOKUP(Table3[[#This Row],[player_id]],IF(players_equipos[categoria]="Sumo",players_equipos[],""),8,FALSE)</f>
        <v>#N/A</v>
      </c>
      <c r="J57" s="4" t="e" cm="1">
        <f t="array" ref="J57">VLOOKUP(Table3[[#This Row],[player_id]],IF(players_equipos[categoria]="Rover",players_equipos[],""),8,FALSE)</f>
        <v>#N/A</v>
      </c>
      <c r="K57" s="14" t="e" cm="1">
        <f t="array" ref="K57">VLOOKUP(Table3[[#This Row],[player_id]],IF(players_equipos[categoria]="Monster",players_equipos[],""),3,FALSE)</f>
        <v>#N/A</v>
      </c>
      <c r="L57" s="14" t="e" cm="1">
        <f t="array" ref="L57">VLOOKUP(Table3[[#This Row],[player_id]],IF(players_equipos[categoria]="Sumo",players_equipos[],""),3,FALSE)</f>
        <v>#N/A</v>
      </c>
      <c r="M57" s="14" t="e" cm="1">
        <f t="array" ref="M57">VLOOKUP(Table3[[#This Row],[player_id]],IF(players_equipos[categoria]="Rover",players_equipos[],""),3,FALSE)</f>
        <v>#N/A</v>
      </c>
      <c r="N57" s="14"/>
    </row>
    <row r="58" spans="1:14" x14ac:dyDescent="0.25">
      <c r="A58">
        <v>1087764</v>
      </c>
      <c r="B58" t="s">
        <v>77</v>
      </c>
      <c r="C58" s="4">
        <f>SUMIF(players_equipos[player_id],Table3[[#This Row],[player_id]],players_equipos[puntos])</f>
        <v>0</v>
      </c>
      <c r="D58" t="str">
        <f>LOOKUP(Table3[[#This Row],[puntos]],Table6[puntaje],Table6[rango])</f>
        <v>Blanco</v>
      </c>
      <c r="E58" s="4">
        <v>0</v>
      </c>
      <c r="F5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8" s="4" t="e" cm="1">
        <f t="array" ref="H58">VLOOKUP(Table3[[#This Row],[player_id]],IF(players_equipos[categoria]="Monster",players_equipos[],""),8,FALSE)</f>
        <v>#N/A</v>
      </c>
      <c r="I58" s="4" t="e" cm="1">
        <f t="array" ref="I58">VLOOKUP(Table3[[#This Row],[player_id]],IF(players_equipos[categoria]="Sumo",players_equipos[],""),8,FALSE)</f>
        <v>#N/A</v>
      </c>
      <c r="J58" s="4" t="e" cm="1">
        <f t="array" ref="J58">VLOOKUP(Table3[[#This Row],[player_id]],IF(players_equipos[categoria]="Rover",players_equipos[],""),8,FALSE)</f>
        <v>#N/A</v>
      </c>
      <c r="K58" s="14" t="e" cm="1">
        <f t="array" ref="K58">VLOOKUP(Table3[[#This Row],[player_id]],IF(players_equipos[categoria]="Monster",players_equipos[],""),3,FALSE)</f>
        <v>#N/A</v>
      </c>
      <c r="L58" s="14" t="e" cm="1">
        <f t="array" ref="L58">VLOOKUP(Table3[[#This Row],[player_id]],IF(players_equipos[categoria]="Sumo",players_equipos[],""),3,FALSE)</f>
        <v>#N/A</v>
      </c>
      <c r="M58" s="14" t="e" cm="1">
        <f t="array" ref="M58">VLOOKUP(Table3[[#This Row],[player_id]],IF(players_equipos[categoria]="Rover",players_equipos[],""),3,FALSE)</f>
        <v>#N/A</v>
      </c>
      <c r="N58" s="14"/>
    </row>
    <row r="59" spans="1:14" x14ac:dyDescent="0.25">
      <c r="A59">
        <v>1087689</v>
      </c>
      <c r="B59" t="s">
        <v>109</v>
      </c>
      <c r="C59" s="4">
        <f>SUMIF(players_equipos[player_id],Table3[[#This Row],[player_id]],players_equipos[puntos])</f>
        <v>0</v>
      </c>
      <c r="D59" t="str">
        <f>LOOKUP(Table3[[#This Row],[puntos]],Table6[puntaje],Table6[rango])</f>
        <v>Blanco</v>
      </c>
      <c r="E59" s="4">
        <v>0</v>
      </c>
      <c r="F5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5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59" s="4" t="e" cm="1">
        <f t="array" ref="H59">VLOOKUP(Table3[[#This Row],[player_id]],IF(players_equipos[categoria]="Monster",players_equipos[],""),8,FALSE)</f>
        <v>#N/A</v>
      </c>
      <c r="I59" s="4" t="e" cm="1">
        <f t="array" ref="I59">VLOOKUP(Table3[[#This Row],[player_id]],IF(players_equipos[categoria]="Sumo",players_equipos[],""),8,FALSE)</f>
        <v>#N/A</v>
      </c>
      <c r="J59" s="4" t="e" cm="1">
        <f t="array" ref="J59">VLOOKUP(Table3[[#This Row],[player_id]],IF(players_equipos[categoria]="Rover",players_equipos[],""),8,FALSE)</f>
        <v>#N/A</v>
      </c>
      <c r="K59" s="14" t="e" cm="1">
        <f t="array" ref="K59">VLOOKUP(Table3[[#This Row],[player_id]],IF(players_equipos[categoria]="Monster",players_equipos[],""),3,FALSE)</f>
        <v>#N/A</v>
      </c>
      <c r="L59" s="14" t="e" cm="1">
        <f t="array" ref="L59">VLOOKUP(Table3[[#This Row],[player_id]],IF(players_equipos[categoria]="Sumo",players_equipos[],""),3,FALSE)</f>
        <v>#N/A</v>
      </c>
      <c r="M59" s="14" t="e" cm="1">
        <f t="array" ref="M59">VLOOKUP(Table3[[#This Row],[player_id]],IF(players_equipos[categoria]="Rover",players_equipos[],""),3,FALSE)</f>
        <v>#N/A</v>
      </c>
      <c r="N59" s="14"/>
    </row>
    <row r="60" spans="1:14" x14ac:dyDescent="0.25">
      <c r="A60">
        <v>1087552</v>
      </c>
      <c r="B60" t="s">
        <v>79</v>
      </c>
      <c r="C60" s="4">
        <f>SUMIF(players_equipos[player_id],Table3[[#This Row],[player_id]],players_equipos[puntos])</f>
        <v>0</v>
      </c>
      <c r="D60" t="str">
        <f>LOOKUP(Table3[[#This Row],[puntos]],Table6[puntaje],Table6[rango])</f>
        <v>Blanco</v>
      </c>
      <c r="E60" s="4">
        <v>0</v>
      </c>
      <c r="F6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0" s="4" t="e" cm="1">
        <f t="array" ref="H60">VLOOKUP(Table3[[#This Row],[player_id]],IF(players_equipos[categoria]="Monster",players_equipos[],""),8,FALSE)</f>
        <v>#N/A</v>
      </c>
      <c r="I60" s="4" t="e" cm="1">
        <f t="array" ref="I60">VLOOKUP(Table3[[#This Row],[player_id]],IF(players_equipos[categoria]="Sumo",players_equipos[],""),8,FALSE)</f>
        <v>#N/A</v>
      </c>
      <c r="J60" s="4" t="e" cm="1">
        <f t="array" ref="J60">VLOOKUP(Table3[[#This Row],[player_id]],IF(players_equipos[categoria]="Rover",players_equipos[],""),8,FALSE)</f>
        <v>#N/A</v>
      </c>
      <c r="K60" s="14" t="e" cm="1">
        <f t="array" ref="K60">VLOOKUP(Table3[[#This Row],[player_id]],IF(players_equipos[categoria]="Monster",players_equipos[],""),3,FALSE)</f>
        <v>#N/A</v>
      </c>
      <c r="L60" s="14" t="e" cm="1">
        <f t="array" ref="L60">VLOOKUP(Table3[[#This Row],[player_id]],IF(players_equipos[categoria]="Sumo",players_equipos[],""),3,FALSE)</f>
        <v>#N/A</v>
      </c>
      <c r="M60" s="14" t="e" cm="1">
        <f t="array" ref="M60">VLOOKUP(Table3[[#This Row],[player_id]],IF(players_equipos[categoria]="Rover",players_equipos[],""),3,FALSE)</f>
        <v>#N/A</v>
      </c>
      <c r="N60" s="14"/>
    </row>
    <row r="61" spans="1:14" x14ac:dyDescent="0.25">
      <c r="A61">
        <v>1087529</v>
      </c>
      <c r="B61" t="s">
        <v>116</v>
      </c>
      <c r="C61" s="4">
        <f>SUMIF(players_equipos[player_id],Table3[[#This Row],[player_id]],players_equipos[puntos])</f>
        <v>0</v>
      </c>
      <c r="D61" t="str">
        <f>LOOKUP(Table3[[#This Row],[puntos]],Table6[puntaje],Table6[rango])</f>
        <v>Blanco</v>
      </c>
      <c r="E61" s="4">
        <v>0</v>
      </c>
      <c r="F6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1" s="4" t="e" cm="1">
        <f t="array" ref="H61">VLOOKUP(Table3[[#This Row],[player_id]],IF(players_equipos[categoria]="Monster",players_equipos[],""),8,FALSE)</f>
        <v>#N/A</v>
      </c>
      <c r="I61" s="4" t="e" cm="1">
        <f t="array" ref="I61">VLOOKUP(Table3[[#This Row],[player_id]],IF(players_equipos[categoria]="Sumo",players_equipos[],""),8,FALSE)</f>
        <v>#N/A</v>
      </c>
      <c r="J61" s="4" t="e" cm="1">
        <f t="array" ref="J61">VLOOKUP(Table3[[#This Row],[player_id]],IF(players_equipos[categoria]="Rover",players_equipos[],""),8,FALSE)</f>
        <v>#N/A</v>
      </c>
      <c r="K61" s="14" t="e" cm="1">
        <f t="array" ref="K61">VLOOKUP(Table3[[#This Row],[player_id]],IF(players_equipos[categoria]="Monster",players_equipos[],""),3,FALSE)</f>
        <v>#N/A</v>
      </c>
      <c r="L61" s="14" t="e" cm="1">
        <f t="array" ref="L61">VLOOKUP(Table3[[#This Row],[player_id]],IF(players_equipos[categoria]="Sumo",players_equipos[],""),3,FALSE)</f>
        <v>#N/A</v>
      </c>
      <c r="M61" s="14" t="e" cm="1">
        <f t="array" ref="M61">VLOOKUP(Table3[[#This Row],[player_id]],IF(players_equipos[categoria]="Rover",players_equipos[],""),3,FALSE)</f>
        <v>#N/A</v>
      </c>
      <c r="N61" s="14"/>
    </row>
    <row r="62" spans="1:14" x14ac:dyDescent="0.25">
      <c r="A62">
        <v>1087396</v>
      </c>
      <c r="B62" t="s">
        <v>51</v>
      </c>
      <c r="C62" s="4">
        <f>SUMIF(players_equipos[player_id],Table3[[#This Row],[player_id]],players_equipos[puntos])</f>
        <v>0</v>
      </c>
      <c r="D62" t="str">
        <f>LOOKUP(Table3[[#This Row],[puntos]],Table6[puntaje],Table6[rango])</f>
        <v>Blanco</v>
      </c>
      <c r="E62" s="4">
        <v>0</v>
      </c>
      <c r="F6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2" s="4" t="e" cm="1">
        <f t="array" ref="H62">VLOOKUP(Table3[[#This Row],[player_id]],IF(players_equipos[categoria]="Monster",players_equipos[],""),8,FALSE)</f>
        <v>#N/A</v>
      </c>
      <c r="I62" s="4" t="e" cm="1">
        <f t="array" ref="I62">VLOOKUP(Table3[[#This Row],[player_id]],IF(players_equipos[categoria]="Sumo",players_equipos[],""),8,FALSE)</f>
        <v>#N/A</v>
      </c>
      <c r="J62" s="4" t="e" cm="1">
        <f t="array" ref="J62">VLOOKUP(Table3[[#This Row],[player_id]],IF(players_equipos[categoria]="Rover",players_equipos[],""),8,FALSE)</f>
        <v>#N/A</v>
      </c>
      <c r="K62" s="14" t="e" cm="1">
        <f t="array" ref="K62">VLOOKUP(Table3[[#This Row],[player_id]],IF(players_equipos[categoria]="Monster",players_equipos[],""),3,FALSE)</f>
        <v>#N/A</v>
      </c>
      <c r="L62" s="14" t="e" cm="1">
        <f t="array" ref="L62">VLOOKUP(Table3[[#This Row],[player_id]],IF(players_equipos[categoria]="Sumo",players_equipos[],""),3,FALSE)</f>
        <v>#N/A</v>
      </c>
      <c r="M62" s="14" t="e" cm="1">
        <f t="array" ref="M62">VLOOKUP(Table3[[#This Row],[player_id]],IF(players_equipos[categoria]="Rover",players_equipos[],""),3,FALSE)</f>
        <v>#N/A</v>
      </c>
      <c r="N62" s="14"/>
    </row>
    <row r="63" spans="1:14" x14ac:dyDescent="0.25">
      <c r="A63">
        <v>1086699</v>
      </c>
      <c r="B63" t="s">
        <v>75</v>
      </c>
      <c r="C63" s="4">
        <f>SUMIF(players_equipos[player_id],Table3[[#This Row],[player_id]],players_equipos[puntos])</f>
        <v>0</v>
      </c>
      <c r="D63" t="str">
        <f>LOOKUP(Table3[[#This Row],[puntos]],Table6[puntaje],Table6[rango])</f>
        <v>Blanco</v>
      </c>
      <c r="E63" s="4">
        <v>0</v>
      </c>
      <c r="F6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3" s="4" t="e" cm="1">
        <f t="array" ref="H63">VLOOKUP(Table3[[#This Row],[player_id]],IF(players_equipos[categoria]="Monster",players_equipos[],""),8,FALSE)</f>
        <v>#N/A</v>
      </c>
      <c r="I63" s="4" t="e" cm="1">
        <f t="array" ref="I63">VLOOKUP(Table3[[#This Row],[player_id]],IF(players_equipos[categoria]="Sumo",players_equipos[],""),8,FALSE)</f>
        <v>#N/A</v>
      </c>
      <c r="J63" s="4" t="e" cm="1">
        <f t="array" ref="J63">VLOOKUP(Table3[[#This Row],[player_id]],IF(players_equipos[categoria]="Rover",players_equipos[],""),8,FALSE)</f>
        <v>#N/A</v>
      </c>
      <c r="K63" s="14" t="e" cm="1">
        <f t="array" ref="K63">VLOOKUP(Table3[[#This Row],[player_id]],IF(players_equipos[categoria]="Monster",players_equipos[],""),3,FALSE)</f>
        <v>#N/A</v>
      </c>
      <c r="L63" s="14" t="e" cm="1">
        <f t="array" ref="L63">VLOOKUP(Table3[[#This Row],[player_id]],IF(players_equipos[categoria]="Sumo",players_equipos[],""),3,FALSE)</f>
        <v>#N/A</v>
      </c>
      <c r="M63" s="14" t="e" cm="1">
        <f t="array" ref="M63">VLOOKUP(Table3[[#This Row],[player_id]],IF(players_equipos[categoria]="Rover",players_equipos[],""),3,FALSE)</f>
        <v>#N/A</v>
      </c>
      <c r="N63" s="14"/>
    </row>
    <row r="64" spans="1:14" x14ac:dyDescent="0.25">
      <c r="A64">
        <v>1086695</v>
      </c>
      <c r="B64" t="s">
        <v>44</v>
      </c>
      <c r="C64" s="4">
        <f>SUMIF(players_equipos[player_id],Table3[[#This Row],[player_id]],players_equipos[puntos])</f>
        <v>0</v>
      </c>
      <c r="D64" t="str">
        <f>LOOKUP(Table3[[#This Row],[puntos]],Table6[puntaje],Table6[rango])</f>
        <v>Blanco</v>
      </c>
      <c r="E64" s="4">
        <v>0</v>
      </c>
      <c r="F6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4" s="4" t="e" cm="1">
        <f t="array" ref="H64">VLOOKUP(Table3[[#This Row],[player_id]],IF(players_equipos[categoria]="Monster",players_equipos[],""),8,FALSE)</f>
        <v>#N/A</v>
      </c>
      <c r="I64" s="4" t="e" cm="1">
        <f t="array" ref="I64">VLOOKUP(Table3[[#This Row],[player_id]],IF(players_equipos[categoria]="Sumo",players_equipos[],""),8,FALSE)</f>
        <v>#N/A</v>
      </c>
      <c r="J64" s="4" t="e" cm="1">
        <f t="array" ref="J64">VLOOKUP(Table3[[#This Row],[player_id]],IF(players_equipos[categoria]="Rover",players_equipos[],""),8,FALSE)</f>
        <v>#N/A</v>
      </c>
      <c r="K64" s="14" t="e" cm="1">
        <f t="array" ref="K64">VLOOKUP(Table3[[#This Row],[player_id]],IF(players_equipos[categoria]="Monster",players_equipos[],""),3,FALSE)</f>
        <v>#N/A</v>
      </c>
      <c r="L64" s="14" t="e" cm="1">
        <f t="array" ref="L64">VLOOKUP(Table3[[#This Row],[player_id]],IF(players_equipos[categoria]="Sumo",players_equipos[],""),3,FALSE)</f>
        <v>#N/A</v>
      </c>
      <c r="M64" s="14" t="e" cm="1">
        <f t="array" ref="M64">VLOOKUP(Table3[[#This Row],[player_id]],IF(players_equipos[categoria]="Rover",players_equipos[],""),3,FALSE)</f>
        <v>#N/A</v>
      </c>
      <c r="N64" s="14"/>
    </row>
    <row r="65" spans="1:14" x14ac:dyDescent="0.25">
      <c r="A65">
        <v>1086631</v>
      </c>
      <c r="B65" t="s">
        <v>53</v>
      </c>
      <c r="C65" s="4">
        <f>SUMIF(players_equipos[player_id],Table3[[#This Row],[player_id]],players_equipos[puntos])</f>
        <v>0</v>
      </c>
      <c r="D65" t="str">
        <f>LOOKUP(Table3[[#This Row],[puntos]],Table6[puntaje],Table6[rango])</f>
        <v>Blanco</v>
      </c>
      <c r="E65" s="4">
        <v>0</v>
      </c>
      <c r="F6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5" s="4" t="e" cm="1">
        <f t="array" ref="H65">VLOOKUP(Table3[[#This Row],[player_id]],IF(players_equipos[categoria]="Monster",players_equipos[],""),8,FALSE)</f>
        <v>#N/A</v>
      </c>
      <c r="I65" s="4" t="e" cm="1">
        <f t="array" ref="I65">VLOOKUP(Table3[[#This Row],[player_id]],IF(players_equipos[categoria]="Sumo",players_equipos[],""),8,FALSE)</f>
        <v>#N/A</v>
      </c>
      <c r="J65" s="4" t="e" cm="1">
        <f t="array" ref="J65">VLOOKUP(Table3[[#This Row],[player_id]],IF(players_equipos[categoria]="Rover",players_equipos[],""),8,FALSE)</f>
        <v>#N/A</v>
      </c>
      <c r="K65" s="14" t="e" cm="1">
        <f t="array" ref="K65">VLOOKUP(Table3[[#This Row],[player_id]],IF(players_equipos[categoria]="Monster",players_equipos[],""),3,FALSE)</f>
        <v>#N/A</v>
      </c>
      <c r="L65" s="14" t="e" cm="1">
        <f t="array" ref="L65">VLOOKUP(Table3[[#This Row],[player_id]],IF(players_equipos[categoria]="Sumo",players_equipos[],""),3,FALSE)</f>
        <v>#N/A</v>
      </c>
      <c r="M65" s="14" t="e" cm="1">
        <f t="array" ref="M65">VLOOKUP(Table3[[#This Row],[player_id]],IF(players_equipos[categoria]="Rover",players_equipos[],""),3,FALSE)</f>
        <v>#N/A</v>
      </c>
      <c r="N65" s="14"/>
    </row>
    <row r="66" spans="1:14" x14ac:dyDescent="0.25">
      <c r="A66">
        <v>1086395</v>
      </c>
      <c r="B66" t="s">
        <v>52</v>
      </c>
      <c r="C66" s="4">
        <f>SUMIF(players_equipos[player_id],Table3[[#This Row],[player_id]],players_equipos[puntos])</f>
        <v>0</v>
      </c>
      <c r="D66" t="str">
        <f>LOOKUP(Table3[[#This Row],[puntos]],Table6[puntaje],Table6[rango])</f>
        <v>Blanco</v>
      </c>
      <c r="E66" s="4">
        <v>0</v>
      </c>
      <c r="F6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6" s="4" t="e" cm="1">
        <f t="array" ref="H66">VLOOKUP(Table3[[#This Row],[player_id]],IF(players_equipos[categoria]="Monster",players_equipos[],""),8,FALSE)</f>
        <v>#N/A</v>
      </c>
      <c r="I66" s="4" t="e" cm="1">
        <f t="array" ref="I66">VLOOKUP(Table3[[#This Row],[player_id]],IF(players_equipos[categoria]="Sumo",players_equipos[],""),8,FALSE)</f>
        <v>#N/A</v>
      </c>
      <c r="J66" s="4" t="e" cm="1">
        <f t="array" ref="J66">VLOOKUP(Table3[[#This Row],[player_id]],IF(players_equipos[categoria]="Rover",players_equipos[],""),8,FALSE)</f>
        <v>#N/A</v>
      </c>
      <c r="K66" s="14" t="e" cm="1">
        <f t="array" ref="K66">VLOOKUP(Table3[[#This Row],[player_id]],IF(players_equipos[categoria]="Monster",players_equipos[],""),3,FALSE)</f>
        <v>#N/A</v>
      </c>
      <c r="L66" s="14" t="e" cm="1">
        <f t="array" ref="L66">VLOOKUP(Table3[[#This Row],[player_id]],IF(players_equipos[categoria]="Sumo",players_equipos[],""),3,FALSE)</f>
        <v>#N/A</v>
      </c>
      <c r="M66" s="14" t="e" cm="1">
        <f t="array" ref="M66">VLOOKUP(Table3[[#This Row],[player_id]],IF(players_equipos[categoria]="Rover",players_equipos[],""),3,FALSE)</f>
        <v>#N/A</v>
      </c>
      <c r="N66" s="14"/>
    </row>
    <row r="67" spans="1:14" x14ac:dyDescent="0.25">
      <c r="A67">
        <v>1086371</v>
      </c>
      <c r="B67" t="s">
        <v>74</v>
      </c>
      <c r="C67" s="4">
        <f>SUMIF(players_equipos[player_id],Table3[[#This Row],[player_id]],players_equipos[puntos])</f>
        <v>0</v>
      </c>
      <c r="D67" t="str">
        <f>LOOKUP(Table3[[#This Row],[puntos]],Table6[puntaje],Table6[rango])</f>
        <v>Blanco</v>
      </c>
      <c r="E67" s="4">
        <v>0</v>
      </c>
      <c r="F6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7" s="4" t="e" cm="1">
        <f t="array" ref="H67">VLOOKUP(Table3[[#This Row],[player_id]],IF(players_equipos[categoria]="Monster",players_equipos[],""),8,FALSE)</f>
        <v>#N/A</v>
      </c>
      <c r="I67" s="4" t="e" cm="1">
        <f t="array" ref="I67">VLOOKUP(Table3[[#This Row],[player_id]],IF(players_equipos[categoria]="Sumo",players_equipos[],""),8,FALSE)</f>
        <v>#N/A</v>
      </c>
      <c r="J67" s="4" t="e" cm="1">
        <f t="array" ref="J67">VLOOKUP(Table3[[#This Row],[player_id]],IF(players_equipos[categoria]="Rover",players_equipos[],""),8,FALSE)</f>
        <v>#N/A</v>
      </c>
      <c r="K67" s="14" t="e" cm="1">
        <f t="array" ref="K67">VLOOKUP(Table3[[#This Row],[player_id]],IF(players_equipos[categoria]="Monster",players_equipos[],""),3,FALSE)</f>
        <v>#N/A</v>
      </c>
      <c r="L67" s="14" t="e" cm="1">
        <f t="array" ref="L67">VLOOKUP(Table3[[#This Row],[player_id]],IF(players_equipos[categoria]="Sumo",players_equipos[],""),3,FALSE)</f>
        <v>#N/A</v>
      </c>
      <c r="M67" s="14" t="e" cm="1">
        <f t="array" ref="M67">VLOOKUP(Table3[[#This Row],[player_id]],IF(players_equipos[categoria]="Rover",players_equipos[],""),3,FALSE)</f>
        <v>#N/A</v>
      </c>
      <c r="N67" s="14"/>
    </row>
    <row r="68" spans="1:14" x14ac:dyDescent="0.25">
      <c r="A68">
        <v>1086322</v>
      </c>
      <c r="B68" t="s">
        <v>111</v>
      </c>
      <c r="C68" s="4">
        <f>SUMIF(players_equipos[player_id],Table3[[#This Row],[player_id]],players_equipos[puntos])</f>
        <v>0</v>
      </c>
      <c r="D68" t="str">
        <f>LOOKUP(Table3[[#This Row],[puntos]],Table6[puntaje],Table6[rango])</f>
        <v>Blanco</v>
      </c>
      <c r="E68" s="4">
        <v>0</v>
      </c>
      <c r="F6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8" s="4" t="e" cm="1">
        <f t="array" ref="H68">VLOOKUP(Table3[[#This Row],[player_id]],IF(players_equipos[categoria]="Monster",players_equipos[],""),8,FALSE)</f>
        <v>#N/A</v>
      </c>
      <c r="I68" s="4" t="e" cm="1">
        <f t="array" ref="I68">VLOOKUP(Table3[[#This Row],[player_id]],IF(players_equipos[categoria]="Sumo",players_equipos[],""),8,FALSE)</f>
        <v>#N/A</v>
      </c>
      <c r="J68" s="4" t="e" cm="1">
        <f t="array" ref="J68">VLOOKUP(Table3[[#This Row],[player_id]],IF(players_equipos[categoria]="Rover",players_equipos[],""),8,FALSE)</f>
        <v>#N/A</v>
      </c>
      <c r="K68" s="14" t="e" cm="1">
        <f t="array" ref="K68">VLOOKUP(Table3[[#This Row],[player_id]],IF(players_equipos[categoria]="Monster",players_equipos[],""),3,FALSE)</f>
        <v>#N/A</v>
      </c>
      <c r="L68" s="14" t="e" cm="1">
        <f t="array" ref="L68">VLOOKUP(Table3[[#This Row],[player_id]],IF(players_equipos[categoria]="Sumo",players_equipos[],""),3,FALSE)</f>
        <v>#N/A</v>
      </c>
      <c r="M68" s="14" t="e" cm="1">
        <f t="array" ref="M68">VLOOKUP(Table3[[#This Row],[player_id]],IF(players_equipos[categoria]="Rover",players_equipos[],""),3,FALSE)</f>
        <v>#N/A</v>
      </c>
      <c r="N68" s="14"/>
    </row>
    <row r="69" spans="1:14" x14ac:dyDescent="0.25">
      <c r="A69">
        <v>1086010</v>
      </c>
      <c r="B69" t="s">
        <v>45</v>
      </c>
      <c r="C69" s="4">
        <f>SUMIF(players_equipos[player_id],Table3[[#This Row],[player_id]],players_equipos[puntos])</f>
        <v>0</v>
      </c>
      <c r="D69" t="str">
        <f>LOOKUP(Table3[[#This Row],[puntos]],Table6[puntaje],Table6[rango])</f>
        <v>Blanco</v>
      </c>
      <c r="E69" s="4">
        <v>0</v>
      </c>
      <c r="F6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6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69" s="4" t="e" cm="1">
        <f t="array" ref="H69">VLOOKUP(Table3[[#This Row],[player_id]],IF(players_equipos[categoria]="Monster",players_equipos[],""),8,FALSE)</f>
        <v>#N/A</v>
      </c>
      <c r="I69" s="4" t="e" cm="1">
        <f t="array" ref="I69">VLOOKUP(Table3[[#This Row],[player_id]],IF(players_equipos[categoria]="Sumo",players_equipos[],""),8,FALSE)</f>
        <v>#N/A</v>
      </c>
      <c r="J69" s="4" t="e" cm="1">
        <f t="array" ref="J69">VLOOKUP(Table3[[#This Row],[player_id]],IF(players_equipos[categoria]="Rover",players_equipos[],""),8,FALSE)</f>
        <v>#N/A</v>
      </c>
      <c r="K69" s="14" t="e" cm="1">
        <f t="array" ref="K69">VLOOKUP(Table3[[#This Row],[player_id]],IF(players_equipos[categoria]="Monster",players_equipos[],""),3,FALSE)</f>
        <v>#N/A</v>
      </c>
      <c r="L69" s="14" t="e" cm="1">
        <f t="array" ref="L69">VLOOKUP(Table3[[#This Row],[player_id]],IF(players_equipos[categoria]="Sumo",players_equipos[],""),3,FALSE)</f>
        <v>#N/A</v>
      </c>
      <c r="M69" s="14" t="e" cm="1">
        <f t="array" ref="M69">VLOOKUP(Table3[[#This Row],[player_id]],IF(players_equipos[categoria]="Rover",players_equipos[],""),3,FALSE)</f>
        <v>#N/A</v>
      </c>
      <c r="N69" s="14"/>
    </row>
    <row r="70" spans="1:14" x14ac:dyDescent="0.25">
      <c r="A70">
        <v>1085890</v>
      </c>
      <c r="B70" t="s">
        <v>48</v>
      </c>
      <c r="C70" s="4">
        <f>SUMIF(players_equipos[player_id],Table3[[#This Row],[player_id]],players_equipos[puntos])</f>
        <v>0</v>
      </c>
      <c r="D70" t="str">
        <f>LOOKUP(Table3[[#This Row],[puntos]],Table6[puntaje],Table6[rango])</f>
        <v>Blanco</v>
      </c>
      <c r="E70" s="4">
        <v>0</v>
      </c>
      <c r="F7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0" s="4" t="e" cm="1">
        <f t="array" ref="H70">VLOOKUP(Table3[[#This Row],[player_id]],IF(players_equipos[categoria]="Monster",players_equipos[],""),8,FALSE)</f>
        <v>#N/A</v>
      </c>
      <c r="I70" s="4" t="e" cm="1">
        <f t="array" ref="I70">VLOOKUP(Table3[[#This Row],[player_id]],IF(players_equipos[categoria]="Sumo",players_equipos[],""),8,FALSE)</f>
        <v>#N/A</v>
      </c>
      <c r="J70" s="4" t="e" cm="1">
        <f t="array" ref="J70">VLOOKUP(Table3[[#This Row],[player_id]],IF(players_equipos[categoria]="Rover",players_equipos[],""),8,FALSE)</f>
        <v>#N/A</v>
      </c>
      <c r="K70" s="14" t="e" cm="1">
        <f t="array" ref="K70">VLOOKUP(Table3[[#This Row],[player_id]],IF(players_equipos[categoria]="Monster",players_equipos[],""),3,FALSE)</f>
        <v>#N/A</v>
      </c>
      <c r="L70" s="14" t="e" cm="1">
        <f t="array" ref="L70">VLOOKUP(Table3[[#This Row],[player_id]],IF(players_equipos[categoria]="Sumo",players_equipos[],""),3,FALSE)</f>
        <v>#N/A</v>
      </c>
      <c r="M70" s="14" t="e" cm="1">
        <f t="array" ref="M70">VLOOKUP(Table3[[#This Row],[player_id]],IF(players_equipos[categoria]="Rover",players_equipos[],""),3,FALSE)</f>
        <v>#N/A</v>
      </c>
      <c r="N70" s="14"/>
    </row>
    <row r="71" spans="1:14" x14ac:dyDescent="0.25">
      <c r="A71">
        <v>1085868</v>
      </c>
      <c r="B71" t="s">
        <v>117</v>
      </c>
      <c r="C71" s="4">
        <f>SUMIF(players_equipos[player_id],Table3[[#This Row],[player_id]],players_equipos[puntos])</f>
        <v>0</v>
      </c>
      <c r="D71" t="str">
        <f>LOOKUP(Table3[[#This Row],[puntos]],Table6[puntaje],Table6[rango])</f>
        <v>Blanco</v>
      </c>
      <c r="E71" s="4">
        <v>0</v>
      </c>
      <c r="F7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1" s="4" t="e" cm="1">
        <f t="array" ref="H71">VLOOKUP(Table3[[#This Row],[player_id]],IF(players_equipos[categoria]="Monster",players_equipos[],""),8,FALSE)</f>
        <v>#N/A</v>
      </c>
      <c r="I71" s="4" t="e" cm="1">
        <f t="array" ref="I71">VLOOKUP(Table3[[#This Row],[player_id]],IF(players_equipos[categoria]="Sumo",players_equipos[],""),8,FALSE)</f>
        <v>#N/A</v>
      </c>
      <c r="J71" s="4" t="e" cm="1">
        <f t="array" ref="J71">VLOOKUP(Table3[[#This Row],[player_id]],IF(players_equipos[categoria]="Rover",players_equipos[],""),8,FALSE)</f>
        <v>#N/A</v>
      </c>
      <c r="K71" s="14" t="e" cm="1">
        <f t="array" ref="K71">VLOOKUP(Table3[[#This Row],[player_id]],IF(players_equipos[categoria]="Monster",players_equipos[],""),3,FALSE)</f>
        <v>#N/A</v>
      </c>
      <c r="L71" s="14" t="e" cm="1">
        <f t="array" ref="L71">VLOOKUP(Table3[[#This Row],[player_id]],IF(players_equipos[categoria]="Sumo",players_equipos[],""),3,FALSE)</f>
        <v>#N/A</v>
      </c>
      <c r="M71" s="14" t="e" cm="1">
        <f t="array" ref="M71">VLOOKUP(Table3[[#This Row],[player_id]],IF(players_equipos[categoria]="Rover",players_equipos[],""),3,FALSE)</f>
        <v>#N/A</v>
      </c>
      <c r="N71" s="14"/>
    </row>
    <row r="72" spans="1:14" x14ac:dyDescent="0.25">
      <c r="A72">
        <v>1085857</v>
      </c>
      <c r="B72" t="s">
        <v>42</v>
      </c>
      <c r="C72" s="4">
        <f>SUMIF(players_equipos[player_id],Table3[[#This Row],[player_id]],players_equipos[puntos])</f>
        <v>0</v>
      </c>
      <c r="D72" t="str">
        <f>LOOKUP(Table3[[#This Row],[puntos]],Table6[puntaje],Table6[rango])</f>
        <v>Blanco</v>
      </c>
      <c r="E72" s="4">
        <v>0</v>
      </c>
      <c r="F7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2" s="4" t="e" cm="1">
        <f t="array" ref="H72">VLOOKUP(Table3[[#This Row],[player_id]],IF(players_equipos[categoria]="Monster",players_equipos[],""),8,FALSE)</f>
        <v>#N/A</v>
      </c>
      <c r="I72" s="4" t="e" cm="1">
        <f t="array" ref="I72">VLOOKUP(Table3[[#This Row],[player_id]],IF(players_equipos[categoria]="Sumo",players_equipos[],""),8,FALSE)</f>
        <v>#N/A</v>
      </c>
      <c r="J72" s="4" t="e" cm="1">
        <f t="array" ref="J72">VLOOKUP(Table3[[#This Row],[player_id]],IF(players_equipos[categoria]="Rover",players_equipos[],""),8,FALSE)</f>
        <v>#N/A</v>
      </c>
      <c r="K72" s="14" t="e" cm="1">
        <f t="array" ref="K72">VLOOKUP(Table3[[#This Row],[player_id]],IF(players_equipos[categoria]="Monster",players_equipos[],""),3,FALSE)</f>
        <v>#N/A</v>
      </c>
      <c r="L72" s="14" t="e" cm="1">
        <f t="array" ref="L72">VLOOKUP(Table3[[#This Row],[player_id]],IF(players_equipos[categoria]="Sumo",players_equipos[],""),3,FALSE)</f>
        <v>#N/A</v>
      </c>
      <c r="M72" s="14" t="e" cm="1">
        <f t="array" ref="M72">VLOOKUP(Table3[[#This Row],[player_id]],IF(players_equipos[categoria]="Rover",players_equipos[],""),3,FALSE)</f>
        <v>#N/A</v>
      </c>
      <c r="N72" s="14"/>
    </row>
    <row r="73" spans="1:14" x14ac:dyDescent="0.25">
      <c r="A73">
        <v>1085856</v>
      </c>
      <c r="B73" t="s">
        <v>43</v>
      </c>
      <c r="C73" s="4">
        <f>SUMIF(players_equipos[player_id],Table3[[#This Row],[player_id]],players_equipos[puntos])</f>
        <v>0</v>
      </c>
      <c r="D73" t="str">
        <f>LOOKUP(Table3[[#This Row],[puntos]],Table6[puntaje],Table6[rango])</f>
        <v>Blanco</v>
      </c>
      <c r="E73" s="4">
        <v>0</v>
      </c>
      <c r="F7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3" s="4" t="e" cm="1">
        <f t="array" ref="H73">VLOOKUP(Table3[[#This Row],[player_id]],IF(players_equipos[categoria]="Monster",players_equipos[],""),8,FALSE)</f>
        <v>#N/A</v>
      </c>
      <c r="I73" s="4" t="e" cm="1">
        <f t="array" ref="I73">VLOOKUP(Table3[[#This Row],[player_id]],IF(players_equipos[categoria]="Sumo",players_equipos[],""),8,FALSE)</f>
        <v>#N/A</v>
      </c>
      <c r="J73" s="4" t="e" cm="1">
        <f t="array" ref="J73">VLOOKUP(Table3[[#This Row],[player_id]],IF(players_equipos[categoria]="Rover",players_equipos[],""),8,FALSE)</f>
        <v>#N/A</v>
      </c>
      <c r="K73" s="14" t="e" cm="1">
        <f t="array" ref="K73">VLOOKUP(Table3[[#This Row],[player_id]],IF(players_equipos[categoria]="Monster",players_equipos[],""),3,FALSE)</f>
        <v>#N/A</v>
      </c>
      <c r="L73" s="14" t="e" cm="1">
        <f t="array" ref="L73">VLOOKUP(Table3[[#This Row],[player_id]],IF(players_equipos[categoria]="Sumo",players_equipos[],""),3,FALSE)</f>
        <v>#N/A</v>
      </c>
      <c r="M73" s="14" t="e" cm="1">
        <f t="array" ref="M73">VLOOKUP(Table3[[#This Row],[player_id]],IF(players_equipos[categoria]="Rover",players_equipos[],""),3,FALSE)</f>
        <v>#N/A</v>
      </c>
      <c r="N73" s="14"/>
    </row>
    <row r="74" spans="1:14" x14ac:dyDescent="0.25">
      <c r="A74">
        <v>1085392</v>
      </c>
      <c r="B74" t="s">
        <v>113</v>
      </c>
      <c r="C74" s="4">
        <f>SUMIF(players_equipos[player_id],Table3[[#This Row],[player_id]],players_equipos[puntos])</f>
        <v>0</v>
      </c>
      <c r="D74" t="str">
        <f>LOOKUP(Table3[[#This Row],[puntos]],Table6[puntaje],Table6[rango])</f>
        <v>Blanco</v>
      </c>
      <c r="E74" s="4">
        <v>0</v>
      </c>
      <c r="F7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4" s="4" t="e" cm="1">
        <f t="array" ref="H74">VLOOKUP(Table3[[#This Row],[player_id]],IF(players_equipos[categoria]="Monster",players_equipos[],""),8,FALSE)</f>
        <v>#N/A</v>
      </c>
      <c r="I74" s="4" t="e" cm="1">
        <f t="array" ref="I74">VLOOKUP(Table3[[#This Row],[player_id]],IF(players_equipos[categoria]="Sumo",players_equipos[],""),8,FALSE)</f>
        <v>#N/A</v>
      </c>
      <c r="J74" s="4" t="e" cm="1">
        <f t="array" ref="J74">VLOOKUP(Table3[[#This Row],[player_id]],IF(players_equipos[categoria]="Rover",players_equipos[],""),8,FALSE)</f>
        <v>#N/A</v>
      </c>
      <c r="K74" s="14" t="e" cm="1">
        <f t="array" ref="K74">VLOOKUP(Table3[[#This Row],[player_id]],IF(players_equipos[categoria]="Monster",players_equipos[],""),3,FALSE)</f>
        <v>#N/A</v>
      </c>
      <c r="L74" s="14" t="e" cm="1">
        <f t="array" ref="L74">VLOOKUP(Table3[[#This Row],[player_id]],IF(players_equipos[categoria]="Sumo",players_equipos[],""),3,FALSE)</f>
        <v>#N/A</v>
      </c>
      <c r="M74" s="14" t="e" cm="1">
        <f t="array" ref="M74">VLOOKUP(Table3[[#This Row],[player_id]],IF(players_equipos[categoria]="Rover",players_equipos[],""),3,FALSE)</f>
        <v>#N/A</v>
      </c>
      <c r="N74" s="14"/>
    </row>
    <row r="75" spans="1:14" x14ac:dyDescent="0.25">
      <c r="A75">
        <v>1085213</v>
      </c>
      <c r="B75" t="s">
        <v>50</v>
      </c>
      <c r="C75" s="4">
        <f>SUMIF(players_equipos[player_id],Table3[[#This Row],[player_id]],players_equipos[puntos])</f>
        <v>0</v>
      </c>
      <c r="D75" t="str">
        <f>LOOKUP(Table3[[#This Row],[puntos]],Table6[puntaje],Table6[rango])</f>
        <v>Blanco</v>
      </c>
      <c r="E75" s="4">
        <v>0</v>
      </c>
      <c r="F7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5" s="4" t="e" cm="1">
        <f t="array" ref="H75">VLOOKUP(Table3[[#This Row],[player_id]],IF(players_equipos[categoria]="Monster",players_equipos[],""),8,FALSE)</f>
        <v>#N/A</v>
      </c>
      <c r="I75" s="4" t="e" cm="1">
        <f t="array" ref="I75">VLOOKUP(Table3[[#This Row],[player_id]],IF(players_equipos[categoria]="Sumo",players_equipos[],""),8,FALSE)</f>
        <v>#N/A</v>
      </c>
      <c r="J75" s="4" t="e" cm="1">
        <f t="array" ref="J75">VLOOKUP(Table3[[#This Row],[player_id]],IF(players_equipos[categoria]="Rover",players_equipos[],""),8,FALSE)</f>
        <v>#N/A</v>
      </c>
      <c r="K75" s="14" t="e" cm="1">
        <f t="array" ref="K75">VLOOKUP(Table3[[#This Row],[player_id]],IF(players_equipos[categoria]="Monster",players_equipos[],""),3,FALSE)</f>
        <v>#N/A</v>
      </c>
      <c r="L75" s="14" t="e" cm="1">
        <f t="array" ref="L75">VLOOKUP(Table3[[#This Row],[player_id]],IF(players_equipos[categoria]="Sumo",players_equipos[],""),3,FALSE)</f>
        <v>#N/A</v>
      </c>
      <c r="M75" s="14" t="e" cm="1">
        <f t="array" ref="M75">VLOOKUP(Table3[[#This Row],[player_id]],IF(players_equipos[categoria]="Rover",players_equipos[],""),3,FALSE)</f>
        <v>#N/A</v>
      </c>
      <c r="N75" s="14"/>
    </row>
    <row r="76" spans="1:14" x14ac:dyDescent="0.25">
      <c r="A76">
        <v>1085104</v>
      </c>
      <c r="B76" t="s">
        <v>112</v>
      </c>
      <c r="C76" s="4">
        <f>SUMIF(players_equipos[player_id],Table3[[#This Row],[player_id]],players_equipos[puntos])</f>
        <v>0</v>
      </c>
      <c r="D76" t="str">
        <f>LOOKUP(Table3[[#This Row],[puntos]],Table6[puntaje],Table6[rango])</f>
        <v>Blanco</v>
      </c>
      <c r="E76" s="4">
        <v>0</v>
      </c>
      <c r="F7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6" s="4" t="e" cm="1">
        <f t="array" ref="H76">VLOOKUP(Table3[[#This Row],[player_id]],IF(players_equipos[categoria]="Monster",players_equipos[],""),8,FALSE)</f>
        <v>#N/A</v>
      </c>
      <c r="I76" s="4" t="e" cm="1">
        <f t="array" ref="I76">VLOOKUP(Table3[[#This Row],[player_id]],IF(players_equipos[categoria]="Sumo",players_equipos[],""),8,FALSE)</f>
        <v>#N/A</v>
      </c>
      <c r="J76" s="4" t="e" cm="1">
        <f t="array" ref="J76">VLOOKUP(Table3[[#This Row],[player_id]],IF(players_equipos[categoria]="Rover",players_equipos[],""),8,FALSE)</f>
        <v>#N/A</v>
      </c>
      <c r="K76" s="14" t="e" cm="1">
        <f t="array" ref="K76">VLOOKUP(Table3[[#This Row],[player_id]],IF(players_equipos[categoria]="Monster",players_equipos[],""),3,FALSE)</f>
        <v>#N/A</v>
      </c>
      <c r="L76" s="14" t="e" cm="1">
        <f t="array" ref="L76">VLOOKUP(Table3[[#This Row],[player_id]],IF(players_equipos[categoria]="Sumo",players_equipos[],""),3,FALSE)</f>
        <v>#N/A</v>
      </c>
      <c r="M76" s="14" t="e" cm="1">
        <f t="array" ref="M76">VLOOKUP(Table3[[#This Row],[player_id]],IF(players_equipos[categoria]="Rover",players_equipos[],""),3,FALSE)</f>
        <v>#N/A</v>
      </c>
      <c r="N76" s="14"/>
    </row>
    <row r="77" spans="1:14" x14ac:dyDescent="0.25">
      <c r="A77">
        <v>1085044</v>
      </c>
      <c r="B77" t="s">
        <v>106</v>
      </c>
      <c r="C77" s="4">
        <f>SUMIF(players_equipos[player_id],Table3[[#This Row],[player_id]],players_equipos[puntos])</f>
        <v>0</v>
      </c>
      <c r="D77" t="str">
        <f>LOOKUP(Table3[[#This Row],[puntos]],Table6[puntaje],Table6[rango])</f>
        <v>Blanco</v>
      </c>
      <c r="E77" s="4">
        <v>0</v>
      </c>
      <c r="F7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7" s="4" t="e" cm="1">
        <f t="array" ref="H77">VLOOKUP(Table3[[#This Row],[player_id]],IF(players_equipos[categoria]="Monster",players_equipos[],""),8,FALSE)</f>
        <v>#N/A</v>
      </c>
      <c r="I77" s="4" t="e" cm="1">
        <f t="array" ref="I77">VLOOKUP(Table3[[#This Row],[player_id]],IF(players_equipos[categoria]="Sumo",players_equipos[],""),8,FALSE)</f>
        <v>#N/A</v>
      </c>
      <c r="J77" s="4" t="e" cm="1">
        <f t="array" ref="J77">VLOOKUP(Table3[[#This Row],[player_id]],IF(players_equipos[categoria]="Rover",players_equipos[],""),8,FALSE)</f>
        <v>#N/A</v>
      </c>
      <c r="K77" s="14" t="e" cm="1">
        <f t="array" ref="K77">VLOOKUP(Table3[[#This Row],[player_id]],IF(players_equipos[categoria]="Monster",players_equipos[],""),3,FALSE)</f>
        <v>#N/A</v>
      </c>
      <c r="L77" s="14" t="e" cm="1">
        <f t="array" ref="L77">VLOOKUP(Table3[[#This Row],[player_id]],IF(players_equipos[categoria]="Sumo",players_equipos[],""),3,FALSE)</f>
        <v>#N/A</v>
      </c>
      <c r="M77" s="14" t="e" cm="1">
        <f t="array" ref="M77">VLOOKUP(Table3[[#This Row],[player_id]],IF(players_equipos[categoria]="Rover",players_equipos[],""),3,FALSE)</f>
        <v>#N/A</v>
      </c>
      <c r="N77" s="14"/>
    </row>
    <row r="78" spans="1:14" x14ac:dyDescent="0.25">
      <c r="A78">
        <v>1077735</v>
      </c>
      <c r="B78" t="s">
        <v>107</v>
      </c>
      <c r="C78" s="4">
        <f>SUMIF(players_equipos[player_id],Table3[[#This Row],[player_id]],players_equipos[puntos])</f>
        <v>0</v>
      </c>
      <c r="D78" t="str">
        <f>LOOKUP(Table3[[#This Row],[puntos]],Table6[puntaje],Table6[rango])</f>
        <v>Blanco</v>
      </c>
      <c r="E78" s="4">
        <v>0</v>
      </c>
      <c r="F7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8" s="4" t="e" cm="1">
        <f t="array" ref="H78">VLOOKUP(Table3[[#This Row],[player_id]],IF(players_equipos[categoria]="Monster",players_equipos[],""),8,FALSE)</f>
        <v>#N/A</v>
      </c>
      <c r="I78" s="4" t="e" cm="1">
        <f t="array" ref="I78">VLOOKUP(Table3[[#This Row],[player_id]],IF(players_equipos[categoria]="Sumo",players_equipos[],""),8,FALSE)</f>
        <v>#N/A</v>
      </c>
      <c r="J78" s="4" t="e" cm="1">
        <f t="array" ref="J78">VLOOKUP(Table3[[#This Row],[player_id]],IF(players_equipos[categoria]="Rover",players_equipos[],""),8,FALSE)</f>
        <v>#N/A</v>
      </c>
      <c r="K78" s="14" t="e" cm="1">
        <f t="array" ref="K78">VLOOKUP(Table3[[#This Row],[player_id]],IF(players_equipos[categoria]="Monster",players_equipos[],""),3,FALSE)</f>
        <v>#N/A</v>
      </c>
      <c r="L78" s="14" t="e" cm="1">
        <f t="array" ref="L78">VLOOKUP(Table3[[#This Row],[player_id]],IF(players_equipos[categoria]="Sumo",players_equipos[],""),3,FALSE)</f>
        <v>#N/A</v>
      </c>
      <c r="M78" s="14" t="e" cm="1">
        <f t="array" ref="M78">VLOOKUP(Table3[[#This Row],[player_id]],IF(players_equipos[categoria]="Rover",players_equipos[],""),3,FALSE)</f>
        <v>#N/A</v>
      </c>
      <c r="N78" s="14"/>
    </row>
    <row r="79" spans="1:14" x14ac:dyDescent="0.25">
      <c r="A79">
        <v>1077352</v>
      </c>
      <c r="B79" t="s">
        <v>102</v>
      </c>
      <c r="C79" s="4">
        <f>SUMIF(players_equipos[player_id],Table3[[#This Row],[player_id]],players_equipos[puntos])</f>
        <v>0</v>
      </c>
      <c r="D79" t="str">
        <f>LOOKUP(Table3[[#This Row],[puntos]],Table6[puntaje],Table6[rango])</f>
        <v>Blanco</v>
      </c>
      <c r="E79" s="4">
        <v>0</v>
      </c>
      <c r="F7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7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79" s="4" t="e" cm="1">
        <f t="array" ref="H79">VLOOKUP(Table3[[#This Row],[player_id]],IF(players_equipos[categoria]="Monster",players_equipos[],""),8,FALSE)</f>
        <v>#N/A</v>
      </c>
      <c r="I79" s="4" t="e" cm="1">
        <f t="array" ref="I79">VLOOKUP(Table3[[#This Row],[player_id]],IF(players_equipos[categoria]="Sumo",players_equipos[],""),8,FALSE)</f>
        <v>#N/A</v>
      </c>
      <c r="J79" s="4" t="e" cm="1">
        <f t="array" ref="J79">VLOOKUP(Table3[[#This Row],[player_id]],IF(players_equipos[categoria]="Rover",players_equipos[],""),8,FALSE)</f>
        <v>#N/A</v>
      </c>
      <c r="K79" s="14" t="e" cm="1">
        <f t="array" ref="K79">VLOOKUP(Table3[[#This Row],[player_id]],IF(players_equipos[categoria]="Monster",players_equipos[],""),3,FALSE)</f>
        <v>#N/A</v>
      </c>
      <c r="L79" s="14" t="e" cm="1">
        <f t="array" ref="L79">VLOOKUP(Table3[[#This Row],[player_id]],IF(players_equipos[categoria]="Sumo",players_equipos[],""),3,FALSE)</f>
        <v>#N/A</v>
      </c>
      <c r="M79" s="14" t="e" cm="1">
        <f t="array" ref="M79">VLOOKUP(Table3[[#This Row],[player_id]],IF(players_equipos[categoria]="Rover",players_equipos[],""),3,FALSE)</f>
        <v>#N/A</v>
      </c>
      <c r="N79" s="14"/>
    </row>
    <row r="80" spans="1:14" x14ac:dyDescent="0.25">
      <c r="A80">
        <v>1077018</v>
      </c>
      <c r="B80" t="s">
        <v>41</v>
      </c>
      <c r="C80" s="4">
        <f>SUMIF(players_equipos[player_id],Table3[[#This Row],[player_id]],players_equipos[puntos])</f>
        <v>0</v>
      </c>
      <c r="D80" t="str">
        <f>LOOKUP(Table3[[#This Row],[puntos]],Table6[puntaje],Table6[rango])</f>
        <v>Blanco</v>
      </c>
      <c r="E80" s="4">
        <v>0</v>
      </c>
      <c r="F8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0" s="4" t="e" cm="1">
        <f t="array" ref="H80">VLOOKUP(Table3[[#This Row],[player_id]],IF(players_equipos[categoria]="Monster",players_equipos[],""),8,FALSE)</f>
        <v>#N/A</v>
      </c>
      <c r="I80" s="4" t="e" cm="1">
        <f t="array" ref="I80">VLOOKUP(Table3[[#This Row],[player_id]],IF(players_equipos[categoria]="Sumo",players_equipos[],""),8,FALSE)</f>
        <v>#N/A</v>
      </c>
      <c r="J80" s="4" t="e" cm="1">
        <f t="array" ref="J80">VLOOKUP(Table3[[#This Row],[player_id]],IF(players_equipos[categoria]="Rover",players_equipos[],""),8,FALSE)</f>
        <v>#N/A</v>
      </c>
      <c r="K80" s="14" t="e" cm="1">
        <f t="array" ref="K80">VLOOKUP(Table3[[#This Row],[player_id]],IF(players_equipos[categoria]="Monster",players_equipos[],""),3,FALSE)</f>
        <v>#N/A</v>
      </c>
      <c r="L80" s="14" t="e" cm="1">
        <f t="array" ref="L80">VLOOKUP(Table3[[#This Row],[player_id]],IF(players_equipos[categoria]="Sumo",players_equipos[],""),3,FALSE)</f>
        <v>#N/A</v>
      </c>
      <c r="M80" s="14" t="e" cm="1">
        <f t="array" ref="M80">VLOOKUP(Table3[[#This Row],[player_id]],IF(players_equipos[categoria]="Rover",players_equipos[],""),3,FALSE)</f>
        <v>#N/A</v>
      </c>
      <c r="N80" s="14"/>
    </row>
    <row r="81" spans="1:14" x14ac:dyDescent="0.25">
      <c r="A81">
        <v>1076972</v>
      </c>
      <c r="B81" t="s">
        <v>70</v>
      </c>
      <c r="C81" s="4">
        <f>SUMIF(players_equipos[player_id],Table3[[#This Row],[player_id]],players_equipos[puntos])</f>
        <v>0</v>
      </c>
      <c r="D81" t="str">
        <f>LOOKUP(Table3[[#This Row],[puntos]],Table6[puntaje],Table6[rango])</f>
        <v>Blanco</v>
      </c>
      <c r="E81" s="4">
        <v>0</v>
      </c>
      <c r="F8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1" s="4" t="e" cm="1">
        <f t="array" ref="H81">VLOOKUP(Table3[[#This Row],[player_id]],IF(players_equipos[categoria]="Monster",players_equipos[],""),8,FALSE)</f>
        <v>#N/A</v>
      </c>
      <c r="I81" s="4" t="e" cm="1">
        <f t="array" ref="I81">VLOOKUP(Table3[[#This Row],[player_id]],IF(players_equipos[categoria]="Sumo",players_equipos[],""),8,FALSE)</f>
        <v>#N/A</v>
      </c>
      <c r="J81" s="4" t="e" cm="1">
        <f t="array" ref="J81">VLOOKUP(Table3[[#This Row],[player_id]],IF(players_equipos[categoria]="Rover",players_equipos[],""),8,FALSE)</f>
        <v>#N/A</v>
      </c>
      <c r="K81" s="14" t="e" cm="1">
        <f t="array" ref="K81">VLOOKUP(Table3[[#This Row],[player_id]],IF(players_equipos[categoria]="Monster",players_equipos[],""),3,FALSE)</f>
        <v>#N/A</v>
      </c>
      <c r="L81" s="14" t="e" cm="1">
        <f t="array" ref="L81">VLOOKUP(Table3[[#This Row],[player_id]],IF(players_equipos[categoria]="Sumo",players_equipos[],""),3,FALSE)</f>
        <v>#N/A</v>
      </c>
      <c r="M81" s="14" t="e" cm="1">
        <f t="array" ref="M81">VLOOKUP(Table3[[#This Row],[player_id]],IF(players_equipos[categoria]="Rover",players_equipos[],""),3,FALSE)</f>
        <v>#N/A</v>
      </c>
      <c r="N81" s="14"/>
    </row>
    <row r="82" spans="1:14" x14ac:dyDescent="0.25">
      <c r="A82">
        <v>1076686</v>
      </c>
      <c r="B82" t="s">
        <v>105</v>
      </c>
      <c r="C82" s="4">
        <f>SUMIF(players_equipos[player_id],Table3[[#This Row],[player_id]],players_equipos[puntos])</f>
        <v>0</v>
      </c>
      <c r="D82" t="str">
        <f>LOOKUP(Table3[[#This Row],[puntos]],Table6[puntaje],Table6[rango])</f>
        <v>Blanco</v>
      </c>
      <c r="E82" s="4">
        <v>0</v>
      </c>
      <c r="F8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2" s="4" t="e" cm="1">
        <f t="array" ref="H82">VLOOKUP(Table3[[#This Row],[player_id]],IF(players_equipos[categoria]="Monster",players_equipos[],""),8,FALSE)</f>
        <v>#N/A</v>
      </c>
      <c r="I82" s="4" t="e" cm="1">
        <f t="array" ref="I82">VLOOKUP(Table3[[#This Row],[player_id]],IF(players_equipos[categoria]="Sumo",players_equipos[],""),8,FALSE)</f>
        <v>#N/A</v>
      </c>
      <c r="J82" s="4" t="e" cm="1">
        <f t="array" ref="J82">VLOOKUP(Table3[[#This Row],[player_id]],IF(players_equipos[categoria]="Rover",players_equipos[],""),8,FALSE)</f>
        <v>#N/A</v>
      </c>
      <c r="K82" s="14" t="e" cm="1">
        <f t="array" ref="K82">VLOOKUP(Table3[[#This Row],[player_id]],IF(players_equipos[categoria]="Monster",players_equipos[],""),3,FALSE)</f>
        <v>#N/A</v>
      </c>
      <c r="L82" s="14" t="e" cm="1">
        <f t="array" ref="L82">VLOOKUP(Table3[[#This Row],[player_id]],IF(players_equipos[categoria]="Sumo",players_equipos[],""),3,FALSE)</f>
        <v>#N/A</v>
      </c>
      <c r="M82" s="14" t="e" cm="1">
        <f t="array" ref="M82">VLOOKUP(Table3[[#This Row],[player_id]],IF(players_equipos[categoria]="Rover",players_equipos[],""),3,FALSE)</f>
        <v>#N/A</v>
      </c>
      <c r="N82" s="14"/>
    </row>
    <row r="83" spans="1:14" x14ac:dyDescent="0.25">
      <c r="A83">
        <v>1076404</v>
      </c>
      <c r="B83" t="s">
        <v>100</v>
      </c>
      <c r="C83" s="4">
        <f>SUMIF(players_equipos[player_id],Table3[[#This Row],[player_id]],players_equipos[puntos])</f>
        <v>0</v>
      </c>
      <c r="D83" t="str">
        <f>LOOKUP(Table3[[#This Row],[puntos]],Table6[puntaje],Table6[rango])</f>
        <v>Blanco</v>
      </c>
      <c r="E83" s="4">
        <v>0</v>
      </c>
      <c r="F8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3" s="4" t="e" cm="1">
        <f t="array" ref="H83">VLOOKUP(Table3[[#This Row],[player_id]],IF(players_equipos[categoria]="Monster",players_equipos[],""),8,FALSE)</f>
        <v>#N/A</v>
      </c>
      <c r="I83" s="4" t="e" cm="1">
        <f t="array" ref="I83">VLOOKUP(Table3[[#This Row],[player_id]],IF(players_equipos[categoria]="Sumo",players_equipos[],""),8,FALSE)</f>
        <v>#N/A</v>
      </c>
      <c r="J83" s="4" t="e" cm="1">
        <f t="array" ref="J83">VLOOKUP(Table3[[#This Row],[player_id]],IF(players_equipos[categoria]="Rover",players_equipos[],""),8,FALSE)</f>
        <v>#N/A</v>
      </c>
      <c r="K83" s="14" t="e" cm="1">
        <f t="array" ref="K83">VLOOKUP(Table3[[#This Row],[player_id]],IF(players_equipos[categoria]="Monster",players_equipos[],""),3,FALSE)</f>
        <v>#N/A</v>
      </c>
      <c r="L83" s="14" t="e" cm="1">
        <f t="array" ref="L83">VLOOKUP(Table3[[#This Row],[player_id]],IF(players_equipos[categoria]="Sumo",players_equipos[],""),3,FALSE)</f>
        <v>#N/A</v>
      </c>
      <c r="M83" s="14" t="e" cm="1">
        <f t="array" ref="M83">VLOOKUP(Table3[[#This Row],[player_id]],IF(players_equipos[categoria]="Rover",players_equipos[],""),3,FALSE)</f>
        <v>#N/A</v>
      </c>
      <c r="N83" s="14"/>
    </row>
    <row r="84" spans="1:14" x14ac:dyDescent="0.25">
      <c r="A84">
        <v>1075327</v>
      </c>
      <c r="B84" t="s">
        <v>103</v>
      </c>
      <c r="C84" s="4">
        <f>SUMIF(players_equipos[player_id],Table3[[#This Row],[player_id]],players_equipos[puntos])</f>
        <v>0</v>
      </c>
      <c r="D84" t="str">
        <f>LOOKUP(Table3[[#This Row],[puntos]],Table6[puntaje],Table6[rango])</f>
        <v>Blanco</v>
      </c>
      <c r="E84" s="4">
        <v>0</v>
      </c>
      <c r="F8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4" s="4" t="e" cm="1">
        <f t="array" ref="H84">VLOOKUP(Table3[[#This Row],[player_id]],IF(players_equipos[categoria]="Monster",players_equipos[],""),8,FALSE)</f>
        <v>#N/A</v>
      </c>
      <c r="I84" s="4" t="e" cm="1">
        <f t="array" ref="I84">VLOOKUP(Table3[[#This Row],[player_id]],IF(players_equipos[categoria]="Sumo",players_equipos[],""),8,FALSE)</f>
        <v>#N/A</v>
      </c>
      <c r="J84" s="4" t="e" cm="1">
        <f t="array" ref="J84">VLOOKUP(Table3[[#This Row],[player_id]],IF(players_equipos[categoria]="Rover",players_equipos[],""),8,FALSE)</f>
        <v>#N/A</v>
      </c>
      <c r="K84" s="14" t="e" cm="1">
        <f t="array" ref="K84">VLOOKUP(Table3[[#This Row],[player_id]],IF(players_equipos[categoria]="Monster",players_equipos[],""),3,FALSE)</f>
        <v>#N/A</v>
      </c>
      <c r="L84" s="14" t="e" cm="1">
        <f t="array" ref="L84">VLOOKUP(Table3[[#This Row],[player_id]],IF(players_equipos[categoria]="Sumo",players_equipos[],""),3,FALSE)</f>
        <v>#N/A</v>
      </c>
      <c r="M84" s="14" t="e" cm="1">
        <f t="array" ref="M84">VLOOKUP(Table3[[#This Row],[player_id]],IF(players_equipos[categoria]="Rover",players_equipos[],""),3,FALSE)</f>
        <v>#N/A</v>
      </c>
      <c r="N84" s="14"/>
    </row>
    <row r="85" spans="1:14" x14ac:dyDescent="0.25">
      <c r="A85">
        <v>1075273</v>
      </c>
      <c r="B85" t="s">
        <v>68</v>
      </c>
      <c r="C85" s="4">
        <f>SUMIF(players_equipos[player_id],Table3[[#This Row],[player_id]],players_equipos[puntos])</f>
        <v>0</v>
      </c>
      <c r="D85" t="str">
        <f>LOOKUP(Table3[[#This Row],[puntos]],Table6[puntaje],Table6[rango])</f>
        <v>Blanco</v>
      </c>
      <c r="E85" s="4">
        <v>0</v>
      </c>
      <c r="F8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5" s="4" t="e" cm="1">
        <f t="array" ref="H85">VLOOKUP(Table3[[#This Row],[player_id]],IF(players_equipos[categoria]="Monster",players_equipos[],""),8,FALSE)</f>
        <v>#N/A</v>
      </c>
      <c r="I85" s="4" t="e" cm="1">
        <f t="array" ref="I85">VLOOKUP(Table3[[#This Row],[player_id]],IF(players_equipos[categoria]="Sumo",players_equipos[],""),8,FALSE)</f>
        <v>#N/A</v>
      </c>
      <c r="J85" s="4" t="e" cm="1">
        <f t="array" ref="J85">VLOOKUP(Table3[[#This Row],[player_id]],IF(players_equipos[categoria]="Rover",players_equipos[],""),8,FALSE)</f>
        <v>#N/A</v>
      </c>
      <c r="K85" s="14" t="e" cm="1">
        <f t="array" ref="K85">VLOOKUP(Table3[[#This Row],[player_id]],IF(players_equipos[categoria]="Monster",players_equipos[],""),3,FALSE)</f>
        <v>#N/A</v>
      </c>
      <c r="L85" s="14" t="e" cm="1">
        <f t="array" ref="L85">VLOOKUP(Table3[[#This Row],[player_id]],IF(players_equipos[categoria]="Sumo",players_equipos[],""),3,FALSE)</f>
        <v>#N/A</v>
      </c>
      <c r="M85" s="14" t="e" cm="1">
        <f t="array" ref="M85">VLOOKUP(Table3[[#This Row],[player_id]],IF(players_equipos[categoria]="Rover",players_equipos[],""),3,FALSE)</f>
        <v>#N/A</v>
      </c>
      <c r="N85" s="14"/>
    </row>
    <row r="86" spans="1:14" x14ac:dyDescent="0.25">
      <c r="A86">
        <v>1075268</v>
      </c>
      <c r="B86" t="s">
        <v>99</v>
      </c>
      <c r="C86" s="4">
        <f>SUMIF(players_equipos[player_id],Table3[[#This Row],[player_id]],players_equipos[puntos])</f>
        <v>0</v>
      </c>
      <c r="D86" t="str">
        <f>LOOKUP(Table3[[#This Row],[puntos]],Table6[puntaje],Table6[rango])</f>
        <v>Blanco</v>
      </c>
      <c r="E86" s="4">
        <v>0</v>
      </c>
      <c r="F8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6" s="4" t="e" cm="1">
        <f t="array" ref="H86">VLOOKUP(Table3[[#This Row],[player_id]],IF(players_equipos[categoria]="Monster",players_equipos[],""),8,FALSE)</f>
        <v>#N/A</v>
      </c>
      <c r="I86" s="4" t="e" cm="1">
        <f t="array" ref="I86">VLOOKUP(Table3[[#This Row],[player_id]],IF(players_equipos[categoria]="Sumo",players_equipos[],""),8,FALSE)</f>
        <v>#N/A</v>
      </c>
      <c r="J86" s="4" t="e" cm="1">
        <f t="array" ref="J86">VLOOKUP(Table3[[#This Row],[player_id]],IF(players_equipos[categoria]="Rover",players_equipos[],""),8,FALSE)</f>
        <v>#N/A</v>
      </c>
      <c r="K86" s="14" t="e" cm="1">
        <f t="array" ref="K86">VLOOKUP(Table3[[#This Row],[player_id]],IF(players_equipos[categoria]="Monster",players_equipos[],""),3,FALSE)</f>
        <v>#N/A</v>
      </c>
      <c r="L86" s="14" t="e" cm="1">
        <f t="array" ref="L86">VLOOKUP(Table3[[#This Row],[player_id]],IF(players_equipos[categoria]="Sumo",players_equipos[],""),3,FALSE)</f>
        <v>#N/A</v>
      </c>
      <c r="M86" s="14" t="e" cm="1">
        <f t="array" ref="M86">VLOOKUP(Table3[[#This Row],[player_id]],IF(players_equipos[categoria]="Rover",players_equipos[],""),3,FALSE)</f>
        <v>#N/A</v>
      </c>
      <c r="N86" s="14"/>
    </row>
    <row r="87" spans="1:14" x14ac:dyDescent="0.25">
      <c r="A87">
        <v>1075105</v>
      </c>
      <c r="B87" t="s">
        <v>49</v>
      </c>
      <c r="C87" s="4">
        <f>SUMIF(players_equipos[player_id],Table3[[#This Row],[player_id]],players_equipos[puntos])</f>
        <v>0</v>
      </c>
      <c r="D87" t="str">
        <f>LOOKUP(Table3[[#This Row],[puntos]],Table6[puntaje],Table6[rango])</f>
        <v>Blanco</v>
      </c>
      <c r="E87" s="4">
        <v>0</v>
      </c>
      <c r="F8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7" s="4" t="e" cm="1">
        <f t="array" ref="H87">VLOOKUP(Table3[[#This Row],[player_id]],IF(players_equipos[categoria]="Monster",players_equipos[],""),8,FALSE)</f>
        <v>#N/A</v>
      </c>
      <c r="I87" s="4" t="e" cm="1">
        <f t="array" ref="I87">VLOOKUP(Table3[[#This Row],[player_id]],IF(players_equipos[categoria]="Sumo",players_equipos[],""),8,FALSE)</f>
        <v>#N/A</v>
      </c>
      <c r="J87" s="4" t="e" cm="1">
        <f t="array" ref="J87">VLOOKUP(Table3[[#This Row],[player_id]],IF(players_equipos[categoria]="Rover",players_equipos[],""),8,FALSE)</f>
        <v>#N/A</v>
      </c>
      <c r="K87" s="14" t="e" cm="1">
        <f t="array" ref="K87">VLOOKUP(Table3[[#This Row],[player_id]],IF(players_equipos[categoria]="Monster",players_equipos[],""),3,FALSE)</f>
        <v>#N/A</v>
      </c>
      <c r="L87" s="14" t="e" cm="1">
        <f t="array" ref="L87">VLOOKUP(Table3[[#This Row],[player_id]],IF(players_equipos[categoria]="Sumo",players_equipos[],""),3,FALSE)</f>
        <v>#N/A</v>
      </c>
      <c r="M87" s="14" t="e" cm="1">
        <f t="array" ref="M87">VLOOKUP(Table3[[#This Row],[player_id]],IF(players_equipos[categoria]="Rover",players_equipos[],""),3,FALSE)</f>
        <v>#N/A</v>
      </c>
      <c r="N87" s="14"/>
    </row>
    <row r="88" spans="1:14" x14ac:dyDescent="0.25">
      <c r="A88">
        <v>1074974</v>
      </c>
      <c r="B88" t="s">
        <v>39</v>
      </c>
      <c r="C88" s="4">
        <f>SUMIF(players_equipos[player_id],Table3[[#This Row],[player_id]],players_equipos[puntos])</f>
        <v>0</v>
      </c>
      <c r="D88" t="str">
        <f>LOOKUP(Table3[[#This Row],[puntos]],Table6[puntaje],Table6[rango])</f>
        <v>Blanco</v>
      </c>
      <c r="E88" s="4">
        <v>0</v>
      </c>
      <c r="F88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8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8" s="4" t="e" cm="1">
        <f t="array" ref="H88">VLOOKUP(Table3[[#This Row],[player_id]],IF(players_equipos[categoria]="Monster",players_equipos[],""),8,FALSE)</f>
        <v>#N/A</v>
      </c>
      <c r="I88" s="4" t="e" cm="1">
        <f t="array" ref="I88">VLOOKUP(Table3[[#This Row],[player_id]],IF(players_equipos[categoria]="Sumo",players_equipos[],""),8,FALSE)</f>
        <v>#N/A</v>
      </c>
      <c r="J88" s="4" t="e" cm="1">
        <f t="array" ref="J88">VLOOKUP(Table3[[#This Row],[player_id]],IF(players_equipos[categoria]="Rover",players_equipos[],""),8,FALSE)</f>
        <v>#N/A</v>
      </c>
      <c r="K88" s="14" t="e" cm="1">
        <f t="array" ref="K88">VLOOKUP(Table3[[#This Row],[player_id]],IF(players_equipos[categoria]="Monster",players_equipos[],""),3,FALSE)</f>
        <v>#N/A</v>
      </c>
      <c r="L88" s="14" t="e" cm="1">
        <f t="array" ref="L88">VLOOKUP(Table3[[#This Row],[player_id]],IF(players_equipos[categoria]="Sumo",players_equipos[],""),3,FALSE)</f>
        <v>#N/A</v>
      </c>
      <c r="M88" s="14" t="e" cm="1">
        <f t="array" ref="M88">VLOOKUP(Table3[[#This Row],[player_id]],IF(players_equipos[categoria]="Rover",players_equipos[],""),3,FALSE)</f>
        <v>#N/A</v>
      </c>
      <c r="N88" s="14"/>
    </row>
    <row r="89" spans="1:14" x14ac:dyDescent="0.25">
      <c r="A89">
        <v>1074570</v>
      </c>
      <c r="B89" t="s">
        <v>104</v>
      </c>
      <c r="C89" s="4">
        <f>SUMIF(players_equipos[player_id],Table3[[#This Row],[player_id]],players_equipos[puntos])</f>
        <v>0</v>
      </c>
      <c r="D89" t="str">
        <f>LOOKUP(Table3[[#This Row],[puntos]],Table6[puntaje],Table6[rango])</f>
        <v>Blanco</v>
      </c>
      <c r="E89" s="4">
        <v>0</v>
      </c>
      <c r="F8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8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89" s="4" t="e" cm="1">
        <f t="array" ref="H89">VLOOKUP(Table3[[#This Row],[player_id]],IF(players_equipos[categoria]="Monster",players_equipos[],""),8,FALSE)</f>
        <v>#N/A</v>
      </c>
      <c r="I89" s="4" t="e" cm="1">
        <f t="array" ref="I89">VLOOKUP(Table3[[#This Row],[player_id]],IF(players_equipos[categoria]="Sumo",players_equipos[],""),8,FALSE)</f>
        <v>#N/A</v>
      </c>
      <c r="J89" s="4" t="e" cm="1">
        <f t="array" ref="J89">VLOOKUP(Table3[[#This Row],[player_id]],IF(players_equipos[categoria]="Rover",players_equipos[],""),8,FALSE)</f>
        <v>#N/A</v>
      </c>
      <c r="K89" s="14" t="e" cm="1">
        <f t="array" ref="K89">VLOOKUP(Table3[[#This Row],[player_id]],IF(players_equipos[categoria]="Monster",players_equipos[],""),3,FALSE)</f>
        <v>#N/A</v>
      </c>
      <c r="L89" s="14" t="e" cm="1">
        <f t="array" ref="L89">VLOOKUP(Table3[[#This Row],[player_id]],IF(players_equipos[categoria]="Sumo",players_equipos[],""),3,FALSE)</f>
        <v>#N/A</v>
      </c>
      <c r="M89" s="14" t="e" cm="1">
        <f t="array" ref="M89">VLOOKUP(Table3[[#This Row],[player_id]],IF(players_equipos[categoria]="Rover",players_equipos[],""),3,FALSE)</f>
        <v>#N/A</v>
      </c>
      <c r="N89" s="14"/>
    </row>
    <row r="90" spans="1:14" x14ac:dyDescent="0.25">
      <c r="A90">
        <v>1074439</v>
      </c>
      <c r="B90" t="s">
        <v>101</v>
      </c>
      <c r="C90" s="4">
        <f>SUMIF(players_equipos[player_id],Table3[[#This Row],[player_id]],players_equipos[puntos])</f>
        <v>0</v>
      </c>
      <c r="D90" t="str">
        <f>LOOKUP(Table3[[#This Row],[puntos]],Table6[puntaje],Table6[rango])</f>
        <v>Blanco</v>
      </c>
      <c r="E90" s="4">
        <v>0</v>
      </c>
      <c r="F9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0" s="4" t="e" cm="1">
        <f t="array" ref="H90">VLOOKUP(Table3[[#This Row],[player_id]],IF(players_equipos[categoria]="Monster",players_equipos[],""),8,FALSE)</f>
        <v>#N/A</v>
      </c>
      <c r="I90" s="4" t="e" cm="1">
        <f t="array" ref="I90">VLOOKUP(Table3[[#This Row],[player_id]],IF(players_equipos[categoria]="Sumo",players_equipos[],""),8,FALSE)</f>
        <v>#N/A</v>
      </c>
      <c r="J90" s="4" t="e" cm="1">
        <f t="array" ref="J90">VLOOKUP(Table3[[#This Row],[player_id]],IF(players_equipos[categoria]="Rover",players_equipos[],""),8,FALSE)</f>
        <v>#N/A</v>
      </c>
      <c r="K90" s="14" t="e" cm="1">
        <f t="array" ref="K90">VLOOKUP(Table3[[#This Row],[player_id]],IF(players_equipos[categoria]="Monster",players_equipos[],""),3,FALSE)</f>
        <v>#N/A</v>
      </c>
      <c r="L90" s="14" t="e" cm="1">
        <f t="array" ref="L90">VLOOKUP(Table3[[#This Row],[player_id]],IF(players_equipos[categoria]="Sumo",players_equipos[],""),3,FALSE)</f>
        <v>#N/A</v>
      </c>
      <c r="M90" s="14" t="e" cm="1">
        <f t="array" ref="M90">VLOOKUP(Table3[[#This Row],[player_id]],IF(players_equipos[categoria]="Rover",players_equipos[],""),3,FALSE)</f>
        <v>#N/A</v>
      </c>
      <c r="N90" s="14"/>
    </row>
    <row r="91" spans="1:14" x14ac:dyDescent="0.25">
      <c r="A91">
        <v>1074213</v>
      </c>
      <c r="B91" t="s">
        <v>98</v>
      </c>
      <c r="C91" s="4">
        <f>SUMIF(players_equipos[player_id],Table3[[#This Row],[player_id]],players_equipos[puntos])</f>
        <v>0</v>
      </c>
      <c r="D91" t="str">
        <f>LOOKUP(Table3[[#This Row],[puntos]],Table6[puntaje],Table6[rango])</f>
        <v>Blanco</v>
      </c>
      <c r="E91" s="4">
        <v>0</v>
      </c>
      <c r="F9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1" s="4" t="e" cm="1">
        <f t="array" ref="H91">VLOOKUP(Table3[[#This Row],[player_id]],IF(players_equipos[categoria]="Monster",players_equipos[],""),8,FALSE)</f>
        <v>#N/A</v>
      </c>
      <c r="I91" s="4" t="e" cm="1">
        <f t="array" ref="I91">VLOOKUP(Table3[[#This Row],[player_id]],IF(players_equipos[categoria]="Sumo",players_equipos[],""),8,FALSE)</f>
        <v>#N/A</v>
      </c>
      <c r="J91" s="4" t="e" cm="1">
        <f t="array" ref="J91">VLOOKUP(Table3[[#This Row],[player_id]],IF(players_equipos[categoria]="Rover",players_equipos[],""),8,FALSE)</f>
        <v>#N/A</v>
      </c>
      <c r="K91" s="14" t="e" cm="1">
        <f t="array" ref="K91">VLOOKUP(Table3[[#This Row],[player_id]],IF(players_equipos[categoria]="Monster",players_equipos[],""),3,FALSE)</f>
        <v>#N/A</v>
      </c>
      <c r="L91" s="14" t="e" cm="1">
        <f t="array" ref="L91">VLOOKUP(Table3[[#This Row],[player_id]],IF(players_equipos[categoria]="Sumo",players_equipos[],""),3,FALSE)</f>
        <v>#N/A</v>
      </c>
      <c r="M91" s="14" t="e" cm="1">
        <f t="array" ref="M91">VLOOKUP(Table3[[#This Row],[player_id]],IF(players_equipos[categoria]="Rover",players_equipos[],""),3,FALSE)</f>
        <v>#N/A</v>
      </c>
      <c r="N91" s="14"/>
    </row>
    <row r="92" spans="1:14" x14ac:dyDescent="0.25">
      <c r="A92">
        <v>1074175</v>
      </c>
      <c r="B92" t="s">
        <v>69</v>
      </c>
      <c r="C92" s="4">
        <f>SUMIF(players_equipos[player_id],Table3[[#This Row],[player_id]],players_equipos[puntos])</f>
        <v>0</v>
      </c>
      <c r="D92" t="str">
        <f>LOOKUP(Table3[[#This Row],[puntos]],Table6[puntaje],Table6[rango])</f>
        <v>Blanco</v>
      </c>
      <c r="E92" s="4">
        <v>0</v>
      </c>
      <c r="F92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2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2" s="4" t="e" cm="1">
        <f t="array" ref="H92">VLOOKUP(Table3[[#This Row],[player_id]],IF(players_equipos[categoria]="Monster",players_equipos[],""),8,FALSE)</f>
        <v>#N/A</v>
      </c>
      <c r="I92" s="4" t="e" cm="1">
        <f t="array" ref="I92">VLOOKUP(Table3[[#This Row],[player_id]],IF(players_equipos[categoria]="Sumo",players_equipos[],""),8,FALSE)</f>
        <v>#N/A</v>
      </c>
      <c r="J92" s="4" t="e" cm="1">
        <f t="array" ref="J92">VLOOKUP(Table3[[#This Row],[player_id]],IF(players_equipos[categoria]="Rover",players_equipos[],""),8,FALSE)</f>
        <v>#N/A</v>
      </c>
      <c r="K92" s="14" t="e" cm="1">
        <f t="array" ref="K92">VLOOKUP(Table3[[#This Row],[player_id]],IF(players_equipos[categoria]="Monster",players_equipos[],""),3,FALSE)</f>
        <v>#N/A</v>
      </c>
      <c r="L92" s="14" t="e" cm="1">
        <f t="array" ref="L92">VLOOKUP(Table3[[#This Row],[player_id]],IF(players_equipos[categoria]="Sumo",players_equipos[],""),3,FALSE)</f>
        <v>#N/A</v>
      </c>
      <c r="M92" s="14" t="e" cm="1">
        <f t="array" ref="M92">VLOOKUP(Table3[[#This Row],[player_id]],IF(players_equipos[categoria]="Rover",players_equipos[],""),3,FALSE)</f>
        <v>#N/A</v>
      </c>
      <c r="N92" s="14"/>
    </row>
    <row r="93" spans="1:14" x14ac:dyDescent="0.25">
      <c r="A93">
        <v>1073792</v>
      </c>
      <c r="B93" t="s">
        <v>40</v>
      </c>
      <c r="C93" s="4">
        <f>SUMIF(players_equipos[player_id],Table3[[#This Row],[player_id]],players_equipos[puntos])</f>
        <v>0</v>
      </c>
      <c r="D93" t="str">
        <f>LOOKUP(Table3[[#This Row],[puntos]],Table6[puntaje],Table6[rango])</f>
        <v>Blanco</v>
      </c>
      <c r="E93" s="4">
        <v>0</v>
      </c>
      <c r="F93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3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3" s="4" t="e" cm="1">
        <f t="array" ref="H93">VLOOKUP(Table3[[#This Row],[player_id]],IF(players_equipos[categoria]="Monster",players_equipos[],""),8,FALSE)</f>
        <v>#N/A</v>
      </c>
      <c r="I93" s="4" t="e" cm="1">
        <f t="array" ref="I93">VLOOKUP(Table3[[#This Row],[player_id]],IF(players_equipos[categoria]="Sumo",players_equipos[],""),8,FALSE)</f>
        <v>#N/A</v>
      </c>
      <c r="J93" s="4" t="e" cm="1">
        <f t="array" ref="J93">VLOOKUP(Table3[[#This Row],[player_id]],IF(players_equipos[categoria]="Rover",players_equipos[],""),8,FALSE)</f>
        <v>#N/A</v>
      </c>
      <c r="K93" s="14" t="e" cm="1">
        <f t="array" ref="K93">VLOOKUP(Table3[[#This Row],[player_id]],IF(players_equipos[categoria]="Monster",players_equipos[],""),3,FALSE)</f>
        <v>#N/A</v>
      </c>
      <c r="L93" s="14" t="e" cm="1">
        <f t="array" ref="L93">VLOOKUP(Table3[[#This Row],[player_id]],IF(players_equipos[categoria]="Sumo",players_equipos[],""),3,FALSE)</f>
        <v>#N/A</v>
      </c>
      <c r="M93" s="14" t="e" cm="1">
        <f t="array" ref="M93">VLOOKUP(Table3[[#This Row],[player_id]],IF(players_equipos[categoria]="Rover",players_equipos[],""),3,FALSE)</f>
        <v>#N/A</v>
      </c>
      <c r="N93" s="14"/>
    </row>
    <row r="94" spans="1:14" x14ac:dyDescent="0.25">
      <c r="A94">
        <v>1073422</v>
      </c>
      <c r="B94" t="s">
        <v>71</v>
      </c>
      <c r="C94" s="4">
        <f>SUMIF(players_equipos[player_id],Table3[[#This Row],[player_id]],players_equipos[puntos])</f>
        <v>0</v>
      </c>
      <c r="D94" t="str">
        <f>LOOKUP(Table3[[#This Row],[puntos]],Table6[puntaje],Table6[rango])</f>
        <v>Blanco</v>
      </c>
      <c r="E94" s="4">
        <v>0</v>
      </c>
      <c r="F94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4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4" s="4" t="e" cm="1">
        <f t="array" ref="H94">VLOOKUP(Table3[[#This Row],[player_id]],IF(players_equipos[categoria]="Monster",players_equipos[],""),8,FALSE)</f>
        <v>#N/A</v>
      </c>
      <c r="I94" s="4" t="e" cm="1">
        <f t="array" ref="I94">VLOOKUP(Table3[[#This Row],[player_id]],IF(players_equipos[categoria]="Sumo",players_equipos[],""),8,FALSE)</f>
        <v>#N/A</v>
      </c>
      <c r="J94" s="4" t="e" cm="1">
        <f t="array" ref="J94">VLOOKUP(Table3[[#This Row],[player_id]],IF(players_equipos[categoria]="Rover",players_equipos[],""),8,FALSE)</f>
        <v>#N/A</v>
      </c>
      <c r="K94" s="14" t="e" cm="1">
        <f t="array" ref="K94">VLOOKUP(Table3[[#This Row],[player_id]],IF(players_equipos[categoria]="Monster",players_equipos[],""),3,FALSE)</f>
        <v>#N/A</v>
      </c>
      <c r="L94" s="14" t="e" cm="1">
        <f t="array" ref="L94">VLOOKUP(Table3[[#This Row],[player_id]],IF(players_equipos[categoria]="Sumo",players_equipos[],""),3,FALSE)</f>
        <v>#N/A</v>
      </c>
      <c r="M94" s="14" t="e" cm="1">
        <f t="array" ref="M94">VLOOKUP(Table3[[#This Row],[player_id]],IF(players_equipos[categoria]="Rover",players_equipos[],""),3,FALSE)</f>
        <v>#N/A</v>
      </c>
      <c r="N94" s="14"/>
    </row>
    <row r="95" spans="1:14" x14ac:dyDescent="0.25">
      <c r="A95">
        <v>1072566</v>
      </c>
      <c r="B95" t="s">
        <v>36</v>
      </c>
      <c r="C95" s="4">
        <f>SUMIF(players_equipos[player_id],Table3[[#This Row],[player_id]],players_equipos[puntos])</f>
        <v>0</v>
      </c>
      <c r="D95" t="str">
        <f>LOOKUP(Table3[[#This Row],[puntos]],Table6[puntaje],Table6[rango])</f>
        <v>Blanco</v>
      </c>
      <c r="E95" s="4">
        <v>0</v>
      </c>
      <c r="F95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5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5" s="4" t="e" cm="1">
        <f t="array" ref="H95">VLOOKUP(Table3[[#This Row],[player_id]],IF(players_equipos[categoria]="Monster",players_equipos[],""),8,FALSE)</f>
        <v>#N/A</v>
      </c>
      <c r="I95" s="4" t="e" cm="1">
        <f t="array" ref="I95">VLOOKUP(Table3[[#This Row],[player_id]],IF(players_equipos[categoria]="Sumo",players_equipos[],""),8,FALSE)</f>
        <v>#N/A</v>
      </c>
      <c r="J95" s="4" t="e" cm="1">
        <f t="array" ref="J95">VLOOKUP(Table3[[#This Row],[player_id]],IF(players_equipos[categoria]="Rover",players_equipos[],""),8,FALSE)</f>
        <v>#N/A</v>
      </c>
      <c r="K95" s="14" t="e" cm="1">
        <f t="array" ref="K95">VLOOKUP(Table3[[#This Row],[player_id]],IF(players_equipos[categoria]="Monster",players_equipos[],""),3,FALSE)</f>
        <v>#N/A</v>
      </c>
      <c r="L95" s="14" t="e" cm="1">
        <f t="array" ref="L95">VLOOKUP(Table3[[#This Row],[player_id]],IF(players_equipos[categoria]="Sumo",players_equipos[],""),3,FALSE)</f>
        <v>#N/A</v>
      </c>
      <c r="M95" s="14" t="e" cm="1">
        <f t="array" ref="M95">VLOOKUP(Table3[[#This Row],[player_id]],IF(players_equipos[categoria]="Rover",players_equipos[],""),3,FALSE)</f>
        <v>#N/A</v>
      </c>
      <c r="N95" s="14"/>
    </row>
    <row r="96" spans="1:14" x14ac:dyDescent="0.25">
      <c r="A96">
        <v>1072121</v>
      </c>
      <c r="B96" t="s">
        <v>37</v>
      </c>
      <c r="C96" s="4">
        <f>SUMIF(players_equipos[player_id],Table3[[#This Row],[player_id]],players_equipos[puntos])</f>
        <v>0</v>
      </c>
      <c r="D96" t="str">
        <f>LOOKUP(Table3[[#This Row],[puntos]],Table6[puntaje],Table6[rango])</f>
        <v>Blanco</v>
      </c>
      <c r="E96" s="4">
        <v>0</v>
      </c>
      <c r="F96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6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6" s="4" t="e" cm="1">
        <f t="array" ref="H96">VLOOKUP(Table3[[#This Row],[player_id]],IF(players_equipos[categoria]="Monster",players_equipos[],""),8,FALSE)</f>
        <v>#N/A</v>
      </c>
      <c r="I96" s="4" t="e" cm="1">
        <f t="array" ref="I96">VLOOKUP(Table3[[#This Row],[player_id]],IF(players_equipos[categoria]="Sumo",players_equipos[],""),8,FALSE)</f>
        <v>#N/A</v>
      </c>
      <c r="J96" s="4" t="e" cm="1">
        <f t="array" ref="J96">VLOOKUP(Table3[[#This Row],[player_id]],IF(players_equipos[categoria]="Rover",players_equipos[],""),8,FALSE)</f>
        <v>#N/A</v>
      </c>
      <c r="K96" s="14" t="e" cm="1">
        <f t="array" ref="K96">VLOOKUP(Table3[[#This Row],[player_id]],IF(players_equipos[categoria]="Monster",players_equipos[],""),3,FALSE)</f>
        <v>#N/A</v>
      </c>
      <c r="L96" s="14" t="e" cm="1">
        <f t="array" ref="L96">VLOOKUP(Table3[[#This Row],[player_id]],IF(players_equipos[categoria]="Sumo",players_equipos[],""),3,FALSE)</f>
        <v>#N/A</v>
      </c>
      <c r="M96" s="14" t="e" cm="1">
        <f t="array" ref="M96">VLOOKUP(Table3[[#This Row],[player_id]],IF(players_equipos[categoria]="Rover",players_equipos[],""),3,FALSE)</f>
        <v>#N/A</v>
      </c>
      <c r="N96" s="14"/>
    </row>
    <row r="97" spans="1:14" x14ac:dyDescent="0.25">
      <c r="A97">
        <v>1070134</v>
      </c>
      <c r="B97" t="s">
        <v>38</v>
      </c>
      <c r="C97" s="4">
        <f>SUMIF(players_equipos[player_id],Table3[[#This Row],[player_id]],players_equipos[puntos])</f>
        <v>0</v>
      </c>
      <c r="D97" t="str">
        <f>LOOKUP(Table3[[#This Row],[puntos]],Table6[puntaje],Table6[rango])</f>
        <v>Blanco</v>
      </c>
      <c r="E97" s="4">
        <v>0</v>
      </c>
      <c r="F97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7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7" s="4" t="e" cm="1">
        <f t="array" ref="H97">VLOOKUP(Table3[[#This Row],[player_id]],IF(players_equipos[categoria]="Monster",players_equipos[],""),8,FALSE)</f>
        <v>#N/A</v>
      </c>
      <c r="I97" s="4" t="e" cm="1">
        <f t="array" ref="I97">VLOOKUP(Table3[[#This Row],[player_id]],IF(players_equipos[categoria]="Sumo",players_equipos[],""),8,FALSE)</f>
        <v>#N/A</v>
      </c>
      <c r="J97" s="4" t="e" cm="1">
        <f t="array" ref="J97">VLOOKUP(Table3[[#This Row],[player_id]],IF(players_equipos[categoria]="Rover",players_equipos[],""),8,FALSE)</f>
        <v>#N/A</v>
      </c>
      <c r="K97" s="14" t="e" cm="1">
        <f t="array" ref="K97">VLOOKUP(Table3[[#This Row],[player_id]],IF(players_equipos[categoria]="Monster",players_equipos[],""),3,FALSE)</f>
        <v>#N/A</v>
      </c>
      <c r="L97" s="14" t="e" cm="1">
        <f t="array" ref="L97">VLOOKUP(Table3[[#This Row],[player_id]],IF(players_equipos[categoria]="Sumo",players_equipos[],""),3,FALSE)</f>
        <v>#N/A</v>
      </c>
      <c r="M97" s="14" t="e" cm="1">
        <f t="array" ref="M97">VLOOKUP(Table3[[#This Row],[player_id]],IF(players_equipos[categoria]="Rover",players_equipos[],""),3,FALSE)</f>
        <v>#N/A</v>
      </c>
      <c r="N97" s="14"/>
    </row>
    <row r="98" spans="1:14" x14ac:dyDescent="0.25">
      <c r="A98">
        <v>1069808</v>
      </c>
      <c r="B98" t="s">
        <v>273</v>
      </c>
      <c r="C98" s="4">
        <f>SUMIF(players_equipos[player_id],Table3[[#This Row],[player_id]],players_equipos[puntos])</f>
        <v>1800</v>
      </c>
      <c r="D98" t="str">
        <f>LOOKUP(Table3[[#This Row],[puntos]],Table6[puntaje],Table6[rango])</f>
        <v>Verde</v>
      </c>
      <c r="E98" s="4">
        <v>0</v>
      </c>
      <c r="F98" s="4" t="str">
        <f>IF(Table3[[#This Row],[coh]]=1,"COH",IF(INDEX(players_equipos[activo],MATCH(Table3[[#This Row],[player_id]],players_equipos[player_id],0))=1,INDEX(players_equipos[casa],MATCH(Table3[[#This Row],[player_id]],players_equipos[player_id],0)),"Mendigo"))</f>
        <v>Mendigo</v>
      </c>
      <c r="G98" s="4" t="str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Mendigo</v>
      </c>
      <c r="H98" s="4" t="e" cm="1">
        <f t="array" ref="H98">VLOOKUP(Table3[[#This Row],[player_id]],IF(players_equipos[categoria]="Monster",players_equipos[],""),8,FALSE)</f>
        <v>#N/A</v>
      </c>
      <c r="I98" s="4" t="str" cm="1">
        <f t="array" ref="I98">VLOOKUP(Table3[[#This Row],[player_id]],IF(players_equipos[categoria]="Sumo",players_equipos[],""),8,FALSE)</f>
        <v>Wilkin</v>
      </c>
      <c r="J98" s="4" t="str" cm="1">
        <f t="array" ref="J98">VLOOKUP(Table3[[#This Row],[player_id]],IF(players_equipos[categoria]="Rover",players_equipos[],""),8,FALSE)</f>
        <v>R.O.B.E.R.T.O</v>
      </c>
      <c r="K98" s="14" t="e" cm="1">
        <f t="array" ref="K98">VLOOKUP(Table3[[#This Row],[player_id]],IF(players_equipos[categoria]="Monster",players_equipos[],""),3,FALSE)</f>
        <v>#N/A</v>
      </c>
      <c r="L98" s="14" cm="1">
        <f t="array" ref="L98">VLOOKUP(Table3[[#This Row],[player_id]],IF(players_equipos[categoria]="Sumo",players_equipos[],""),3,FALSE)</f>
        <v>900</v>
      </c>
      <c r="M98" s="14" cm="1">
        <f t="array" ref="M98">VLOOKUP(Table3[[#This Row],[player_id]],IF(players_equipos[categoria]="Rover",players_equipos[],""),3,FALSE)</f>
        <v>900</v>
      </c>
      <c r="N98" s="14"/>
    </row>
    <row r="99" spans="1:14" x14ac:dyDescent="0.25">
      <c r="A99">
        <v>1064545</v>
      </c>
      <c r="B99" t="s">
        <v>72</v>
      </c>
      <c r="C99" s="4">
        <f>SUMIF(players_equipos[player_id],Table3[[#This Row],[player_id]],players_equipos[puntos])</f>
        <v>0</v>
      </c>
      <c r="D99" t="str">
        <f>LOOKUP(Table3[[#This Row],[puntos]],Table6[puntaje],Table6[rango])</f>
        <v>Blanco</v>
      </c>
      <c r="E99" s="4">
        <v>0</v>
      </c>
      <c r="F99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99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99" s="4" t="e" cm="1">
        <f t="array" ref="H99">VLOOKUP(Table3[[#This Row],[player_id]],IF(players_equipos[categoria]="Monster",players_equipos[],""),8,FALSE)</f>
        <v>#N/A</v>
      </c>
      <c r="I99" s="4" t="e" cm="1">
        <f t="array" ref="I99">VLOOKUP(Table3[[#This Row],[player_id]],IF(players_equipos[categoria]="Sumo",players_equipos[],""),8,FALSE)</f>
        <v>#N/A</v>
      </c>
      <c r="J99" s="4" t="e" cm="1">
        <f t="array" ref="J99">VLOOKUP(Table3[[#This Row],[player_id]],IF(players_equipos[categoria]="Rover",players_equipos[],""),8,FALSE)</f>
        <v>#N/A</v>
      </c>
      <c r="K99" s="14" t="e" cm="1">
        <f t="array" ref="K99">VLOOKUP(Table3[[#This Row],[player_id]],IF(players_equipos[categoria]="Monster",players_equipos[],""),3,FALSE)</f>
        <v>#N/A</v>
      </c>
      <c r="L99" s="14" t="e" cm="1">
        <f t="array" ref="L99">VLOOKUP(Table3[[#This Row],[player_id]],IF(players_equipos[categoria]="Sumo",players_equipos[],""),3,FALSE)</f>
        <v>#N/A</v>
      </c>
      <c r="M99" s="14" t="e" cm="1">
        <f t="array" ref="M99">VLOOKUP(Table3[[#This Row],[player_id]],IF(players_equipos[categoria]="Rover",players_equipos[],""),3,FALSE)</f>
        <v>#N/A</v>
      </c>
      <c r="N99" s="14"/>
    </row>
    <row r="100" spans="1:14" x14ac:dyDescent="0.25">
      <c r="A100">
        <v>1006</v>
      </c>
      <c r="B100" t="s">
        <v>29</v>
      </c>
      <c r="C100" s="4">
        <f>SUMIF(players_equipos[player_id],Table3[[#This Row],[player_id]],players_equipos[puntos])</f>
        <v>0</v>
      </c>
      <c r="D100" t="str">
        <f>LOOKUP(Table3[[#This Row],[puntos]],Table6[puntaje],Table6[rango])</f>
        <v>Blanco</v>
      </c>
      <c r="E100" s="4">
        <v>0</v>
      </c>
      <c r="F100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00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00" s="4" t="e" cm="1">
        <f t="array" ref="H100">VLOOKUP(Table3[[#This Row],[player_id]],IF(players_equipos[categoria]="Monster",players_equipos[],""),8,FALSE)</f>
        <v>#N/A</v>
      </c>
      <c r="I100" s="4" t="e" cm="1">
        <f t="array" ref="I100">VLOOKUP(Table3[[#This Row],[player_id]],IF(players_equipos[categoria]="Sumo",players_equipos[],""),8,FALSE)</f>
        <v>#N/A</v>
      </c>
      <c r="J100" s="4" t="e" cm="1">
        <f t="array" ref="J100">VLOOKUP(Table3[[#This Row],[player_id]],IF(players_equipos[categoria]="Rover",players_equipos[],""),8,FALSE)</f>
        <v>#N/A</v>
      </c>
      <c r="K100" s="14" t="e" cm="1">
        <f t="array" ref="K100">VLOOKUP(Table3[[#This Row],[player_id]],IF(players_equipos[categoria]="Monster",players_equipos[],""),3,FALSE)</f>
        <v>#N/A</v>
      </c>
      <c r="L100" s="14" t="e" cm="1">
        <f t="array" ref="L100">VLOOKUP(Table3[[#This Row],[player_id]],IF(players_equipos[categoria]="Sumo",players_equipos[],""),3,FALSE)</f>
        <v>#N/A</v>
      </c>
      <c r="M100" s="14" t="e" cm="1">
        <f t="array" ref="M100">VLOOKUP(Table3[[#This Row],[player_id]],IF(players_equipos[categoria]="Rover",players_equipos[],""),3,FALSE)</f>
        <v>#N/A</v>
      </c>
      <c r="N100" s="14"/>
    </row>
    <row r="101" spans="1:14" x14ac:dyDescent="0.25">
      <c r="A101">
        <v>1005</v>
      </c>
      <c r="B101" t="s">
        <v>28</v>
      </c>
      <c r="C101" s="4">
        <f>SUMIF(players_equipos[player_id],Table3[[#This Row],[player_id]],players_equipos[puntos])</f>
        <v>0</v>
      </c>
      <c r="D101" t="str">
        <f>LOOKUP(Table3[[#This Row],[puntos]],Table6[puntaje],Table6[rango])</f>
        <v>Blanco</v>
      </c>
      <c r="E101" s="4">
        <v>0</v>
      </c>
      <c r="F101" s="4" t="e">
        <f>IF(Table3[[#This Row],[coh]]=1,"COH",IF(INDEX(players_equipos[activo],MATCH(Table3[[#This Row],[player_id]],players_equipos[player_id],0))=1,INDEX(players_equipos[casa],MATCH(Table3[[#This Row],[player_id]],players_equipos[player_id],0)),"Mendigo"))</f>
        <v>#N/A</v>
      </c>
      <c r="G101" s="4" t="e">
        <f>IF(Table3[[#This Row],[coh]]=1,"COH",IF(INDEX(players_equipos[activo],MATCH(Table3[[#This Row],[player_id]],players_equipos[player_id],0))=1,INDEX(players_equipos[nombre],MATCH(Table3[[#This Row],[player_id]],players_equipos[player_id],0)),"Mendigo"))</f>
        <v>#N/A</v>
      </c>
      <c r="H101" s="4" t="e" cm="1">
        <f t="array" ref="H101">VLOOKUP(Table3[[#This Row],[player_id]],IF(players_equipos[categoria]="Monster",players_equipos[],""),8,FALSE)</f>
        <v>#N/A</v>
      </c>
      <c r="I101" s="4" t="e" cm="1">
        <f t="array" ref="I101">VLOOKUP(Table3[[#This Row],[player_id]],IF(players_equipos[categoria]="Sumo",players_equipos[],""),8,FALSE)</f>
        <v>#N/A</v>
      </c>
      <c r="J101" s="4" t="e" cm="1">
        <f t="array" ref="J101">VLOOKUP(Table3[[#This Row],[player_id]],IF(players_equipos[categoria]="Rover",players_equipos[],""),8,FALSE)</f>
        <v>#N/A</v>
      </c>
      <c r="K101" s="14" t="e" cm="1">
        <f t="array" ref="K101">VLOOKUP(Table3[[#This Row],[player_id]],IF(players_equipos[categoria]="Monster",players_equipos[],""),3,FALSE)</f>
        <v>#N/A</v>
      </c>
      <c r="L101" s="14" t="e" cm="1">
        <f t="array" ref="L101">VLOOKUP(Table3[[#This Row],[player_id]],IF(players_equipos[categoria]="Sumo",players_equipos[],""),3,FALSE)</f>
        <v>#N/A</v>
      </c>
      <c r="M101" s="14" t="e" cm="1">
        <f t="array" ref="M101">VLOOKUP(Table3[[#This Row],[player_id]],IF(players_equipos[categoria]="Rover",players_equipos[],""),3,FALSE)</f>
        <v>#N/A</v>
      </c>
      <c r="N101" s="14"/>
    </row>
  </sheetData>
  <conditionalFormatting sqref="D2:D101">
    <cfRule type="containsText" dxfId="51" priority="1" operator="containsText" text="Negro">
      <formula>NOT(ISERROR(SEARCH("Negro",D2)))</formula>
    </cfRule>
    <cfRule type="containsText" dxfId="50" priority="2" operator="containsText" text="Rojo">
      <formula>NOT(ISERROR(SEARCH("Rojo",D2)))</formula>
    </cfRule>
    <cfRule type="containsText" dxfId="49" priority="3" operator="containsText" text="Morado">
      <formula>NOT(ISERROR(SEARCH("Morado",D2)))</formula>
    </cfRule>
    <cfRule type="containsText" dxfId="48" priority="4" operator="containsText" text="Verde">
      <formula>NOT(ISERROR(SEARCH("Verde",D2)))</formula>
    </cfRule>
    <cfRule type="containsText" dxfId="47" priority="5" operator="containsText" text="Blanco">
      <formula>NOT(ISERROR(SEARCH("Blanco",D2)))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AD3E-3F67-41A3-A4B7-D73C78D8D184}">
  <dimension ref="A1:B63"/>
  <sheetViews>
    <sheetView tabSelected="1" topLeftCell="A43" workbookViewId="0">
      <selection activeCell="A59" sqref="A59:B59"/>
    </sheetView>
  </sheetViews>
  <sheetFormatPr defaultRowHeight="15" x14ac:dyDescent="0.25"/>
  <cols>
    <col min="1" max="1" width="11" style="3" customWidth="1"/>
    <col min="2" max="2" width="19.85546875" style="3" customWidth="1"/>
  </cols>
  <sheetData>
    <row r="1" spans="1:2" x14ac:dyDescent="0.25">
      <c r="A1" s="3" t="s">
        <v>4</v>
      </c>
      <c r="B1" s="10" t="s">
        <v>272</v>
      </c>
    </row>
    <row r="2" spans="1:2" x14ac:dyDescent="0.25">
      <c r="A2" s="3">
        <v>1095424</v>
      </c>
      <c r="B2" s="10">
        <v>3.5298782537056198E+17</v>
      </c>
    </row>
    <row r="3" spans="1:2" x14ac:dyDescent="0.25">
      <c r="A3" s="3">
        <v>1095192</v>
      </c>
      <c r="B3" s="10">
        <v>5.2214239493069197E+17</v>
      </c>
    </row>
    <row r="4" spans="1:2" x14ac:dyDescent="0.25">
      <c r="A4" s="3">
        <v>1094935</v>
      </c>
      <c r="B4" s="10">
        <v>3.48199635338264E+17</v>
      </c>
    </row>
    <row r="5" spans="1:2" x14ac:dyDescent="0.25">
      <c r="A5" s="3">
        <v>1094491</v>
      </c>
      <c r="B5" s="10">
        <v>2.1935719801316899E+17</v>
      </c>
    </row>
    <row r="6" spans="1:2" x14ac:dyDescent="0.25">
      <c r="A6" s="3">
        <v>1094253</v>
      </c>
      <c r="B6" s="10">
        <v>4.2402642347320902E+17</v>
      </c>
    </row>
    <row r="7" spans="1:2" x14ac:dyDescent="0.25">
      <c r="A7" s="3">
        <v>1094120</v>
      </c>
      <c r="B7" s="10">
        <v>2.5872236772602598E+17</v>
      </c>
    </row>
    <row r="8" spans="1:2" x14ac:dyDescent="0.25">
      <c r="A8" s="3">
        <v>1093817</v>
      </c>
      <c r="B8" s="10">
        <v>3.3256610620610899E+17</v>
      </c>
    </row>
    <row r="9" spans="1:2" x14ac:dyDescent="0.25">
      <c r="A9" s="3">
        <v>1093404</v>
      </c>
      <c r="B9" s="10">
        <v>6.6143485150914099E+17</v>
      </c>
    </row>
    <row r="10" spans="1:2" x14ac:dyDescent="0.25">
      <c r="A10" s="3">
        <v>1092987</v>
      </c>
      <c r="B10" s="10">
        <v>3.3239043854172102E+17</v>
      </c>
    </row>
    <row r="11" spans="1:2" x14ac:dyDescent="0.25">
      <c r="A11" s="3">
        <v>1092944</v>
      </c>
      <c r="B11" s="10">
        <v>6.5194960209798694E+17</v>
      </c>
    </row>
    <row r="12" spans="1:2" x14ac:dyDescent="0.25">
      <c r="A12" s="3">
        <v>1092762</v>
      </c>
      <c r="B12" s="10">
        <v>6.2833496282693606E+17</v>
      </c>
    </row>
    <row r="13" spans="1:2" x14ac:dyDescent="0.25">
      <c r="A13" s="3">
        <v>1092228</v>
      </c>
      <c r="B13" s="10">
        <v>3.2502380233568998E+17</v>
      </c>
    </row>
    <row r="14" spans="1:2" x14ac:dyDescent="0.25">
      <c r="A14" s="3">
        <v>1092136</v>
      </c>
      <c r="B14" s="10">
        <v>5.5513903004883302E+17</v>
      </c>
    </row>
    <row r="15" spans="1:2" x14ac:dyDescent="0.25">
      <c r="A15" s="3">
        <v>1091415</v>
      </c>
      <c r="B15" s="10">
        <v>6.9238761772705306E+17</v>
      </c>
    </row>
    <row r="16" spans="1:2" x14ac:dyDescent="0.25">
      <c r="A16" s="3">
        <v>1089740</v>
      </c>
      <c r="B16" s="10">
        <v>7.3022251663464806E+17</v>
      </c>
    </row>
    <row r="17" spans="1:2" x14ac:dyDescent="0.25">
      <c r="A17" s="3">
        <v>1088299</v>
      </c>
      <c r="B17" s="10">
        <v>6.9978100040151795E+17</v>
      </c>
    </row>
    <row r="18" spans="1:2" x14ac:dyDescent="0.25">
      <c r="A18" s="3">
        <v>1088298</v>
      </c>
      <c r="B18" s="10">
        <v>6.9650401680031706E+17</v>
      </c>
    </row>
    <row r="19" spans="1:2" x14ac:dyDescent="0.25">
      <c r="A19" s="3">
        <v>1088027</v>
      </c>
      <c r="B19" s="10">
        <v>5.3342306584205702E+17</v>
      </c>
    </row>
    <row r="20" spans="1:2" x14ac:dyDescent="0.25">
      <c r="A20" s="3">
        <v>1087689</v>
      </c>
      <c r="B20" s="10">
        <v>7.1166826731536294E+17</v>
      </c>
    </row>
    <row r="21" spans="1:2" x14ac:dyDescent="0.25">
      <c r="A21" s="3">
        <v>1086699</v>
      </c>
      <c r="B21" s="10">
        <v>5.4872522201078099E+17</v>
      </c>
    </row>
    <row r="22" spans="1:2" x14ac:dyDescent="0.25">
      <c r="A22" s="3">
        <v>1086695</v>
      </c>
      <c r="B22" s="10">
        <v>7.3022251663464806E+17</v>
      </c>
    </row>
    <row r="23" spans="1:2" x14ac:dyDescent="0.25">
      <c r="A23" s="3">
        <v>1086371</v>
      </c>
      <c r="B23" s="10">
        <v>6.9977140052059699E+17</v>
      </c>
    </row>
    <row r="24" spans="1:2" x14ac:dyDescent="0.25">
      <c r="A24" s="3">
        <v>1086322</v>
      </c>
      <c r="B24" s="10">
        <v>7.0955258173049997E+17</v>
      </c>
    </row>
    <row r="25" spans="1:2" x14ac:dyDescent="0.25">
      <c r="A25" s="3">
        <v>1086043</v>
      </c>
      <c r="B25" s="10">
        <v>5.8949135860813005E+17</v>
      </c>
    </row>
    <row r="26" spans="1:2" x14ac:dyDescent="0.25">
      <c r="A26" s="3">
        <v>1085868</v>
      </c>
      <c r="B26" s="10">
        <v>7.3022251663464806E+17</v>
      </c>
    </row>
    <row r="27" spans="1:2" x14ac:dyDescent="0.25">
      <c r="A27" s="3">
        <v>1085857</v>
      </c>
      <c r="B27" s="10">
        <v>2.7510509189844099E+17</v>
      </c>
    </row>
    <row r="28" spans="1:2" x14ac:dyDescent="0.25">
      <c r="A28" s="3">
        <v>1085325</v>
      </c>
      <c r="B28" s="10">
        <v>7.4061250659431194E+17</v>
      </c>
    </row>
    <row r="29" spans="1:2" x14ac:dyDescent="0.25">
      <c r="A29" s="3">
        <v>1085104</v>
      </c>
      <c r="B29" s="10">
        <v>2.2286240957071299E+17</v>
      </c>
    </row>
    <row r="30" spans="1:2" x14ac:dyDescent="0.25">
      <c r="A30" s="3">
        <v>1085064</v>
      </c>
      <c r="B30" s="10">
        <v>3.9539944163010099E+17</v>
      </c>
    </row>
    <row r="31" spans="1:2" x14ac:dyDescent="0.25">
      <c r="A31" s="3">
        <v>1085045</v>
      </c>
      <c r="B31" s="10">
        <v>2.0033560977499699E+17</v>
      </c>
    </row>
    <row r="32" spans="1:2" x14ac:dyDescent="0.25">
      <c r="A32" s="3">
        <v>1085044</v>
      </c>
      <c r="B32" s="10">
        <v>7.3022251663464806E+17</v>
      </c>
    </row>
    <row r="33" spans="1:2" x14ac:dyDescent="0.25">
      <c r="A33" s="3">
        <v>1085027</v>
      </c>
      <c r="B33" s="10">
        <v>7.3057563523953395E+17</v>
      </c>
    </row>
    <row r="34" spans="1:2" x14ac:dyDescent="0.25">
      <c r="A34" s="3">
        <v>1084553</v>
      </c>
      <c r="B34" s="10">
        <v>5.5159457662487699E+17</v>
      </c>
    </row>
    <row r="35" spans="1:2" x14ac:dyDescent="0.25">
      <c r="A35" s="3">
        <v>1077760</v>
      </c>
      <c r="B35" s="10">
        <v>6.9244400780404301E+17</v>
      </c>
    </row>
    <row r="36" spans="1:2" x14ac:dyDescent="0.25">
      <c r="A36" s="3">
        <v>1077759</v>
      </c>
      <c r="B36" s="10">
        <v>6.5988927639755098E+17</v>
      </c>
    </row>
    <row r="37" spans="1:2" x14ac:dyDescent="0.25">
      <c r="A37" s="3">
        <v>1077652</v>
      </c>
      <c r="B37" s="10">
        <v>4.3925537910554598E+17</v>
      </c>
    </row>
    <row r="38" spans="1:2" x14ac:dyDescent="0.25">
      <c r="A38" s="3">
        <v>1077050</v>
      </c>
      <c r="B38" s="10">
        <v>3.5254122749467002E+17</v>
      </c>
    </row>
    <row r="39" spans="1:2" x14ac:dyDescent="0.25">
      <c r="A39" s="3">
        <v>1077018</v>
      </c>
      <c r="B39" s="10">
        <v>3.2041731474089498E+17</v>
      </c>
    </row>
    <row r="40" spans="1:2" x14ac:dyDescent="0.25">
      <c r="A40" s="3">
        <v>1076972</v>
      </c>
      <c r="B40" s="10">
        <v>6.9354397658565798E+17</v>
      </c>
    </row>
    <row r="41" spans="1:2" x14ac:dyDescent="0.25">
      <c r="A41" s="3">
        <v>1076686</v>
      </c>
      <c r="B41" s="10">
        <v>3.9166970524244301E+17</v>
      </c>
    </row>
    <row r="42" spans="1:2" x14ac:dyDescent="0.25">
      <c r="A42" s="3">
        <v>1076404</v>
      </c>
      <c r="B42" s="10">
        <v>3.4937520177309197E+17</v>
      </c>
    </row>
    <row r="43" spans="1:2" x14ac:dyDescent="0.25">
      <c r="A43" s="3">
        <v>1076374</v>
      </c>
      <c r="B43" s="10">
        <v>3.8741616302332301E+17</v>
      </c>
    </row>
    <row r="44" spans="1:2" x14ac:dyDescent="0.25">
      <c r="A44" s="3">
        <v>1076277</v>
      </c>
      <c r="B44" s="10">
        <v>4.79356481569816E+17</v>
      </c>
    </row>
    <row r="45" spans="1:2" x14ac:dyDescent="0.25">
      <c r="A45" s="3">
        <v>1075620</v>
      </c>
      <c r="B45" s="10">
        <v>4.1198484997747501E+17</v>
      </c>
    </row>
    <row r="46" spans="1:2" x14ac:dyDescent="0.25">
      <c r="A46" s="3">
        <v>1075374</v>
      </c>
      <c r="B46" s="10">
        <v>5.0841938773331098E+17</v>
      </c>
    </row>
    <row r="47" spans="1:2" x14ac:dyDescent="0.25">
      <c r="A47" s="3">
        <v>1075273</v>
      </c>
      <c r="B47" s="10">
        <v>2.3587417474308499E+17</v>
      </c>
    </row>
    <row r="48" spans="1:2" x14ac:dyDescent="0.25">
      <c r="A48" s="3">
        <v>1075039</v>
      </c>
      <c r="B48" s="10">
        <v>7.00382006273376E+17</v>
      </c>
    </row>
    <row r="49" spans="1:2" x14ac:dyDescent="0.25">
      <c r="A49" s="3">
        <v>1074974</v>
      </c>
      <c r="B49" s="10">
        <v>7.0738586512654298E+17</v>
      </c>
    </row>
    <row r="50" spans="1:2" x14ac:dyDescent="0.25">
      <c r="A50" s="3">
        <v>1074686</v>
      </c>
      <c r="B50" s="10">
        <v>3.8559750863585203E+17</v>
      </c>
    </row>
    <row r="51" spans="1:2" x14ac:dyDescent="0.25">
      <c r="A51" s="3">
        <v>1074439</v>
      </c>
      <c r="B51" s="10">
        <v>6.9111238915601203E+17</v>
      </c>
    </row>
    <row r="52" spans="1:2" x14ac:dyDescent="0.25">
      <c r="A52" s="3">
        <v>1074213</v>
      </c>
      <c r="B52" s="10">
        <v>3.9792893414814502E+17</v>
      </c>
    </row>
    <row r="53" spans="1:2" x14ac:dyDescent="0.25">
      <c r="A53" s="3">
        <v>1074175</v>
      </c>
      <c r="B53" s="10">
        <v>5.9618382631770496E+17</v>
      </c>
    </row>
    <row r="54" spans="1:2" x14ac:dyDescent="0.25">
      <c r="A54" s="3">
        <v>1073792</v>
      </c>
      <c r="B54" s="10">
        <v>7.0738707962082099E+17</v>
      </c>
    </row>
    <row r="55" spans="1:2" x14ac:dyDescent="0.25">
      <c r="A55" s="3">
        <v>1071694</v>
      </c>
      <c r="B55" s="10">
        <v>5.4177129763884198E+17</v>
      </c>
    </row>
    <row r="56" spans="1:2" x14ac:dyDescent="0.25">
      <c r="A56" s="3">
        <v>1071553</v>
      </c>
      <c r="B56" s="10">
        <v>6.68692478072848E+17</v>
      </c>
    </row>
    <row r="57" spans="1:2" x14ac:dyDescent="0.25">
      <c r="A57" s="3">
        <v>1071288</v>
      </c>
      <c r="B57" s="10">
        <v>3.4426981736225101E+17</v>
      </c>
    </row>
    <row r="58" spans="1:2" x14ac:dyDescent="0.25">
      <c r="A58" s="3">
        <v>1069808</v>
      </c>
      <c r="B58" s="10">
        <v>7.3022251663464806E+17</v>
      </c>
    </row>
    <row r="59" spans="1:2" x14ac:dyDescent="0.25">
      <c r="A59" s="3">
        <v>1068738</v>
      </c>
      <c r="B59" s="10">
        <v>6.6868764806742003E+17</v>
      </c>
    </row>
    <row r="60" spans="1:2" x14ac:dyDescent="0.25">
      <c r="A60" s="3">
        <v>1065695</v>
      </c>
      <c r="B60" s="10">
        <v>3.9360201358743898E+17</v>
      </c>
    </row>
    <row r="61" spans="1:2" x14ac:dyDescent="0.25">
      <c r="A61" s="3">
        <v>1064682</v>
      </c>
      <c r="B61" s="10">
        <v>7.3022251663464806E+17</v>
      </c>
    </row>
    <row r="62" spans="1:2" x14ac:dyDescent="0.25">
      <c r="A62" s="3">
        <v>1006</v>
      </c>
      <c r="B62" s="10">
        <v>2.4744935964016602E+17</v>
      </c>
    </row>
    <row r="63" spans="1:2" x14ac:dyDescent="0.25">
      <c r="A63" s="3">
        <v>1005</v>
      </c>
      <c r="B63" s="10">
        <v>3.3344843481428698E+17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7F65-901B-4951-A1DF-726A6EC172A5}">
  <dimension ref="A1:H3"/>
  <sheetViews>
    <sheetView workbookViewId="0">
      <selection activeCell="G3" sqref="G3"/>
    </sheetView>
  </sheetViews>
  <sheetFormatPr defaultRowHeight="15" x14ac:dyDescent="0.25"/>
  <cols>
    <col min="1" max="1" width="11.42578125" customWidth="1"/>
    <col min="2" max="2" width="10.42578125" style="9" customWidth="1"/>
    <col min="3" max="3" width="11.5703125" style="4" customWidth="1"/>
    <col min="4" max="4" width="12" style="4" customWidth="1"/>
    <col min="5" max="5" width="14.7109375" style="4" customWidth="1"/>
    <col min="6" max="6" width="11.28515625" style="4" customWidth="1"/>
    <col min="7" max="7" width="19.140625" customWidth="1"/>
    <col min="8" max="8" width="14.42578125" customWidth="1"/>
    <col min="12" max="12" width="14.140625" customWidth="1"/>
  </cols>
  <sheetData>
    <row r="1" spans="1:8" x14ac:dyDescent="0.25">
      <c r="A1" t="s">
        <v>4</v>
      </c>
      <c r="B1" s="9" t="s">
        <v>3</v>
      </c>
      <c r="C1" s="4" t="s">
        <v>0</v>
      </c>
      <c r="D1" s="4" t="s">
        <v>7</v>
      </c>
      <c r="E1" s="4" t="s">
        <v>6</v>
      </c>
      <c r="F1" s="4" t="s">
        <v>261</v>
      </c>
      <c r="G1" t="s">
        <v>9</v>
      </c>
      <c r="H1" t="s">
        <v>5</v>
      </c>
    </row>
    <row r="2" spans="1:8" x14ac:dyDescent="0.25">
      <c r="A2">
        <v>1069808</v>
      </c>
      <c r="B2" s="9">
        <v>114</v>
      </c>
      <c r="C2" s="4">
        <f>INDEX(equipos[puntos],MATCH(players_equipos[[#This Row],[team_id]],equipos[team_id],0))</f>
        <v>900</v>
      </c>
      <c r="D2" s="4">
        <f>INDEX(equipos[torneo],MATCH(players_equipos[[#This Row],[team_id]],equipos[team_id],0))</f>
        <v>4</v>
      </c>
      <c r="E2" s="4">
        <f>INDEX(equipos[casa],MATCH(players_equipos[[#This Row],[team_id]],equipos[team_id],0))</f>
        <v>0</v>
      </c>
      <c r="F2" s="4">
        <f>INDEX(Table2[activo],MATCH(players_equipos[[#This Row],[torneo]],Table2[torneo_id],0))</f>
        <v>0</v>
      </c>
      <c r="G2" t="str">
        <f>INDEX(equipos[categoria],MATCH(players_equipos[[#This Row],[team_id]],equipos[team_id],0))</f>
        <v>Rover</v>
      </c>
      <c r="H2" t="str">
        <f>INDEX(equipos[nombre],MATCH(players_equipos[[#This Row],[team_id]],equipos[team_id],0))</f>
        <v>R.O.B.E.R.T.O</v>
      </c>
    </row>
    <row r="3" spans="1:8" x14ac:dyDescent="0.25">
      <c r="A3">
        <v>1069808</v>
      </c>
      <c r="B3" s="9">
        <v>76</v>
      </c>
      <c r="C3" s="14">
        <f>INDEX(equipos[puntos],MATCH(players_equipos[[#This Row],[team_id]],equipos[team_id],0))</f>
        <v>900</v>
      </c>
      <c r="D3" s="14">
        <f>INDEX(equipos[torneo],MATCH(players_equipos[[#This Row],[team_id]],equipos[team_id],0))</f>
        <v>2</v>
      </c>
      <c r="E3" s="15">
        <f>INDEX(equipos[casa],MATCH(players_equipos[[#This Row],[team_id]],equipos[team_id],0))</f>
        <v>0</v>
      </c>
      <c r="F3" s="4">
        <f>INDEX(Table2[activo],MATCH(players_equipos[[#This Row],[torneo]],Table2[torneo_id],0))</f>
        <v>0</v>
      </c>
      <c r="G3" t="str">
        <f>INDEX(equipos[categoria],MATCH(players_equipos[[#This Row],[team_id]],equipos[team_id],0))</f>
        <v>Sumo</v>
      </c>
      <c r="H3" t="str">
        <f>INDEX(equipos[nombre],MATCH(players_equipos[[#This Row],[team_id]],equipos[team_id],0))</f>
        <v>Wilkin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D633-0207-4AA2-96D8-952F8E36BE5B}">
  <dimension ref="A1:R129"/>
  <sheetViews>
    <sheetView zoomScaleNormal="100" workbookViewId="0">
      <selection activeCell="V19" sqref="U9:V19"/>
    </sheetView>
  </sheetViews>
  <sheetFormatPr defaultRowHeight="15" x14ac:dyDescent="0.25"/>
  <cols>
    <col min="1" max="1" width="10.42578125" style="9" customWidth="1"/>
    <col min="2" max="2" width="29.140625" customWidth="1"/>
    <col min="3" max="3" width="19.85546875" customWidth="1"/>
    <col min="4" max="4" width="11.28515625" customWidth="1"/>
    <col min="5" max="6" width="9.140625" style="4"/>
    <col min="7" max="7" width="12" style="1" customWidth="1"/>
    <col min="8" max="12" width="9.140625" style="4"/>
    <col min="20" max="20" width="9.140625" customWidth="1"/>
  </cols>
  <sheetData>
    <row r="1" spans="1:13" x14ac:dyDescent="0.25">
      <c r="A1" s="9" t="s">
        <v>3</v>
      </c>
      <c r="B1" t="s">
        <v>5</v>
      </c>
      <c r="C1" t="s">
        <v>6</v>
      </c>
      <c r="D1" t="s">
        <v>9</v>
      </c>
      <c r="E1" s="4" t="s">
        <v>7</v>
      </c>
      <c r="F1" s="4" t="s">
        <v>8</v>
      </c>
      <c r="G1" s="1" t="s">
        <v>10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271</v>
      </c>
      <c r="M1" t="s">
        <v>0</v>
      </c>
    </row>
    <row r="2" spans="1:13" x14ac:dyDescent="0.25">
      <c r="A2" s="9">
        <v>187</v>
      </c>
      <c r="B2" t="s">
        <v>124</v>
      </c>
      <c r="C2" t="s">
        <v>18</v>
      </c>
      <c r="D2" s="11" t="s">
        <v>244</v>
      </c>
      <c r="E2" s="8">
        <f>INDEX(Table2[torneo_id],MATCH(equipos[[#This Row],[fecha]],Table2[inscr_inicio]))</f>
        <v>7</v>
      </c>
      <c r="F2" s="13" t="s">
        <v>16</v>
      </c>
      <c r="G2" s="1">
        <v>43990</v>
      </c>
      <c r="M2" cm="1">
        <f t="array" ref="M2">equipos[[#This Row],[DD]]*200+equipos[[#This Row],[DF]]*200+equipos[[#This Row],[CL]]*200+equipos[[#This Row],[CG]]*300+_xlfn.SWITCH(equipos[[#This Row],[lugar]],1,500,2,400,3,300,0)</f>
        <v>0</v>
      </c>
    </row>
    <row r="3" spans="1:13" x14ac:dyDescent="0.25">
      <c r="A3" s="9">
        <v>186</v>
      </c>
      <c r="B3" t="s">
        <v>139</v>
      </c>
      <c r="C3" t="s">
        <v>17</v>
      </c>
      <c r="D3" s="3" t="s">
        <v>245</v>
      </c>
      <c r="E3" s="8">
        <f>INDEX(Table2[torneo_id],MATCH(equipos[[#This Row],[fecha]],Table2[inscr_inicio]))</f>
        <v>7</v>
      </c>
      <c r="F3" s="13" t="s">
        <v>16</v>
      </c>
      <c r="G3" s="1">
        <v>43984</v>
      </c>
      <c r="M3" cm="1">
        <f t="array" ref="M3">equipos[[#This Row],[DD]]*200+equipos[[#This Row],[DF]]*200+equipos[[#This Row],[CL]]*200+equipos[[#This Row],[CG]]*300+_xlfn.SWITCH(equipos[[#This Row],[lugar]],1,500,2,400,3,300,0)</f>
        <v>0</v>
      </c>
    </row>
    <row r="4" spans="1:13" x14ac:dyDescent="0.25">
      <c r="A4" s="9">
        <v>183</v>
      </c>
      <c r="B4" t="s">
        <v>140</v>
      </c>
      <c r="C4" t="s">
        <v>18</v>
      </c>
      <c r="D4" s="2" t="s">
        <v>245</v>
      </c>
      <c r="E4" s="8">
        <f>INDEX(Table2[torneo_id],MATCH(equipos[[#This Row],[fecha]],Table2[inscr_inicio]))</f>
        <v>7</v>
      </c>
      <c r="F4" s="16" t="s">
        <v>16</v>
      </c>
      <c r="G4" s="1">
        <v>43984</v>
      </c>
      <c r="M4" cm="1">
        <f t="array" ref="M4">equipos[[#This Row],[DD]]*200+equipos[[#This Row],[DF]]*200+equipos[[#This Row],[CL]]*200+equipos[[#This Row],[CG]]*300+_xlfn.SWITCH(equipos[[#This Row],[lugar]],1,500,2,400,3,300,0)</f>
        <v>0</v>
      </c>
    </row>
    <row r="5" spans="1:13" x14ac:dyDescent="0.25">
      <c r="A5" s="9">
        <v>185</v>
      </c>
      <c r="B5" t="s">
        <v>146</v>
      </c>
      <c r="C5" t="s">
        <v>19</v>
      </c>
      <c r="D5" s="2" t="s">
        <v>246</v>
      </c>
      <c r="E5" s="8">
        <f>INDEX(Table2[torneo_id],MATCH(equipos[[#This Row],[fecha]],Table2[inscr_inicio]))</f>
        <v>7</v>
      </c>
      <c r="F5" s="16" t="s">
        <v>16</v>
      </c>
      <c r="G5" s="1">
        <v>43984</v>
      </c>
      <c r="M5" cm="1">
        <f t="array" ref="M5">equipos[[#This Row],[DD]]*200+equipos[[#This Row],[DF]]*200+equipos[[#This Row],[CL]]*200+equipos[[#This Row],[CG]]*300+_xlfn.SWITCH(equipos[[#This Row],[lugar]],1,500,2,400,3,300,0)</f>
        <v>0</v>
      </c>
    </row>
    <row r="6" spans="1:13" x14ac:dyDescent="0.25">
      <c r="A6" s="9">
        <v>184</v>
      </c>
      <c r="B6" t="s">
        <v>147</v>
      </c>
      <c r="C6" t="s">
        <v>17</v>
      </c>
      <c r="D6" s="3" t="s">
        <v>246</v>
      </c>
      <c r="E6" s="8">
        <f>INDEX(Table2[torneo_id],MATCH(equipos[[#This Row],[fecha]],Table2[inscr_inicio]))</f>
        <v>7</v>
      </c>
      <c r="F6" s="13" t="s">
        <v>16</v>
      </c>
      <c r="G6" s="1">
        <v>43984</v>
      </c>
      <c r="M6" cm="1">
        <f t="array" ref="M6">equipos[[#This Row],[DD]]*200+equipos[[#This Row],[DF]]*200+equipos[[#This Row],[CL]]*200+equipos[[#This Row],[CG]]*300+_xlfn.SWITCH(equipos[[#This Row],[lugar]],1,500,2,400,3,300,0)</f>
        <v>0</v>
      </c>
    </row>
    <row r="7" spans="1:13" x14ac:dyDescent="0.25">
      <c r="A7" s="9">
        <v>180</v>
      </c>
      <c r="B7" t="s">
        <v>125</v>
      </c>
      <c r="C7" t="s">
        <v>19</v>
      </c>
      <c r="D7" s="3" t="s">
        <v>244</v>
      </c>
      <c r="E7" s="8">
        <f>INDEX(Table2[torneo_id],MATCH(equipos[[#This Row],[fecha]],Table2[inscr_inicio]))</f>
        <v>7</v>
      </c>
      <c r="F7" s="16" t="s">
        <v>16</v>
      </c>
      <c r="G7" s="1">
        <v>43983</v>
      </c>
      <c r="M7" cm="1">
        <f t="array" ref="M7">equipos[[#This Row],[DD]]*200+equipos[[#This Row],[DF]]*200+equipos[[#This Row],[CL]]*200+equipos[[#This Row],[CG]]*300+_xlfn.SWITCH(equipos[[#This Row],[lugar]],1,500,2,400,3,300,0)</f>
        <v>0</v>
      </c>
    </row>
    <row r="8" spans="1:13" x14ac:dyDescent="0.25">
      <c r="A8" s="9">
        <v>179</v>
      </c>
      <c r="B8" t="s">
        <v>126</v>
      </c>
      <c r="C8" t="s">
        <v>17</v>
      </c>
      <c r="D8" s="2" t="s">
        <v>244</v>
      </c>
      <c r="E8" s="8">
        <f>INDEX(Table2[torneo_id],MATCH(equipos[[#This Row],[fecha]],Table2[inscr_inicio]))</f>
        <v>7</v>
      </c>
      <c r="F8" s="13" t="s">
        <v>16</v>
      </c>
      <c r="G8" s="1">
        <v>43983</v>
      </c>
      <c r="M8" cm="1">
        <f t="array" ref="M8">equipos[[#This Row],[DD]]*200+equipos[[#This Row],[DF]]*200+equipos[[#This Row],[CL]]*200+equipos[[#This Row],[CG]]*300+_xlfn.SWITCH(equipos[[#This Row],[lugar]],1,500,2,400,3,300,0)</f>
        <v>0</v>
      </c>
    </row>
    <row r="9" spans="1:13" x14ac:dyDescent="0.25">
      <c r="A9" s="9">
        <v>182</v>
      </c>
      <c r="B9" t="s">
        <v>148</v>
      </c>
      <c r="C9" t="s">
        <v>18</v>
      </c>
      <c r="D9" s="2" t="s">
        <v>246</v>
      </c>
      <c r="E9" s="8">
        <f>INDEX(Table2[torneo_id],MATCH(equipos[[#This Row],[fecha]],Table2[inscr_inicio]))</f>
        <v>7</v>
      </c>
      <c r="F9" s="16" t="s">
        <v>16</v>
      </c>
      <c r="G9" s="1">
        <v>43983</v>
      </c>
      <c r="M9" cm="1">
        <f t="array" ref="M9">equipos[[#This Row],[DD]]*200+equipos[[#This Row],[DF]]*200+equipos[[#This Row],[CL]]*200+equipos[[#This Row],[CG]]*300+_xlfn.SWITCH(equipos[[#This Row],[lugar]],1,500,2,400,3,300,0)</f>
        <v>0</v>
      </c>
    </row>
    <row r="10" spans="1:13" x14ac:dyDescent="0.25">
      <c r="A10" s="9">
        <v>181</v>
      </c>
      <c r="B10" t="s">
        <v>149</v>
      </c>
      <c r="C10" t="s">
        <v>19</v>
      </c>
      <c r="D10" s="3" t="s">
        <v>246</v>
      </c>
      <c r="E10" s="8">
        <f>INDEX(Table2[torneo_id],MATCH(equipos[[#This Row],[fecha]],Table2[inscr_inicio]))</f>
        <v>7</v>
      </c>
      <c r="F10" s="13" t="s">
        <v>16</v>
      </c>
      <c r="G10" s="1">
        <v>43983</v>
      </c>
      <c r="M10" cm="1">
        <f t="array" ref="M10">equipos[[#This Row],[DD]]*200+equipos[[#This Row],[DF]]*200+equipos[[#This Row],[CL]]*200+equipos[[#This Row],[CG]]*300+_xlfn.SWITCH(equipos[[#This Row],[lugar]],1,500,2,400,3,300,0)</f>
        <v>0</v>
      </c>
    </row>
    <row r="11" spans="1:13" x14ac:dyDescent="0.25">
      <c r="A11" s="9">
        <v>178</v>
      </c>
      <c r="B11" t="s">
        <v>127</v>
      </c>
      <c r="C11" t="s">
        <v>18</v>
      </c>
      <c r="D11" s="3" t="s">
        <v>244</v>
      </c>
      <c r="E11" s="8">
        <f>INDEX(Table2[torneo_id],MATCH(equipos[[#This Row],[fecha]],Table2[inscr_inicio]))</f>
        <v>7</v>
      </c>
      <c r="F11" s="16" t="s">
        <v>16</v>
      </c>
      <c r="G11" s="1">
        <v>43982</v>
      </c>
      <c r="M11" cm="1">
        <f t="array" ref="M11">equipos[[#This Row],[DD]]*200+equipos[[#This Row],[DF]]*200+equipos[[#This Row],[CL]]*200+equipos[[#This Row],[CG]]*300+_xlfn.SWITCH(equipos[[#This Row],[lugar]],1,500,2,400,3,300,0)</f>
        <v>0</v>
      </c>
    </row>
    <row r="12" spans="1:13" x14ac:dyDescent="0.25">
      <c r="A12" s="9">
        <v>176</v>
      </c>
      <c r="B12" t="s">
        <v>128</v>
      </c>
      <c r="C12" t="s">
        <v>19</v>
      </c>
      <c r="D12" s="2" t="s">
        <v>244</v>
      </c>
      <c r="E12" s="8">
        <f>INDEX(Table2[torneo_id],MATCH(equipos[[#This Row],[fecha]],Table2[inscr_inicio]))</f>
        <v>7</v>
      </c>
      <c r="F12" s="13" t="s">
        <v>16</v>
      </c>
      <c r="G12" s="1">
        <v>43982</v>
      </c>
      <c r="M12" cm="1">
        <f t="array" ref="M12">equipos[[#This Row],[DD]]*200+equipos[[#This Row],[DF]]*200+equipos[[#This Row],[CL]]*200+equipos[[#This Row],[CG]]*300+_xlfn.SWITCH(equipos[[#This Row],[lugar]],1,500,2,400,3,300,0)</f>
        <v>0</v>
      </c>
    </row>
    <row r="13" spans="1:13" x14ac:dyDescent="0.25">
      <c r="A13" s="9">
        <v>177</v>
      </c>
      <c r="B13" t="s">
        <v>150</v>
      </c>
      <c r="C13" t="s">
        <v>17</v>
      </c>
      <c r="D13" s="2" t="s">
        <v>246</v>
      </c>
      <c r="E13" s="8">
        <f>INDEX(Table2[torneo_id],MATCH(equipos[[#This Row],[fecha]],Table2[inscr_inicio]))</f>
        <v>7</v>
      </c>
      <c r="F13" s="16" t="s">
        <v>16</v>
      </c>
      <c r="G13" s="1">
        <v>43982</v>
      </c>
      <c r="M13" cm="1">
        <f t="array" ref="M13">equipos[[#This Row],[DD]]*200+equipos[[#This Row],[DF]]*200+equipos[[#This Row],[CL]]*200+equipos[[#This Row],[CG]]*300+_xlfn.SWITCH(equipos[[#This Row],[lugar]],1,500,2,400,3,300,0)</f>
        <v>0</v>
      </c>
    </row>
    <row r="14" spans="1:13" x14ac:dyDescent="0.25">
      <c r="A14" s="9">
        <v>175</v>
      </c>
      <c r="B14" t="s">
        <v>151</v>
      </c>
      <c r="C14" t="s">
        <v>18</v>
      </c>
      <c r="D14" s="3" t="s">
        <v>246</v>
      </c>
      <c r="E14" s="8">
        <f>INDEX(Table2[torneo_id],MATCH(equipos[[#This Row],[fecha]],Table2[inscr_inicio]))</f>
        <v>7</v>
      </c>
      <c r="F14" s="13" t="s">
        <v>16</v>
      </c>
      <c r="G14" s="1">
        <v>43978</v>
      </c>
      <c r="M14" cm="1">
        <f t="array" ref="M14">equipos[[#This Row],[DD]]*200+equipos[[#This Row],[DF]]*200+equipos[[#This Row],[CL]]*200+equipos[[#This Row],[CG]]*300+_xlfn.SWITCH(equipos[[#This Row],[lugar]],1,500,2,400,3,300,0)</f>
        <v>0</v>
      </c>
    </row>
    <row r="15" spans="1:13" x14ac:dyDescent="0.25">
      <c r="A15" s="9">
        <v>174</v>
      </c>
      <c r="B15" t="s">
        <v>129</v>
      </c>
      <c r="C15" t="s">
        <v>17</v>
      </c>
      <c r="D15" s="3" t="s">
        <v>244</v>
      </c>
      <c r="E15" s="8">
        <f>INDEX(Table2[torneo_id],MATCH(equipos[[#This Row],[fecha]],Table2[inscr_inicio]))</f>
        <v>7</v>
      </c>
      <c r="F15" s="16" t="s">
        <v>16</v>
      </c>
      <c r="G15" s="1">
        <v>43977</v>
      </c>
      <c r="M15" cm="1">
        <f t="array" ref="M15">equipos[[#This Row],[DD]]*200+equipos[[#This Row],[DF]]*200+equipos[[#This Row],[CL]]*200+equipos[[#This Row],[CG]]*300+_xlfn.SWITCH(equipos[[#This Row],[lugar]],1,500,2,400,3,300,0)</f>
        <v>0</v>
      </c>
    </row>
    <row r="16" spans="1:13" x14ac:dyDescent="0.25">
      <c r="A16" s="9">
        <v>172</v>
      </c>
      <c r="B16" t="s">
        <v>141</v>
      </c>
      <c r="C16" t="s">
        <v>19</v>
      </c>
      <c r="D16" s="3" t="s">
        <v>245</v>
      </c>
      <c r="E16" s="8">
        <f>INDEX(Table2[torneo_id],MATCH(equipos[[#This Row],[fecha]],Table2[inscr_inicio]))</f>
        <v>6</v>
      </c>
      <c r="F16" s="13" t="s">
        <v>248</v>
      </c>
      <c r="G16" s="1">
        <v>43941</v>
      </c>
      <c r="M16" cm="1">
        <f t="array" ref="M16">equipos[[#This Row],[DD]]*200+equipos[[#This Row],[DF]]*200+equipos[[#This Row],[CL]]*200+equipos[[#This Row],[CG]]*300+_xlfn.SWITCH(equipos[[#This Row],[lugar]],1,500,2,400,3,300,0)</f>
        <v>0</v>
      </c>
    </row>
    <row r="17" spans="1:13" x14ac:dyDescent="0.25">
      <c r="A17" s="9">
        <v>171</v>
      </c>
      <c r="B17" t="s">
        <v>152</v>
      </c>
      <c r="C17" t="s">
        <v>19</v>
      </c>
      <c r="D17" s="2" t="s">
        <v>246</v>
      </c>
      <c r="E17" s="8">
        <f>INDEX(Table2[torneo_id],MATCH(equipos[[#This Row],[fecha]],Table2[inscr_inicio]))</f>
        <v>6</v>
      </c>
      <c r="F17" s="16" t="s">
        <v>248</v>
      </c>
      <c r="G17" s="1">
        <v>43938</v>
      </c>
      <c r="M17" cm="1">
        <f t="array" ref="M17">equipos[[#This Row],[DD]]*200+equipos[[#This Row],[DF]]*200+equipos[[#This Row],[CL]]*200+equipos[[#This Row],[CG]]*300+_xlfn.SWITCH(equipos[[#This Row],[lugar]],1,500,2,400,3,300,0)</f>
        <v>0</v>
      </c>
    </row>
    <row r="18" spans="1:13" x14ac:dyDescent="0.25">
      <c r="A18" s="9">
        <v>170</v>
      </c>
      <c r="B18" t="s">
        <v>153</v>
      </c>
      <c r="C18" t="s">
        <v>17</v>
      </c>
      <c r="D18" s="3" t="s">
        <v>246</v>
      </c>
      <c r="E18" s="8">
        <f>INDEX(Table2[torneo_id],MATCH(equipos[[#This Row],[fecha]],Table2[inscr_inicio]))</f>
        <v>6</v>
      </c>
      <c r="F18" s="13" t="s">
        <v>248</v>
      </c>
      <c r="G18" s="1">
        <v>43938</v>
      </c>
      <c r="M18" cm="1">
        <f t="array" ref="M18">equipos[[#This Row],[DD]]*200+equipos[[#This Row],[DF]]*200+equipos[[#This Row],[CL]]*200+equipos[[#This Row],[CG]]*300+_xlfn.SWITCH(equipos[[#This Row],[lugar]],1,500,2,400,3,300,0)</f>
        <v>0</v>
      </c>
    </row>
    <row r="19" spans="1:13" x14ac:dyDescent="0.25">
      <c r="A19" s="9">
        <v>169</v>
      </c>
      <c r="B19" t="s">
        <v>154</v>
      </c>
      <c r="C19" t="s">
        <v>18</v>
      </c>
      <c r="D19" s="2" t="s">
        <v>246</v>
      </c>
      <c r="E19" s="8">
        <f>INDEX(Table2[torneo_id],MATCH(equipos[[#This Row],[fecha]],Table2[inscr_inicio]))</f>
        <v>6</v>
      </c>
      <c r="F19" s="16" t="s">
        <v>248</v>
      </c>
      <c r="G19" s="1">
        <v>43938</v>
      </c>
      <c r="M19" cm="1">
        <f t="array" ref="M19">equipos[[#This Row],[DD]]*200+equipos[[#This Row],[DF]]*200+equipos[[#This Row],[CL]]*200+equipos[[#This Row],[CG]]*300+_xlfn.SWITCH(equipos[[#This Row],[lugar]],1,500,2,400,3,300,0)</f>
        <v>0</v>
      </c>
    </row>
    <row r="20" spans="1:13" x14ac:dyDescent="0.25">
      <c r="A20" s="9">
        <v>168</v>
      </c>
      <c r="B20" t="s">
        <v>142</v>
      </c>
      <c r="C20" t="s">
        <v>17</v>
      </c>
      <c r="D20" s="2" t="s">
        <v>245</v>
      </c>
      <c r="E20" s="8">
        <f>INDEX(Table2[torneo_id],MATCH(equipos[[#This Row],[fecha]],Table2[inscr_inicio]))</f>
        <v>6</v>
      </c>
      <c r="F20" s="16" t="s">
        <v>248</v>
      </c>
      <c r="G20" s="1">
        <v>43937</v>
      </c>
      <c r="M20" cm="1">
        <f t="array" ref="M20">equipos[[#This Row],[DD]]*200+equipos[[#This Row],[DF]]*200+equipos[[#This Row],[CL]]*200+equipos[[#This Row],[CG]]*300+_xlfn.SWITCH(equipos[[#This Row],[lugar]],1,500,2,400,3,300,0)</f>
        <v>0</v>
      </c>
    </row>
    <row r="21" spans="1:13" x14ac:dyDescent="0.25">
      <c r="A21" s="9">
        <v>167</v>
      </c>
      <c r="B21" t="s">
        <v>143</v>
      </c>
      <c r="C21" t="s">
        <v>18</v>
      </c>
      <c r="D21" s="3" t="s">
        <v>245</v>
      </c>
      <c r="E21" s="8">
        <f>INDEX(Table2[torneo_id],MATCH(equipos[[#This Row],[fecha]],Table2[inscr_inicio]))</f>
        <v>6</v>
      </c>
      <c r="F21" s="13" t="s">
        <v>248</v>
      </c>
      <c r="G21" s="1">
        <v>43936</v>
      </c>
      <c r="M21" cm="1">
        <f t="array" ref="M21">equipos[[#This Row],[DD]]*200+equipos[[#This Row],[DF]]*200+equipos[[#This Row],[CL]]*200+equipos[[#This Row],[CG]]*300+_xlfn.SWITCH(equipos[[#This Row],[lugar]],1,500,2,400,3,300,0)</f>
        <v>0</v>
      </c>
    </row>
    <row r="22" spans="1:13" x14ac:dyDescent="0.25">
      <c r="A22" s="9">
        <v>166</v>
      </c>
      <c r="B22" t="s">
        <v>144</v>
      </c>
      <c r="C22" t="s">
        <v>19</v>
      </c>
      <c r="D22" s="2" t="s">
        <v>245</v>
      </c>
      <c r="E22" s="8">
        <f>INDEX(Table2[torneo_id],MATCH(equipos[[#This Row],[fecha]],Table2[inscr_inicio]))</f>
        <v>6</v>
      </c>
      <c r="F22" s="16" t="s">
        <v>248</v>
      </c>
      <c r="G22" s="1">
        <v>43936</v>
      </c>
      <c r="M22" cm="1">
        <f t="array" ref="M22">equipos[[#This Row],[DD]]*200+equipos[[#This Row],[DF]]*200+equipos[[#This Row],[CL]]*200+equipos[[#This Row],[CG]]*300+_xlfn.SWITCH(equipos[[#This Row],[lugar]],1,500,2,400,3,300,0)</f>
        <v>0</v>
      </c>
    </row>
    <row r="23" spans="1:13" x14ac:dyDescent="0.25">
      <c r="A23" s="9">
        <v>165</v>
      </c>
      <c r="B23" t="s">
        <v>155</v>
      </c>
      <c r="C23" t="s">
        <v>19</v>
      </c>
      <c r="D23" s="3" t="s">
        <v>246</v>
      </c>
      <c r="E23" s="8">
        <f>INDEX(Table2[torneo_id],MATCH(equipos[[#This Row],[fecha]],Table2[inscr_inicio]))</f>
        <v>6</v>
      </c>
      <c r="F23" s="13" t="s">
        <v>248</v>
      </c>
      <c r="G23" s="1">
        <v>43932</v>
      </c>
      <c r="M23" cm="1">
        <f t="array" ref="M23">equipos[[#This Row],[DD]]*200+equipos[[#This Row],[DF]]*200+equipos[[#This Row],[CL]]*200+equipos[[#This Row],[CG]]*300+_xlfn.SWITCH(equipos[[#This Row],[lugar]],1,500,2,400,3,300,0)</f>
        <v>0</v>
      </c>
    </row>
    <row r="24" spans="1:13" x14ac:dyDescent="0.25">
      <c r="A24" s="9">
        <v>164</v>
      </c>
      <c r="B24" t="s">
        <v>156</v>
      </c>
      <c r="C24" t="s">
        <v>17</v>
      </c>
      <c r="D24" s="2" t="s">
        <v>246</v>
      </c>
      <c r="E24" s="8">
        <f>INDEX(Table2[torneo_id],MATCH(equipos[[#This Row],[fecha]],Table2[inscr_inicio]))</f>
        <v>6</v>
      </c>
      <c r="F24" s="16" t="s">
        <v>248</v>
      </c>
      <c r="G24" s="1">
        <v>43928</v>
      </c>
      <c r="M24" cm="1">
        <f t="array" ref="M24">equipos[[#This Row],[DD]]*200+equipos[[#This Row],[DF]]*200+equipos[[#This Row],[CL]]*200+equipos[[#This Row],[CG]]*300+_xlfn.SWITCH(equipos[[#This Row],[lugar]],1,500,2,400,3,300,0)</f>
        <v>0</v>
      </c>
    </row>
    <row r="25" spans="1:13" x14ac:dyDescent="0.25">
      <c r="A25" s="9">
        <v>161</v>
      </c>
      <c r="B25" t="s">
        <v>145</v>
      </c>
      <c r="C25" t="s">
        <v>17</v>
      </c>
      <c r="D25" s="3" t="s">
        <v>245</v>
      </c>
      <c r="E25" s="8">
        <f>INDEX(Table2[torneo_id],MATCH(equipos[[#This Row],[fecha]],Table2[inscr_inicio]))</f>
        <v>6</v>
      </c>
      <c r="F25" s="13" t="s">
        <v>248</v>
      </c>
      <c r="G25" s="1">
        <v>43924</v>
      </c>
      <c r="M25" cm="1">
        <f t="array" ref="M25">equipos[[#This Row],[DD]]*200+equipos[[#This Row],[DF]]*200+equipos[[#This Row],[CL]]*200+equipos[[#This Row],[CG]]*300+_xlfn.SWITCH(equipos[[#This Row],[lugar]],1,500,2,400,3,300,0)</f>
        <v>0</v>
      </c>
    </row>
    <row r="26" spans="1:13" x14ac:dyDescent="0.25">
      <c r="A26" s="9">
        <v>163</v>
      </c>
      <c r="B26" t="s">
        <v>157</v>
      </c>
      <c r="C26" t="s">
        <v>18</v>
      </c>
      <c r="D26" s="3" t="s">
        <v>246</v>
      </c>
      <c r="E26" s="8">
        <f>INDEX(Table2[torneo_id],MATCH(equipos[[#This Row],[fecha]],Table2[inscr_inicio]))</f>
        <v>6</v>
      </c>
      <c r="F26" s="13" t="s">
        <v>248</v>
      </c>
      <c r="G26" s="1">
        <v>43924</v>
      </c>
      <c r="M26" cm="1">
        <f t="array" ref="M26">equipos[[#This Row],[DD]]*200+equipos[[#This Row],[DF]]*200+equipos[[#This Row],[CL]]*200+equipos[[#This Row],[CG]]*300+_xlfn.SWITCH(equipos[[#This Row],[lugar]],1,500,2,400,3,300,0)</f>
        <v>0</v>
      </c>
    </row>
    <row r="27" spans="1:13" x14ac:dyDescent="0.25">
      <c r="A27" s="9">
        <v>162</v>
      </c>
      <c r="B27" t="s">
        <v>158</v>
      </c>
      <c r="C27" t="s">
        <v>19</v>
      </c>
      <c r="D27" s="2" t="s">
        <v>246</v>
      </c>
      <c r="E27" s="8">
        <f>INDEX(Table2[torneo_id],MATCH(equipos[[#This Row],[fecha]],Table2[inscr_inicio]))</f>
        <v>6</v>
      </c>
      <c r="F27" s="16" t="s">
        <v>248</v>
      </c>
      <c r="G27" s="1">
        <v>43924</v>
      </c>
      <c r="M27" cm="1">
        <f t="array" ref="M27">equipos[[#This Row],[DD]]*200+equipos[[#This Row],[DF]]*200+equipos[[#This Row],[CL]]*200+equipos[[#This Row],[CG]]*300+_xlfn.SWITCH(equipos[[#This Row],[lugar]],1,500,2,400,3,300,0)</f>
        <v>0</v>
      </c>
    </row>
    <row r="28" spans="1:13" x14ac:dyDescent="0.25">
      <c r="A28" s="9">
        <v>160</v>
      </c>
      <c r="B28" t="s">
        <v>159</v>
      </c>
      <c r="C28" t="s">
        <v>17</v>
      </c>
      <c r="D28" s="3" t="s">
        <v>246</v>
      </c>
      <c r="E28" s="8">
        <f>INDEX(Table2[torneo_id],MATCH(equipos[[#This Row],[fecha]],Table2[inscr_inicio]))</f>
        <v>6</v>
      </c>
      <c r="F28" s="13" t="s">
        <v>248</v>
      </c>
      <c r="G28" s="1">
        <v>43924</v>
      </c>
      <c r="M28" cm="1">
        <f t="array" ref="M28">equipos[[#This Row],[DD]]*200+equipos[[#This Row],[DF]]*200+equipos[[#This Row],[CL]]*200+equipos[[#This Row],[CG]]*300+_xlfn.SWITCH(equipos[[#This Row],[lugar]],1,500,2,400,3,300,0)</f>
        <v>0</v>
      </c>
    </row>
    <row r="29" spans="1:13" x14ac:dyDescent="0.25">
      <c r="A29" s="9">
        <v>159</v>
      </c>
      <c r="B29" t="s">
        <v>160</v>
      </c>
      <c r="C29" t="s">
        <v>18</v>
      </c>
      <c r="D29" s="2" t="s">
        <v>246</v>
      </c>
      <c r="E29" s="8">
        <f>INDEX(Table2[torneo_id],MATCH(equipos[[#This Row],[fecha]],Table2[inscr_inicio]))</f>
        <v>6</v>
      </c>
      <c r="F29" s="16" t="s">
        <v>248</v>
      </c>
      <c r="G29" s="1">
        <v>43923</v>
      </c>
      <c r="M29" cm="1">
        <f t="array" ref="M29">equipos[[#This Row],[DD]]*200+equipos[[#This Row],[DF]]*200+equipos[[#This Row],[CL]]*200+equipos[[#This Row],[CG]]*300+_xlfn.SWITCH(equipos[[#This Row],[lugar]],1,500,2,400,3,300,0)</f>
        <v>0</v>
      </c>
    </row>
    <row r="30" spans="1:13" x14ac:dyDescent="0.25">
      <c r="A30" s="9">
        <v>158</v>
      </c>
      <c r="B30" t="s">
        <v>130</v>
      </c>
      <c r="C30" t="s">
        <v>18</v>
      </c>
      <c r="D30" s="2" t="s">
        <v>244</v>
      </c>
      <c r="E30" s="8">
        <f>INDEX(Table2[torneo_id],MATCH(equipos[[#This Row],[fecha]],Table2[inscr_inicio]))</f>
        <v>6</v>
      </c>
      <c r="F30" s="16" t="s">
        <v>248</v>
      </c>
      <c r="G30" s="1">
        <v>43900</v>
      </c>
      <c r="M30" cm="1">
        <f t="array" ref="M30">equipos[[#This Row],[DD]]*200+equipos[[#This Row],[DF]]*200+equipos[[#This Row],[CL]]*200+equipos[[#This Row],[CG]]*300+_xlfn.SWITCH(equipos[[#This Row],[lugar]],1,500,2,400,3,300,0)</f>
        <v>0</v>
      </c>
    </row>
    <row r="31" spans="1:13" x14ac:dyDescent="0.25">
      <c r="A31" s="9">
        <v>157</v>
      </c>
      <c r="B31" t="s">
        <v>131</v>
      </c>
      <c r="C31" t="s">
        <v>19</v>
      </c>
      <c r="D31" s="3" t="s">
        <v>244</v>
      </c>
      <c r="E31" s="8">
        <f>INDEX(Table2[torneo_id],MATCH(equipos[[#This Row],[fecha]],Table2[inscr_inicio]))</f>
        <v>6</v>
      </c>
      <c r="F31" s="13" t="s">
        <v>248</v>
      </c>
      <c r="G31" s="1">
        <v>43893</v>
      </c>
      <c r="M31" cm="1">
        <f t="array" ref="M31">equipos[[#This Row],[DD]]*200+equipos[[#This Row],[DF]]*200+equipos[[#This Row],[CL]]*200+equipos[[#This Row],[CG]]*300+_xlfn.SWITCH(equipos[[#This Row],[lugar]],1,500,2,400,3,300,0)</f>
        <v>0</v>
      </c>
    </row>
    <row r="32" spans="1:13" x14ac:dyDescent="0.25">
      <c r="A32" s="9">
        <v>156</v>
      </c>
      <c r="B32" t="s">
        <v>132</v>
      </c>
      <c r="C32" t="s">
        <v>17</v>
      </c>
      <c r="D32" s="2" t="s">
        <v>244</v>
      </c>
      <c r="E32" s="8">
        <f>INDEX(Table2[torneo_id],MATCH(equipos[[#This Row],[fecha]],Table2[inscr_inicio]))</f>
        <v>6</v>
      </c>
      <c r="F32" s="16" t="s">
        <v>248</v>
      </c>
      <c r="G32" s="1">
        <v>43886</v>
      </c>
      <c r="M32" cm="1">
        <f t="array" ref="M32">equipos[[#This Row],[DD]]*200+equipos[[#This Row],[DF]]*200+equipos[[#This Row],[CL]]*200+equipos[[#This Row],[CG]]*300+_xlfn.SWITCH(equipos[[#This Row],[lugar]],1,500,2,400,3,300,0)</f>
        <v>0</v>
      </c>
    </row>
    <row r="33" spans="1:13" x14ac:dyDescent="0.25">
      <c r="A33" s="9">
        <v>155</v>
      </c>
      <c r="B33" t="s">
        <v>133</v>
      </c>
      <c r="C33" t="s">
        <v>18</v>
      </c>
      <c r="D33" s="3" t="s">
        <v>244</v>
      </c>
      <c r="E33" s="8">
        <f>INDEX(Table2[torneo_id],MATCH(equipos[[#This Row],[fecha]],Table2[inscr_inicio]))</f>
        <v>6</v>
      </c>
      <c r="F33" s="13" t="s">
        <v>248</v>
      </c>
      <c r="G33" s="1">
        <v>43886</v>
      </c>
      <c r="M33" cm="1">
        <f t="array" ref="M33">equipos[[#This Row],[DD]]*200+equipos[[#This Row],[DF]]*200+equipos[[#This Row],[CL]]*200+equipos[[#This Row],[CG]]*300+_xlfn.SWITCH(equipos[[#This Row],[lugar]],1,500,2,400,3,300,0)</f>
        <v>0</v>
      </c>
    </row>
    <row r="34" spans="1:13" x14ac:dyDescent="0.25">
      <c r="A34" s="9">
        <v>154</v>
      </c>
      <c r="B34" t="s">
        <v>134</v>
      </c>
      <c r="C34" t="s">
        <v>19</v>
      </c>
      <c r="D34" s="2" t="s">
        <v>244</v>
      </c>
      <c r="E34" s="8">
        <f>INDEX(Table2[torneo_id],MATCH(equipos[[#This Row],[fecha]],Table2[inscr_inicio]))</f>
        <v>6</v>
      </c>
      <c r="F34" s="16" t="s">
        <v>248</v>
      </c>
      <c r="G34" s="1">
        <v>43886</v>
      </c>
      <c r="M34" cm="1">
        <f t="array" ref="M34">equipos[[#This Row],[DD]]*200+equipos[[#This Row],[DF]]*200+equipos[[#This Row],[CL]]*200+equipos[[#This Row],[CG]]*300+_xlfn.SWITCH(equipos[[#This Row],[lugar]],1,500,2,400,3,300,0)</f>
        <v>0</v>
      </c>
    </row>
    <row r="35" spans="1:13" x14ac:dyDescent="0.25">
      <c r="A35" s="9">
        <v>153</v>
      </c>
      <c r="B35" t="s">
        <v>135</v>
      </c>
      <c r="C35" t="s">
        <v>17</v>
      </c>
      <c r="D35" s="3" t="s">
        <v>244</v>
      </c>
      <c r="E35" s="8">
        <f>INDEX(Table2[torneo_id],MATCH(equipos[[#This Row],[fecha]],Table2[inscr_inicio]))</f>
        <v>6</v>
      </c>
      <c r="F35" s="13" t="s">
        <v>248</v>
      </c>
      <c r="G35" s="1">
        <v>43886</v>
      </c>
      <c r="M35" cm="1">
        <f t="array" ref="M35">equipos[[#This Row],[DD]]*200+equipos[[#This Row],[DF]]*200+equipos[[#This Row],[CL]]*200+equipos[[#This Row],[CG]]*300+_xlfn.SWITCH(equipos[[#This Row],[lugar]],1,500,2,400,3,300,0)</f>
        <v>0</v>
      </c>
    </row>
    <row r="36" spans="1:13" x14ac:dyDescent="0.25">
      <c r="A36" s="9">
        <v>152</v>
      </c>
      <c r="B36" t="s">
        <v>136</v>
      </c>
      <c r="C36" t="s">
        <v>18</v>
      </c>
      <c r="D36" s="2" t="s">
        <v>244</v>
      </c>
      <c r="E36" s="8">
        <f>INDEX(Table2[torneo_id],MATCH(equipos[[#This Row],[fecha]],Table2[inscr_inicio]))</f>
        <v>6</v>
      </c>
      <c r="F36" s="16" t="s">
        <v>248</v>
      </c>
      <c r="G36" s="1">
        <v>43885</v>
      </c>
      <c r="M36" cm="1">
        <f t="array" ref="M36">equipos[[#This Row],[DD]]*200+equipos[[#This Row],[DF]]*200+equipos[[#This Row],[CL]]*200+equipos[[#This Row],[CG]]*300+_xlfn.SWITCH(equipos[[#This Row],[lugar]],1,500,2,400,3,300,0)</f>
        <v>0</v>
      </c>
    </row>
    <row r="37" spans="1:13" x14ac:dyDescent="0.25">
      <c r="A37" s="9">
        <v>151</v>
      </c>
      <c r="B37" t="s">
        <v>137</v>
      </c>
      <c r="C37" t="s">
        <v>19</v>
      </c>
      <c r="D37" s="3" t="s">
        <v>244</v>
      </c>
      <c r="E37" s="8">
        <f>INDEX(Table2[torneo_id],MATCH(equipos[[#This Row],[fecha]],Table2[inscr_inicio]))</f>
        <v>6</v>
      </c>
      <c r="F37" s="13" t="s">
        <v>248</v>
      </c>
      <c r="G37" s="1">
        <v>43885</v>
      </c>
      <c r="M37" cm="1">
        <f t="array" ref="M37">equipos[[#This Row],[DD]]*200+equipos[[#This Row],[DF]]*200+equipos[[#This Row],[CL]]*200+equipos[[#This Row],[CG]]*300+_xlfn.SWITCH(equipos[[#This Row],[lugar]],1,500,2,400,3,300,0)</f>
        <v>0</v>
      </c>
    </row>
    <row r="38" spans="1:13" x14ac:dyDescent="0.25">
      <c r="A38" s="9">
        <v>150</v>
      </c>
      <c r="B38" t="s">
        <v>138</v>
      </c>
      <c r="C38" t="s">
        <v>17</v>
      </c>
      <c r="D38" s="2" t="s">
        <v>244</v>
      </c>
      <c r="E38" s="8">
        <f>INDEX(Table2[torneo_id],MATCH(equipos[[#This Row],[fecha]],Table2[inscr_inicio]))</f>
        <v>6</v>
      </c>
      <c r="F38" s="16" t="s">
        <v>248</v>
      </c>
      <c r="G38" s="1">
        <v>43885</v>
      </c>
      <c r="M38" cm="1">
        <f t="array" ref="M38">equipos[[#This Row],[DD]]*200+equipos[[#This Row],[DF]]*200+equipos[[#This Row],[CL]]*200+equipos[[#This Row],[CG]]*300+_xlfn.SWITCH(equipos[[#This Row],[lugar]],1,500,2,400,3,300,0)</f>
        <v>0</v>
      </c>
    </row>
    <row r="39" spans="1:13" x14ac:dyDescent="0.25">
      <c r="A39" s="9">
        <v>149</v>
      </c>
      <c r="B39" t="s">
        <v>192</v>
      </c>
      <c r="D39" s="2" t="s">
        <v>246</v>
      </c>
      <c r="E39" s="8">
        <f>INDEX(Table2[torneo_id],MATCH(equipos[[#This Row],[fecha]],Table2[inscr_inicio]))</f>
        <v>6</v>
      </c>
      <c r="F39" s="13" t="s">
        <v>16</v>
      </c>
      <c r="G39" s="1">
        <v>43808</v>
      </c>
      <c r="M39" cm="1">
        <f t="array" ref="M39">equipos[[#This Row],[DD]]*200+equipos[[#This Row],[DF]]*200+equipos[[#This Row],[CL]]*200+equipos[[#This Row],[CG]]*300+_xlfn.SWITCH(equipos[[#This Row],[lugar]],1,500,2,400,3,300,0)</f>
        <v>0</v>
      </c>
    </row>
    <row r="40" spans="1:13" x14ac:dyDescent="0.25">
      <c r="A40" s="9">
        <v>147</v>
      </c>
      <c r="B40" t="s">
        <v>187</v>
      </c>
      <c r="D40" s="3" t="s">
        <v>245</v>
      </c>
      <c r="E40" s="8">
        <f>INDEX(Table2[torneo_id],MATCH(equipos[[#This Row],[fecha]],Table2[inscr_inicio]))</f>
        <v>5</v>
      </c>
      <c r="F40" s="16" t="s">
        <v>248</v>
      </c>
      <c r="G40" s="1">
        <v>43737</v>
      </c>
      <c r="M40" cm="1">
        <f t="array" ref="M40">equipos[[#This Row],[DD]]*200+equipos[[#This Row],[DF]]*200+equipos[[#This Row],[CL]]*200+equipos[[#This Row],[CG]]*300+_xlfn.SWITCH(equipos[[#This Row],[lugar]],1,500,2,400,3,300,0)</f>
        <v>0</v>
      </c>
    </row>
    <row r="41" spans="1:13" x14ac:dyDescent="0.25">
      <c r="A41" s="9">
        <v>146</v>
      </c>
      <c r="B41" t="s">
        <v>193</v>
      </c>
      <c r="D41" s="3" t="s">
        <v>246</v>
      </c>
      <c r="E41" s="8">
        <f>INDEX(Table2[torneo_id],MATCH(equipos[[#This Row],[fecha]],Table2[inscr_inicio]))</f>
        <v>5</v>
      </c>
      <c r="F41" s="16" t="s">
        <v>248</v>
      </c>
      <c r="G41" s="1">
        <v>43718</v>
      </c>
      <c r="M41" cm="1">
        <f t="array" ref="M41">equipos[[#This Row],[DD]]*200+equipos[[#This Row],[DF]]*200+equipos[[#This Row],[CL]]*200+equipos[[#This Row],[CG]]*300+_xlfn.SWITCH(equipos[[#This Row],[lugar]],1,500,2,400,3,300,0)</f>
        <v>0</v>
      </c>
    </row>
    <row r="42" spans="1:13" x14ac:dyDescent="0.25">
      <c r="A42" s="9">
        <v>145</v>
      </c>
      <c r="B42" t="s">
        <v>194</v>
      </c>
      <c r="D42" s="2" t="s">
        <v>246</v>
      </c>
      <c r="E42" s="8">
        <f>INDEX(Table2[torneo_id],MATCH(equipos[[#This Row],[fecha]],Table2[inscr_inicio]))</f>
        <v>5</v>
      </c>
      <c r="F42" s="13" t="s">
        <v>248</v>
      </c>
      <c r="G42" s="1">
        <v>43711</v>
      </c>
      <c r="M42" cm="1">
        <f t="array" ref="M42">equipos[[#This Row],[DD]]*200+equipos[[#This Row],[DF]]*200+equipos[[#This Row],[CL]]*200+equipos[[#This Row],[CG]]*300+_xlfn.SWITCH(equipos[[#This Row],[lugar]],1,500,2,400,3,300,0)</f>
        <v>0</v>
      </c>
    </row>
    <row r="43" spans="1:13" x14ac:dyDescent="0.25">
      <c r="A43" s="9">
        <v>144</v>
      </c>
      <c r="B43" t="s">
        <v>195</v>
      </c>
      <c r="D43" s="3" t="s">
        <v>246</v>
      </c>
      <c r="E43" s="8">
        <f>INDEX(Table2[torneo_id],MATCH(equipos[[#This Row],[fecha]],Table2[inscr_inicio]))</f>
        <v>5</v>
      </c>
      <c r="F43" s="16" t="s">
        <v>248</v>
      </c>
      <c r="G43" s="1">
        <v>43708</v>
      </c>
      <c r="M43" cm="1">
        <f t="array" ref="M43">equipos[[#This Row],[DD]]*200+equipos[[#This Row],[DF]]*200+equipos[[#This Row],[CL]]*200+equipos[[#This Row],[CG]]*300+_xlfn.SWITCH(equipos[[#This Row],[lugar]],1,500,2,400,3,300,0)</f>
        <v>0</v>
      </c>
    </row>
    <row r="44" spans="1:13" x14ac:dyDescent="0.25">
      <c r="A44" s="9">
        <v>148</v>
      </c>
      <c r="B44" t="s">
        <v>161</v>
      </c>
      <c r="C44" t="s">
        <v>18</v>
      </c>
      <c r="D44" s="3" t="s">
        <v>244</v>
      </c>
      <c r="E44" s="8">
        <f>INDEX(Table2[torneo_id],MATCH(equipos[[#This Row],[fecha]],Table2[inscr_inicio]))</f>
        <v>5</v>
      </c>
      <c r="F44" s="16" t="s">
        <v>248</v>
      </c>
      <c r="G44" s="1">
        <v>43707</v>
      </c>
      <c r="M44" cm="1">
        <f t="array" ref="M44">equipos[[#This Row],[DD]]*200+equipos[[#This Row],[DF]]*200+equipos[[#This Row],[CL]]*200+equipos[[#This Row],[CG]]*300+_xlfn.SWITCH(equipos[[#This Row],[lugar]],1,500,2,400,3,300,0)</f>
        <v>0</v>
      </c>
    </row>
    <row r="45" spans="1:13" x14ac:dyDescent="0.25">
      <c r="A45" s="9">
        <v>143</v>
      </c>
      <c r="B45" t="s">
        <v>196</v>
      </c>
      <c r="D45" s="2" t="s">
        <v>246</v>
      </c>
      <c r="E45" s="8">
        <f>INDEX(Table2[torneo_id],MATCH(equipos[[#This Row],[fecha]],Table2[inscr_inicio]))</f>
        <v>5</v>
      </c>
      <c r="F45" s="13" t="s">
        <v>248</v>
      </c>
      <c r="G45" s="1">
        <v>43706</v>
      </c>
      <c r="M45" cm="1">
        <f t="array" ref="M45">equipos[[#This Row],[DD]]*200+equipos[[#This Row],[DF]]*200+equipos[[#This Row],[CL]]*200+equipos[[#This Row],[CG]]*300+_xlfn.SWITCH(equipos[[#This Row],[lugar]],1,500,2,400,3,300,0)</f>
        <v>0</v>
      </c>
    </row>
    <row r="46" spans="1:13" x14ac:dyDescent="0.25">
      <c r="A46" s="9">
        <v>142</v>
      </c>
      <c r="B46" t="s">
        <v>162</v>
      </c>
      <c r="D46" s="2" t="s">
        <v>244</v>
      </c>
      <c r="E46" s="8">
        <f>INDEX(Table2[torneo_id],MATCH(equipos[[#This Row],[fecha]],Table2[inscr_inicio]))</f>
        <v>5</v>
      </c>
      <c r="F46" s="13" t="s">
        <v>248</v>
      </c>
      <c r="G46" s="1">
        <v>43702</v>
      </c>
      <c r="M46" cm="1">
        <f t="array" ref="M46">equipos[[#This Row],[DD]]*200+equipos[[#This Row],[DF]]*200+equipos[[#This Row],[CL]]*200+equipos[[#This Row],[CG]]*300+_xlfn.SWITCH(equipos[[#This Row],[lugar]],1,500,2,400,3,300,0)</f>
        <v>0</v>
      </c>
    </row>
    <row r="47" spans="1:13" x14ac:dyDescent="0.25">
      <c r="A47" s="9">
        <v>141</v>
      </c>
      <c r="B47" t="s">
        <v>197</v>
      </c>
      <c r="D47" s="3" t="s">
        <v>246</v>
      </c>
      <c r="E47" s="8">
        <f>INDEX(Table2[torneo_id],MATCH(equipos[[#This Row],[fecha]],Table2[inscr_inicio]))</f>
        <v>5</v>
      </c>
      <c r="F47" s="16" t="s">
        <v>248</v>
      </c>
      <c r="G47" s="1">
        <v>43701</v>
      </c>
      <c r="M47" cm="1">
        <f t="array" ref="M47">equipos[[#This Row],[DD]]*200+equipos[[#This Row],[DF]]*200+equipos[[#This Row],[CL]]*200+equipos[[#This Row],[CG]]*300+_xlfn.SWITCH(equipos[[#This Row],[lugar]],1,500,2,400,3,300,0)</f>
        <v>0</v>
      </c>
    </row>
    <row r="48" spans="1:13" x14ac:dyDescent="0.25">
      <c r="A48" s="9">
        <v>140</v>
      </c>
      <c r="B48" t="s">
        <v>163</v>
      </c>
      <c r="D48" s="3" t="s">
        <v>244</v>
      </c>
      <c r="E48" s="8">
        <f>INDEX(Table2[torneo_id],MATCH(equipos[[#This Row],[fecha]],Table2[inscr_inicio]))</f>
        <v>5</v>
      </c>
      <c r="F48" s="16" t="s">
        <v>248</v>
      </c>
      <c r="G48" s="1">
        <v>43700</v>
      </c>
      <c r="M48" cm="1">
        <f t="array" ref="M48">equipos[[#This Row],[DD]]*200+equipos[[#This Row],[DF]]*200+equipos[[#This Row],[CL]]*200+equipos[[#This Row],[CG]]*300+_xlfn.SWITCH(equipos[[#This Row],[lugar]],1,500,2,400,3,300,0)</f>
        <v>0</v>
      </c>
    </row>
    <row r="49" spans="1:13" x14ac:dyDescent="0.25">
      <c r="A49" s="9">
        <v>139</v>
      </c>
      <c r="B49" t="s">
        <v>164</v>
      </c>
      <c r="D49" s="2" t="s">
        <v>244</v>
      </c>
      <c r="E49" s="8">
        <f>INDEX(Table2[torneo_id],MATCH(equipos[[#This Row],[fecha]],Table2[inscr_inicio]))</f>
        <v>5</v>
      </c>
      <c r="F49" s="13" t="s">
        <v>248</v>
      </c>
      <c r="G49" s="1">
        <v>43700</v>
      </c>
      <c r="M49" cm="1">
        <f t="array" ref="M49">equipos[[#This Row],[DD]]*200+equipos[[#This Row],[DF]]*200+equipos[[#This Row],[CL]]*200+equipos[[#This Row],[CG]]*300+_xlfn.SWITCH(equipos[[#This Row],[lugar]],1,500,2,400,3,300,0)</f>
        <v>0</v>
      </c>
    </row>
    <row r="50" spans="1:13" x14ac:dyDescent="0.25">
      <c r="A50" s="9">
        <v>138</v>
      </c>
      <c r="B50" t="s">
        <v>165</v>
      </c>
      <c r="D50" s="3" t="s">
        <v>244</v>
      </c>
      <c r="E50" s="8">
        <f>INDEX(Table2[torneo_id],MATCH(equipos[[#This Row],[fecha]],Table2[inscr_inicio]))</f>
        <v>5</v>
      </c>
      <c r="F50" s="16" t="s">
        <v>248</v>
      </c>
      <c r="G50" s="1">
        <v>43699</v>
      </c>
      <c r="M50" cm="1">
        <f t="array" ref="M50">equipos[[#This Row],[DD]]*200+equipos[[#This Row],[DF]]*200+equipos[[#This Row],[CL]]*200+equipos[[#This Row],[CG]]*300+_xlfn.SWITCH(equipos[[#This Row],[lugar]],1,500,2,400,3,300,0)</f>
        <v>0</v>
      </c>
    </row>
    <row r="51" spans="1:13" x14ac:dyDescent="0.25">
      <c r="A51" s="9">
        <v>136</v>
      </c>
      <c r="B51" t="s">
        <v>166</v>
      </c>
      <c r="D51" s="2" t="s">
        <v>244</v>
      </c>
      <c r="E51" s="8">
        <f>INDEX(Table2[torneo_id],MATCH(equipos[[#This Row],[fecha]],Table2[inscr_inicio]))</f>
        <v>5</v>
      </c>
      <c r="F51" s="13" t="s">
        <v>248</v>
      </c>
      <c r="G51" s="1">
        <v>43698</v>
      </c>
      <c r="M51" cm="1">
        <f t="array" ref="M51">equipos[[#This Row],[DD]]*200+equipos[[#This Row],[DF]]*200+equipos[[#This Row],[CL]]*200+equipos[[#This Row],[CG]]*300+_xlfn.SWITCH(equipos[[#This Row],[lugar]],1,500,2,400,3,300,0)</f>
        <v>0</v>
      </c>
    </row>
    <row r="52" spans="1:13" x14ac:dyDescent="0.25">
      <c r="A52" s="9">
        <v>135</v>
      </c>
      <c r="B52" t="s">
        <v>158</v>
      </c>
      <c r="D52" s="3" t="s">
        <v>244</v>
      </c>
      <c r="E52" s="8">
        <f>INDEX(Table2[torneo_id],MATCH(equipos[[#This Row],[fecha]],Table2[inscr_inicio]))</f>
        <v>5</v>
      </c>
      <c r="F52" s="16" t="s">
        <v>248</v>
      </c>
      <c r="G52" s="1">
        <v>43698</v>
      </c>
      <c r="M52" cm="1">
        <f t="array" ref="M52">equipos[[#This Row],[DD]]*200+equipos[[#This Row],[DF]]*200+equipos[[#This Row],[CL]]*200+equipos[[#This Row],[CG]]*300+_xlfn.SWITCH(equipos[[#This Row],[lugar]],1,500,2,400,3,300,0)</f>
        <v>0</v>
      </c>
    </row>
    <row r="53" spans="1:13" x14ac:dyDescent="0.25">
      <c r="A53" s="9">
        <v>134</v>
      </c>
      <c r="B53" t="s">
        <v>188</v>
      </c>
      <c r="D53" s="2" t="s">
        <v>245</v>
      </c>
      <c r="E53" s="8">
        <f>INDEX(Table2[torneo_id],MATCH(equipos[[#This Row],[fecha]],Table2[inscr_inicio]))</f>
        <v>5</v>
      </c>
      <c r="F53" s="13" t="s">
        <v>16</v>
      </c>
      <c r="G53" s="1">
        <v>43620</v>
      </c>
      <c r="M53" cm="1">
        <f t="array" ref="M53">equipos[[#This Row],[DD]]*200+equipos[[#This Row],[DF]]*200+equipos[[#This Row],[CL]]*200+equipos[[#This Row],[CG]]*300+_xlfn.SWITCH(equipos[[#This Row],[lugar]],1,500,2,400,3,300,0)</f>
        <v>0</v>
      </c>
    </row>
    <row r="54" spans="1:13" x14ac:dyDescent="0.25">
      <c r="A54" s="9">
        <v>133</v>
      </c>
      <c r="B54" t="s">
        <v>189</v>
      </c>
      <c r="D54" s="3" t="s">
        <v>245</v>
      </c>
      <c r="E54" s="8">
        <f>INDEX(Table2[torneo_id],MATCH(equipos[[#This Row],[fecha]],Table2[inscr_inicio]))</f>
        <v>5</v>
      </c>
      <c r="F54" s="16" t="s">
        <v>16</v>
      </c>
      <c r="G54" s="1">
        <v>43619</v>
      </c>
      <c r="M54" cm="1">
        <f t="array" ref="M54">equipos[[#This Row],[DD]]*200+equipos[[#This Row],[DF]]*200+equipos[[#This Row],[CL]]*200+equipos[[#This Row],[CG]]*300+_xlfn.SWITCH(equipos[[#This Row],[lugar]],1,500,2,400,3,300,0)</f>
        <v>0</v>
      </c>
    </row>
    <row r="55" spans="1:13" x14ac:dyDescent="0.25">
      <c r="A55" s="9">
        <v>132</v>
      </c>
      <c r="B55" t="s">
        <v>190</v>
      </c>
      <c r="D55" s="2" t="s">
        <v>245</v>
      </c>
      <c r="E55" s="8">
        <f>INDEX(Table2[torneo_id],MATCH(equipos[[#This Row],[fecha]],Table2[inscr_inicio]))</f>
        <v>5</v>
      </c>
      <c r="F55" s="13" t="s">
        <v>16</v>
      </c>
      <c r="G55" s="1">
        <v>43619</v>
      </c>
      <c r="M55" cm="1">
        <f t="array" ref="M55">equipos[[#This Row],[DD]]*200+equipos[[#This Row],[DF]]*200+equipos[[#This Row],[CL]]*200+equipos[[#This Row],[CG]]*300+_xlfn.SWITCH(equipos[[#This Row],[lugar]],1,500,2,400,3,300,0)</f>
        <v>0</v>
      </c>
    </row>
    <row r="56" spans="1:13" x14ac:dyDescent="0.25">
      <c r="A56" s="9">
        <v>131</v>
      </c>
      <c r="B56" t="s">
        <v>167</v>
      </c>
      <c r="D56" s="2" t="s">
        <v>244</v>
      </c>
      <c r="E56" s="8">
        <f>INDEX(Table2[torneo_id],MATCH(equipos[[#This Row],[fecha]],Table2[inscr_inicio]))</f>
        <v>5</v>
      </c>
      <c r="F56" s="13" t="s">
        <v>16</v>
      </c>
      <c r="G56" s="1">
        <v>43612</v>
      </c>
      <c r="M56" cm="1">
        <f t="array" ref="M56">equipos[[#This Row],[DD]]*200+equipos[[#This Row],[DF]]*200+equipos[[#This Row],[CL]]*200+equipos[[#This Row],[CG]]*300+_xlfn.SWITCH(equipos[[#This Row],[lugar]],1,500,2,400,3,300,0)</f>
        <v>0</v>
      </c>
    </row>
    <row r="57" spans="1:13" x14ac:dyDescent="0.25">
      <c r="A57" s="9">
        <v>130</v>
      </c>
      <c r="B57" t="s">
        <v>168</v>
      </c>
      <c r="D57" s="3" t="s">
        <v>244</v>
      </c>
      <c r="E57" s="8">
        <f>INDEX(Table2[torneo_id],MATCH(equipos[[#This Row],[fecha]],Table2[inscr_inicio]))</f>
        <v>5</v>
      </c>
      <c r="F57" s="16" t="s">
        <v>16</v>
      </c>
      <c r="G57" s="1">
        <v>43611</v>
      </c>
      <c r="M57" cm="1">
        <f t="array" ref="M57">equipos[[#This Row],[DD]]*200+equipos[[#This Row],[DF]]*200+equipos[[#This Row],[CL]]*200+equipos[[#This Row],[CG]]*300+_xlfn.SWITCH(equipos[[#This Row],[lugar]],1,500,2,400,3,300,0)</f>
        <v>0</v>
      </c>
    </row>
    <row r="58" spans="1:13" x14ac:dyDescent="0.25">
      <c r="A58" s="9">
        <v>129</v>
      </c>
      <c r="B58" t="s">
        <v>169</v>
      </c>
      <c r="D58" s="2" t="s">
        <v>244</v>
      </c>
      <c r="E58" s="8">
        <f>INDEX(Table2[torneo_id],MATCH(equipos[[#This Row],[fecha]],Table2[inscr_inicio]))</f>
        <v>5</v>
      </c>
      <c r="F58" s="13" t="s">
        <v>16</v>
      </c>
      <c r="G58" s="1">
        <v>43610</v>
      </c>
      <c r="M58" cm="1">
        <f t="array" ref="M58">equipos[[#This Row],[DD]]*200+equipos[[#This Row],[DF]]*200+equipos[[#This Row],[CL]]*200+equipos[[#This Row],[CG]]*300+_xlfn.SWITCH(equipos[[#This Row],[lugar]],1,500,2,400,3,300,0)</f>
        <v>0</v>
      </c>
    </row>
    <row r="59" spans="1:13" x14ac:dyDescent="0.25">
      <c r="A59" s="9">
        <v>128</v>
      </c>
      <c r="B59" t="s">
        <v>170</v>
      </c>
      <c r="D59" s="3" t="s">
        <v>244</v>
      </c>
      <c r="E59" s="8">
        <f>INDEX(Table2[torneo_id],MATCH(equipos[[#This Row],[fecha]],Table2[inscr_inicio]))</f>
        <v>5</v>
      </c>
      <c r="F59" s="16" t="s">
        <v>16</v>
      </c>
      <c r="G59" s="1">
        <v>43608</v>
      </c>
      <c r="M59" cm="1">
        <f t="array" ref="M59">equipos[[#This Row],[DD]]*200+equipos[[#This Row],[DF]]*200+equipos[[#This Row],[CL]]*200+equipos[[#This Row],[CG]]*300+_xlfn.SWITCH(equipos[[#This Row],[lugar]],1,500,2,400,3,300,0)</f>
        <v>0</v>
      </c>
    </row>
    <row r="60" spans="1:13" x14ac:dyDescent="0.25">
      <c r="A60" s="9">
        <v>127</v>
      </c>
      <c r="B60" t="s">
        <v>171</v>
      </c>
      <c r="D60" s="2" t="s">
        <v>244</v>
      </c>
      <c r="E60" s="8">
        <f>INDEX(Table2[torneo_id],MATCH(equipos[[#This Row],[fecha]],Table2[inscr_inicio]))</f>
        <v>5</v>
      </c>
      <c r="F60" s="13" t="s">
        <v>16</v>
      </c>
      <c r="G60" s="1">
        <v>43608</v>
      </c>
      <c r="M60" cm="1">
        <f t="array" ref="M60">equipos[[#This Row],[DD]]*200+equipos[[#This Row],[DF]]*200+equipos[[#This Row],[CL]]*200+equipos[[#This Row],[CG]]*300+_xlfn.SWITCH(equipos[[#This Row],[lugar]],1,500,2,400,3,300,0)</f>
        <v>0</v>
      </c>
    </row>
    <row r="61" spans="1:13" x14ac:dyDescent="0.25">
      <c r="A61" s="9">
        <v>126</v>
      </c>
      <c r="B61" t="s">
        <v>172</v>
      </c>
      <c r="D61" s="3" t="s">
        <v>244</v>
      </c>
      <c r="E61" s="8">
        <f>INDEX(Table2[torneo_id],MATCH(equipos[[#This Row],[fecha]],Table2[inscr_inicio]))</f>
        <v>5</v>
      </c>
      <c r="F61" s="16" t="s">
        <v>16</v>
      </c>
      <c r="G61" s="1">
        <v>43607</v>
      </c>
      <c r="M61" cm="1">
        <f t="array" ref="M61">equipos[[#This Row],[DD]]*200+equipos[[#This Row],[DF]]*200+equipos[[#This Row],[CL]]*200+equipos[[#This Row],[CG]]*300+_xlfn.SWITCH(equipos[[#This Row],[lugar]],1,500,2,400,3,300,0)</f>
        <v>0</v>
      </c>
    </row>
    <row r="62" spans="1:13" x14ac:dyDescent="0.25">
      <c r="A62" s="9">
        <v>125</v>
      </c>
      <c r="B62" t="s">
        <v>173</v>
      </c>
      <c r="D62" s="2" t="s">
        <v>244</v>
      </c>
      <c r="E62" s="8">
        <f>INDEX(Table2[torneo_id],MATCH(equipos[[#This Row],[fecha]],Table2[inscr_inicio]))</f>
        <v>5</v>
      </c>
      <c r="F62" s="13" t="s">
        <v>16</v>
      </c>
      <c r="G62" s="1">
        <v>43607</v>
      </c>
      <c r="M62" cm="1">
        <f t="array" ref="M62">equipos[[#This Row],[DD]]*200+equipos[[#This Row],[DF]]*200+equipos[[#This Row],[CL]]*200+equipos[[#This Row],[CG]]*300+_xlfn.SWITCH(equipos[[#This Row],[lugar]],1,500,2,400,3,300,0)</f>
        <v>0</v>
      </c>
    </row>
    <row r="63" spans="1:13" x14ac:dyDescent="0.25">
      <c r="A63" s="9">
        <v>123</v>
      </c>
      <c r="B63" t="s">
        <v>198</v>
      </c>
      <c r="D63" s="2" t="s">
        <v>246</v>
      </c>
      <c r="E63" s="8">
        <f>INDEX(Table2[torneo_id],MATCH(equipos[[#This Row],[fecha]],Table2[inscr_inicio]))</f>
        <v>4</v>
      </c>
      <c r="F63" s="16" t="s">
        <v>248</v>
      </c>
      <c r="G63" s="1">
        <v>43550</v>
      </c>
      <c r="M63" cm="1">
        <f t="array" ref="M63">equipos[[#This Row],[DD]]*200+equipos[[#This Row],[DF]]*200+equipos[[#This Row],[CL]]*200+equipos[[#This Row],[CG]]*300+_xlfn.SWITCH(equipos[[#This Row],[lugar]],1,500,2,400,3,300,0)</f>
        <v>0</v>
      </c>
    </row>
    <row r="64" spans="1:13" x14ac:dyDescent="0.25">
      <c r="A64" s="9">
        <v>122</v>
      </c>
      <c r="B64" t="s">
        <v>199</v>
      </c>
      <c r="D64" s="3" t="s">
        <v>246</v>
      </c>
      <c r="E64" s="8">
        <f>INDEX(Table2[torneo_id],MATCH(equipos[[#This Row],[fecha]],Table2[inscr_inicio]))</f>
        <v>4</v>
      </c>
      <c r="F64" s="13" t="s">
        <v>248</v>
      </c>
      <c r="G64" s="1">
        <v>43548</v>
      </c>
      <c r="M64" cm="1">
        <f t="array" ref="M64">equipos[[#This Row],[DD]]*200+equipos[[#This Row],[DF]]*200+equipos[[#This Row],[CL]]*200+equipos[[#This Row],[CG]]*300+_xlfn.SWITCH(equipos[[#This Row],[lugar]],1,500,2,400,3,300,0)</f>
        <v>0</v>
      </c>
    </row>
    <row r="65" spans="1:13" x14ac:dyDescent="0.25">
      <c r="A65" s="9">
        <v>121</v>
      </c>
      <c r="B65" t="s">
        <v>160</v>
      </c>
      <c r="D65" s="2" t="s">
        <v>246</v>
      </c>
      <c r="E65" s="8">
        <f>INDEX(Table2[torneo_id],MATCH(equipos[[#This Row],[fecha]],Table2[inscr_inicio]))</f>
        <v>4</v>
      </c>
      <c r="F65" s="16" t="s">
        <v>248</v>
      </c>
      <c r="G65" s="1">
        <v>43536</v>
      </c>
      <c r="M65" cm="1">
        <f t="array" ref="M65">equipos[[#This Row],[DD]]*200+equipos[[#This Row],[DF]]*200+equipos[[#This Row],[CL]]*200+equipos[[#This Row],[CG]]*300+_xlfn.SWITCH(equipos[[#This Row],[lugar]],1,500,2,400,3,300,0)</f>
        <v>0</v>
      </c>
    </row>
    <row r="66" spans="1:13" x14ac:dyDescent="0.25">
      <c r="A66" s="9">
        <v>120</v>
      </c>
      <c r="B66" t="s">
        <v>200</v>
      </c>
      <c r="D66" s="3" t="s">
        <v>246</v>
      </c>
      <c r="E66" s="8">
        <f>INDEX(Table2[torneo_id],MATCH(equipos[[#This Row],[fecha]],Table2[inscr_inicio]))</f>
        <v>4</v>
      </c>
      <c r="F66" s="13" t="s">
        <v>248</v>
      </c>
      <c r="G66" s="1">
        <v>43536</v>
      </c>
      <c r="M66" cm="1">
        <f t="array" ref="M66">equipos[[#This Row],[DD]]*200+equipos[[#This Row],[DF]]*200+equipos[[#This Row],[CL]]*200+equipos[[#This Row],[CG]]*300+_xlfn.SWITCH(equipos[[#This Row],[lugar]],1,500,2,400,3,300,0)</f>
        <v>0</v>
      </c>
    </row>
    <row r="67" spans="1:13" x14ac:dyDescent="0.25">
      <c r="A67" s="9">
        <v>119</v>
      </c>
      <c r="B67" t="s">
        <v>201</v>
      </c>
      <c r="D67" s="2" t="s">
        <v>246</v>
      </c>
      <c r="E67" s="8">
        <f>INDEX(Table2[torneo_id],MATCH(equipos[[#This Row],[fecha]],Table2[inscr_inicio]))</f>
        <v>4</v>
      </c>
      <c r="F67" s="16" t="s">
        <v>248</v>
      </c>
      <c r="G67" s="1">
        <v>43535</v>
      </c>
      <c r="M67" cm="1">
        <f t="array" ref="M67">equipos[[#This Row],[DD]]*200+equipos[[#This Row],[DF]]*200+equipos[[#This Row],[CL]]*200+equipos[[#This Row],[CG]]*300+_xlfn.SWITCH(equipos[[#This Row],[lugar]],1,500,2,400,3,300,0)</f>
        <v>0</v>
      </c>
    </row>
    <row r="68" spans="1:13" x14ac:dyDescent="0.25">
      <c r="A68" s="9">
        <v>118</v>
      </c>
      <c r="B68" t="s">
        <v>140</v>
      </c>
      <c r="D68" s="3" t="s">
        <v>246</v>
      </c>
      <c r="E68" s="8">
        <f>INDEX(Table2[torneo_id],MATCH(equipos[[#This Row],[fecha]],Table2[inscr_inicio]))</f>
        <v>4</v>
      </c>
      <c r="F68" s="13" t="s">
        <v>248</v>
      </c>
      <c r="G68" s="1">
        <v>43531</v>
      </c>
      <c r="M68" cm="1">
        <f t="array" ref="M68">equipos[[#This Row],[DD]]*200+equipos[[#This Row],[DF]]*200+equipos[[#This Row],[CL]]*200+equipos[[#This Row],[CG]]*300+_xlfn.SWITCH(equipos[[#This Row],[lugar]],1,500,2,400,3,300,0)</f>
        <v>0</v>
      </c>
    </row>
    <row r="69" spans="1:13" x14ac:dyDescent="0.25">
      <c r="A69" s="9">
        <v>117</v>
      </c>
      <c r="B69" t="s">
        <v>202</v>
      </c>
      <c r="D69" s="2" t="s">
        <v>246</v>
      </c>
      <c r="E69" s="8">
        <f>INDEX(Table2[torneo_id],MATCH(equipos[[#This Row],[fecha]],Table2[inscr_inicio]))</f>
        <v>4</v>
      </c>
      <c r="F69" s="16" t="s">
        <v>248</v>
      </c>
      <c r="G69" s="1">
        <v>43529</v>
      </c>
      <c r="M69" cm="1">
        <f t="array" ref="M69">equipos[[#This Row],[DD]]*200+equipos[[#This Row],[DF]]*200+equipos[[#This Row],[CL]]*200+equipos[[#This Row],[CG]]*300+_xlfn.SWITCH(equipos[[#This Row],[lugar]],1,500,2,400,3,300,0)</f>
        <v>0</v>
      </c>
    </row>
    <row r="70" spans="1:13" x14ac:dyDescent="0.25">
      <c r="A70" s="9">
        <v>116</v>
      </c>
      <c r="B70" t="s">
        <v>203</v>
      </c>
      <c r="D70" s="3" t="s">
        <v>246</v>
      </c>
      <c r="E70" s="8">
        <f>INDEX(Table2[torneo_id],MATCH(equipos[[#This Row],[fecha]],Table2[inscr_inicio]))</f>
        <v>4</v>
      </c>
      <c r="F70" s="13" t="s">
        <v>248</v>
      </c>
      <c r="G70" s="1">
        <v>43529</v>
      </c>
      <c r="M70" cm="1">
        <f t="array" ref="M70">equipos[[#This Row],[DD]]*200+equipos[[#This Row],[DF]]*200+equipos[[#This Row],[CL]]*200+equipos[[#This Row],[CG]]*300+_xlfn.SWITCH(equipos[[#This Row],[lugar]],1,500,2,400,3,300,0)</f>
        <v>0</v>
      </c>
    </row>
    <row r="71" spans="1:13" x14ac:dyDescent="0.25">
      <c r="A71" s="9">
        <v>115</v>
      </c>
      <c r="B71" t="s">
        <v>204</v>
      </c>
      <c r="D71" s="2" t="s">
        <v>246</v>
      </c>
      <c r="E71" s="8">
        <f>INDEX(Table2[torneo_id],MATCH(equipos[[#This Row],[fecha]],Table2[inscr_inicio]))</f>
        <v>4</v>
      </c>
      <c r="F71" s="16" t="s">
        <v>248</v>
      </c>
      <c r="G71" s="1">
        <v>43528</v>
      </c>
      <c r="M71" cm="1">
        <f t="array" ref="M71">equipos[[#This Row],[DD]]*200+equipos[[#This Row],[DF]]*200+equipos[[#This Row],[CL]]*200+equipos[[#This Row],[CG]]*300+_xlfn.SWITCH(equipos[[#This Row],[lugar]],1,500,2,400,3,300,0)</f>
        <v>0</v>
      </c>
    </row>
    <row r="72" spans="1:13" x14ac:dyDescent="0.25">
      <c r="A72" s="9">
        <v>114</v>
      </c>
      <c r="B72" t="s">
        <v>191</v>
      </c>
      <c r="D72" s="3" t="s">
        <v>245</v>
      </c>
      <c r="E72" s="8">
        <f>INDEX(Table2[torneo_id],MATCH(equipos[[#This Row],[fecha]],Table2[inscr_inicio]))</f>
        <v>4</v>
      </c>
      <c r="F72" s="13" t="s">
        <v>248</v>
      </c>
      <c r="G72" s="1">
        <v>43525</v>
      </c>
      <c r="H72" s="4">
        <v>1</v>
      </c>
      <c r="I72" s="4">
        <v>1</v>
      </c>
      <c r="J72" s="4">
        <v>1</v>
      </c>
      <c r="K72" s="4">
        <v>1</v>
      </c>
      <c r="M72" cm="1">
        <f t="array" ref="M72">equipos[[#This Row],[DD]]*200+equipos[[#This Row],[DF]]*200+equipos[[#This Row],[CL]]*200+equipos[[#This Row],[CG]]*300+_xlfn.SWITCH(equipos[[#This Row],[lugar]],1,500,2,400,3,300,0)</f>
        <v>900</v>
      </c>
    </row>
    <row r="73" spans="1:13" x14ac:dyDescent="0.25">
      <c r="A73" s="9">
        <v>113</v>
      </c>
      <c r="B73" t="s">
        <v>174</v>
      </c>
      <c r="D73" s="3" t="s">
        <v>244</v>
      </c>
      <c r="E73" s="8">
        <f>INDEX(Table2[torneo_id],MATCH(equipos[[#This Row],[fecha]],Table2[inscr_inicio]))</f>
        <v>4</v>
      </c>
      <c r="F73" s="13" t="s">
        <v>248</v>
      </c>
      <c r="G73" s="1">
        <v>43523</v>
      </c>
      <c r="M73" cm="1">
        <f t="array" ref="M73">equipos[[#This Row],[DD]]*200+equipos[[#This Row],[DF]]*200+equipos[[#This Row],[CL]]*200+equipos[[#This Row],[CG]]*300+_xlfn.SWITCH(equipos[[#This Row],[lugar]],1,500,2,400,3,300,0)</f>
        <v>0</v>
      </c>
    </row>
    <row r="74" spans="1:13" x14ac:dyDescent="0.25">
      <c r="A74" s="9">
        <v>112</v>
      </c>
      <c r="B74" t="s">
        <v>175</v>
      </c>
      <c r="D74" s="2" t="s">
        <v>244</v>
      </c>
      <c r="E74" s="8">
        <f>INDEX(Table2[torneo_id],MATCH(equipos[[#This Row],[fecha]],Table2[inscr_inicio]))</f>
        <v>4</v>
      </c>
      <c r="F74" s="16" t="s">
        <v>248</v>
      </c>
      <c r="G74" s="1">
        <v>43520</v>
      </c>
      <c r="M74" cm="1">
        <f t="array" ref="M74">equipos[[#This Row],[DD]]*200+equipos[[#This Row],[DF]]*200+equipos[[#This Row],[CL]]*200+equipos[[#This Row],[CG]]*300+_xlfn.SWITCH(equipos[[#This Row],[lugar]],1,500,2,400,3,300,0)</f>
        <v>0</v>
      </c>
    </row>
    <row r="75" spans="1:13" x14ac:dyDescent="0.25">
      <c r="A75" s="9">
        <v>111</v>
      </c>
      <c r="B75" t="s">
        <v>176</v>
      </c>
      <c r="D75" s="3" t="s">
        <v>244</v>
      </c>
      <c r="E75" s="8">
        <f>INDEX(Table2[torneo_id],MATCH(equipos[[#This Row],[fecha]],Table2[inscr_inicio]))</f>
        <v>4</v>
      </c>
      <c r="F75" s="13" t="s">
        <v>248</v>
      </c>
      <c r="G75" s="1">
        <v>43517</v>
      </c>
      <c r="M75" cm="1">
        <f t="array" ref="M75">equipos[[#This Row],[DD]]*200+equipos[[#This Row],[DF]]*200+equipos[[#This Row],[CL]]*200+equipos[[#This Row],[CG]]*300+_xlfn.SWITCH(equipos[[#This Row],[lugar]],1,500,2,400,3,300,0)</f>
        <v>0</v>
      </c>
    </row>
    <row r="76" spans="1:13" x14ac:dyDescent="0.25">
      <c r="A76" s="9">
        <v>110</v>
      </c>
      <c r="B76" t="s">
        <v>177</v>
      </c>
      <c r="D76" s="2" t="s">
        <v>244</v>
      </c>
      <c r="E76" s="8">
        <f>INDEX(Table2[torneo_id],MATCH(equipos[[#This Row],[fecha]],Table2[inscr_inicio]))</f>
        <v>4</v>
      </c>
      <c r="F76" s="16" t="s">
        <v>248</v>
      </c>
      <c r="G76" s="1">
        <v>43517</v>
      </c>
      <c r="M76" cm="1">
        <f t="array" ref="M76">equipos[[#This Row],[DD]]*200+equipos[[#This Row],[DF]]*200+equipos[[#This Row],[CL]]*200+equipos[[#This Row],[CG]]*300+_xlfn.SWITCH(equipos[[#This Row],[lugar]],1,500,2,400,3,300,0)</f>
        <v>0</v>
      </c>
    </row>
    <row r="77" spans="1:13" x14ac:dyDescent="0.25">
      <c r="A77" s="9">
        <v>109</v>
      </c>
      <c r="B77" t="s">
        <v>178</v>
      </c>
      <c r="D77" s="3" t="s">
        <v>244</v>
      </c>
      <c r="E77" s="8">
        <f>INDEX(Table2[torneo_id],MATCH(equipos[[#This Row],[fecha]],Table2[inscr_inicio]))</f>
        <v>4</v>
      </c>
      <c r="F77" s="13" t="s">
        <v>248</v>
      </c>
      <c r="G77" s="1">
        <v>43516</v>
      </c>
      <c r="M77" cm="1">
        <f t="array" ref="M77">equipos[[#This Row],[DD]]*200+equipos[[#This Row],[DF]]*200+equipos[[#This Row],[CL]]*200+equipos[[#This Row],[CG]]*300+_xlfn.SWITCH(equipos[[#This Row],[lugar]],1,500,2,400,3,300,0)</f>
        <v>0</v>
      </c>
    </row>
    <row r="78" spans="1:13" x14ac:dyDescent="0.25">
      <c r="A78" s="9">
        <v>108</v>
      </c>
      <c r="B78" t="s">
        <v>179</v>
      </c>
      <c r="D78" s="2" t="s">
        <v>244</v>
      </c>
      <c r="E78" s="8">
        <f>INDEX(Table2[torneo_id],MATCH(equipos[[#This Row],[fecha]],Table2[inscr_inicio]))</f>
        <v>4</v>
      </c>
      <c r="F78" s="16" t="s">
        <v>248</v>
      </c>
      <c r="G78" s="1">
        <v>43516</v>
      </c>
      <c r="M78" cm="1">
        <f t="array" ref="M78">equipos[[#This Row],[DD]]*200+equipos[[#This Row],[DF]]*200+equipos[[#This Row],[CL]]*200+equipos[[#This Row],[CG]]*300+_xlfn.SWITCH(equipos[[#This Row],[lugar]],1,500,2,400,3,300,0)</f>
        <v>0</v>
      </c>
    </row>
    <row r="79" spans="1:13" x14ac:dyDescent="0.25">
      <c r="A79" s="9">
        <v>107</v>
      </c>
      <c r="B79" t="s">
        <v>180</v>
      </c>
      <c r="D79" s="3" t="s">
        <v>244</v>
      </c>
      <c r="E79" s="8">
        <f>INDEX(Table2[torneo_id],MATCH(equipos[[#This Row],[fecha]],Table2[inscr_inicio]))</f>
        <v>4</v>
      </c>
      <c r="F79" s="13" t="s">
        <v>248</v>
      </c>
      <c r="G79" s="1">
        <v>43516</v>
      </c>
      <c r="M79" cm="1">
        <f t="array" ref="M79">equipos[[#This Row],[DD]]*200+equipos[[#This Row],[DF]]*200+equipos[[#This Row],[CL]]*200+equipos[[#This Row],[CG]]*300+_xlfn.SWITCH(equipos[[#This Row],[lugar]],1,500,2,400,3,300,0)</f>
        <v>0</v>
      </c>
    </row>
    <row r="80" spans="1:13" x14ac:dyDescent="0.25">
      <c r="A80" s="9">
        <v>106</v>
      </c>
      <c r="B80" t="s">
        <v>181</v>
      </c>
      <c r="D80" s="2" t="s">
        <v>244</v>
      </c>
      <c r="E80" s="8">
        <f>INDEX(Table2[torneo_id],MATCH(equipos[[#This Row],[fecha]],Table2[inscr_inicio]))</f>
        <v>4</v>
      </c>
      <c r="F80" s="16" t="s">
        <v>248</v>
      </c>
      <c r="G80" s="1">
        <v>43515</v>
      </c>
      <c r="M80" cm="1">
        <f t="array" ref="M80">equipos[[#This Row],[DD]]*200+equipos[[#This Row],[DF]]*200+equipos[[#This Row],[CL]]*200+equipos[[#This Row],[CG]]*300+_xlfn.SWITCH(equipos[[#This Row],[lugar]],1,500,2,400,3,300,0)</f>
        <v>0</v>
      </c>
    </row>
    <row r="81" spans="1:13" x14ac:dyDescent="0.25">
      <c r="A81" s="9">
        <v>105</v>
      </c>
      <c r="B81" t="s">
        <v>182</v>
      </c>
      <c r="D81" s="3" t="s">
        <v>244</v>
      </c>
      <c r="E81" s="8">
        <f>INDEX(Table2[torneo_id],MATCH(equipos[[#This Row],[fecha]],Table2[inscr_inicio]))</f>
        <v>4</v>
      </c>
      <c r="F81" s="13" t="s">
        <v>248</v>
      </c>
      <c r="G81" s="1">
        <v>43514</v>
      </c>
      <c r="M81" cm="1">
        <f t="array" ref="M81">equipos[[#This Row],[DD]]*200+equipos[[#This Row],[DF]]*200+equipos[[#This Row],[CL]]*200+equipos[[#This Row],[CG]]*300+_xlfn.SWITCH(equipos[[#This Row],[lugar]],1,500,2,400,3,300,0)</f>
        <v>0</v>
      </c>
    </row>
    <row r="82" spans="1:13" x14ac:dyDescent="0.25">
      <c r="A82" s="9">
        <v>104</v>
      </c>
      <c r="B82" t="s">
        <v>159</v>
      </c>
      <c r="D82" s="2" t="s">
        <v>244</v>
      </c>
      <c r="E82" s="8">
        <f>INDEX(Table2[torneo_id],MATCH(equipos[[#This Row],[fecha]],Table2[inscr_inicio]))</f>
        <v>4</v>
      </c>
      <c r="F82" s="16" t="s">
        <v>248</v>
      </c>
      <c r="G82" s="1">
        <v>43514</v>
      </c>
      <c r="M82" cm="1">
        <f t="array" ref="M82">equipos[[#This Row],[DD]]*200+equipos[[#This Row],[DF]]*200+equipos[[#This Row],[CL]]*200+equipos[[#This Row],[CG]]*300+_xlfn.SWITCH(equipos[[#This Row],[lugar]],1,500,2,400,3,300,0)</f>
        <v>0</v>
      </c>
    </row>
    <row r="83" spans="1:13" x14ac:dyDescent="0.25">
      <c r="A83" s="9">
        <v>103</v>
      </c>
      <c r="B83" t="s">
        <v>183</v>
      </c>
      <c r="D83" s="3" t="s">
        <v>244</v>
      </c>
      <c r="E83" s="8">
        <f>INDEX(Table2[torneo_id],MATCH(equipos[[#This Row],[fecha]],Table2[inscr_inicio]))</f>
        <v>4</v>
      </c>
      <c r="F83" s="13" t="s">
        <v>248</v>
      </c>
      <c r="G83" s="1">
        <v>43513</v>
      </c>
      <c r="M83" cm="1">
        <f t="array" ref="M83">equipos[[#This Row],[DD]]*200+equipos[[#This Row],[DF]]*200+equipos[[#This Row],[CL]]*200+equipos[[#This Row],[CG]]*300+_xlfn.SWITCH(equipos[[#This Row],[lugar]],1,500,2,400,3,300,0)</f>
        <v>0</v>
      </c>
    </row>
    <row r="84" spans="1:13" x14ac:dyDescent="0.25">
      <c r="A84" s="9">
        <v>102</v>
      </c>
      <c r="B84" t="s">
        <v>184</v>
      </c>
      <c r="D84" s="2" t="s">
        <v>244</v>
      </c>
      <c r="E84" s="8">
        <f>INDEX(Table2[torneo_id],MATCH(equipos[[#This Row],[fecha]],Table2[inscr_inicio]))</f>
        <v>4</v>
      </c>
      <c r="F84" s="16" t="s">
        <v>248</v>
      </c>
      <c r="G84" s="1">
        <v>43512</v>
      </c>
      <c r="M84" cm="1">
        <f t="array" ref="M84">equipos[[#This Row],[DD]]*200+equipos[[#This Row],[DF]]*200+equipos[[#This Row],[CL]]*200+equipos[[#This Row],[CG]]*300+_xlfn.SWITCH(equipos[[#This Row],[lugar]],1,500,2,400,3,300,0)</f>
        <v>0</v>
      </c>
    </row>
    <row r="85" spans="1:13" x14ac:dyDescent="0.25">
      <c r="A85" s="9">
        <v>101</v>
      </c>
      <c r="B85" t="s">
        <v>185</v>
      </c>
      <c r="D85" s="3" t="s">
        <v>244</v>
      </c>
      <c r="E85" s="8">
        <f>INDEX(Table2[torneo_id],MATCH(equipos[[#This Row],[fecha]],Table2[inscr_inicio]))</f>
        <v>4</v>
      </c>
      <c r="F85" s="13" t="s">
        <v>248</v>
      </c>
      <c r="G85" s="1">
        <v>43511</v>
      </c>
      <c r="M85" cm="1">
        <f t="array" ref="M85">equipos[[#This Row],[DD]]*200+equipos[[#This Row],[DF]]*200+equipos[[#This Row],[CL]]*200+equipos[[#This Row],[CG]]*300+_xlfn.SWITCH(equipos[[#This Row],[lugar]],1,500,2,400,3,300,0)</f>
        <v>0</v>
      </c>
    </row>
    <row r="86" spans="1:13" x14ac:dyDescent="0.25">
      <c r="A86" s="9">
        <v>100</v>
      </c>
      <c r="B86" t="s">
        <v>186</v>
      </c>
      <c r="D86" s="2" t="s">
        <v>247</v>
      </c>
      <c r="E86" s="8">
        <f>INDEX(Table2[torneo_id],MATCH(equipos[[#This Row],[fecha]],Table2[inscr_inicio]))</f>
        <v>4</v>
      </c>
      <c r="F86" s="16" t="s">
        <v>248</v>
      </c>
      <c r="G86" s="1">
        <v>43509</v>
      </c>
      <c r="M86" cm="1">
        <f t="array" ref="M86">equipos[[#This Row],[DD]]*200+equipos[[#This Row],[DF]]*200+equipos[[#This Row],[CL]]*200+equipos[[#This Row],[CG]]*300+_xlfn.SWITCH(equipos[[#This Row],[lugar]],1,500,2,400,3,300,0)</f>
        <v>0</v>
      </c>
    </row>
    <row r="87" spans="1:13" x14ac:dyDescent="0.25">
      <c r="A87" s="9">
        <v>98</v>
      </c>
      <c r="B87" t="s">
        <v>229</v>
      </c>
      <c r="D87" s="3" t="s">
        <v>246</v>
      </c>
      <c r="E87" s="8">
        <f>INDEX(Table2[torneo_id],MATCH(equipos[[#This Row],[fecha]],Table2[inscr_inicio]))</f>
        <v>4</v>
      </c>
      <c r="F87" s="13" t="s">
        <v>16</v>
      </c>
      <c r="G87" s="1">
        <v>43438</v>
      </c>
      <c r="M87" cm="1">
        <f t="array" ref="M87">equipos[[#This Row],[DD]]*200+equipos[[#This Row],[DF]]*200+equipos[[#This Row],[CL]]*200+equipos[[#This Row],[CG]]*300+_xlfn.SWITCH(equipos[[#This Row],[lugar]],1,500,2,400,3,300,0)</f>
        <v>0</v>
      </c>
    </row>
    <row r="88" spans="1:13" x14ac:dyDescent="0.25">
      <c r="A88" s="9">
        <v>97</v>
      </c>
      <c r="B88" t="s">
        <v>224</v>
      </c>
      <c r="D88" s="2" t="s">
        <v>247</v>
      </c>
      <c r="E88" s="8">
        <f>INDEX(Table2[torneo_id],MATCH(equipos[[#This Row],[fecha]],Table2[inscr_inicio]))</f>
        <v>3</v>
      </c>
      <c r="F88" s="13" t="s">
        <v>248</v>
      </c>
      <c r="G88" s="1">
        <v>43355</v>
      </c>
      <c r="M88" cm="1">
        <f t="array" ref="M88">equipos[[#This Row],[DD]]*200+equipos[[#This Row],[DF]]*200+equipos[[#This Row],[CL]]*200+equipos[[#This Row],[CG]]*300+_xlfn.SWITCH(equipos[[#This Row],[lugar]],1,500,2,400,3,300,0)</f>
        <v>0</v>
      </c>
    </row>
    <row r="89" spans="1:13" x14ac:dyDescent="0.25">
      <c r="A89" s="9">
        <v>96</v>
      </c>
      <c r="B89" t="s">
        <v>225</v>
      </c>
      <c r="D89" s="3" t="s">
        <v>247</v>
      </c>
      <c r="E89" s="8">
        <f>INDEX(Table2[torneo_id],MATCH(equipos[[#This Row],[fecha]],Table2[inscr_inicio]))</f>
        <v>3</v>
      </c>
      <c r="F89" s="16" t="s">
        <v>248</v>
      </c>
      <c r="G89" s="1">
        <v>43355</v>
      </c>
      <c r="M89" cm="1">
        <f t="array" ref="M89">equipos[[#This Row],[DD]]*200+equipos[[#This Row],[DF]]*200+equipos[[#This Row],[CL]]*200+equipos[[#This Row],[CG]]*300+_xlfn.SWITCH(equipos[[#This Row],[lugar]],1,500,2,400,3,300,0)</f>
        <v>0</v>
      </c>
    </row>
    <row r="90" spans="1:13" x14ac:dyDescent="0.25">
      <c r="A90" s="9">
        <v>99</v>
      </c>
      <c r="B90" t="s">
        <v>205</v>
      </c>
      <c r="D90" s="3" t="s">
        <v>244</v>
      </c>
      <c r="E90" s="8">
        <f>INDEX(Table2[torneo_id],MATCH(equipos[[#This Row],[fecha]],Table2[inscr_inicio]))</f>
        <v>3</v>
      </c>
      <c r="F90" s="16" t="s">
        <v>248</v>
      </c>
      <c r="G90" s="1">
        <v>43353</v>
      </c>
      <c r="M90" cm="1">
        <f t="array" ref="M90">equipos[[#This Row],[DD]]*200+equipos[[#This Row],[DF]]*200+equipos[[#This Row],[CL]]*200+equipos[[#This Row],[CG]]*300+_xlfn.SWITCH(equipos[[#This Row],[lugar]],1,500,2,400,3,300,0)</f>
        <v>0</v>
      </c>
    </row>
    <row r="91" spans="1:13" x14ac:dyDescent="0.25">
      <c r="A91" s="9">
        <v>95</v>
      </c>
      <c r="B91" t="s">
        <v>230</v>
      </c>
      <c r="D91" s="2" t="s">
        <v>246</v>
      </c>
      <c r="E91" s="8">
        <f>INDEX(Table2[torneo_id],MATCH(equipos[[#This Row],[fecha]],Table2[inscr_inicio]))</f>
        <v>3</v>
      </c>
      <c r="F91" s="13" t="s">
        <v>248</v>
      </c>
      <c r="G91" s="1">
        <v>43350</v>
      </c>
      <c r="M91" cm="1">
        <f t="array" ref="M91">equipos[[#This Row],[DD]]*200+equipos[[#This Row],[DF]]*200+equipos[[#This Row],[CL]]*200+equipos[[#This Row],[CG]]*300+_xlfn.SWITCH(equipos[[#This Row],[lugar]],1,500,2,400,3,300,0)</f>
        <v>0</v>
      </c>
    </row>
    <row r="92" spans="1:13" x14ac:dyDescent="0.25">
      <c r="A92" s="9">
        <v>94</v>
      </c>
      <c r="B92" t="s">
        <v>206</v>
      </c>
      <c r="D92" s="2" t="s">
        <v>244</v>
      </c>
      <c r="E92" s="8">
        <f>INDEX(Table2[torneo_id],MATCH(equipos[[#This Row],[fecha]],Table2[inscr_inicio]))</f>
        <v>3</v>
      </c>
      <c r="F92" s="13" t="s">
        <v>248</v>
      </c>
      <c r="G92" s="1">
        <v>43346</v>
      </c>
      <c r="M92" cm="1">
        <f t="array" ref="M92">equipos[[#This Row],[DD]]*200+equipos[[#This Row],[DF]]*200+equipos[[#This Row],[CL]]*200+equipos[[#This Row],[CG]]*300+_xlfn.SWITCH(equipos[[#This Row],[lugar]],1,500,2,400,3,300,0)</f>
        <v>0</v>
      </c>
    </row>
    <row r="93" spans="1:13" x14ac:dyDescent="0.25">
      <c r="A93" s="9">
        <v>93</v>
      </c>
      <c r="B93" t="s">
        <v>207</v>
      </c>
      <c r="D93" s="3" t="s">
        <v>244</v>
      </c>
      <c r="E93" s="8">
        <f>INDEX(Table2[torneo_id],MATCH(equipos[[#This Row],[fecha]],Table2[inscr_inicio]))</f>
        <v>3</v>
      </c>
      <c r="F93" s="16" t="s">
        <v>248</v>
      </c>
      <c r="G93" s="1">
        <v>43346</v>
      </c>
      <c r="M93" cm="1">
        <f t="array" ref="M93">equipos[[#This Row],[DD]]*200+equipos[[#This Row],[DF]]*200+equipos[[#This Row],[CL]]*200+equipos[[#This Row],[CG]]*300+_xlfn.SWITCH(equipos[[#This Row],[lugar]],1,500,2,400,3,300,0)</f>
        <v>0</v>
      </c>
    </row>
    <row r="94" spans="1:13" x14ac:dyDescent="0.25">
      <c r="A94" s="9">
        <v>92</v>
      </c>
      <c r="B94" t="s">
        <v>208</v>
      </c>
      <c r="D94" s="2" t="s">
        <v>244</v>
      </c>
      <c r="E94" s="8">
        <f>INDEX(Table2[torneo_id],MATCH(equipos[[#This Row],[fecha]],Table2[inscr_inicio]))</f>
        <v>3</v>
      </c>
      <c r="F94" s="13" t="s">
        <v>248</v>
      </c>
      <c r="G94" s="1">
        <v>43341</v>
      </c>
      <c r="M94" cm="1">
        <f t="array" ref="M94">equipos[[#This Row],[DD]]*200+equipos[[#This Row],[DF]]*200+equipos[[#This Row],[CL]]*200+equipos[[#This Row],[CG]]*300+_xlfn.SWITCH(equipos[[#This Row],[lugar]],1,500,2,400,3,300,0)</f>
        <v>0</v>
      </c>
    </row>
    <row r="95" spans="1:13" x14ac:dyDescent="0.25">
      <c r="A95" s="9">
        <v>91</v>
      </c>
      <c r="B95" t="s">
        <v>209</v>
      </c>
      <c r="D95" s="3" t="s">
        <v>244</v>
      </c>
      <c r="E95" s="8">
        <f>INDEX(Table2[torneo_id],MATCH(equipos[[#This Row],[fecha]],Table2[inscr_inicio]))</f>
        <v>3</v>
      </c>
      <c r="F95" s="16" t="s">
        <v>248</v>
      </c>
      <c r="G95" s="1">
        <v>43339</v>
      </c>
      <c r="M95" cm="1">
        <f t="array" ref="M95">equipos[[#This Row],[DD]]*200+equipos[[#This Row],[DF]]*200+equipos[[#This Row],[CL]]*200+equipos[[#This Row],[CG]]*300+_xlfn.SWITCH(equipos[[#This Row],[lugar]],1,500,2,400,3,300,0)</f>
        <v>0</v>
      </c>
    </row>
    <row r="96" spans="1:13" x14ac:dyDescent="0.25">
      <c r="A96" s="9">
        <v>90</v>
      </c>
      <c r="B96" t="s">
        <v>210</v>
      </c>
      <c r="D96" s="2" t="s">
        <v>244</v>
      </c>
      <c r="E96" s="8">
        <f>INDEX(Table2[torneo_id],MATCH(equipos[[#This Row],[fecha]],Table2[inscr_inicio]))</f>
        <v>3</v>
      </c>
      <c r="F96" s="13" t="s">
        <v>248</v>
      </c>
      <c r="G96" s="1">
        <v>43338</v>
      </c>
      <c r="M96" cm="1">
        <f t="array" ref="M96">equipos[[#This Row],[DD]]*200+equipos[[#This Row],[DF]]*200+equipos[[#This Row],[CL]]*200+equipos[[#This Row],[CG]]*300+_xlfn.SWITCH(equipos[[#This Row],[lugar]],1,500,2,400,3,300,0)</f>
        <v>0</v>
      </c>
    </row>
    <row r="97" spans="1:13" x14ac:dyDescent="0.25">
      <c r="A97" s="9">
        <v>89</v>
      </c>
      <c r="B97" t="s">
        <v>226</v>
      </c>
      <c r="D97" s="2" t="s">
        <v>247</v>
      </c>
      <c r="E97" s="8">
        <f>INDEX(Table2[torneo_id],MATCH(equipos[[#This Row],[fecha]],Table2[inscr_inicio]))</f>
        <v>3</v>
      </c>
      <c r="F97" s="13" t="s">
        <v>248</v>
      </c>
      <c r="G97" s="1">
        <v>43336</v>
      </c>
      <c r="M97" cm="1">
        <f t="array" ref="M97">equipos[[#This Row],[DD]]*200+equipos[[#This Row],[DF]]*200+equipos[[#This Row],[CL]]*200+equipos[[#This Row],[CG]]*300+_xlfn.SWITCH(equipos[[#This Row],[lugar]],1,500,2,400,3,300,0)</f>
        <v>0</v>
      </c>
    </row>
    <row r="98" spans="1:13" x14ac:dyDescent="0.25">
      <c r="A98" s="9">
        <v>88</v>
      </c>
      <c r="B98" t="s">
        <v>227</v>
      </c>
      <c r="D98" s="3" t="s">
        <v>247</v>
      </c>
      <c r="E98" s="8">
        <f>INDEX(Table2[torneo_id],MATCH(equipos[[#This Row],[fecha]],Table2[inscr_inicio]))</f>
        <v>3</v>
      </c>
      <c r="F98" s="16" t="s">
        <v>248</v>
      </c>
      <c r="G98" s="1">
        <v>43336</v>
      </c>
      <c r="M98" cm="1">
        <f t="array" ref="M98">equipos[[#This Row],[DD]]*200+equipos[[#This Row],[DF]]*200+equipos[[#This Row],[CL]]*200+equipos[[#This Row],[CG]]*300+_xlfn.SWITCH(equipos[[#This Row],[lugar]],1,500,2,400,3,300,0)</f>
        <v>0</v>
      </c>
    </row>
    <row r="99" spans="1:13" x14ac:dyDescent="0.25">
      <c r="A99" s="9">
        <v>87</v>
      </c>
      <c r="B99" t="s">
        <v>211</v>
      </c>
      <c r="D99" s="3" t="s">
        <v>244</v>
      </c>
      <c r="E99" s="8">
        <f>INDEX(Table2[torneo_id],MATCH(equipos[[#This Row],[fecha]],Table2[inscr_inicio]))</f>
        <v>3</v>
      </c>
      <c r="F99" s="16" t="s">
        <v>16</v>
      </c>
      <c r="G99" s="1">
        <v>43264</v>
      </c>
      <c r="M99" cm="1">
        <f t="array" ref="M99">equipos[[#This Row],[DD]]*200+equipos[[#This Row],[DF]]*200+equipos[[#This Row],[CL]]*200+equipos[[#This Row],[CG]]*300+_xlfn.SWITCH(equipos[[#This Row],[lugar]],1,500,2,400,3,300,0)</f>
        <v>0</v>
      </c>
    </row>
    <row r="100" spans="1:13" x14ac:dyDescent="0.25">
      <c r="A100" s="9">
        <v>86</v>
      </c>
      <c r="B100" t="s">
        <v>231</v>
      </c>
      <c r="D100" s="3" t="s">
        <v>246</v>
      </c>
      <c r="E100" s="8">
        <f>INDEX(Table2[torneo_id],MATCH(equipos[[#This Row],[fecha]],Table2[inscr_inicio]))</f>
        <v>3</v>
      </c>
      <c r="F100" s="16" t="s">
        <v>16</v>
      </c>
      <c r="G100" s="1">
        <v>43254</v>
      </c>
      <c r="M100" cm="1">
        <f t="array" ref="M100">equipos[[#This Row],[DD]]*200+equipos[[#This Row],[DF]]*200+equipos[[#This Row],[CL]]*200+equipos[[#This Row],[CG]]*300+_xlfn.SWITCH(equipos[[#This Row],[lugar]],1,500,2,400,3,300,0)</f>
        <v>0</v>
      </c>
    </row>
    <row r="101" spans="1:13" x14ac:dyDescent="0.25">
      <c r="A101" s="9">
        <v>85</v>
      </c>
      <c r="B101" t="s">
        <v>232</v>
      </c>
      <c r="D101" s="2" t="s">
        <v>246</v>
      </c>
      <c r="E101" s="8">
        <f>INDEX(Table2[torneo_id],MATCH(equipos[[#This Row],[fecha]],Table2[inscr_inicio]))</f>
        <v>3</v>
      </c>
      <c r="F101" s="13" t="s">
        <v>16</v>
      </c>
      <c r="G101" s="1">
        <v>43254</v>
      </c>
      <c r="M101" cm="1">
        <f t="array" ref="M101">equipos[[#This Row],[DD]]*200+equipos[[#This Row],[DF]]*200+equipos[[#This Row],[CL]]*200+equipos[[#This Row],[CG]]*300+_xlfn.SWITCH(equipos[[#This Row],[lugar]],1,500,2,400,3,300,0)</f>
        <v>0</v>
      </c>
    </row>
    <row r="102" spans="1:13" x14ac:dyDescent="0.25">
      <c r="A102" s="9">
        <v>84</v>
      </c>
      <c r="B102" t="s">
        <v>212</v>
      </c>
      <c r="D102" s="2" t="s">
        <v>244</v>
      </c>
      <c r="E102" s="8">
        <f>INDEX(Table2[torneo_id],MATCH(equipos[[#This Row],[fecha]],Table2[inscr_inicio]))</f>
        <v>3</v>
      </c>
      <c r="F102" s="13" t="s">
        <v>16</v>
      </c>
      <c r="G102" s="1">
        <v>43253</v>
      </c>
      <c r="M102" cm="1">
        <f t="array" ref="M102">equipos[[#This Row],[DD]]*200+equipos[[#This Row],[DF]]*200+equipos[[#This Row],[CL]]*200+equipos[[#This Row],[CG]]*300+_xlfn.SWITCH(equipos[[#This Row],[lugar]],1,500,2,400,3,300,0)</f>
        <v>0</v>
      </c>
    </row>
    <row r="103" spans="1:13" x14ac:dyDescent="0.25">
      <c r="A103" s="9">
        <v>83</v>
      </c>
      <c r="B103" t="s">
        <v>233</v>
      </c>
      <c r="D103" s="3" t="s">
        <v>246</v>
      </c>
      <c r="E103" s="8">
        <f>INDEX(Table2[torneo_id],MATCH(equipos[[#This Row],[fecha]],Table2[inscr_inicio]))</f>
        <v>3</v>
      </c>
      <c r="F103" s="16" t="s">
        <v>16</v>
      </c>
      <c r="G103" s="1">
        <v>43252</v>
      </c>
      <c r="M103" cm="1">
        <f t="array" ref="M103">equipos[[#This Row],[DD]]*200+equipos[[#This Row],[DF]]*200+equipos[[#This Row],[CL]]*200+equipos[[#This Row],[CG]]*300+_xlfn.SWITCH(equipos[[#This Row],[lugar]],1,500,2,400,3,300,0)</f>
        <v>0</v>
      </c>
    </row>
    <row r="104" spans="1:13" x14ac:dyDescent="0.25">
      <c r="A104" s="9">
        <v>82</v>
      </c>
      <c r="B104" t="s">
        <v>213</v>
      </c>
      <c r="D104" s="3" t="s">
        <v>244</v>
      </c>
      <c r="E104" s="8">
        <f>INDEX(Table2[torneo_id],MATCH(equipos[[#This Row],[fecha]],Table2[inscr_inicio]))</f>
        <v>3</v>
      </c>
      <c r="F104" s="16" t="s">
        <v>16</v>
      </c>
      <c r="G104" s="1">
        <v>43248</v>
      </c>
      <c r="M104" cm="1">
        <f t="array" ref="M104">equipos[[#This Row],[DD]]*200+equipos[[#This Row],[DF]]*200+equipos[[#This Row],[CL]]*200+equipos[[#This Row],[CG]]*300+_xlfn.SWITCH(equipos[[#This Row],[lugar]],1,500,2,400,3,300,0)</f>
        <v>0</v>
      </c>
    </row>
    <row r="105" spans="1:13" x14ac:dyDescent="0.25">
      <c r="A105" s="9">
        <v>80</v>
      </c>
      <c r="B105" t="s">
        <v>214</v>
      </c>
      <c r="D105" s="2" t="s">
        <v>244</v>
      </c>
      <c r="E105" s="8">
        <f>INDEX(Table2[torneo_id],MATCH(equipos[[#This Row],[fecha]],Table2[inscr_inicio]))</f>
        <v>3</v>
      </c>
      <c r="F105" s="13" t="s">
        <v>16</v>
      </c>
      <c r="G105" s="1">
        <v>43245</v>
      </c>
      <c r="M105" cm="1">
        <f t="array" ref="M105">equipos[[#This Row],[DD]]*200+equipos[[#This Row],[DF]]*200+equipos[[#This Row],[CL]]*200+equipos[[#This Row],[CG]]*300+_xlfn.SWITCH(equipos[[#This Row],[lugar]],1,500,2,400,3,300,0)</f>
        <v>0</v>
      </c>
    </row>
    <row r="106" spans="1:13" x14ac:dyDescent="0.25">
      <c r="A106" s="9">
        <v>81</v>
      </c>
      <c r="B106" t="s">
        <v>234</v>
      </c>
      <c r="D106" s="2" t="s">
        <v>246</v>
      </c>
      <c r="E106" s="8">
        <f>INDEX(Table2[torneo_id],MATCH(equipos[[#This Row],[fecha]],Table2[inscr_inicio]))</f>
        <v>3</v>
      </c>
      <c r="F106" s="13" t="s">
        <v>16</v>
      </c>
      <c r="G106" s="1">
        <v>43245</v>
      </c>
      <c r="M106" cm="1">
        <f t="array" ref="M106">equipos[[#This Row],[DD]]*200+equipos[[#This Row],[DF]]*200+equipos[[#This Row],[CL]]*200+equipos[[#This Row],[CG]]*300+_xlfn.SWITCH(equipos[[#This Row],[lugar]],1,500,2,400,3,300,0)</f>
        <v>0</v>
      </c>
    </row>
    <row r="107" spans="1:13" x14ac:dyDescent="0.25">
      <c r="A107" s="9">
        <v>79</v>
      </c>
      <c r="B107" t="s">
        <v>215</v>
      </c>
      <c r="D107" s="3" t="s">
        <v>244</v>
      </c>
      <c r="E107" s="8">
        <f>INDEX(Table2[torneo_id],MATCH(equipos[[#This Row],[fecha]],Table2[inscr_inicio]))</f>
        <v>3</v>
      </c>
      <c r="F107" s="16" t="s">
        <v>16</v>
      </c>
      <c r="G107" s="1">
        <v>43242</v>
      </c>
      <c r="M107" cm="1">
        <f t="array" ref="M107">equipos[[#This Row],[DD]]*200+equipos[[#This Row],[DF]]*200+equipos[[#This Row],[CL]]*200+equipos[[#This Row],[CG]]*300+_xlfn.SWITCH(equipos[[#This Row],[lugar]],1,500,2,400,3,300,0)</f>
        <v>0</v>
      </c>
    </row>
    <row r="108" spans="1:13" x14ac:dyDescent="0.25">
      <c r="A108" s="9">
        <v>78</v>
      </c>
      <c r="B108" t="s">
        <v>235</v>
      </c>
      <c r="D108" s="5" t="s">
        <v>246</v>
      </c>
      <c r="E108" s="8">
        <f>INDEX(Table2[torneo_id],MATCH(equipos[[#This Row],[fecha]],Table2[inscr_inicio]))</f>
        <v>2</v>
      </c>
      <c r="F108" s="13" t="s">
        <v>248</v>
      </c>
      <c r="G108" s="1">
        <v>43167</v>
      </c>
      <c r="M108" cm="1">
        <f t="array" ref="M108">equipos[[#This Row],[DD]]*200+equipos[[#This Row],[DF]]*200+equipos[[#This Row],[CL]]*200+equipos[[#This Row],[CG]]*300+_xlfn.SWITCH(equipos[[#This Row],[lugar]],1,500,2,400,3,300,0)</f>
        <v>0</v>
      </c>
    </row>
    <row r="109" spans="1:13" x14ac:dyDescent="0.25">
      <c r="A109" s="9">
        <v>77</v>
      </c>
      <c r="B109" t="s">
        <v>236</v>
      </c>
      <c r="D109" s="2" t="s">
        <v>246</v>
      </c>
      <c r="E109" s="8">
        <f>INDEX(Table2[torneo_id],MATCH(equipos[[#This Row],[fecha]],Table2[inscr_inicio]))</f>
        <v>2</v>
      </c>
      <c r="F109" s="16" t="s">
        <v>248</v>
      </c>
      <c r="G109" s="1">
        <v>43167</v>
      </c>
      <c r="M109" cm="1">
        <f t="array" ref="M109">equipos[[#This Row],[DD]]*200+equipos[[#This Row],[DF]]*200+equipos[[#This Row],[CL]]*200+equipos[[#This Row],[CG]]*300+_xlfn.SWITCH(equipos[[#This Row],[lugar]],1,500,2,400,3,300,0)</f>
        <v>0</v>
      </c>
    </row>
    <row r="110" spans="1:13" x14ac:dyDescent="0.25">
      <c r="A110" s="9">
        <v>76</v>
      </c>
      <c r="B110" t="s">
        <v>237</v>
      </c>
      <c r="D110" s="3" t="s">
        <v>246</v>
      </c>
      <c r="E110" s="8">
        <f>INDEX(Table2[torneo_id],MATCH(equipos[[#This Row],[fecha]],Table2[inscr_inicio]))</f>
        <v>2</v>
      </c>
      <c r="F110" s="13" t="s">
        <v>248</v>
      </c>
      <c r="G110" s="1">
        <v>43157</v>
      </c>
      <c r="H110" s="4">
        <v>1</v>
      </c>
      <c r="I110" s="4">
        <v>1</v>
      </c>
      <c r="J110" s="4">
        <v>1</v>
      </c>
      <c r="K110" s="4">
        <v>1</v>
      </c>
      <c r="M110" cm="1">
        <f t="array" ref="M110">equipos[[#This Row],[DD]]*200+equipos[[#This Row],[DF]]*200+equipos[[#This Row],[CL]]*200+equipos[[#This Row],[CG]]*300+_xlfn.SWITCH(equipos[[#This Row],[lugar]],1,500,2,400,3,300,0)</f>
        <v>900</v>
      </c>
    </row>
    <row r="111" spans="1:13" x14ac:dyDescent="0.25">
      <c r="A111" s="9">
        <v>74</v>
      </c>
      <c r="B111" t="s">
        <v>238</v>
      </c>
      <c r="D111" s="2" t="s">
        <v>246</v>
      </c>
      <c r="E111" s="8">
        <f>INDEX(Table2[torneo_id],MATCH(equipos[[#This Row],[fecha]],Table2[inscr_inicio]))</f>
        <v>2</v>
      </c>
      <c r="F111" s="16" t="s">
        <v>248</v>
      </c>
      <c r="G111" s="1">
        <v>43157</v>
      </c>
      <c r="M111" cm="1">
        <f t="array" ref="M111">equipos[[#This Row],[DD]]*200+equipos[[#This Row],[DF]]*200+equipos[[#This Row],[CL]]*200+equipos[[#This Row],[CG]]*300+_xlfn.SWITCH(equipos[[#This Row],[lugar]],1,500,2,400,3,300,0)</f>
        <v>0</v>
      </c>
    </row>
    <row r="112" spans="1:13" x14ac:dyDescent="0.25">
      <c r="A112" s="9">
        <v>73</v>
      </c>
      <c r="B112" t="s">
        <v>239</v>
      </c>
      <c r="D112" s="3" t="s">
        <v>246</v>
      </c>
      <c r="E112" s="8">
        <f>INDEX(Table2[torneo_id],MATCH(equipos[[#This Row],[fecha]],Table2[inscr_inicio]))</f>
        <v>2</v>
      </c>
      <c r="F112" s="13" t="s">
        <v>248</v>
      </c>
      <c r="G112" s="1">
        <v>43157</v>
      </c>
      <c r="M112" cm="1">
        <f t="array" ref="M112">equipos[[#This Row],[DD]]*200+equipos[[#This Row],[DF]]*200+equipos[[#This Row],[CL]]*200+equipos[[#This Row],[CG]]*300+_xlfn.SWITCH(equipos[[#This Row],[lugar]],1,500,2,400,3,300,0)</f>
        <v>0</v>
      </c>
    </row>
    <row r="113" spans="1:18" x14ac:dyDescent="0.25">
      <c r="A113" s="9">
        <v>70</v>
      </c>
      <c r="B113" t="s">
        <v>216</v>
      </c>
      <c r="D113" s="2" t="s">
        <v>244</v>
      </c>
      <c r="E113" s="8">
        <f>INDEX(Table2[torneo_id],MATCH(equipos[[#This Row],[fecha]],Table2[inscr_inicio]))</f>
        <v>2</v>
      </c>
      <c r="F113" s="16" t="s">
        <v>248</v>
      </c>
      <c r="G113" s="1">
        <v>43156</v>
      </c>
      <c r="M113" cm="1">
        <f t="array" ref="M113">equipos[[#This Row],[DD]]*200+equipos[[#This Row],[DF]]*200+equipos[[#This Row],[CL]]*200+equipos[[#This Row],[CG]]*300+_xlfn.SWITCH(equipos[[#This Row],[lugar]],1,500,2,400,3,300,0)</f>
        <v>0</v>
      </c>
    </row>
    <row r="114" spans="1:18" x14ac:dyDescent="0.25">
      <c r="A114" s="9">
        <v>71</v>
      </c>
      <c r="B114" t="s">
        <v>240</v>
      </c>
      <c r="D114" s="2" t="s">
        <v>246</v>
      </c>
      <c r="E114" s="8">
        <f>INDEX(Table2[torneo_id],MATCH(equipos[[#This Row],[fecha]],Table2[inscr_inicio]))</f>
        <v>2</v>
      </c>
      <c r="F114" s="16" t="s">
        <v>248</v>
      </c>
      <c r="G114" s="1">
        <v>43156</v>
      </c>
      <c r="M114" cm="1">
        <f t="array" ref="M114">equipos[[#This Row],[DD]]*200+equipos[[#This Row],[DF]]*200+equipos[[#This Row],[CL]]*200+equipos[[#This Row],[CG]]*300+_xlfn.SWITCH(equipos[[#This Row],[lugar]],1,500,2,400,3,300,0)</f>
        <v>0</v>
      </c>
    </row>
    <row r="115" spans="1:18" x14ac:dyDescent="0.25">
      <c r="A115" s="9">
        <v>69</v>
      </c>
      <c r="B115" t="s">
        <v>217</v>
      </c>
      <c r="D115" s="3" t="s">
        <v>244</v>
      </c>
      <c r="E115" s="8">
        <f>INDEX(Table2[torneo_id],MATCH(equipos[[#This Row],[fecha]],Table2[inscr_inicio]))</f>
        <v>2</v>
      </c>
      <c r="F115" s="13" t="s">
        <v>248</v>
      </c>
      <c r="G115" s="1">
        <v>43155</v>
      </c>
      <c r="M115" cm="1">
        <f t="array" ref="M115">equipos[[#This Row],[DD]]*200+equipos[[#This Row],[DF]]*200+equipos[[#This Row],[CL]]*200+equipos[[#This Row],[CG]]*300+_xlfn.SWITCH(equipos[[#This Row],[lugar]],1,500,2,400,3,300,0)</f>
        <v>0</v>
      </c>
    </row>
    <row r="116" spans="1:18" x14ac:dyDescent="0.25">
      <c r="A116" s="9">
        <v>68</v>
      </c>
      <c r="B116" t="s">
        <v>204</v>
      </c>
      <c r="D116" s="2" t="s">
        <v>244</v>
      </c>
      <c r="E116" s="8">
        <f>INDEX(Table2[torneo_id],MATCH(equipos[[#This Row],[fecha]],Table2[inscr_inicio]))</f>
        <v>2</v>
      </c>
      <c r="F116" s="16" t="s">
        <v>248</v>
      </c>
      <c r="G116" s="1">
        <v>43151</v>
      </c>
      <c r="M116" cm="1">
        <f t="array" ref="M116">equipos[[#This Row],[DD]]*200+equipos[[#This Row],[DF]]*200+equipos[[#This Row],[CL]]*200+equipos[[#This Row],[CG]]*300+_xlfn.SWITCH(equipos[[#This Row],[lugar]],1,500,2,400,3,300,0)</f>
        <v>0</v>
      </c>
    </row>
    <row r="117" spans="1:18" x14ac:dyDescent="0.25">
      <c r="A117" s="9">
        <v>67</v>
      </c>
      <c r="B117" t="s">
        <v>218</v>
      </c>
      <c r="D117" s="3" t="s">
        <v>244</v>
      </c>
      <c r="E117" s="8">
        <f>INDEX(Table2[torneo_id],MATCH(equipos[[#This Row],[fecha]],Table2[inscr_inicio]))</f>
        <v>2</v>
      </c>
      <c r="F117" s="13" t="s">
        <v>248</v>
      </c>
      <c r="G117" s="1">
        <v>43151</v>
      </c>
      <c r="M117" cm="1">
        <f t="array" ref="M117">equipos[[#This Row],[DD]]*200+equipos[[#This Row],[DF]]*200+equipos[[#This Row],[CL]]*200+equipos[[#This Row],[CG]]*300+_xlfn.SWITCH(equipos[[#This Row],[lugar]],1,500,2,400,3,300,0)</f>
        <v>0</v>
      </c>
    </row>
    <row r="118" spans="1:18" x14ac:dyDescent="0.25">
      <c r="A118" s="9">
        <v>64</v>
      </c>
      <c r="B118" t="s">
        <v>200</v>
      </c>
      <c r="D118" s="2" t="s">
        <v>244</v>
      </c>
      <c r="E118" s="8">
        <f>INDEX(Table2[torneo_id],MATCH(equipos[[#This Row],[fecha]],Table2[inscr_inicio]))</f>
        <v>2</v>
      </c>
      <c r="F118" s="16" t="s">
        <v>248</v>
      </c>
      <c r="G118" s="1">
        <v>43150</v>
      </c>
      <c r="M118" cm="1">
        <f t="array" ref="M118">equipos[[#This Row],[DD]]*200+equipos[[#This Row],[DF]]*200+equipos[[#This Row],[CL]]*200+equipos[[#This Row],[CG]]*300+_xlfn.SWITCH(equipos[[#This Row],[lugar]],1,500,2,400,3,300,0)</f>
        <v>0</v>
      </c>
    </row>
    <row r="119" spans="1:18" x14ac:dyDescent="0.25">
      <c r="A119" s="9">
        <v>66</v>
      </c>
      <c r="B119" t="s">
        <v>228</v>
      </c>
      <c r="D119" s="2" t="s">
        <v>245</v>
      </c>
      <c r="E119" s="8">
        <f>INDEX(Table2[torneo_id],MATCH(equipos[[#This Row],[fecha]],Table2[inscr_inicio]))</f>
        <v>2</v>
      </c>
      <c r="F119" s="16" t="s">
        <v>248</v>
      </c>
      <c r="G119" s="1">
        <v>43150</v>
      </c>
      <c r="M119" cm="1">
        <f t="array" ref="M119">equipos[[#This Row],[DD]]*200+equipos[[#This Row],[DF]]*200+equipos[[#This Row],[CL]]*200+equipos[[#This Row],[CG]]*300+_xlfn.SWITCH(equipos[[#This Row],[lugar]],1,500,2,400,3,300,0)</f>
        <v>0</v>
      </c>
    </row>
    <row r="120" spans="1:18" x14ac:dyDescent="0.25">
      <c r="A120" s="9">
        <v>62</v>
      </c>
      <c r="B120" t="s">
        <v>219</v>
      </c>
      <c r="D120" s="3" t="s">
        <v>244</v>
      </c>
      <c r="E120" s="8">
        <f>INDEX(Table2[torneo_id],MATCH(equipos[[#This Row],[fecha]],Table2[inscr_inicio]))</f>
        <v>2</v>
      </c>
      <c r="F120" s="13" t="s">
        <v>248</v>
      </c>
      <c r="G120" s="1">
        <v>43148</v>
      </c>
      <c r="M120" cm="1">
        <f t="array" ref="M120">equipos[[#This Row],[DD]]*200+equipos[[#This Row],[DF]]*200+equipos[[#This Row],[CL]]*200+equipos[[#This Row],[CG]]*300+_xlfn.SWITCH(equipos[[#This Row],[lugar]],1,500,2,400,3,300,0)</f>
        <v>0</v>
      </c>
    </row>
    <row r="121" spans="1:18" x14ac:dyDescent="0.25">
      <c r="A121" s="9">
        <v>61</v>
      </c>
      <c r="B121" t="s">
        <v>160</v>
      </c>
      <c r="D121" s="2" t="s">
        <v>244</v>
      </c>
      <c r="E121" s="8">
        <f>INDEX(Table2[torneo_id],MATCH(equipos[[#This Row],[fecha]],Table2[inscr_inicio]))</f>
        <v>2</v>
      </c>
      <c r="F121" s="16" t="s">
        <v>248</v>
      </c>
      <c r="G121" s="1">
        <v>43147</v>
      </c>
      <c r="M121" cm="1">
        <f t="array" ref="M121">equipos[[#This Row],[DD]]*200+equipos[[#This Row],[DF]]*200+equipos[[#This Row],[CL]]*200+equipos[[#This Row],[CG]]*300+_xlfn.SWITCH(equipos[[#This Row],[lugar]],1,500,2,400,3,300,0)</f>
        <v>0</v>
      </c>
    </row>
    <row r="122" spans="1:18" x14ac:dyDescent="0.25">
      <c r="A122" s="9">
        <v>60</v>
      </c>
      <c r="B122" t="s">
        <v>241</v>
      </c>
      <c r="D122" s="3" t="s">
        <v>246</v>
      </c>
      <c r="E122" s="8">
        <f>INDEX(Table2[torneo_id],MATCH(equipos[[#This Row],[fecha]],Table2[inscr_inicio]))</f>
        <v>2</v>
      </c>
      <c r="F122" s="13" t="s">
        <v>248</v>
      </c>
      <c r="G122" s="1">
        <v>43147</v>
      </c>
      <c r="M122" cm="1">
        <f t="array" ref="M122">equipos[[#This Row],[DD]]*200+equipos[[#This Row],[DF]]*200+equipos[[#This Row],[CL]]*200+equipos[[#This Row],[CG]]*300+_xlfn.SWITCH(equipos[[#This Row],[lugar]],1,500,2,400,3,300,0)</f>
        <v>0</v>
      </c>
      <c r="R122" s="8"/>
    </row>
    <row r="123" spans="1:18" x14ac:dyDescent="0.25">
      <c r="A123" s="9">
        <v>59</v>
      </c>
      <c r="B123" t="s">
        <v>242</v>
      </c>
      <c r="D123" s="11" t="s">
        <v>246</v>
      </c>
      <c r="E123" s="8">
        <f>INDEX(Table2[torneo_id],MATCH(equipos[[#This Row],[fecha]],Table2[inscr_inicio]))</f>
        <v>2</v>
      </c>
      <c r="F123" s="16" t="s">
        <v>248</v>
      </c>
      <c r="G123" s="1">
        <v>43147</v>
      </c>
      <c r="M123" cm="1">
        <f t="array" ref="M123">equipos[[#This Row],[DD]]*200+equipos[[#This Row],[DF]]*200+equipos[[#This Row],[CL]]*200+equipos[[#This Row],[CG]]*300+_xlfn.SWITCH(equipos[[#This Row],[lugar]],1,500,2,400,3,300,0)</f>
        <v>0</v>
      </c>
    </row>
    <row r="124" spans="1:18" x14ac:dyDescent="0.25">
      <c r="A124" s="9">
        <v>56</v>
      </c>
      <c r="B124" t="s">
        <v>220</v>
      </c>
      <c r="D124" s="3" t="s">
        <v>244</v>
      </c>
      <c r="E124" s="8">
        <f>INDEX(Table2[torneo_id],MATCH(equipos[[#This Row],[fecha]],Table2[inscr_inicio]))</f>
        <v>2</v>
      </c>
      <c r="F124" s="13" t="s">
        <v>248</v>
      </c>
      <c r="G124" s="1">
        <v>43146</v>
      </c>
      <c r="M124" cm="1">
        <f t="array" ref="M124">equipos[[#This Row],[DD]]*200+equipos[[#This Row],[DF]]*200+equipos[[#This Row],[CL]]*200+equipos[[#This Row],[CG]]*300+_xlfn.SWITCH(equipos[[#This Row],[lugar]],1,500,2,400,3,300,0)</f>
        <v>0</v>
      </c>
    </row>
    <row r="125" spans="1:18" x14ac:dyDescent="0.25">
      <c r="A125" s="9">
        <v>57</v>
      </c>
      <c r="B125" t="s">
        <v>243</v>
      </c>
      <c r="D125" s="5" t="s">
        <v>246</v>
      </c>
      <c r="E125" s="8">
        <f>INDEX(Table2[torneo_id],MATCH(equipos[[#This Row],[fecha]],Table2[inscr_inicio]))</f>
        <v>2</v>
      </c>
      <c r="F125" s="18" t="s">
        <v>248</v>
      </c>
      <c r="G125" s="1">
        <v>43146</v>
      </c>
      <c r="M125" cm="1">
        <f t="array" ref="M125">equipos[[#This Row],[DD]]*200+equipos[[#This Row],[DF]]*200+equipos[[#This Row],[CL]]*200+equipos[[#This Row],[CG]]*300+_xlfn.SWITCH(equipos[[#This Row],[lugar]],1,500,2,400,3,300,0)</f>
        <v>0</v>
      </c>
    </row>
    <row r="126" spans="1:18" x14ac:dyDescent="0.25">
      <c r="A126" s="9">
        <v>55</v>
      </c>
      <c r="B126" t="s">
        <v>221</v>
      </c>
      <c r="D126" s="2" t="s">
        <v>244</v>
      </c>
      <c r="E126" s="8">
        <f>INDEX(Table2[torneo_id],MATCH(equipos[[#This Row],[fecha]],Table2[inscr_inicio]))</f>
        <v>2</v>
      </c>
      <c r="F126" s="16" t="s">
        <v>248</v>
      </c>
      <c r="G126" s="1">
        <v>43144</v>
      </c>
      <c r="M126" cm="1">
        <f t="array" ref="M126">equipos[[#This Row],[DD]]*200+equipos[[#This Row],[DF]]*200+equipos[[#This Row],[CL]]*200+equipos[[#This Row],[CG]]*300+_xlfn.SWITCH(equipos[[#This Row],[lugar]],1,500,2,400,3,300,0)</f>
        <v>0</v>
      </c>
    </row>
    <row r="127" spans="1:18" x14ac:dyDescent="0.25">
      <c r="A127" s="9">
        <v>54</v>
      </c>
      <c r="B127" t="s">
        <v>222</v>
      </c>
      <c r="D127" s="3" t="s">
        <v>244</v>
      </c>
      <c r="E127" s="8">
        <f>INDEX(Table2[torneo_id],MATCH(equipos[[#This Row],[fecha]],Table2[inscr_inicio]))</f>
        <v>2</v>
      </c>
      <c r="F127" s="13" t="s">
        <v>248</v>
      </c>
      <c r="G127" s="1">
        <v>43144</v>
      </c>
      <c r="M127" cm="1">
        <f t="array" ref="M127">equipos[[#This Row],[DD]]*200+equipos[[#This Row],[DF]]*200+equipos[[#This Row],[CL]]*200+equipos[[#This Row],[CG]]*300+_xlfn.SWITCH(equipos[[#This Row],[lugar]],1,500,2,400,3,300,0)</f>
        <v>0</v>
      </c>
    </row>
    <row r="128" spans="1:18" x14ac:dyDescent="0.25">
      <c r="A128" s="9">
        <v>53</v>
      </c>
      <c r="B128" t="s">
        <v>140</v>
      </c>
      <c r="D128" s="12" t="s">
        <v>244</v>
      </c>
      <c r="E128" s="8">
        <f>INDEX(Table2[torneo_id],MATCH(equipos[[#This Row],[fecha]],Table2[inscr_inicio]))</f>
        <v>2</v>
      </c>
      <c r="F128" s="16" t="s">
        <v>248</v>
      </c>
      <c r="G128" s="1">
        <v>43144</v>
      </c>
      <c r="M128" cm="1">
        <f t="array" ref="M128">equipos[[#This Row],[DD]]*200+equipos[[#This Row],[DF]]*200+equipos[[#This Row],[CL]]*200+equipos[[#This Row],[CG]]*300+_xlfn.SWITCH(equipos[[#This Row],[lugar]],1,500,2,400,3,300,0)</f>
        <v>0</v>
      </c>
    </row>
    <row r="129" spans="1:13" x14ac:dyDescent="0.25">
      <c r="A129" s="9">
        <v>52</v>
      </c>
      <c r="B129" t="s">
        <v>223</v>
      </c>
      <c r="D129" s="5" t="s">
        <v>244</v>
      </c>
      <c r="E129" s="8">
        <f>INDEX(Table2[torneo_id],MATCH(equipos[[#This Row],[fecha]],Table2[inscr_inicio]))</f>
        <v>2</v>
      </c>
      <c r="F129" s="17" t="s">
        <v>248</v>
      </c>
      <c r="G129" s="1">
        <v>43144</v>
      </c>
      <c r="M129" cm="1">
        <f t="array" ref="M129">equipos[[#This Row],[DD]]*200+equipos[[#This Row],[DF]]*200+equipos[[#This Row],[CL]]*200+equipos[[#This Row],[CG]]*300+_xlfn.SWITCH(equipos[[#This Row],[lugar]],1,500,2,400,3,300,0)</f>
        <v>0</v>
      </c>
    </row>
  </sheetData>
  <conditionalFormatting sqref="D2:D129">
    <cfRule type="containsText" dxfId="25" priority="23" operator="containsText" text="Rover">
      <formula>NOT(ISERROR(SEARCH("Rover",D2)))</formula>
    </cfRule>
    <cfRule type="containsText" dxfId="24" priority="24" operator="containsText" text="Sumo">
      <formula>NOT(ISERROR(SEARCH("Sumo",D2)))</formula>
    </cfRule>
    <cfRule type="containsText" dxfId="23" priority="25" operator="containsText" text="Monster">
      <formula>NOT(ISERROR(SEARCH("Monster",D2)))</formula>
    </cfRule>
  </conditionalFormatting>
  <conditionalFormatting sqref="E1:E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048576 H1">
    <cfRule type="colorScale" priority="21">
      <colorScale>
        <cfvo type="num" val="0"/>
        <cfvo type="num" val="1"/>
        <color rgb="FFF8696B"/>
        <color rgb="FF63BE7B"/>
      </colorScale>
    </cfRule>
  </conditionalFormatting>
  <conditionalFormatting sqref="I4:I128">
    <cfRule type="colorScale" priority="20">
      <colorScale>
        <cfvo type="num" val="0"/>
        <cfvo type="num" val="1"/>
        <color rgb="FFF8696B"/>
        <color rgb="FF63BE7B"/>
      </colorScale>
    </cfRule>
  </conditionalFormatting>
  <conditionalFormatting sqref="K4:K128">
    <cfRule type="colorScale" priority="18">
      <colorScale>
        <cfvo type="num" val="0"/>
        <cfvo type="num" val="1"/>
        <color rgb="FFF8696B"/>
        <color rgb="FF63BE7B"/>
      </colorScale>
    </cfRule>
  </conditionalFormatting>
  <conditionalFormatting sqref="J4:J128">
    <cfRule type="colorScale" priority="19">
      <colorScale>
        <cfvo type="num" val="0"/>
        <cfvo type="num" val="1"/>
        <color rgb="FFF8696B"/>
        <color rgb="FF63BE7B"/>
      </colorScale>
    </cfRule>
  </conditionalFormatting>
  <conditionalFormatting sqref="C1:C1048576">
    <cfRule type="containsText" dxfId="22" priority="15" operator="containsText" text="Yellow Team">
      <formula>NOT(ISERROR(SEARCH("Yellow Team",C1)))</formula>
    </cfRule>
    <cfRule type="containsText" dxfId="21" priority="16" operator="containsText" text="Red Team">
      <formula>NOT(ISERROR(SEARCH("Red Team",C1)))</formula>
    </cfRule>
    <cfRule type="containsText" dxfId="20" priority="17" operator="containsText" text="Blue Team">
      <formula>NOT(ISERROR(SEARCH("Blue Team",C1)))</formula>
    </cfRule>
  </conditionalFormatting>
  <conditionalFormatting sqref="H2">
    <cfRule type="colorScale" priority="14">
      <colorScale>
        <cfvo type="num" val="0"/>
        <cfvo type="num" val="1"/>
        <color rgb="FFF8696B"/>
        <color rgb="FF63BE7B"/>
      </colorScale>
    </cfRule>
  </conditionalFormatting>
  <conditionalFormatting sqref="I2">
    <cfRule type="colorScale" priority="13">
      <colorScale>
        <cfvo type="num" val="0"/>
        <cfvo type="num" val="1"/>
        <color rgb="FFF8696B"/>
        <color rgb="FF63BE7B"/>
      </colorScale>
    </cfRule>
  </conditionalFormatting>
  <conditionalFormatting sqref="K2">
    <cfRule type="colorScale" priority="11">
      <colorScale>
        <cfvo type="num" val="0"/>
        <cfvo type="num" val="1"/>
        <color rgb="FFF8696B"/>
        <color rgb="FF63BE7B"/>
      </colorScale>
    </cfRule>
  </conditionalFormatting>
  <conditionalFormatting sqref="J2">
    <cfRule type="colorScale" priority="12">
      <colorScale>
        <cfvo type="num" val="0"/>
        <cfvo type="num" val="1"/>
        <color rgb="FFF8696B"/>
        <color rgb="FF63BE7B"/>
      </colorScale>
    </cfRule>
  </conditionalFormatting>
  <conditionalFormatting sqref="H3">
    <cfRule type="colorScale" priority="10">
      <colorScale>
        <cfvo type="num" val="0"/>
        <cfvo type="num" val="1"/>
        <color rgb="FFF8696B"/>
        <color rgb="FF63BE7B"/>
      </colorScale>
    </cfRule>
  </conditionalFormatting>
  <conditionalFormatting sqref="I3">
    <cfRule type="colorScale" priority="9">
      <colorScale>
        <cfvo type="num" val="0"/>
        <cfvo type="num" val="1"/>
        <color rgb="FFF8696B"/>
        <color rgb="FF63BE7B"/>
      </colorScale>
    </cfRule>
  </conditionalFormatting>
  <conditionalFormatting sqref="K3">
    <cfRule type="colorScale" priority="7">
      <colorScale>
        <cfvo type="num" val="0"/>
        <cfvo type="num" val="1"/>
        <color rgb="FFF8696B"/>
        <color rgb="FF63BE7B"/>
      </colorScale>
    </cfRule>
  </conditionalFormatting>
  <conditionalFormatting sqref="J3">
    <cfRule type="colorScale" priority="8">
      <colorScale>
        <cfvo type="num" val="0"/>
        <cfvo type="num" val="1"/>
        <color rgb="FFF8696B"/>
        <color rgb="FF63BE7B"/>
      </colorScale>
    </cfRule>
  </conditionalFormatting>
  <conditionalFormatting sqref="R1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9">
    <cfRule type="containsText" dxfId="19" priority="64" operator="containsText" text="B">
      <formula>NOT(ISERROR(SEARCH("B",F2)))</formula>
    </cfRule>
    <cfRule type="containsText" dxfId="18" priority="65" operator="containsText" text="A">
      <formula>NOT(ISERROR(SEARCH("A",F2)))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CF98-3784-480E-BD4B-399657B9F2CD}">
  <dimension ref="A1:M13"/>
  <sheetViews>
    <sheetView workbookViewId="0">
      <selection activeCell="E15" sqref="E15"/>
    </sheetView>
  </sheetViews>
  <sheetFormatPr defaultRowHeight="15" x14ac:dyDescent="0.25"/>
  <cols>
    <col min="1" max="1" width="11.85546875" customWidth="1"/>
    <col min="2" max="2" width="25.140625" customWidth="1"/>
    <col min="3" max="3" width="15.140625" style="6" customWidth="1"/>
    <col min="4" max="4" width="15.140625" style="7" customWidth="1"/>
    <col min="5" max="5" width="20" customWidth="1"/>
    <col min="6" max="6" width="19.5703125" customWidth="1"/>
    <col min="7" max="7" width="16.5703125" customWidth="1"/>
    <col min="8" max="8" width="12.42578125" customWidth="1"/>
    <col min="9" max="9" width="11.5703125" customWidth="1"/>
    <col min="10" max="10" width="14.28515625" customWidth="1"/>
    <col min="11" max="11" width="14" customWidth="1"/>
    <col min="12" max="12" width="12" customWidth="1"/>
    <col min="13" max="13" width="15.42578125" customWidth="1"/>
  </cols>
  <sheetData>
    <row r="1" spans="1:13" x14ac:dyDescent="0.25">
      <c r="A1" t="s">
        <v>12</v>
      </c>
      <c r="B1" t="s">
        <v>5</v>
      </c>
      <c r="C1" s="6" t="s">
        <v>250</v>
      </c>
      <c r="D1" s="7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 spans="1:13" x14ac:dyDescent="0.25">
      <c r="A2">
        <v>1</v>
      </c>
      <c r="B2" t="s">
        <v>260</v>
      </c>
      <c r="C2" s="6">
        <v>42856</v>
      </c>
      <c r="D2" s="7">
        <v>0</v>
      </c>
      <c r="E2">
        <f>SUMIFS(equipos[[#All],[puntos]],equipos[[#All],[casa]],"Blue Team",equipos[[#All],[torneo]], Table2[[#This Row],[torneo_id]])</f>
        <v>0</v>
      </c>
      <c r="F2">
        <f>SUMIFS(equipos[[#All],[puntos]],equipos[[#All],[casa]],"Red Team",equipos[[#All],[torneo]], Table2[[#This Row],[torneo_id]])</f>
        <v>0</v>
      </c>
      <c r="G2">
        <f>SUMIFS(equipos[[#All],[puntos]],equipos[[#All],[casa]],"Yellow Team",equipos[[#All],[torneo]], Table2[[#This Row],[torneo_id]])</f>
        <v>0</v>
      </c>
      <c r="H2" s="7">
        <f>COUNTIFS(equipos[[#All],[casa]],"Blue Team",equipos[[#All],[torneo]],Table2[[#This Row],[torneo_id]])</f>
        <v>0</v>
      </c>
      <c r="I2" s="7">
        <f>COUNTIFS(equipos[[#All],[casa]],"Red Team",equipos[[#All],[torneo]],Table2[[#This Row],[torneo_id]])</f>
        <v>0</v>
      </c>
      <c r="J2" s="7">
        <f>COUNTIFS(equipos[[#All],[casa]],"Yellow Team",equipos[[#All],[torneo]],Table2[[#This Row],[torneo_id]])</f>
        <v>0</v>
      </c>
      <c r="K2" s="7" t="e">
        <f>Table2[[#This Row],[puntos_blue]]*SUM(Table2[[#This Row],[part_blue]:[part_yellow]])/Table2[[#This Row],[part_blue]]</f>
        <v>#DIV/0!</v>
      </c>
      <c r="L2" s="7" t="e">
        <f>Table2[[#This Row],[puntos_red]]*SUM(Table2[[#This Row],[part_blue]:[part_yellow]])/Table2[[#This Row],[part_red]]</f>
        <v>#DIV/0!</v>
      </c>
      <c r="M2" s="7" t="e">
        <f>Table2[[#This Row],[puntos_yellow]]*SUM(Table2[[#This Row],[part_blue]:[part_yellow]])/Table2[[#This Row],[part_yellow]]</f>
        <v>#DIV/0!</v>
      </c>
    </row>
    <row r="3" spans="1:13" x14ac:dyDescent="0.25">
      <c r="A3">
        <v>2</v>
      </c>
      <c r="B3" t="s">
        <v>259</v>
      </c>
      <c r="C3" s="6">
        <v>43040</v>
      </c>
      <c r="D3" s="7">
        <v>0</v>
      </c>
      <c r="E3">
        <f>SUMIFS(equipos[[#All],[puntos]],equipos[[#All],[casa]],"Blue Team",equipos[[#All],[torneo]], Table2[[#This Row],[torneo_id]])</f>
        <v>0</v>
      </c>
      <c r="F3">
        <f>SUMIFS(equipos[[#All],[puntos]],equipos[[#All],[casa]],"Red Team",equipos[[#All],[torneo]], Table2[[#This Row],[torneo_id]])</f>
        <v>0</v>
      </c>
      <c r="G3">
        <f>SUMIFS(equipos[[#All],[puntos]],equipos[[#All],[casa]],"Yellow Team",equipos[[#All],[torneo]], Table2[[#This Row],[torneo_id]])</f>
        <v>0</v>
      </c>
      <c r="H3" s="7">
        <f>COUNTIFS(equipos[[#All],[casa]],"Blue Team",equipos[[#All],[torneo]],Table2[[#This Row],[torneo_id]])</f>
        <v>0</v>
      </c>
      <c r="I3" s="7">
        <f>COUNTIFS(equipos[[#All],[casa]],"Red Team",equipos[[#All],[torneo]],Table2[[#This Row],[torneo_id]])</f>
        <v>0</v>
      </c>
      <c r="J3" s="7">
        <f>COUNTIFS(equipos[[#All],[casa]],"Yellow Team",equipos[[#All],[torneo]],Table2[[#This Row],[torneo_id]])</f>
        <v>0</v>
      </c>
      <c r="K3" s="7" t="e">
        <f>Table2[[#This Row],[puntos_blue]]*SUM(Table2[[#This Row],[part_blue]:[part_yellow]])/Table2[[#This Row],[part_blue]]</f>
        <v>#DIV/0!</v>
      </c>
      <c r="L3" s="7" t="e">
        <f>Table2[[#This Row],[puntos_red]]*SUM(Table2[[#This Row],[part_blue]:[part_yellow]])/Table2[[#This Row],[part_red]]</f>
        <v>#DIV/0!</v>
      </c>
      <c r="M3" s="7" t="e">
        <f>Table2[[#This Row],[puntos_yellow]]*SUM(Table2[[#This Row],[part_blue]:[part_yellow]])/Table2[[#This Row],[part_yellow]]</f>
        <v>#DIV/0!</v>
      </c>
    </row>
    <row r="4" spans="1:13" x14ac:dyDescent="0.25">
      <c r="A4">
        <v>3</v>
      </c>
      <c r="B4" t="s">
        <v>254</v>
      </c>
      <c r="C4" s="6">
        <v>43221</v>
      </c>
      <c r="D4" s="7">
        <v>0</v>
      </c>
      <c r="E4">
        <f>SUMIFS(equipos[[#All],[puntos]],equipos[[#All],[casa]],"Blue Team",equipos[[#All],[torneo]], Table2[[#This Row],[torneo_id]])</f>
        <v>0</v>
      </c>
      <c r="F4">
        <f>SUMIFS(equipos[[#All],[puntos]],equipos[[#All],[casa]],"Red Team",equipos[[#All],[torneo]], Table2[[#This Row],[torneo_id]])</f>
        <v>0</v>
      </c>
      <c r="G4">
        <f>SUMIFS(equipos[[#All],[puntos]],equipos[[#All],[casa]],"Yellow Team",equipos[[#All],[torneo]], Table2[[#This Row],[torneo_id]])</f>
        <v>0</v>
      </c>
      <c r="H4" s="7">
        <f>COUNTIFS(equipos[[#All],[casa]],"Blue Team",equipos[[#All],[torneo]],Table2[[#This Row],[torneo_id]])</f>
        <v>0</v>
      </c>
      <c r="I4" s="7">
        <f>COUNTIFS(equipos[[#All],[casa]],"Red Team",equipos[[#All],[torneo]],Table2[[#This Row],[torneo_id]])</f>
        <v>0</v>
      </c>
      <c r="J4" s="7">
        <f>COUNTIFS(equipos[[#All],[casa]],"Yellow Team",equipos[[#All],[torneo]],Table2[[#This Row],[torneo_id]])</f>
        <v>0</v>
      </c>
      <c r="K4" s="7" t="e">
        <f>Table2[[#This Row],[puntos_blue]]*SUM(Table2[[#This Row],[part_blue]:[part_yellow]])/Table2[[#This Row],[part_blue]]</f>
        <v>#DIV/0!</v>
      </c>
      <c r="L4" s="7" t="e">
        <f>Table2[[#This Row],[puntos_red]]*SUM(Table2[[#This Row],[part_blue]:[part_yellow]])/Table2[[#This Row],[part_red]]</f>
        <v>#DIV/0!</v>
      </c>
      <c r="M4" s="7" t="e">
        <f>Table2[[#This Row],[puntos_yellow]]*SUM(Table2[[#This Row],[part_blue]:[part_yellow]])/Table2[[#This Row],[part_yellow]]</f>
        <v>#DIV/0!</v>
      </c>
    </row>
    <row r="5" spans="1:13" x14ac:dyDescent="0.25">
      <c r="A5">
        <v>4</v>
      </c>
      <c r="B5" t="s">
        <v>253</v>
      </c>
      <c r="C5" s="6">
        <v>43405</v>
      </c>
      <c r="D5" s="7">
        <v>0</v>
      </c>
      <c r="E5">
        <f>SUMIFS(equipos[[#All],[puntos]],equipos[[#All],[casa]],"Blue Team",equipos[[#All],[torneo]], Table2[[#This Row],[torneo_id]])</f>
        <v>0</v>
      </c>
      <c r="F5">
        <f>SUMIFS(equipos[[#All],[puntos]],equipos[[#All],[casa]],"Red Team",equipos[[#All],[torneo]], Table2[[#This Row],[torneo_id]])</f>
        <v>0</v>
      </c>
      <c r="G5">
        <f>SUMIFS(equipos[[#All],[puntos]],equipos[[#All],[casa]],"Yellow Team",equipos[[#All],[torneo]], Table2[[#This Row],[torneo_id]])</f>
        <v>0</v>
      </c>
      <c r="H5" s="7">
        <f>COUNTIFS(equipos[[#All],[casa]],"Blue Team",equipos[[#All],[torneo]],Table2[[#This Row],[torneo_id]])</f>
        <v>0</v>
      </c>
      <c r="I5" s="7">
        <f>COUNTIFS(equipos[[#All],[casa]],"Red Team",equipos[[#All],[torneo]],Table2[[#This Row],[torneo_id]])</f>
        <v>0</v>
      </c>
      <c r="J5" s="7">
        <f>COUNTIFS(equipos[[#All],[casa]],"Yellow Team",equipos[[#All],[torneo]],Table2[[#This Row],[torneo_id]])</f>
        <v>0</v>
      </c>
      <c r="K5" s="7" t="e">
        <f>Table2[[#This Row],[puntos_blue]]*SUM(Table2[[#This Row],[part_blue]:[part_yellow]])/Table2[[#This Row],[part_blue]]</f>
        <v>#DIV/0!</v>
      </c>
      <c r="L5" s="7" t="e">
        <f>Table2[[#This Row],[puntos_red]]*SUM(Table2[[#This Row],[part_blue]:[part_yellow]])/Table2[[#This Row],[part_red]]</f>
        <v>#DIV/0!</v>
      </c>
      <c r="M5" s="7" t="e">
        <f>Table2[[#This Row],[puntos_yellow]]*SUM(Table2[[#This Row],[part_blue]:[part_yellow]])/Table2[[#This Row],[part_yellow]]</f>
        <v>#DIV/0!</v>
      </c>
    </row>
    <row r="6" spans="1:13" x14ac:dyDescent="0.25">
      <c r="A6">
        <v>5</v>
      </c>
      <c r="B6" t="s">
        <v>249</v>
      </c>
      <c r="C6" s="6">
        <v>43586</v>
      </c>
      <c r="D6" s="7">
        <v>0</v>
      </c>
      <c r="E6">
        <f>SUMIFS(equipos[[#All],[puntos]],equipos[[#All],[casa]],"Blue Team",equipos[[#All],[torneo]], Table2[[#This Row],[torneo_id]])</f>
        <v>0</v>
      </c>
      <c r="F6">
        <f>SUMIFS(equipos[[#All],[puntos]],equipos[[#All],[casa]],"Red Team",equipos[[#All],[torneo]], Table2[[#This Row],[torneo_id]])</f>
        <v>0</v>
      </c>
      <c r="G6">
        <f>SUMIFS(equipos[[#All],[puntos]],equipos[[#All],[casa]],"Yellow Team",equipos[[#All],[torneo]], Table2[[#This Row],[torneo_id]])</f>
        <v>0</v>
      </c>
      <c r="H6" s="7">
        <f>COUNTIFS(equipos[[#All],[casa]],"Blue Team",equipos[[#All],[torneo]],Table2[[#This Row],[torneo_id]])</f>
        <v>1</v>
      </c>
      <c r="I6" s="7">
        <f>COUNTIFS(equipos[[#All],[casa]],"Red Team",equipos[[#All],[torneo]],Table2[[#This Row],[torneo_id]])</f>
        <v>0</v>
      </c>
      <c r="J6" s="7">
        <f>COUNTIFS(equipos[[#All],[casa]],"Yellow Team",equipos[[#All],[torneo]],Table2[[#This Row],[torneo_id]])</f>
        <v>0</v>
      </c>
      <c r="K6" s="7">
        <f>Table2[[#This Row],[puntos_blue]]*SUM(Table2[[#This Row],[part_blue]:[part_yellow]])/Table2[[#This Row],[part_blue]]</f>
        <v>0</v>
      </c>
      <c r="L6" s="7" t="e">
        <f>Table2[[#This Row],[puntos_red]]*SUM(Table2[[#This Row],[part_blue]:[part_yellow]])/Table2[[#This Row],[part_red]]</f>
        <v>#DIV/0!</v>
      </c>
      <c r="M6" s="7" t="e">
        <f>Table2[[#This Row],[puntos_yellow]]*SUM(Table2[[#This Row],[part_blue]:[part_yellow]])/Table2[[#This Row],[part_yellow]]</f>
        <v>#DIV/0!</v>
      </c>
    </row>
    <row r="7" spans="1:13" x14ac:dyDescent="0.25">
      <c r="A7">
        <v>6</v>
      </c>
      <c r="B7" t="s">
        <v>20</v>
      </c>
      <c r="C7" s="6">
        <v>43770</v>
      </c>
      <c r="D7" s="7">
        <v>1</v>
      </c>
      <c r="E7">
        <f>SUMIFS(equipos[[#All],[puntos]],equipos[[#All],[casa]],"Blue Team",equipos[[#All],[torneo]], Table2[[#This Row],[torneo_id]])</f>
        <v>0</v>
      </c>
      <c r="F7">
        <f>SUMIFS(equipos[[#All],[puntos]],equipos[[#All],[casa]],"Red Team",equipos[[#All],[torneo]], Table2[[#This Row],[torneo_id]])</f>
        <v>0</v>
      </c>
      <c r="G7">
        <f>SUMIFS(equipos[[#All],[puntos]],equipos[[#All],[casa]],"Yellow Team",equipos[[#All],[torneo]], Table2[[#This Row],[torneo_id]])</f>
        <v>0</v>
      </c>
      <c r="H7" s="7">
        <f>COUNTIFS(equipos[[#All],[casa]],"Blue Team",equipos[[#All],[torneo]],Table2[[#This Row],[torneo_id]])</f>
        <v>7</v>
      </c>
      <c r="I7" s="7">
        <f>COUNTIFS(equipos[[#All],[casa]],"Red Team",equipos[[#All],[torneo]],Table2[[#This Row],[torneo_id]])</f>
        <v>8</v>
      </c>
      <c r="J7" s="7">
        <f>COUNTIFS(equipos[[#All],[casa]],"Yellow Team",equipos[[#All],[torneo]],Table2[[#This Row],[torneo_id]])</f>
        <v>8</v>
      </c>
      <c r="K7" s="7">
        <f>Table2[[#This Row],[puntos_blue]]*SUM(Table2[[#This Row],[part_blue]:[part_yellow]])/Table2[[#This Row],[part_blue]]</f>
        <v>0</v>
      </c>
      <c r="L7" s="7">
        <f>Table2[[#This Row],[puntos_red]]*SUM(Table2[[#This Row],[part_blue]:[part_yellow]])/Table2[[#This Row],[part_red]]</f>
        <v>0</v>
      </c>
      <c r="M7" s="7">
        <f>Table2[[#This Row],[puntos_yellow]]*SUM(Table2[[#This Row],[part_blue]:[part_yellow]])/Table2[[#This Row],[part_yellow]]</f>
        <v>0</v>
      </c>
    </row>
    <row r="8" spans="1:13" x14ac:dyDescent="0.25">
      <c r="A8">
        <v>7</v>
      </c>
      <c r="B8" t="s">
        <v>251</v>
      </c>
      <c r="C8" s="6">
        <v>43952</v>
      </c>
      <c r="D8" s="7">
        <v>1</v>
      </c>
      <c r="E8">
        <f>SUMIFS(equipos[[#All],[puntos]],equipos[[#All],[casa]],"Blue Team",equipos[[#All],[torneo]], Table2[[#This Row],[torneo_id]])</f>
        <v>0</v>
      </c>
      <c r="F8">
        <f>SUMIFS(equipos[[#All],[puntos]],equipos[[#All],[casa]],"Red Team",equipos[[#All],[torneo]], Table2[[#This Row],[torneo_id]])</f>
        <v>0</v>
      </c>
      <c r="G8">
        <f>SUMIFS(equipos[[#All],[puntos]],equipos[[#All],[casa]],"Yellow Team",equipos[[#All],[torneo]], Table2[[#This Row],[torneo_id]])</f>
        <v>0</v>
      </c>
      <c r="H8" s="7">
        <f>COUNTIFS(equipos[[#All],[casa]],"Blue Team",equipos[[#All],[torneo]],Table2[[#This Row],[torneo_id]])</f>
        <v>5</v>
      </c>
      <c r="I8" s="7">
        <f>COUNTIFS(equipos[[#All],[casa]],"Red Team",equipos[[#All],[torneo]],Table2[[#This Row],[torneo_id]])</f>
        <v>4</v>
      </c>
      <c r="J8" s="7">
        <f>COUNTIFS(equipos[[#All],[casa]],"Yellow Team",equipos[[#All],[torneo]],Table2[[#This Row],[torneo_id]])</f>
        <v>5</v>
      </c>
      <c r="K8" s="7">
        <f>Table2[[#This Row],[puntos_blue]]*SUM(Table2[[#This Row],[part_blue]:[part_yellow]])/Table2[[#This Row],[part_blue]]</f>
        <v>0</v>
      </c>
      <c r="L8" s="7">
        <f>Table2[[#This Row],[puntos_red]]*SUM(Table2[[#This Row],[part_blue]:[part_yellow]])/Table2[[#This Row],[part_red]]</f>
        <v>0</v>
      </c>
      <c r="M8" s="7">
        <f>Table2[[#This Row],[puntos_yellow]]*SUM(Table2[[#This Row],[part_blue]:[part_yellow]])/Table2[[#This Row],[part_yellow]]</f>
        <v>0</v>
      </c>
    </row>
    <row r="9" spans="1:13" x14ac:dyDescent="0.25">
      <c r="A9">
        <v>8</v>
      </c>
      <c r="B9" t="s">
        <v>252</v>
      </c>
      <c r="C9" s="6">
        <v>44136</v>
      </c>
      <c r="D9" s="7">
        <v>0</v>
      </c>
      <c r="E9">
        <f>SUMIFS(equipos[[#All],[puntos]],equipos[[#All],[casa]],"Blue Team",equipos[[#All],[torneo]], Table2[[#This Row],[torneo_id]])</f>
        <v>0</v>
      </c>
      <c r="F9">
        <f>SUMIFS(equipos[[#All],[puntos]],equipos[[#All],[casa]],"Red Team",equipos[[#All],[torneo]], Table2[[#This Row],[torneo_id]])</f>
        <v>0</v>
      </c>
      <c r="G9">
        <f>SUMIFS(equipos[[#All],[puntos]],equipos[[#All],[casa]],"Yellow Team",equipos[[#All],[torneo]], Table2[[#This Row],[torneo_id]])</f>
        <v>0</v>
      </c>
      <c r="H9" s="7">
        <f>COUNTIFS(equipos[[#All],[casa]],"Blue Team",equipos[[#All],[torneo]],Table2[[#This Row],[torneo_id]])</f>
        <v>0</v>
      </c>
      <c r="I9" s="7">
        <f>COUNTIFS(equipos[[#All],[casa]],"Red Team",equipos[[#All],[torneo]],Table2[[#This Row],[torneo_id]])</f>
        <v>0</v>
      </c>
      <c r="J9" s="7">
        <f>COUNTIFS(equipos[[#All],[casa]],"Yellow Team",equipos[[#All],[torneo]],Table2[[#This Row],[torneo_id]])</f>
        <v>0</v>
      </c>
      <c r="K9" s="7" t="e">
        <f>Table2[[#This Row],[puntos_blue]]*SUM(Table2[[#This Row],[part_blue]:[part_yellow]])/Table2[[#This Row],[part_blue]]</f>
        <v>#DIV/0!</v>
      </c>
      <c r="L9" s="7" t="e">
        <f>Table2[[#This Row],[puntos_red]]*SUM(Table2[[#This Row],[part_blue]:[part_yellow]])/Table2[[#This Row],[part_red]]</f>
        <v>#DIV/0!</v>
      </c>
      <c r="M9" s="7" t="e">
        <f>Table2[[#This Row],[puntos_yellow]]*SUM(Table2[[#This Row],[part_blue]:[part_yellow]])/Table2[[#This Row],[part_yellow]]</f>
        <v>#DIV/0!</v>
      </c>
    </row>
    <row r="10" spans="1:13" x14ac:dyDescent="0.25">
      <c r="A10">
        <v>9</v>
      </c>
      <c r="B10" t="s">
        <v>255</v>
      </c>
      <c r="C10" s="6">
        <v>44317</v>
      </c>
      <c r="D10" s="7">
        <v>0</v>
      </c>
      <c r="E10">
        <f>SUMIFS(equipos[[#All],[puntos]],equipos[[#All],[casa]],"Blue Team",equipos[[#All],[torneo]], Table2[[#This Row],[torneo_id]])</f>
        <v>0</v>
      </c>
      <c r="F10">
        <f>SUMIFS(equipos[[#All],[puntos]],equipos[[#All],[casa]],"Red Team",equipos[[#All],[torneo]], Table2[[#This Row],[torneo_id]])</f>
        <v>0</v>
      </c>
      <c r="G10">
        <f>SUMIFS(equipos[[#All],[puntos]],equipos[[#All],[casa]],"Yellow Team",equipos[[#All],[torneo]], Table2[[#This Row],[torneo_id]])</f>
        <v>0</v>
      </c>
      <c r="H10" s="7">
        <f>COUNTIFS(equipos[[#All],[casa]],"Blue Team",equipos[[#All],[torneo]],Table2[[#This Row],[torneo_id]])</f>
        <v>0</v>
      </c>
      <c r="I10" s="7">
        <f>COUNTIFS(equipos[[#All],[casa]],"Red Team",equipos[[#All],[torneo]],Table2[[#This Row],[torneo_id]])</f>
        <v>0</v>
      </c>
      <c r="J10" s="7">
        <f>COUNTIFS(equipos[[#All],[casa]],"Yellow Team",equipos[[#All],[torneo]],Table2[[#This Row],[torneo_id]])</f>
        <v>0</v>
      </c>
      <c r="K10" s="7" t="e">
        <f>Table2[[#This Row],[puntos_blue]]*SUM(Table2[[#This Row],[part_blue]:[part_yellow]])/Table2[[#This Row],[part_blue]]</f>
        <v>#DIV/0!</v>
      </c>
      <c r="L10" s="7" t="e">
        <f>Table2[[#This Row],[puntos_red]]*SUM(Table2[[#This Row],[part_blue]:[part_yellow]])/Table2[[#This Row],[part_red]]</f>
        <v>#DIV/0!</v>
      </c>
      <c r="M10" s="7" t="e">
        <f>Table2[[#This Row],[puntos_yellow]]*SUM(Table2[[#This Row],[part_blue]:[part_yellow]])/Table2[[#This Row],[part_yellow]]</f>
        <v>#DIV/0!</v>
      </c>
    </row>
    <row r="11" spans="1:13" x14ac:dyDescent="0.25">
      <c r="A11">
        <v>10</v>
      </c>
      <c r="B11" t="s">
        <v>256</v>
      </c>
      <c r="C11" s="6">
        <v>44501</v>
      </c>
      <c r="D11" s="7">
        <v>0</v>
      </c>
      <c r="E11">
        <f>SUMIFS(equipos[[#All],[puntos]],equipos[[#All],[casa]],"Blue Team",equipos[[#All],[torneo]], Table2[[#This Row],[torneo_id]])</f>
        <v>0</v>
      </c>
      <c r="F11">
        <f>SUMIFS(equipos[[#All],[puntos]],equipos[[#All],[casa]],"Red Team",equipos[[#All],[torneo]], Table2[[#This Row],[torneo_id]])</f>
        <v>0</v>
      </c>
      <c r="G11">
        <f>SUMIFS(equipos[[#All],[puntos]],equipos[[#All],[casa]],"Yellow Team",equipos[[#All],[torneo]], Table2[[#This Row],[torneo_id]])</f>
        <v>0</v>
      </c>
      <c r="H11" s="7">
        <f>COUNTIFS(equipos[[#All],[casa]],"Blue Team",equipos[[#All],[torneo]],Table2[[#This Row],[torneo_id]])</f>
        <v>0</v>
      </c>
      <c r="I11" s="7">
        <f>COUNTIFS(equipos[[#All],[casa]],"Red Team",equipos[[#All],[torneo]],Table2[[#This Row],[torneo_id]])</f>
        <v>0</v>
      </c>
      <c r="J11" s="7">
        <f>COUNTIFS(equipos[[#All],[casa]],"Yellow Team",equipos[[#All],[torneo]],Table2[[#This Row],[torneo_id]])</f>
        <v>0</v>
      </c>
      <c r="K11" s="7" t="e">
        <f>Table2[[#This Row],[puntos_blue]]*SUM(Table2[[#This Row],[part_blue]:[part_yellow]])/Table2[[#This Row],[part_blue]]</f>
        <v>#DIV/0!</v>
      </c>
      <c r="L11" s="7" t="e">
        <f>Table2[[#This Row],[puntos_red]]*SUM(Table2[[#This Row],[part_blue]:[part_yellow]])/Table2[[#This Row],[part_red]]</f>
        <v>#DIV/0!</v>
      </c>
      <c r="M11" s="7" t="e">
        <f>Table2[[#This Row],[puntos_yellow]]*SUM(Table2[[#This Row],[part_blue]:[part_yellow]])/Table2[[#This Row],[part_yellow]]</f>
        <v>#DIV/0!</v>
      </c>
    </row>
    <row r="12" spans="1:13" x14ac:dyDescent="0.25">
      <c r="A12">
        <v>11</v>
      </c>
      <c r="B12" t="s">
        <v>257</v>
      </c>
      <c r="C12" s="6">
        <v>44682</v>
      </c>
      <c r="D12" s="7">
        <v>0</v>
      </c>
      <c r="E12">
        <f>SUMIFS(equipos[[#All],[puntos]],equipos[[#All],[casa]],"Blue Team",equipos[[#All],[torneo]], Table2[[#This Row],[torneo_id]])</f>
        <v>0</v>
      </c>
      <c r="F12">
        <f>SUMIFS(equipos[[#All],[puntos]],equipos[[#All],[casa]],"Red Team",equipos[[#All],[torneo]], Table2[[#This Row],[torneo_id]])</f>
        <v>0</v>
      </c>
      <c r="G12">
        <f>SUMIFS(equipos[[#All],[puntos]],equipos[[#All],[casa]],"Yellow Team",equipos[[#All],[torneo]], Table2[[#This Row],[torneo_id]])</f>
        <v>0</v>
      </c>
      <c r="H12" s="7">
        <f>COUNTIFS(equipos[[#All],[casa]],"Blue Team",equipos[[#All],[torneo]],Table2[[#This Row],[torneo_id]])</f>
        <v>0</v>
      </c>
      <c r="I12" s="7">
        <f>COUNTIFS(equipos[[#All],[casa]],"Red Team",equipos[[#All],[torneo]],Table2[[#This Row],[torneo_id]])</f>
        <v>0</v>
      </c>
      <c r="J12" s="7">
        <f>COUNTIFS(equipos[[#All],[casa]],"Yellow Team",equipos[[#All],[torneo]],Table2[[#This Row],[torneo_id]])</f>
        <v>0</v>
      </c>
      <c r="K12" s="7" t="e">
        <f>Table2[[#This Row],[puntos_blue]]*SUM(Table2[[#This Row],[part_blue]:[part_yellow]])/Table2[[#This Row],[part_blue]]</f>
        <v>#DIV/0!</v>
      </c>
      <c r="L12" s="7" t="e">
        <f>Table2[[#This Row],[puntos_red]]*SUM(Table2[[#This Row],[part_blue]:[part_yellow]])/Table2[[#This Row],[part_red]]</f>
        <v>#DIV/0!</v>
      </c>
      <c r="M12" s="7" t="e">
        <f>Table2[[#This Row],[puntos_yellow]]*SUM(Table2[[#This Row],[part_blue]:[part_yellow]])/Table2[[#This Row],[part_yellow]]</f>
        <v>#DIV/0!</v>
      </c>
    </row>
    <row r="13" spans="1:13" x14ac:dyDescent="0.25">
      <c r="A13">
        <v>12</v>
      </c>
      <c r="B13" t="s">
        <v>258</v>
      </c>
      <c r="C13" s="6">
        <v>44866</v>
      </c>
      <c r="D13" s="7">
        <v>0</v>
      </c>
      <c r="E13">
        <f>SUMIFS(equipos[[#All],[puntos]],equipos[[#All],[casa]],"Blue Team",equipos[[#All],[torneo]], Table2[[#This Row],[torneo_id]])</f>
        <v>0</v>
      </c>
      <c r="F13">
        <f>SUMIFS(equipos[[#All],[puntos]],equipos[[#All],[casa]],"Red Team",equipos[[#All],[torneo]], Table2[[#This Row],[torneo_id]])</f>
        <v>0</v>
      </c>
      <c r="G13">
        <f>SUMIFS(equipos[[#All],[puntos]],equipos[[#All],[casa]],"Yellow Team",equipos[[#All],[torneo]], Table2[[#This Row],[torneo_id]])</f>
        <v>0</v>
      </c>
      <c r="H13" s="7">
        <f>COUNTIFS(equipos[[#All],[casa]],"Blue Team",equipos[[#All],[torneo]],Table2[[#This Row],[torneo_id]])</f>
        <v>0</v>
      </c>
      <c r="I13" s="7">
        <f>COUNTIFS(equipos[[#All],[casa]],"Red Team",equipos[[#All],[torneo]],Table2[[#This Row],[torneo_id]])</f>
        <v>0</v>
      </c>
      <c r="J13" s="7">
        <f>COUNTIFS(equipos[[#All],[casa]],"Yellow Team",equipos[[#All],[torneo]],Table2[[#This Row],[torneo_id]])</f>
        <v>0</v>
      </c>
      <c r="K13" s="7" t="e">
        <f>Table2[[#This Row],[puntos_blue]]*SUM(Table2[[#This Row],[part_blue]:[part_yellow]])/Table2[[#This Row],[part_blue]]</f>
        <v>#DIV/0!</v>
      </c>
      <c r="L13" s="7" t="e">
        <f>Table2[[#This Row],[puntos_red]]*SUM(Table2[[#This Row],[part_blue]:[part_yellow]])/Table2[[#This Row],[part_red]]</f>
        <v>#DIV/0!</v>
      </c>
      <c r="M13" s="7" t="e">
        <f>Table2[[#This Row],[puntos_yellow]]*SUM(Table2[[#This Row],[part_blue]:[part_yellow]])/Table2[[#This Row],[part_yellow]]</f>
        <v>#DIV/0!</v>
      </c>
    </row>
  </sheetData>
  <phoneticPr fontId="2" type="noConversion"/>
  <conditionalFormatting sqref="E1:G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K3:M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max"/>
        <color rgb="FFFCFCFF"/>
        <color rgb="FF63BE7B"/>
      </colorScale>
    </cfRule>
  </conditionalFormatting>
  <conditionalFormatting sqref="K4:M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max"/>
        <color rgb="FFFCFCFF"/>
        <color rgb="FF63BE7B"/>
      </colorScale>
    </cfRule>
  </conditionalFormatting>
  <conditionalFormatting sqref="K5:M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max"/>
        <color rgb="FFFCFCFF"/>
        <color rgb="FF63BE7B"/>
      </colorScale>
    </cfRule>
  </conditionalFormatting>
  <conditionalFormatting sqref="K6:M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max"/>
        <color rgb="FFFCFCFF"/>
        <color rgb="FF63BE7B"/>
      </colorScale>
    </cfRule>
  </conditionalFormatting>
  <conditionalFormatting sqref="K7:M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K8:M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K9:M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K10:M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K11:M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K12:M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K13:M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D2: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F2DF-7067-4A97-8ACB-95B08B2B5671}">
  <dimension ref="A1:B6"/>
  <sheetViews>
    <sheetView workbookViewId="0">
      <selection activeCell="B6" sqref="B6"/>
    </sheetView>
  </sheetViews>
  <sheetFormatPr defaultRowHeight="15" x14ac:dyDescent="0.25"/>
  <cols>
    <col min="1" max="1" width="10" customWidth="1"/>
  </cols>
  <sheetData>
    <row r="1" spans="1:2" x14ac:dyDescent="0.25">
      <c r="A1" t="s">
        <v>279</v>
      </c>
      <c r="B1" t="s">
        <v>1</v>
      </c>
    </row>
    <row r="2" spans="1:2" x14ac:dyDescent="0.25">
      <c r="A2">
        <v>0</v>
      </c>
      <c r="B2" t="s">
        <v>274</v>
      </c>
    </row>
    <row r="3" spans="1:2" x14ac:dyDescent="0.25">
      <c r="A3">
        <v>1000</v>
      </c>
      <c r="B3" t="s">
        <v>275</v>
      </c>
    </row>
    <row r="4" spans="1:2" x14ac:dyDescent="0.25">
      <c r="A4">
        <v>2000</v>
      </c>
      <c r="B4" t="s">
        <v>276</v>
      </c>
    </row>
    <row r="5" spans="1:2" x14ac:dyDescent="0.25">
      <c r="A5">
        <v>3000</v>
      </c>
      <c r="B5" t="s">
        <v>277</v>
      </c>
    </row>
    <row r="6" spans="1:2" x14ac:dyDescent="0.25">
      <c r="A6">
        <v>4000</v>
      </c>
      <c r="B6" t="s">
        <v>278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B7A-7D3B-42D7-A327-3E9D29C4022D}">
  <dimension ref="A1:C4"/>
  <sheetViews>
    <sheetView workbookViewId="0">
      <selection activeCell="G38" sqref="G38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11</v>
      </c>
      <c r="B1" t="s">
        <v>5</v>
      </c>
      <c r="C1" t="s">
        <v>0</v>
      </c>
    </row>
    <row r="2" spans="1:3" x14ac:dyDescent="0.25">
      <c r="A2">
        <v>0</v>
      </c>
      <c r="B2" t="s">
        <v>17</v>
      </c>
      <c r="C2">
        <f>SUMIFS(equipos[[#All],[puntos]],equipos[[#All],[casa]],'casas WIP'!B2)</f>
        <v>0</v>
      </c>
    </row>
    <row r="3" spans="1:3" x14ac:dyDescent="0.25">
      <c r="A3">
        <v>1</v>
      </c>
      <c r="B3" t="s">
        <v>18</v>
      </c>
      <c r="C3">
        <f>SUMIFS(equipos[[#All],[puntos]],equipos[[#All],[casa]],'casas WIP'!B3)</f>
        <v>0</v>
      </c>
    </row>
    <row r="4" spans="1:3" x14ac:dyDescent="0.25">
      <c r="A4">
        <v>2</v>
      </c>
      <c r="B4" t="s">
        <v>19</v>
      </c>
      <c r="C4">
        <f>SUMIFS(equipos[[#All],[puntos]],equipos[[#All],[casa]],'casas WIP'!B4)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4F4C-8855-4431-8DAE-701EE1C91D73}">
  <dimension ref="A1:D1"/>
  <sheetViews>
    <sheetView workbookViewId="0">
      <selection activeCell="H38" sqref="H38"/>
    </sheetView>
  </sheetViews>
  <sheetFormatPr defaultRowHeight="15" x14ac:dyDescent="0.25"/>
  <cols>
    <col min="1" max="1" width="14.85546875" customWidth="1"/>
    <col min="2" max="2" width="15.42578125" customWidth="1"/>
    <col min="3" max="3" width="11.140625" customWidth="1"/>
  </cols>
  <sheetData>
    <row r="1" spans="1:4" x14ac:dyDescent="0.25">
      <c r="A1" t="s">
        <v>13</v>
      </c>
      <c r="B1" t="s">
        <v>4</v>
      </c>
      <c r="C1" t="s">
        <v>14</v>
      </c>
      <c r="D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643-05B8-42A6-A1AC-7F3AA42FCE0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C18-17FC-4B88-A5D3-BF6C9AFF4A4F}">
  <dimension ref="A1:B1"/>
  <sheetViews>
    <sheetView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13</v>
      </c>
      <c r="B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A8123-0D39-4739-92D4-70F68BCEF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</vt:lpstr>
      <vt:lpstr>discord_id</vt:lpstr>
      <vt:lpstr>players_equipos</vt:lpstr>
      <vt:lpstr>equipos</vt:lpstr>
      <vt:lpstr>torneos</vt:lpstr>
      <vt:lpstr>rangos</vt:lpstr>
      <vt:lpstr>casas WIP</vt:lpstr>
      <vt:lpstr>eventos WIP</vt:lpstr>
      <vt:lpstr>asistencia_eventos WIP</vt:lpstr>
      <vt:lpstr>eventos_puntos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Dorne</dc:creator>
  <cp:lastModifiedBy>Mael Dorne</cp:lastModifiedBy>
  <dcterms:created xsi:type="dcterms:W3CDTF">2015-06-05T18:17:20Z</dcterms:created>
  <dcterms:modified xsi:type="dcterms:W3CDTF">2020-08-21T19:48:08Z</dcterms:modified>
</cp:coreProperties>
</file>