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slicers/slicer1.xml" ContentType="application/vnd.ms-excel.slicer+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https://d.docs.live.net/fb75e9f4b7559920/Hands-On/Bot HO/DB Versiones/"/>
    </mc:Choice>
  </mc:AlternateContent>
  <xr:revisionPtr revIDLastSave="593" documentId="8_{0810F5D0-3B05-4C5B-A158-D2C3CC5182D0}" xr6:coauthVersionLast="45" xr6:coauthVersionMax="45" xr10:uidLastSave="{3B7FDEC0-0FB1-452A-AEF5-00C53E90827E}"/>
  <bookViews>
    <workbookView xWindow="28680" yWindow="-120" windowWidth="29040" windowHeight="15840" tabRatio="715" activeTab="3" xr2:uid="{00000000-000D-0000-FFFF-FFFF00000000}"/>
  </bookViews>
  <sheets>
    <sheet name="inteface" sheetId="12" r:id="rId1"/>
    <sheet name="players" sheetId="1" r:id="rId2"/>
    <sheet name="players_equipos" sheetId="5" r:id="rId3"/>
    <sheet name="equipos" sheetId="2" r:id="rId4"/>
    <sheet name="torneos" sheetId="4" r:id="rId5"/>
    <sheet name="eventos" sheetId="7" r:id="rId6"/>
    <sheet name="asistencia_eventos" sheetId="9" r:id="rId7"/>
    <sheet name="rangos" sheetId="11" r:id="rId8"/>
    <sheet name="eventos_puntos" sheetId="8" r:id="rId9"/>
  </sheets>
  <definedNames>
    <definedName name="Slicer_categoria">#N/A</definedName>
    <definedName name="Slicer_torneo">#N/A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4:slicerCache r:id="rId1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5" i="12" l="1"/>
  <c r="R5" i="2" l="1"/>
  <c r="M6" i="2"/>
  <c r="M8" i="2"/>
  <c r="M9" i="2"/>
  <c r="M13" i="2"/>
  <c r="M15" i="2"/>
  <c r="M2" i="2"/>
  <c r="M4" i="2"/>
  <c r="M7" i="2"/>
  <c r="M3" i="2"/>
  <c r="M10" i="2"/>
  <c r="M11" i="2"/>
  <c r="M12" i="2"/>
  <c r="M14" i="2"/>
  <c r="M16" i="2"/>
  <c r="M18" i="2"/>
  <c r="M19" i="2"/>
  <c r="M20" i="2"/>
  <c r="M24" i="2"/>
  <c r="M25" i="2"/>
  <c r="M26" i="2"/>
  <c r="M27" i="2"/>
  <c r="M29" i="2"/>
  <c r="M30" i="2"/>
  <c r="M40" i="2"/>
  <c r="M17" i="2"/>
  <c r="M21" i="2"/>
  <c r="M22" i="2"/>
  <c r="M23" i="2"/>
  <c r="M28" i="2"/>
  <c r="M31" i="2"/>
  <c r="M32" i="2"/>
  <c r="M33" i="2"/>
  <c r="M34" i="2"/>
  <c r="M35" i="2"/>
  <c r="M36" i="2"/>
  <c r="M37" i="2"/>
  <c r="M38" i="2"/>
  <c r="M39" i="2"/>
  <c r="M5" i="2"/>
  <c r="R6" i="2" l="1"/>
  <c r="R8" i="2"/>
  <c r="R9" i="2"/>
  <c r="R13" i="2"/>
  <c r="R15" i="2"/>
  <c r="R2" i="2"/>
  <c r="R4" i="2"/>
  <c r="R7" i="2"/>
  <c r="R3" i="2"/>
  <c r="R10" i="2"/>
  <c r="R11" i="2"/>
  <c r="R12" i="2"/>
  <c r="R14" i="2"/>
  <c r="R16" i="2"/>
  <c r="R18" i="2"/>
  <c r="R19" i="2"/>
  <c r="R20" i="2"/>
  <c r="R24" i="2"/>
  <c r="R25" i="2"/>
  <c r="R26" i="2"/>
  <c r="R27" i="2"/>
  <c r="R29" i="2"/>
  <c r="R30" i="2"/>
  <c r="R40" i="2"/>
  <c r="R17" i="2"/>
  <c r="R21" i="2"/>
  <c r="R22" i="2"/>
  <c r="R23" i="2"/>
  <c r="R28" i="2"/>
  <c r="R31" i="2"/>
  <c r="R32" i="2"/>
  <c r="R33" i="2"/>
  <c r="R34" i="2"/>
  <c r="R35" i="2"/>
  <c r="R36" i="2"/>
  <c r="R37" i="2"/>
  <c r="R38" i="2"/>
  <c r="R39" i="2"/>
  <c r="E12" i="7" l="1"/>
  <c r="E11" i="7"/>
  <c r="E10" i="7"/>
  <c r="E9" i="7"/>
  <c r="E8" i="7"/>
  <c r="E7" i="7"/>
  <c r="E6" i="7"/>
  <c r="E5" i="7"/>
  <c r="E4" i="7"/>
  <c r="E3" i="7"/>
  <c r="U5" i="2" a="1"/>
  <c r="U5" i="2" s="1"/>
  <c r="U6" i="2" a="1"/>
  <c r="U6" i="2" s="1"/>
  <c r="U8" i="2" a="1"/>
  <c r="U8" i="2" s="1"/>
  <c r="U9" i="2" a="1"/>
  <c r="U9" i="2" s="1"/>
  <c r="U13" i="2" a="1"/>
  <c r="U13" i="2" s="1"/>
  <c r="U15" i="2" a="1"/>
  <c r="U15" i="2" s="1"/>
  <c r="U2" i="2" a="1"/>
  <c r="U2" i="2" s="1"/>
  <c r="U4" i="2" a="1"/>
  <c r="U4" i="2" s="1"/>
  <c r="U7" i="2" a="1"/>
  <c r="U7" i="2" s="1"/>
  <c r="U3" i="2" a="1"/>
  <c r="U3" i="2" s="1"/>
  <c r="U10" i="2" a="1"/>
  <c r="U10" i="2" s="1"/>
  <c r="U11" i="2" a="1"/>
  <c r="U11" i="2" s="1"/>
  <c r="U12" i="2" a="1"/>
  <c r="U12" i="2" s="1"/>
  <c r="U14" i="2" a="1"/>
  <c r="U14" i="2" s="1"/>
  <c r="U16" i="2" a="1"/>
  <c r="U16" i="2" s="1"/>
  <c r="U18" i="2" a="1"/>
  <c r="U18" i="2" s="1"/>
  <c r="U19" i="2" a="1"/>
  <c r="U19" i="2" s="1"/>
  <c r="U20" i="2" a="1"/>
  <c r="U20" i="2" s="1"/>
  <c r="U24" i="2" a="1"/>
  <c r="U24" i="2" s="1"/>
  <c r="U25" i="2" a="1"/>
  <c r="U25" i="2" s="1"/>
  <c r="U26" i="2" a="1"/>
  <c r="U26" i="2" s="1"/>
  <c r="U27" i="2" a="1"/>
  <c r="U27" i="2" s="1"/>
  <c r="U29" i="2" a="1"/>
  <c r="U29" i="2" s="1"/>
  <c r="U30" i="2" a="1"/>
  <c r="U30" i="2" s="1"/>
  <c r="U40" i="2" a="1"/>
  <c r="U40" i="2" s="1"/>
  <c r="U17" i="2" a="1"/>
  <c r="U17" i="2" s="1"/>
  <c r="U21" i="2" a="1"/>
  <c r="U21" i="2" s="1"/>
  <c r="U22" i="2" a="1"/>
  <c r="U22" i="2" s="1"/>
  <c r="U23" i="2" a="1"/>
  <c r="U23" i="2" s="1"/>
  <c r="U28" i="2" a="1"/>
  <c r="U28" i="2" s="1"/>
  <c r="U31" i="2" a="1"/>
  <c r="U31" i="2" s="1"/>
  <c r="U32" i="2" a="1"/>
  <c r="U32" i="2" s="1"/>
  <c r="U33" i="2" a="1"/>
  <c r="U33" i="2" s="1"/>
  <c r="U34" i="2" a="1"/>
  <c r="U34" i="2" s="1"/>
  <c r="U35" i="2" a="1"/>
  <c r="U35" i="2" s="1"/>
  <c r="U36" i="2" a="1"/>
  <c r="U36" i="2" s="1"/>
  <c r="U37" i="2" a="1"/>
  <c r="U37" i="2" s="1"/>
  <c r="U38" i="2" a="1"/>
  <c r="U38" i="2" s="1"/>
  <c r="U39" i="2" a="1"/>
  <c r="U39" i="2" s="1"/>
  <c r="U63" i="2" a="1"/>
  <c r="U63" i="2" s="1"/>
  <c r="U43" i="2" a="1"/>
  <c r="U43" i="2" s="1"/>
  <c r="U44" i="2" a="1"/>
  <c r="U44" i="2" s="1"/>
  <c r="U45" i="2" a="1"/>
  <c r="U45" i="2" s="1"/>
  <c r="U47" i="2" a="1"/>
  <c r="U47" i="2" s="1"/>
  <c r="U42" i="2" a="1"/>
  <c r="U42" i="2" s="1"/>
  <c r="U53" i="2" a="1"/>
  <c r="U53" i="2" s="1"/>
  <c r="U54" i="2" a="1"/>
  <c r="U54" i="2" s="1"/>
  <c r="U55" i="2" a="1"/>
  <c r="U55" i="2" s="1"/>
  <c r="U41" i="2" a="1"/>
  <c r="U41" i="2" s="1"/>
  <c r="U46" i="2" a="1"/>
  <c r="U46" i="2" s="1"/>
  <c r="U48" i="2" a="1"/>
  <c r="U48" i="2" s="1"/>
  <c r="U49" i="2" a="1"/>
  <c r="U49" i="2" s="1"/>
  <c r="U50" i="2" a="1"/>
  <c r="U50" i="2" s="1"/>
  <c r="U51" i="2" a="1"/>
  <c r="U51" i="2" s="1"/>
  <c r="U52" i="2" a="1"/>
  <c r="U52" i="2" s="1"/>
  <c r="U56" i="2" a="1"/>
  <c r="U56" i="2" s="1"/>
  <c r="U57" i="2" a="1"/>
  <c r="U57" i="2" s="1"/>
  <c r="U58" i="2" a="1"/>
  <c r="U58" i="2" s="1"/>
  <c r="U59" i="2" a="1"/>
  <c r="U59" i="2" s="1"/>
  <c r="U60" i="2" a="1"/>
  <c r="U60" i="2" s="1"/>
  <c r="U61" i="2" a="1"/>
  <c r="U61" i="2" s="1"/>
  <c r="U62" i="2" a="1"/>
  <c r="U62" i="2" s="1"/>
  <c r="U64" i="2" a="1"/>
  <c r="U64" i="2" s="1"/>
  <c r="U65" i="2" a="1"/>
  <c r="U65" i="2" s="1"/>
  <c r="U66" i="2" a="1"/>
  <c r="U66" i="2" s="1"/>
  <c r="U67" i="2" a="1"/>
  <c r="U67" i="2" s="1"/>
  <c r="U68" i="2" a="1"/>
  <c r="U68" i="2" s="1"/>
  <c r="U69" i="2" a="1"/>
  <c r="U69" i="2" s="1"/>
  <c r="U70" i="2" a="1"/>
  <c r="U70" i="2" s="1"/>
  <c r="U71" i="2" a="1"/>
  <c r="U71" i="2" s="1"/>
  <c r="U72" i="2" a="1"/>
  <c r="U72" i="2" s="1"/>
  <c r="U88" i="2" a="1"/>
  <c r="U88" i="2" s="1"/>
  <c r="U73" i="2" a="1"/>
  <c r="U73" i="2" s="1"/>
  <c r="U87" i="2" a="1"/>
  <c r="U87" i="2" s="1"/>
  <c r="U74" i="2" a="1"/>
  <c r="U74" i="2" s="1"/>
  <c r="U75" i="2" a="1"/>
  <c r="U75" i="2" s="1"/>
  <c r="U76" i="2" a="1"/>
  <c r="U76" i="2" s="1"/>
  <c r="U77" i="2" a="1"/>
  <c r="U77" i="2" s="1"/>
  <c r="U78" i="2" a="1"/>
  <c r="U78" i="2" s="1"/>
  <c r="U79" i="2" a="1"/>
  <c r="U79" i="2" s="1"/>
  <c r="U80" i="2" a="1"/>
  <c r="U80" i="2" s="1"/>
  <c r="U81" i="2" a="1"/>
  <c r="U81" i="2" s="1"/>
  <c r="U82" i="2" a="1"/>
  <c r="U82" i="2" s="1"/>
  <c r="U83" i="2" a="1"/>
  <c r="U83" i="2" s="1"/>
  <c r="U84" i="2" a="1"/>
  <c r="U84" i="2" s="1"/>
  <c r="U85" i="2" a="1"/>
  <c r="U85" i="2" s="1"/>
  <c r="U86" i="2" a="1"/>
  <c r="U86" i="2" s="1"/>
  <c r="U93" i="2" a="1"/>
  <c r="U93" i="2" s="1"/>
  <c r="U102" i="2" a="1"/>
  <c r="U102" i="2" s="1"/>
  <c r="U103" i="2" a="1"/>
  <c r="U103" i="2" s="1"/>
  <c r="U105" i="2" a="1"/>
  <c r="U105" i="2" s="1"/>
  <c r="U107" i="2" a="1"/>
  <c r="U107" i="2" s="1"/>
  <c r="U110" i="2" a="1"/>
  <c r="U110" i="2" s="1"/>
  <c r="U111" i="2" a="1"/>
  <c r="U111" i="2" s="1"/>
  <c r="U112" i="2" a="1"/>
  <c r="U112" i="2" s="1"/>
  <c r="U113" i="2" a="1"/>
  <c r="U113" i="2" s="1"/>
  <c r="U114" i="2" a="1"/>
  <c r="U114" i="2" s="1"/>
  <c r="U115" i="2" a="1"/>
  <c r="U115" i="2" s="1"/>
  <c r="U124" i="2" a="1"/>
  <c r="U124" i="2" s="1"/>
  <c r="U125" i="2" a="1"/>
  <c r="U125" i="2" s="1"/>
  <c r="U126" i="2" a="1"/>
  <c r="U126" i="2" s="1"/>
  <c r="U120" i="2" a="1"/>
  <c r="U120" i="2" s="1"/>
  <c r="U91" i="2" a="1"/>
  <c r="U91" i="2" s="1"/>
  <c r="U92" i="2" a="1"/>
  <c r="U92" i="2" s="1"/>
  <c r="U99" i="2" a="1"/>
  <c r="U99" i="2" s="1"/>
  <c r="U100" i="2" a="1"/>
  <c r="U100" i="2" s="1"/>
  <c r="U89" i="2" a="1"/>
  <c r="U89" i="2" s="1"/>
  <c r="U90" i="2" a="1"/>
  <c r="U90" i="2" s="1"/>
  <c r="U94" i="2" a="1"/>
  <c r="U94" i="2" s="1"/>
  <c r="U95" i="2" a="1"/>
  <c r="U95" i="2" s="1"/>
  <c r="U96" i="2" a="1"/>
  <c r="U96" i="2" s="1"/>
  <c r="U97" i="2" a="1"/>
  <c r="U97" i="2" s="1"/>
  <c r="U98" i="2" a="1"/>
  <c r="U98" i="2" s="1"/>
  <c r="U101" i="2" a="1"/>
  <c r="U101" i="2" s="1"/>
  <c r="U104" i="2" a="1"/>
  <c r="U104" i="2" s="1"/>
  <c r="U106" i="2" a="1"/>
  <c r="U106" i="2" s="1"/>
  <c r="U108" i="2" a="1"/>
  <c r="U108" i="2" s="1"/>
  <c r="U109" i="2" a="1"/>
  <c r="U109" i="2" s="1"/>
  <c r="U116" i="2" a="1"/>
  <c r="U116" i="2" s="1"/>
  <c r="U117" i="2" a="1"/>
  <c r="U117" i="2" s="1"/>
  <c r="U118" i="2" a="1"/>
  <c r="U118" i="2" s="1"/>
  <c r="U119" i="2" a="1"/>
  <c r="U119" i="2" s="1"/>
  <c r="U121" i="2" a="1"/>
  <c r="U121" i="2" s="1"/>
  <c r="U122" i="2" a="1"/>
  <c r="U122" i="2" s="1"/>
  <c r="U123" i="2" a="1"/>
  <c r="U123" i="2" s="1"/>
  <c r="U127" i="2" a="1"/>
  <c r="U127" i="2" s="1"/>
  <c r="U128" i="2" a="1"/>
  <c r="U128" i="2" s="1"/>
  <c r="U129" i="2" a="1"/>
  <c r="U129" i="2" s="1"/>
  <c r="U130" i="2" a="1"/>
  <c r="U130" i="2" s="1"/>
  <c r="U131" i="2" a="1"/>
  <c r="U131" i="2" s="1"/>
  <c r="U133" i="2" a="1"/>
  <c r="U133" i="2" s="1"/>
  <c r="U134" i="2" a="1"/>
  <c r="U134" i="2" s="1"/>
  <c r="U140" i="2" a="1"/>
  <c r="U140" i="2" s="1"/>
  <c r="U147" i="2" a="1"/>
  <c r="U147" i="2" s="1"/>
  <c r="U148" i="2" a="1"/>
  <c r="U148" i="2" s="1"/>
  <c r="U152" i="2" a="1"/>
  <c r="U152" i="2" s="1"/>
  <c r="U161" i="2" a="1"/>
  <c r="U161" i="2" s="1"/>
  <c r="U166" i="2" a="1"/>
  <c r="U166" i="2" s="1"/>
  <c r="U172" i="2" a="1"/>
  <c r="U172" i="2" s="1"/>
  <c r="U174" i="2" a="1"/>
  <c r="U174" i="2" s="1"/>
  <c r="U177" i="2" a="1"/>
  <c r="U177" i="2" s="1"/>
  <c r="U179" i="2" a="1"/>
  <c r="U179" i="2" s="1"/>
  <c r="U181" i="2" a="1"/>
  <c r="U181" i="2" s="1"/>
  <c r="U183" i="2" a="1"/>
  <c r="U183" i="2" s="1"/>
  <c r="U184" i="2" a="1"/>
  <c r="U184" i="2" s="1"/>
  <c r="U185" i="2" a="1"/>
  <c r="U185" i="2" s="1"/>
  <c r="U190" i="2" a="1"/>
  <c r="U190" i="2" s="1"/>
  <c r="U132" i="2" a="1"/>
  <c r="U132" i="2" s="1"/>
  <c r="U173" i="2" a="1"/>
  <c r="U173" i="2" s="1"/>
  <c r="U189" i="2" a="1"/>
  <c r="U189" i="2" s="1"/>
  <c r="U191" i="2" a="1"/>
  <c r="U191" i="2" s="1"/>
  <c r="U135" i="2" a="1"/>
  <c r="U135" i="2" s="1"/>
  <c r="U136" i="2" a="1"/>
  <c r="U136" i="2" s="1"/>
  <c r="U137" i="2" a="1"/>
  <c r="U137" i="2" s="1"/>
  <c r="U138" i="2" a="1"/>
  <c r="U138" i="2" s="1"/>
  <c r="U139" i="2" a="1"/>
  <c r="U139" i="2" s="1"/>
  <c r="U141" i="2" a="1"/>
  <c r="U141" i="2" s="1"/>
  <c r="U142" i="2" a="1"/>
  <c r="U142" i="2" s="1"/>
  <c r="U143" i="2" a="1"/>
  <c r="U143" i="2" s="1"/>
  <c r="U144" i="2" a="1"/>
  <c r="U144" i="2" s="1"/>
  <c r="U145" i="2" a="1"/>
  <c r="U145" i="2" s="1"/>
  <c r="U146" i="2" a="1"/>
  <c r="U146" i="2" s="1"/>
  <c r="U149" i="2" a="1"/>
  <c r="U149" i="2" s="1"/>
  <c r="U150" i="2" a="1"/>
  <c r="U150" i="2" s="1"/>
  <c r="U151" i="2" a="1"/>
  <c r="U151" i="2" s="1"/>
  <c r="U153" i="2" a="1"/>
  <c r="U153" i="2" s="1"/>
  <c r="U154" i="2" a="1"/>
  <c r="U154" i="2" s="1"/>
  <c r="U155" i="2" a="1"/>
  <c r="U155" i="2" s="1"/>
  <c r="U156" i="2" a="1"/>
  <c r="U156" i="2" s="1"/>
  <c r="U157" i="2" a="1"/>
  <c r="U157" i="2" s="1"/>
  <c r="U158" i="2" a="1"/>
  <c r="U158" i="2" s="1"/>
  <c r="U159" i="2" a="1"/>
  <c r="U159" i="2" s="1"/>
  <c r="U160" i="2" a="1"/>
  <c r="U160" i="2" s="1"/>
  <c r="U162" i="2" a="1"/>
  <c r="U162" i="2" s="1"/>
  <c r="U163" i="2" a="1"/>
  <c r="U163" i="2" s="1"/>
  <c r="U164" i="2" a="1"/>
  <c r="U164" i="2" s="1"/>
  <c r="U165" i="2" a="1"/>
  <c r="U165" i="2" s="1"/>
  <c r="U167" i="2" a="1"/>
  <c r="U167" i="2" s="1"/>
  <c r="U168" i="2" a="1"/>
  <c r="U168" i="2" s="1"/>
  <c r="U169" i="2" a="1"/>
  <c r="U169" i="2" s="1"/>
  <c r="U170" i="2" a="1"/>
  <c r="U170" i="2" s="1"/>
  <c r="U171" i="2" a="1"/>
  <c r="U171" i="2" s="1"/>
  <c r="U175" i="2" a="1"/>
  <c r="U175" i="2" s="1"/>
  <c r="U176" i="2" a="1"/>
  <c r="U176" i="2" s="1"/>
  <c r="U178" i="2" a="1"/>
  <c r="U178" i="2" s="1"/>
  <c r="U180" i="2" a="1"/>
  <c r="U180" i="2" s="1"/>
  <c r="U182" i="2" a="1"/>
  <c r="U182" i="2" s="1"/>
  <c r="U186" i="2" a="1"/>
  <c r="U186" i="2" s="1"/>
  <c r="U187" i="2" a="1"/>
  <c r="U187" i="2" s="1"/>
  <c r="U188" i="2" a="1"/>
  <c r="U188" i="2" s="1"/>
  <c r="U192" i="2" a="1"/>
  <c r="U192" i="2" s="1"/>
  <c r="N110" i="1" l="1"/>
  <c r="N111" i="1"/>
  <c r="N109" i="1"/>
  <c r="N86" i="1"/>
  <c r="N224" i="1"/>
  <c r="N220" i="1"/>
  <c r="N219" i="1"/>
  <c r="N221" i="1"/>
  <c r="N225" i="1"/>
  <c r="N210" i="1"/>
  <c r="N208" i="1"/>
  <c r="N113" i="1"/>
  <c r="N89" i="1"/>
  <c r="N112" i="1"/>
  <c r="N108" i="1"/>
  <c r="N218" i="1"/>
  <c r="N216" i="1"/>
  <c r="N215" i="1"/>
  <c r="N107" i="1"/>
  <c r="N100" i="1"/>
  <c r="N98" i="1"/>
  <c r="N96" i="1"/>
  <c r="N6" i="1"/>
  <c r="N5" i="1"/>
  <c r="N106" i="1"/>
  <c r="N105" i="1"/>
  <c r="N102" i="1"/>
  <c r="N201" i="1"/>
  <c r="N103" i="1"/>
  <c r="N99" i="1"/>
  <c r="N209" i="1"/>
  <c r="N204" i="1"/>
  <c r="N202" i="1"/>
  <c r="N203" i="1"/>
  <c r="N199" i="1"/>
  <c r="N214" i="1"/>
  <c r="N212" i="1"/>
  <c r="N193" i="1"/>
  <c r="N101" i="1"/>
  <c r="N217" i="1"/>
  <c r="N213" i="1"/>
  <c r="N80" i="1"/>
  <c r="N94" i="1"/>
  <c r="N93" i="1"/>
  <c r="N92" i="1"/>
  <c r="N200" i="1"/>
  <c r="N196" i="1"/>
  <c r="N188" i="1"/>
  <c r="N84" i="1"/>
  <c r="N82" i="1"/>
  <c r="N85" i="1"/>
  <c r="N91" i="1"/>
  <c r="N90" i="1"/>
  <c r="N88" i="1"/>
  <c r="N87" i="1"/>
  <c r="N79" i="1"/>
  <c r="N205" i="1"/>
  <c r="N194" i="1"/>
  <c r="N198" i="1"/>
  <c r="N81" i="1"/>
  <c r="N77" i="1"/>
  <c r="N76" i="1"/>
  <c r="N226" i="1"/>
  <c r="N223" i="1"/>
  <c r="N222" i="1"/>
  <c r="N104" i="1"/>
  <c r="N97" i="1"/>
  <c r="N190" i="1"/>
  <c r="N189" i="1"/>
  <c r="N186" i="1"/>
  <c r="N192" i="1"/>
  <c r="N187" i="1"/>
  <c r="N83" i="1"/>
  <c r="N78" i="1"/>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5" i="5"/>
  <c r="G406" i="5"/>
  <c r="G407" i="5"/>
  <c r="G408" i="5"/>
  <c r="G409" i="5"/>
  <c r="G410" i="5"/>
  <c r="G411" i="5"/>
  <c r="G412" i="5"/>
  <c r="G413" i="5"/>
  <c r="G414" i="5"/>
  <c r="G415" i="5"/>
  <c r="G416" i="5"/>
  <c r="G417" i="5"/>
  <c r="G418" i="5"/>
  <c r="G419" i="5"/>
  <c r="G420" i="5"/>
  <c r="G421" i="5"/>
  <c r="G422" i="5"/>
  <c r="G423" i="5"/>
  <c r="G424" i="5"/>
  <c r="G425"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82" i="5"/>
  <c r="G483" i="5"/>
  <c r="G484" i="5"/>
  <c r="G485" i="5"/>
  <c r="G486" i="5"/>
  <c r="G487" i="5"/>
  <c r="G488" i="5"/>
  <c r="G489" i="5"/>
  <c r="G490" i="5"/>
  <c r="G491" i="5"/>
  <c r="G492" i="5"/>
  <c r="G493" i="5"/>
  <c r="G494"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E192" i="2" l="1"/>
  <c r="D357" i="5" s="1"/>
  <c r="F357" i="5" s="1"/>
  <c r="E191" i="2"/>
  <c r="D358" i="5" s="1"/>
  <c r="F358" i="5" s="1"/>
  <c r="E190" i="2"/>
  <c r="E189" i="2"/>
  <c r="E188" i="2"/>
  <c r="E187" i="2"/>
  <c r="D365" i="5" s="1"/>
  <c r="F365" i="5" s="1"/>
  <c r="E186" i="2"/>
  <c r="E185" i="2"/>
  <c r="E184" i="2"/>
  <c r="E183" i="2"/>
  <c r="E182" i="2"/>
  <c r="E181" i="2"/>
  <c r="D378" i="5" s="1"/>
  <c r="F378" i="5" s="1"/>
  <c r="E180" i="2"/>
  <c r="D379" i="5" s="1"/>
  <c r="F379" i="5" s="1"/>
  <c r="E179" i="2"/>
  <c r="E178" i="2"/>
  <c r="E177" i="2"/>
  <c r="E176" i="2"/>
  <c r="E175" i="2"/>
  <c r="E174" i="2"/>
  <c r="E173" i="2"/>
  <c r="E172" i="2"/>
  <c r="E171" i="2"/>
  <c r="E170" i="2"/>
  <c r="E169" i="2"/>
  <c r="E168" i="2"/>
  <c r="E167" i="2"/>
  <c r="E166" i="2"/>
  <c r="D412" i="5" s="1"/>
  <c r="F412" i="5" s="1"/>
  <c r="E165" i="2"/>
  <c r="E164" i="2"/>
  <c r="E163" i="2"/>
  <c r="E162" i="2"/>
  <c r="E161" i="2"/>
  <c r="E160" i="2"/>
  <c r="E159" i="2"/>
  <c r="D427" i="5" s="1"/>
  <c r="F427" i="5" s="1"/>
  <c r="E158" i="2"/>
  <c r="E157" i="2"/>
  <c r="E156" i="2"/>
  <c r="E155" i="2"/>
  <c r="E154" i="2"/>
  <c r="E153" i="2"/>
  <c r="D440" i="5" s="1"/>
  <c r="F440" i="5" s="1"/>
  <c r="E152" i="2"/>
  <c r="E151" i="2"/>
  <c r="E150" i="2"/>
  <c r="E149" i="2"/>
  <c r="E148" i="2"/>
  <c r="E147" i="2"/>
  <c r="E146" i="2"/>
  <c r="E145" i="2"/>
  <c r="E144" i="2"/>
  <c r="E143" i="2"/>
  <c r="E142" i="2"/>
  <c r="E141" i="2"/>
  <c r="E140" i="2"/>
  <c r="E139" i="2"/>
  <c r="E138" i="2"/>
  <c r="E137" i="2"/>
  <c r="E136" i="2"/>
  <c r="E89" i="2"/>
  <c r="E135" i="2"/>
  <c r="E134" i="2"/>
  <c r="E133" i="2"/>
  <c r="E132" i="2"/>
  <c r="C357" i="5"/>
  <c r="C358" i="5"/>
  <c r="C365" i="5"/>
  <c r="C378" i="5"/>
  <c r="C379" i="5"/>
  <c r="C412" i="5"/>
  <c r="C427" i="5"/>
  <c r="C440" i="5"/>
  <c r="F91" i="1" l="1"/>
  <c r="G91" i="1"/>
  <c r="F221" i="1"/>
  <c r="G221" i="1"/>
  <c r="F107" i="1"/>
  <c r="G107" i="1"/>
  <c r="G101" i="1"/>
  <c r="F101" i="1"/>
  <c r="F110" i="1"/>
  <c r="G110" i="1"/>
  <c r="C382" i="5"/>
  <c r="C380" i="5"/>
  <c r="C381" i="5"/>
  <c r="C221" i="1"/>
  <c r="D221" i="1" s="1"/>
  <c r="C462" i="5"/>
  <c r="C461" i="5"/>
  <c r="C460" i="5"/>
  <c r="C434" i="5"/>
  <c r="C435" i="5"/>
  <c r="C436" i="5"/>
  <c r="C406" i="5"/>
  <c r="C407" i="5"/>
  <c r="C408" i="5"/>
  <c r="C468" i="5"/>
  <c r="C466" i="5"/>
  <c r="C467" i="5"/>
  <c r="C370" i="5"/>
  <c r="C369" i="5"/>
  <c r="C371" i="5"/>
  <c r="C392" i="5"/>
  <c r="C394" i="5"/>
  <c r="C393" i="5"/>
  <c r="C490" i="5"/>
  <c r="C489" i="5"/>
  <c r="C491" i="5"/>
  <c r="C438" i="5"/>
  <c r="C439" i="5"/>
  <c r="C437" i="5"/>
  <c r="C478" i="5"/>
  <c r="C479" i="5"/>
  <c r="C430" i="5"/>
  <c r="C428" i="5"/>
  <c r="C429" i="5"/>
  <c r="C472" i="5"/>
  <c r="C473" i="5"/>
  <c r="C474" i="5"/>
  <c r="C424" i="5"/>
  <c r="C426" i="5"/>
  <c r="C425" i="5"/>
  <c r="C110" i="1"/>
  <c r="D110" i="1" s="1"/>
  <c r="C422" i="5"/>
  <c r="C421" i="5"/>
  <c r="C423" i="5"/>
  <c r="C410" i="5"/>
  <c r="C409" i="5"/>
  <c r="C411" i="5"/>
  <c r="C386" i="5"/>
  <c r="C387" i="5"/>
  <c r="C388" i="5"/>
  <c r="C374" i="5"/>
  <c r="C372" i="5"/>
  <c r="C373" i="5"/>
  <c r="C482" i="5"/>
  <c r="C484" i="5"/>
  <c r="C483" i="5"/>
  <c r="C431" i="5"/>
  <c r="C432" i="5"/>
  <c r="C433" i="5"/>
  <c r="C384" i="5"/>
  <c r="C385" i="5"/>
  <c r="C383" i="5"/>
  <c r="C362" i="5"/>
  <c r="C363" i="5"/>
  <c r="C364" i="5"/>
  <c r="C471" i="5"/>
  <c r="C470" i="5"/>
  <c r="C469" i="5"/>
  <c r="C442" i="5"/>
  <c r="C441" i="5"/>
  <c r="C451" i="5"/>
  <c r="C452" i="5"/>
  <c r="C453" i="5"/>
  <c r="C418" i="5"/>
  <c r="C419" i="5"/>
  <c r="C420" i="5"/>
  <c r="C395" i="5"/>
  <c r="C396" i="5"/>
  <c r="C480" i="5"/>
  <c r="C481" i="5"/>
  <c r="C416" i="5"/>
  <c r="C417" i="5"/>
  <c r="C415" i="5"/>
  <c r="C91" i="1"/>
  <c r="D91" i="1" s="1"/>
  <c r="C464" i="5"/>
  <c r="C465" i="5"/>
  <c r="C463" i="5"/>
  <c r="C403" i="5"/>
  <c r="C404" i="5"/>
  <c r="C405" i="5"/>
  <c r="C493" i="5"/>
  <c r="C492" i="5"/>
  <c r="C494" i="5"/>
  <c r="C446" i="5"/>
  <c r="C447" i="5"/>
  <c r="C445" i="5"/>
  <c r="C414" i="5"/>
  <c r="C413" i="5"/>
  <c r="C400" i="5"/>
  <c r="C402" i="5"/>
  <c r="C401" i="5"/>
  <c r="C359" i="5"/>
  <c r="C360" i="5"/>
  <c r="C361" i="5"/>
  <c r="C448" i="5"/>
  <c r="C449" i="5"/>
  <c r="C450" i="5"/>
  <c r="C487" i="5"/>
  <c r="C488" i="5"/>
  <c r="C443" i="5"/>
  <c r="C444" i="5"/>
  <c r="C101" i="1"/>
  <c r="D101" i="1" s="1"/>
  <c r="C398" i="5"/>
  <c r="C399" i="5"/>
  <c r="C397" i="5"/>
  <c r="C390" i="5"/>
  <c r="C389" i="5"/>
  <c r="C391" i="5"/>
  <c r="C107" i="1"/>
  <c r="D107" i="1" s="1"/>
  <c r="C366" i="5"/>
  <c r="C368" i="5"/>
  <c r="C367" i="5"/>
  <c r="C455" i="5"/>
  <c r="C454" i="5"/>
  <c r="C456" i="5"/>
  <c r="C477" i="5"/>
  <c r="C475" i="5"/>
  <c r="C476" i="5"/>
  <c r="C485" i="5"/>
  <c r="C486" i="5"/>
  <c r="C458" i="5"/>
  <c r="C457" i="5"/>
  <c r="C459" i="5"/>
  <c r="C375" i="5"/>
  <c r="C376" i="5"/>
  <c r="C377" i="5"/>
  <c r="D481" i="5"/>
  <c r="F481" i="5" s="1"/>
  <c r="D480" i="5"/>
  <c r="F480" i="5" s="1"/>
  <c r="D458" i="5"/>
  <c r="F458" i="5" s="1"/>
  <c r="D459" i="5"/>
  <c r="F459" i="5" s="1"/>
  <c r="D457" i="5"/>
  <c r="F457" i="5" s="1"/>
  <c r="D403" i="5"/>
  <c r="F403" i="5" s="1"/>
  <c r="D404" i="5"/>
  <c r="F404" i="5" s="1"/>
  <c r="D405" i="5"/>
  <c r="F405" i="5" s="1"/>
  <c r="D386" i="5"/>
  <c r="F386" i="5" s="1"/>
  <c r="D387" i="5"/>
  <c r="F387" i="5" s="1"/>
  <c r="D388" i="5"/>
  <c r="F388" i="5" s="1"/>
  <c r="D370" i="5"/>
  <c r="F370" i="5" s="1"/>
  <c r="D371" i="5"/>
  <c r="F371" i="5" s="1"/>
  <c r="D369" i="5"/>
  <c r="F369" i="5" s="1"/>
  <c r="D492" i="5"/>
  <c r="F492" i="5" s="1"/>
  <c r="D493" i="5"/>
  <c r="F493" i="5" s="1"/>
  <c r="D494" i="5"/>
  <c r="F494" i="5" s="1"/>
  <c r="D451" i="5"/>
  <c r="F451" i="5" s="1"/>
  <c r="D452" i="5"/>
  <c r="F452" i="5" s="1"/>
  <c r="D453" i="5"/>
  <c r="F453" i="5" s="1"/>
  <c r="D418" i="5"/>
  <c r="F418" i="5" s="1"/>
  <c r="D419" i="5"/>
  <c r="F419" i="5" s="1"/>
  <c r="D420" i="5"/>
  <c r="F420" i="5" s="1"/>
  <c r="D397" i="5"/>
  <c r="F397" i="5" s="1"/>
  <c r="D398" i="5"/>
  <c r="F398" i="5" s="1"/>
  <c r="D399" i="5"/>
  <c r="F399" i="5" s="1"/>
  <c r="D380" i="5"/>
  <c r="F380" i="5" s="1"/>
  <c r="D381" i="5"/>
  <c r="F381" i="5" s="1"/>
  <c r="D382" i="5"/>
  <c r="F382" i="5" s="1"/>
  <c r="D437" i="5"/>
  <c r="F437" i="5" s="1"/>
  <c r="D438" i="5"/>
  <c r="F438" i="5" s="1"/>
  <c r="D439" i="5"/>
  <c r="F439" i="5" s="1"/>
  <c r="D385" i="5"/>
  <c r="F385" i="5" s="1"/>
  <c r="D383" i="5"/>
  <c r="F383" i="5" s="1"/>
  <c r="D384" i="5"/>
  <c r="F384" i="5" s="1"/>
  <c r="D475" i="5"/>
  <c r="F475" i="5" s="1"/>
  <c r="D476" i="5"/>
  <c r="F476" i="5" s="1"/>
  <c r="D477" i="5"/>
  <c r="F477" i="5" s="1"/>
  <c r="D489" i="5"/>
  <c r="F489" i="5" s="1"/>
  <c r="D490" i="5"/>
  <c r="F490" i="5" s="1"/>
  <c r="D491" i="5"/>
  <c r="F491" i="5" s="1"/>
  <c r="D474" i="5"/>
  <c r="F474" i="5" s="1"/>
  <c r="D473" i="5"/>
  <c r="F473" i="5" s="1"/>
  <c r="D472" i="5"/>
  <c r="F472" i="5" s="1"/>
  <c r="D450" i="5"/>
  <c r="F450" i="5" s="1"/>
  <c r="D449" i="5"/>
  <c r="F449" i="5" s="1"/>
  <c r="D448" i="5"/>
  <c r="F448" i="5" s="1"/>
  <c r="D434" i="5"/>
  <c r="F434" i="5" s="1"/>
  <c r="D435" i="5"/>
  <c r="F435" i="5" s="1"/>
  <c r="D436" i="5"/>
  <c r="F436" i="5" s="1"/>
  <c r="D417" i="5"/>
  <c r="F417" i="5" s="1"/>
  <c r="D415" i="5"/>
  <c r="F415" i="5" s="1"/>
  <c r="D416" i="5"/>
  <c r="F416" i="5" s="1"/>
  <c r="D362" i="5"/>
  <c r="F362" i="5" s="1"/>
  <c r="D363" i="5"/>
  <c r="F363" i="5" s="1"/>
  <c r="D364" i="5"/>
  <c r="F364" i="5" s="1"/>
  <c r="D454" i="5"/>
  <c r="F454" i="5" s="1"/>
  <c r="D455" i="5"/>
  <c r="F455" i="5" s="1"/>
  <c r="D456" i="5"/>
  <c r="F456" i="5" s="1"/>
  <c r="D366" i="5"/>
  <c r="F366" i="5" s="1"/>
  <c r="D367" i="5"/>
  <c r="F367" i="5" s="1"/>
  <c r="D368" i="5"/>
  <c r="F368" i="5" s="1"/>
  <c r="D488" i="5"/>
  <c r="F488" i="5" s="1"/>
  <c r="D487" i="5"/>
  <c r="F487" i="5" s="1"/>
  <c r="D469" i="5"/>
  <c r="F469" i="5" s="1"/>
  <c r="D470" i="5"/>
  <c r="F470" i="5" s="1"/>
  <c r="D471" i="5"/>
  <c r="F471" i="5" s="1"/>
  <c r="D445" i="5"/>
  <c r="F445" i="5" s="1"/>
  <c r="D446" i="5"/>
  <c r="F446" i="5" s="1"/>
  <c r="D447" i="5"/>
  <c r="F447" i="5" s="1"/>
  <c r="D433" i="5"/>
  <c r="F433" i="5" s="1"/>
  <c r="D431" i="5"/>
  <c r="F431" i="5" s="1"/>
  <c r="D432" i="5"/>
  <c r="F432" i="5" s="1"/>
  <c r="D413" i="5"/>
  <c r="F413" i="5" s="1"/>
  <c r="D414" i="5"/>
  <c r="F414" i="5" s="1"/>
  <c r="D395" i="5"/>
  <c r="F395" i="5" s="1"/>
  <c r="D396" i="5"/>
  <c r="F396" i="5" s="1"/>
  <c r="D485" i="5"/>
  <c r="F485" i="5" s="1"/>
  <c r="D486" i="5"/>
  <c r="F486" i="5" s="1"/>
  <c r="D466" i="5"/>
  <c r="F466" i="5" s="1"/>
  <c r="D467" i="5"/>
  <c r="F467" i="5" s="1"/>
  <c r="D468" i="5"/>
  <c r="F468" i="5" s="1"/>
  <c r="D443" i="5"/>
  <c r="F443" i="5" s="1"/>
  <c r="D444" i="5"/>
  <c r="F444" i="5" s="1"/>
  <c r="D428" i="5"/>
  <c r="F428" i="5" s="1"/>
  <c r="D429" i="5"/>
  <c r="F429" i="5" s="1"/>
  <c r="D430" i="5"/>
  <c r="F430" i="5" s="1"/>
  <c r="D375" i="5"/>
  <c r="F375" i="5" s="1"/>
  <c r="D377" i="5"/>
  <c r="F377" i="5" s="1"/>
  <c r="D376" i="5"/>
  <c r="F376" i="5" s="1"/>
  <c r="D361" i="5"/>
  <c r="F361" i="5" s="1"/>
  <c r="D359" i="5"/>
  <c r="F359" i="5" s="1"/>
  <c r="D360" i="5"/>
  <c r="F360" i="5" s="1"/>
  <c r="D421" i="5"/>
  <c r="F421" i="5" s="1"/>
  <c r="D422" i="5"/>
  <c r="F422" i="5" s="1"/>
  <c r="D423" i="5"/>
  <c r="F423" i="5" s="1"/>
  <c r="D465" i="5"/>
  <c r="F465" i="5" s="1"/>
  <c r="D463" i="5"/>
  <c r="F463" i="5" s="1"/>
  <c r="D464" i="5"/>
  <c r="F464" i="5" s="1"/>
  <c r="D410" i="5"/>
  <c r="F410" i="5" s="1"/>
  <c r="D411" i="5"/>
  <c r="F411" i="5" s="1"/>
  <c r="D409" i="5"/>
  <c r="F409" i="5" s="1"/>
  <c r="D394" i="5"/>
  <c r="F394" i="5" s="1"/>
  <c r="D393" i="5"/>
  <c r="F393" i="5" s="1"/>
  <c r="D392" i="5"/>
  <c r="F392" i="5" s="1"/>
  <c r="D372" i="5"/>
  <c r="F372" i="5" s="1"/>
  <c r="D373" i="5"/>
  <c r="F373" i="5" s="1"/>
  <c r="D374" i="5"/>
  <c r="F374" i="5" s="1"/>
  <c r="D478" i="5"/>
  <c r="F478" i="5" s="1"/>
  <c r="D479" i="5"/>
  <c r="F479" i="5" s="1"/>
  <c r="D402" i="5"/>
  <c r="F402" i="5" s="1"/>
  <c r="D400" i="5"/>
  <c r="F400" i="5" s="1"/>
  <c r="D401" i="5"/>
  <c r="F401" i="5" s="1"/>
  <c r="D482" i="5"/>
  <c r="F482" i="5" s="1"/>
  <c r="D483" i="5"/>
  <c r="F483" i="5" s="1"/>
  <c r="D484" i="5"/>
  <c r="F484" i="5" s="1"/>
  <c r="D460" i="5"/>
  <c r="F460" i="5" s="1"/>
  <c r="D461" i="5"/>
  <c r="F461" i="5" s="1"/>
  <c r="D462" i="5"/>
  <c r="F462" i="5" s="1"/>
  <c r="D442" i="5"/>
  <c r="F442" i="5" s="1"/>
  <c r="D441" i="5"/>
  <c r="F441" i="5" s="1"/>
  <c r="D426" i="5"/>
  <c r="F426" i="5" s="1"/>
  <c r="D425" i="5"/>
  <c r="F425" i="5" s="1"/>
  <c r="D424" i="5"/>
  <c r="F424" i="5" s="1"/>
  <c r="D406" i="5"/>
  <c r="F406" i="5" s="1"/>
  <c r="D407" i="5"/>
  <c r="F407" i="5" s="1"/>
  <c r="D408" i="5"/>
  <c r="F408" i="5" s="1"/>
  <c r="D389" i="5"/>
  <c r="F389" i="5" s="1"/>
  <c r="D390" i="5"/>
  <c r="F390" i="5" s="1"/>
  <c r="D391" i="5"/>
  <c r="F391" i="5" s="1"/>
  <c r="N4" i="1"/>
  <c r="N3" i="1"/>
  <c r="N12" i="1"/>
  <c r="N8" i="1"/>
  <c r="N20" i="1"/>
  <c r="N7" i="1"/>
  <c r="N11" i="1"/>
  <c r="N19" i="1"/>
  <c r="N10" i="1"/>
  <c r="N26" i="1"/>
  <c r="N67" i="1"/>
  <c r="N50" i="1"/>
  <c r="N33" i="1"/>
  <c r="N44" i="1"/>
  <c r="N31" i="1"/>
  <c r="N42" i="1"/>
  <c r="N29" i="1"/>
  <c r="N134" i="1"/>
  <c r="N132" i="1"/>
  <c r="N131" i="1"/>
  <c r="N130" i="1"/>
  <c r="N128" i="1"/>
  <c r="N127" i="1"/>
  <c r="N126" i="1"/>
  <c r="N125" i="1"/>
  <c r="N124" i="1"/>
  <c r="N123" i="1"/>
  <c r="N122" i="1"/>
  <c r="N121" i="1"/>
  <c r="N120" i="1"/>
  <c r="N119" i="1"/>
  <c r="N118" i="1"/>
  <c r="N49" i="1"/>
  <c r="N117" i="1"/>
  <c r="N48" i="1"/>
  <c r="N34" i="1"/>
  <c r="N32" i="1"/>
  <c r="N64" i="1"/>
  <c r="N16" i="1"/>
  <c r="N46" i="1"/>
  <c r="N185" i="1"/>
  <c r="N184" i="1"/>
  <c r="N45" i="1"/>
  <c r="N182" i="1"/>
  <c r="N43" i="1"/>
  <c r="N181" i="1"/>
  <c r="N138" i="1"/>
  <c r="N41" i="1"/>
  <c r="N234" i="1"/>
  <c r="N233" i="1"/>
  <c r="N135" i="1"/>
  <c r="N232" i="1"/>
  <c r="N180" i="1"/>
  <c r="N133" i="1"/>
  <c r="N178" i="1"/>
  <c r="N177" i="1"/>
  <c r="N176" i="1"/>
  <c r="N175" i="1"/>
  <c r="N174" i="1"/>
  <c r="N129" i="1"/>
  <c r="N173" i="1"/>
  <c r="N172" i="1"/>
  <c r="N171" i="1"/>
  <c r="N168" i="1"/>
  <c r="N166" i="1"/>
  <c r="N165" i="1"/>
  <c r="N164" i="1"/>
  <c r="N163" i="1"/>
  <c r="N162" i="1"/>
  <c r="N161" i="1"/>
  <c r="N160" i="1"/>
  <c r="N159" i="1"/>
  <c r="N157" i="1"/>
  <c r="N156" i="1"/>
  <c r="N155" i="1"/>
  <c r="N153" i="1"/>
  <c r="N152" i="1"/>
  <c r="N39" i="1"/>
  <c r="N69" i="1"/>
  <c r="N66" i="1"/>
  <c r="N65" i="1"/>
  <c r="N114" i="1"/>
  <c r="N211" i="1"/>
  <c r="N38" i="1"/>
  <c r="N36" i="1"/>
  <c r="N17" i="1"/>
  <c r="N35" i="1"/>
  <c r="N75" i="1"/>
  <c r="N238" i="1"/>
  <c r="N74" i="1"/>
  <c r="N237" i="1"/>
  <c r="N183" i="1"/>
  <c r="N73" i="1"/>
  <c r="N30" i="1"/>
  <c r="N72" i="1"/>
  <c r="N139" i="1"/>
  <c r="N137" i="1"/>
  <c r="N136" i="1"/>
  <c r="N236" i="1"/>
  <c r="N235" i="1"/>
  <c r="N28" i="1"/>
  <c r="N179" i="1"/>
  <c r="N170" i="1"/>
  <c r="N167" i="1"/>
  <c r="N231" i="1"/>
  <c r="N230" i="1"/>
  <c r="N229" i="1"/>
  <c r="N154" i="1"/>
  <c r="N116" i="1"/>
  <c r="N151" i="1"/>
  <c r="N148" i="1"/>
  <c r="N228" i="1"/>
  <c r="N140" i="1"/>
  <c r="N51" i="1"/>
  <c r="N24" i="1"/>
  <c r="N23" i="1"/>
  <c r="N14" i="1"/>
  <c r="N13" i="1"/>
  <c r="N22" i="1"/>
  <c r="N68" i="1"/>
  <c r="N21" i="1"/>
  <c r="N299" i="1"/>
  <c r="N298" i="1"/>
  <c r="N227" i="1"/>
  <c r="N297" i="1"/>
  <c r="N296" i="1"/>
  <c r="N295" i="1"/>
  <c r="N240" i="1"/>
  <c r="N63" i="1"/>
  <c r="N239" i="1"/>
  <c r="N294" i="1"/>
  <c r="N62" i="1"/>
  <c r="N293" i="1"/>
  <c r="N61" i="1"/>
  <c r="N60" i="1"/>
  <c r="N145" i="1"/>
  <c r="N37" i="1"/>
  <c r="N59" i="1"/>
  <c r="N144" i="1"/>
  <c r="N58" i="1"/>
  <c r="N292" i="1"/>
  <c r="N143" i="1"/>
  <c r="N57" i="1"/>
  <c r="N25" i="1"/>
  <c r="N56" i="1"/>
  <c r="N55" i="1"/>
  <c r="N54" i="1"/>
  <c r="N53" i="1"/>
  <c r="N52" i="1"/>
  <c r="N142" i="1"/>
  <c r="N141" i="1"/>
  <c r="N291" i="1"/>
  <c r="N290" i="1"/>
  <c r="N289" i="1"/>
  <c r="N288" i="1"/>
  <c r="N287" i="1"/>
  <c r="N286" i="1"/>
  <c r="N285" i="1"/>
  <c r="N284" i="1"/>
  <c r="N71" i="1"/>
  <c r="N70" i="1"/>
  <c r="N283" i="1"/>
  <c r="N169" i="1"/>
  <c r="N282" i="1"/>
  <c r="N281" i="1"/>
  <c r="N158" i="1"/>
  <c r="N280" i="1"/>
  <c r="N279" i="1"/>
  <c r="N278" i="1"/>
  <c r="N277" i="1"/>
  <c r="N150" i="1"/>
  <c r="N149" i="1"/>
  <c r="N14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47" i="1"/>
  <c r="N305" i="1"/>
  <c r="N304" i="1"/>
  <c r="N95" i="1"/>
  <c r="N207" i="1"/>
  <c r="N206" i="1"/>
  <c r="N303" i="1"/>
  <c r="N302" i="1"/>
  <c r="N197" i="1"/>
  <c r="N195" i="1"/>
  <c r="N191" i="1"/>
  <c r="N301" i="1"/>
  <c r="N300" i="1"/>
  <c r="C14" i="9"/>
  <c r="D14" i="9" s="1"/>
  <c r="N40" i="1" s="1"/>
  <c r="C13" i="9"/>
  <c r="D13" i="9" s="1"/>
  <c r="N146" i="1" s="1"/>
  <c r="C12" i="9"/>
  <c r="D12" i="9" s="1"/>
  <c r="N246" i="1" s="1"/>
  <c r="C11" i="9"/>
  <c r="D11" i="9" s="1"/>
  <c r="N244" i="1" s="1"/>
  <c r="C10" i="9"/>
  <c r="D10" i="9" s="1"/>
  <c r="N245" i="1" s="1"/>
  <c r="C9" i="9"/>
  <c r="D9" i="9" s="1"/>
  <c r="N241" i="1" s="1"/>
  <c r="C8" i="9"/>
  <c r="D8" i="9" s="1"/>
  <c r="N9" i="1" s="1"/>
  <c r="C7" i="9"/>
  <c r="D7" i="9" s="1"/>
  <c r="N18" i="1" s="1"/>
  <c r="C6" i="9"/>
  <c r="D6" i="9" s="1"/>
  <c r="N115" i="1" s="1"/>
  <c r="C5" i="9"/>
  <c r="D5" i="9" s="1"/>
  <c r="C4" i="9"/>
  <c r="D4" i="9" s="1"/>
  <c r="N242" i="1" s="1"/>
  <c r="C2" i="9"/>
  <c r="D2" i="9" s="1"/>
  <c r="N27" i="1" s="1"/>
  <c r="C3" i="9"/>
  <c r="D3" i="9" s="1"/>
  <c r="N243" i="1" s="1"/>
  <c r="E2" i="7"/>
  <c r="N15" i="1" s="1"/>
  <c r="F2" i="1"/>
  <c r="F16" i="12" s="1"/>
  <c r="G2" i="1"/>
  <c r="F12" i="12" s="1"/>
  <c r="E2" i="2"/>
  <c r="F94" i="1" l="1"/>
  <c r="G94" i="1"/>
  <c r="G108" i="1"/>
  <c r="F108" i="1"/>
  <c r="F111" i="1"/>
  <c r="G111" i="1"/>
  <c r="G103" i="1"/>
  <c r="F103" i="1"/>
  <c r="F210" i="1"/>
  <c r="G210" i="1"/>
  <c r="G189" i="1"/>
  <c r="F189" i="1"/>
  <c r="G96" i="1"/>
  <c r="F96" i="1"/>
  <c r="G89" i="1"/>
  <c r="F89" i="1"/>
  <c r="G90" i="1"/>
  <c r="F90" i="1"/>
  <c r="G219" i="1"/>
  <c r="F219" i="1"/>
  <c r="F214" i="1"/>
  <c r="G214" i="1"/>
  <c r="G200" i="1"/>
  <c r="F200" i="1"/>
  <c r="G224" i="1"/>
  <c r="F224" i="1"/>
  <c r="F113" i="1"/>
  <c r="G113" i="1"/>
  <c r="F93" i="1"/>
  <c r="G93" i="1"/>
  <c r="F187" i="1"/>
  <c r="G187" i="1"/>
  <c r="G112" i="1"/>
  <c r="F112" i="1"/>
  <c r="F198" i="1"/>
  <c r="G198" i="1"/>
  <c r="F86" i="1"/>
  <c r="G86" i="1"/>
  <c r="F213" i="1"/>
  <c r="G213" i="1"/>
  <c r="F222" i="1"/>
  <c r="G222" i="1"/>
  <c r="F225" i="1"/>
  <c r="G225" i="1"/>
  <c r="F190" i="1"/>
  <c r="G190" i="1"/>
  <c r="G98" i="1"/>
  <c r="F98" i="1"/>
  <c r="F188" i="1"/>
  <c r="G188" i="1"/>
  <c r="F85" i="1"/>
  <c r="G85" i="1"/>
  <c r="G209" i="1"/>
  <c r="F209" i="1"/>
  <c r="G212" i="1"/>
  <c r="F212" i="1"/>
  <c r="F205" i="1"/>
  <c r="G205" i="1"/>
  <c r="G193" i="1"/>
  <c r="F193" i="1"/>
  <c r="F109" i="1"/>
  <c r="G109" i="1"/>
  <c r="G99" i="1"/>
  <c r="F99" i="1"/>
  <c r="F208" i="1"/>
  <c r="G208" i="1"/>
  <c r="F203" i="1"/>
  <c r="G203" i="1"/>
  <c r="G92" i="1"/>
  <c r="F92" i="1"/>
  <c r="G192" i="1"/>
  <c r="F192" i="1"/>
  <c r="F216" i="1"/>
  <c r="G216" i="1"/>
  <c r="G76" i="1"/>
  <c r="F76" i="1"/>
  <c r="F217" i="1"/>
  <c r="G217" i="1"/>
  <c r="F223" i="1"/>
  <c r="G223" i="1"/>
  <c r="F80" i="1"/>
  <c r="G80" i="1"/>
  <c r="F104" i="1"/>
  <c r="G104" i="1"/>
  <c r="G6" i="1"/>
  <c r="F6" i="1"/>
  <c r="F100" i="1"/>
  <c r="G100" i="1"/>
  <c r="G87" i="1"/>
  <c r="F87" i="1"/>
  <c r="F102" i="1"/>
  <c r="G102" i="1"/>
  <c r="F79" i="1"/>
  <c r="G79" i="1"/>
  <c r="F201" i="1"/>
  <c r="G201" i="1"/>
  <c r="F215" i="1"/>
  <c r="G215" i="1"/>
  <c r="G77" i="1"/>
  <c r="F77" i="1"/>
  <c r="F82" i="1"/>
  <c r="G82" i="1"/>
  <c r="G226" i="1"/>
  <c r="F226" i="1"/>
  <c r="F97" i="1"/>
  <c r="G97" i="1"/>
  <c r="F202" i="1"/>
  <c r="G202" i="1"/>
  <c r="F105" i="1"/>
  <c r="G105" i="1"/>
  <c r="G88" i="1"/>
  <c r="F88" i="1"/>
  <c r="F218" i="1"/>
  <c r="G218" i="1"/>
  <c r="F81" i="1"/>
  <c r="G81" i="1"/>
  <c r="F84" i="1"/>
  <c r="G84" i="1"/>
  <c r="F83" i="1"/>
  <c r="G83" i="1"/>
  <c r="F5" i="1"/>
  <c r="G5" i="1"/>
  <c r="F204" i="1"/>
  <c r="G204" i="1"/>
  <c r="F106" i="1"/>
  <c r="G106" i="1"/>
  <c r="F194" i="1"/>
  <c r="G194" i="1"/>
  <c r="G186" i="1"/>
  <c r="F186" i="1"/>
  <c r="G196" i="1"/>
  <c r="F196" i="1"/>
  <c r="F78" i="1"/>
  <c r="G78" i="1"/>
  <c r="G220" i="1"/>
  <c r="F220" i="1"/>
  <c r="F199" i="1"/>
  <c r="G199" i="1"/>
  <c r="C79" i="1"/>
  <c r="D79" i="1" s="1"/>
  <c r="C201" i="1"/>
  <c r="D201" i="1" s="1"/>
  <c r="C219" i="1"/>
  <c r="D219" i="1" s="1"/>
  <c r="C105" i="1"/>
  <c r="D105" i="1" s="1"/>
  <c r="C210" i="1"/>
  <c r="D210" i="1" s="1"/>
  <c r="C209" i="1"/>
  <c r="D209" i="1" s="1"/>
  <c r="C83" i="1"/>
  <c r="D83" i="1" s="1"/>
  <c r="C208" i="1"/>
  <c r="D208" i="1" s="1"/>
  <c r="C202" i="1"/>
  <c r="D202" i="1" s="1"/>
  <c r="C103" i="1"/>
  <c r="D103" i="1" s="1"/>
  <c r="C88" i="1"/>
  <c r="D88" i="1" s="1"/>
  <c r="C224" i="1"/>
  <c r="D224" i="1" s="1"/>
  <c r="C193" i="1"/>
  <c r="D193" i="1" s="1"/>
  <c r="C93" i="1"/>
  <c r="D93" i="1" s="1"/>
  <c r="C188" i="1"/>
  <c r="D188" i="1" s="1"/>
  <c r="C81" i="1"/>
  <c r="D81" i="1" s="1"/>
  <c r="C205" i="1"/>
  <c r="D205" i="1" s="1"/>
  <c r="C215" i="1"/>
  <c r="D215" i="1" s="1"/>
  <c r="C189" i="1"/>
  <c r="D189" i="1" s="1"/>
  <c r="C225" i="1"/>
  <c r="D225" i="1" s="1"/>
  <c r="C204" i="1"/>
  <c r="D204" i="1" s="1"/>
  <c r="C226" i="1"/>
  <c r="D226" i="1" s="1"/>
  <c r="C192" i="1"/>
  <c r="D192" i="1" s="1"/>
  <c r="C92" i="1"/>
  <c r="D92" i="1" s="1"/>
  <c r="C186" i="1"/>
  <c r="D186" i="1" s="1"/>
  <c r="C76" i="1"/>
  <c r="D76" i="1" s="1"/>
  <c r="C216" i="1"/>
  <c r="D216" i="1" s="1"/>
  <c r="C190" i="1"/>
  <c r="D190" i="1" s="1"/>
  <c r="C217" i="1"/>
  <c r="D217" i="1" s="1"/>
  <c r="C223" i="1"/>
  <c r="D223" i="1" s="1"/>
  <c r="C5" i="1"/>
  <c r="D5" i="1" s="1"/>
  <c r="C112" i="1"/>
  <c r="D112" i="1" s="1"/>
  <c r="C94" i="1"/>
  <c r="D94" i="1" s="1"/>
  <c r="C194" i="1"/>
  <c r="D194" i="1" s="1"/>
  <c r="C213" i="1"/>
  <c r="D213" i="1" s="1"/>
  <c r="C199" i="1"/>
  <c r="D199" i="1" s="1"/>
  <c r="C80" i="1"/>
  <c r="D80" i="1" s="1"/>
  <c r="C222" i="1"/>
  <c r="D222" i="1" s="1"/>
  <c r="C6" i="1"/>
  <c r="D6" i="1" s="1"/>
  <c r="C97" i="1"/>
  <c r="D97" i="1" s="1"/>
  <c r="C212" i="1"/>
  <c r="D212" i="1" s="1"/>
  <c r="C86" i="1"/>
  <c r="D86" i="1" s="1"/>
  <c r="C203" i="1"/>
  <c r="D203" i="1" s="1"/>
  <c r="C108" i="1"/>
  <c r="D108" i="1" s="1"/>
  <c r="C104" i="1"/>
  <c r="D104" i="1" s="1"/>
  <c r="C89" i="1"/>
  <c r="D89" i="1" s="1"/>
  <c r="C214" i="1"/>
  <c r="D214" i="1" s="1"/>
  <c r="C78" i="1"/>
  <c r="D78" i="1" s="1"/>
  <c r="C84" i="1"/>
  <c r="D84" i="1" s="1"/>
  <c r="C218" i="1"/>
  <c r="D218" i="1" s="1"/>
  <c r="C109" i="1"/>
  <c r="D109" i="1" s="1"/>
  <c r="C87" i="1"/>
  <c r="D87" i="1" s="1"/>
  <c r="C82" i="1"/>
  <c r="D82" i="1" s="1"/>
  <c r="C102" i="1"/>
  <c r="D102" i="1" s="1"/>
  <c r="C113" i="1"/>
  <c r="D113" i="1" s="1"/>
  <c r="C98" i="1"/>
  <c r="D98" i="1" s="1"/>
  <c r="C111" i="1"/>
  <c r="D111" i="1" s="1"/>
  <c r="C196" i="1"/>
  <c r="D196" i="1" s="1"/>
  <c r="C100" i="1"/>
  <c r="D100" i="1" s="1"/>
  <c r="C198" i="1"/>
  <c r="D198" i="1" s="1"/>
  <c r="C99" i="1"/>
  <c r="D99" i="1" s="1"/>
  <c r="C90" i="1"/>
  <c r="D90" i="1" s="1"/>
  <c r="C220" i="1"/>
  <c r="D220" i="1" s="1"/>
  <c r="C187" i="1"/>
  <c r="D187" i="1" s="1"/>
  <c r="C106" i="1"/>
  <c r="D106" i="1" s="1"/>
  <c r="C200" i="1"/>
  <c r="D200" i="1" s="1"/>
  <c r="C77" i="1"/>
  <c r="D77" i="1" s="1"/>
  <c r="C85" i="1"/>
  <c r="D85" i="1" s="1"/>
  <c r="C96" i="1"/>
  <c r="D96" i="1" s="1"/>
  <c r="N2" i="1"/>
  <c r="C2" i="5" l="1"/>
  <c r="C3" i="5"/>
  <c r="D2" i="5"/>
  <c r="D3" i="5"/>
  <c r="F3" i="5" s="1"/>
  <c r="E292" i="5"/>
  <c r="E293" i="5"/>
  <c r="E294" i="5"/>
  <c r="E354" i="5"/>
  <c r="E355" i="5"/>
  <c r="E356" i="5"/>
  <c r="E351" i="5"/>
  <c r="E352" i="5"/>
  <c r="E353" i="5"/>
  <c r="E348" i="5"/>
  <c r="E349" i="5"/>
  <c r="E350" i="5"/>
  <c r="E345" i="5"/>
  <c r="E346" i="5"/>
  <c r="E347" i="5"/>
  <c r="E342" i="5"/>
  <c r="E343" i="5"/>
  <c r="E344" i="5"/>
  <c r="E340" i="5"/>
  <c r="E341" i="5"/>
  <c r="E298" i="5"/>
  <c r="E299" i="5"/>
  <c r="E300" i="5"/>
  <c r="E337" i="5"/>
  <c r="E338" i="5"/>
  <c r="E339" i="5"/>
  <c r="E334" i="5"/>
  <c r="E335" i="5"/>
  <c r="E336" i="5"/>
  <c r="E331" i="5"/>
  <c r="E332" i="5"/>
  <c r="E333" i="5"/>
  <c r="E328" i="5"/>
  <c r="E329" i="5"/>
  <c r="E330" i="5"/>
  <c r="E325" i="5"/>
  <c r="E326" i="5"/>
  <c r="E327" i="5"/>
  <c r="E267" i="5"/>
  <c r="E268" i="5"/>
  <c r="E269" i="5"/>
  <c r="E324" i="5"/>
  <c r="E321" i="5"/>
  <c r="E322" i="5"/>
  <c r="E323" i="5"/>
  <c r="E318" i="5"/>
  <c r="E319" i="5"/>
  <c r="E320" i="5"/>
  <c r="E316" i="5"/>
  <c r="E317" i="5"/>
  <c r="E313" i="5"/>
  <c r="E314" i="5"/>
  <c r="E315" i="5"/>
  <c r="E310" i="5"/>
  <c r="E311" i="5"/>
  <c r="E312" i="5"/>
  <c r="E295" i="5"/>
  <c r="E296" i="5"/>
  <c r="E297" i="5"/>
  <c r="E307" i="5"/>
  <c r="E308" i="5"/>
  <c r="E309" i="5"/>
  <c r="E304" i="5"/>
  <c r="E305" i="5"/>
  <c r="E306" i="5"/>
  <c r="E264" i="5"/>
  <c r="E265" i="5"/>
  <c r="E266" i="5"/>
  <c r="E301" i="5"/>
  <c r="E302" i="5"/>
  <c r="E303" i="5"/>
  <c r="E289" i="5"/>
  <c r="E290" i="5"/>
  <c r="E291" i="5"/>
  <c r="E286" i="5"/>
  <c r="E287" i="5"/>
  <c r="E288" i="5"/>
  <c r="E283" i="5"/>
  <c r="E284" i="5"/>
  <c r="E285" i="5"/>
  <c r="E280" i="5"/>
  <c r="E281" i="5"/>
  <c r="E282" i="5"/>
  <c r="E277" i="5"/>
  <c r="E278" i="5"/>
  <c r="E279" i="5"/>
  <c r="E276" i="5"/>
  <c r="E273" i="5"/>
  <c r="E274" i="5"/>
  <c r="E275" i="5"/>
  <c r="E270" i="5"/>
  <c r="E271" i="5"/>
  <c r="E272" i="5"/>
  <c r="E261" i="5"/>
  <c r="E262" i="5"/>
  <c r="E263" i="5"/>
  <c r="E258" i="5"/>
  <c r="E259" i="5"/>
  <c r="E260" i="5"/>
  <c r="E255" i="5"/>
  <c r="E256" i="5"/>
  <c r="E257" i="5"/>
  <c r="E252" i="5"/>
  <c r="E253" i="5"/>
  <c r="E254" i="5"/>
  <c r="E249" i="5"/>
  <c r="E250" i="5"/>
  <c r="E251" i="5"/>
  <c r="E247" i="5"/>
  <c r="E248" i="5"/>
  <c r="E244" i="5"/>
  <c r="E245" i="5"/>
  <c r="E246" i="5"/>
  <c r="E242" i="5"/>
  <c r="E243" i="5"/>
  <c r="E239" i="5"/>
  <c r="E240" i="5"/>
  <c r="E241" i="5"/>
  <c r="E236" i="5"/>
  <c r="E237" i="5"/>
  <c r="E238" i="5"/>
  <c r="E235" i="5"/>
  <c r="E232" i="5"/>
  <c r="E233" i="5"/>
  <c r="E234" i="5"/>
  <c r="E229" i="5"/>
  <c r="E230" i="5"/>
  <c r="E231" i="5"/>
  <c r="E226" i="5"/>
  <c r="E227" i="5"/>
  <c r="E228" i="5"/>
  <c r="E224" i="5"/>
  <c r="E225" i="5"/>
  <c r="E221" i="5"/>
  <c r="E222" i="5"/>
  <c r="E223" i="5"/>
  <c r="E218" i="5"/>
  <c r="E219" i="5"/>
  <c r="E220" i="5"/>
  <c r="E215" i="5"/>
  <c r="E216" i="5"/>
  <c r="E217" i="5"/>
  <c r="E212" i="5"/>
  <c r="E213" i="5"/>
  <c r="E214" i="5"/>
  <c r="E209" i="5"/>
  <c r="E210" i="5"/>
  <c r="E211" i="5"/>
  <c r="E206" i="5"/>
  <c r="E207" i="5"/>
  <c r="E208" i="5"/>
  <c r="E203" i="5"/>
  <c r="E204" i="5"/>
  <c r="E205" i="5"/>
  <c r="E200" i="5"/>
  <c r="E201" i="5"/>
  <c r="E202" i="5"/>
  <c r="E198" i="5"/>
  <c r="E199" i="5"/>
  <c r="E195" i="5"/>
  <c r="E196" i="5"/>
  <c r="E197" i="5"/>
  <c r="E192" i="5"/>
  <c r="E193" i="5"/>
  <c r="E194" i="5"/>
  <c r="E189" i="5"/>
  <c r="E190" i="5"/>
  <c r="E191" i="5"/>
  <c r="E186" i="5"/>
  <c r="E187" i="5"/>
  <c r="E188" i="5"/>
  <c r="E183" i="5"/>
  <c r="E184" i="5"/>
  <c r="E185" i="5"/>
  <c r="E180" i="5"/>
  <c r="E181" i="5"/>
  <c r="E182" i="5"/>
  <c r="E177" i="5"/>
  <c r="E178" i="5"/>
  <c r="E179" i="5"/>
  <c r="E175" i="5"/>
  <c r="E176" i="5"/>
  <c r="E172" i="5"/>
  <c r="E173" i="5"/>
  <c r="E174" i="5"/>
  <c r="E170" i="5"/>
  <c r="E171" i="5"/>
  <c r="E137" i="5"/>
  <c r="E138" i="5"/>
  <c r="E139" i="5"/>
  <c r="E167" i="5"/>
  <c r="E168" i="5"/>
  <c r="E169" i="5"/>
  <c r="E164" i="5"/>
  <c r="E165" i="5"/>
  <c r="E166" i="5"/>
  <c r="E161" i="5"/>
  <c r="E162" i="5"/>
  <c r="E163" i="5"/>
  <c r="E158" i="5"/>
  <c r="E159" i="5"/>
  <c r="E160" i="5"/>
  <c r="E155" i="5"/>
  <c r="E156" i="5"/>
  <c r="E157" i="5"/>
  <c r="E152" i="5"/>
  <c r="E153" i="5"/>
  <c r="E154" i="5"/>
  <c r="E149" i="5"/>
  <c r="E150" i="5"/>
  <c r="E151" i="5"/>
  <c r="E146" i="5"/>
  <c r="E147" i="5"/>
  <c r="E148" i="5"/>
  <c r="E143" i="5"/>
  <c r="E144" i="5"/>
  <c r="E145" i="5"/>
  <c r="E140" i="5"/>
  <c r="E141" i="5"/>
  <c r="E142" i="5"/>
  <c r="E134" i="5"/>
  <c r="E135" i="5"/>
  <c r="E136" i="5"/>
  <c r="E106" i="5"/>
  <c r="E107" i="5"/>
  <c r="E108" i="5"/>
  <c r="E131" i="5"/>
  <c r="E132" i="5"/>
  <c r="E133" i="5"/>
  <c r="E130" i="5"/>
  <c r="E127" i="5"/>
  <c r="E128" i="5"/>
  <c r="E129" i="5"/>
  <c r="E124" i="5"/>
  <c r="E125" i="5"/>
  <c r="E126" i="5"/>
  <c r="E121" i="5"/>
  <c r="E122" i="5"/>
  <c r="E123" i="5"/>
  <c r="E120" i="5"/>
  <c r="E117" i="5"/>
  <c r="E118" i="5"/>
  <c r="E119" i="5"/>
  <c r="E114" i="5"/>
  <c r="E115" i="5"/>
  <c r="E116" i="5"/>
  <c r="E113" i="5"/>
  <c r="E110" i="5"/>
  <c r="E111" i="5"/>
  <c r="E112" i="5"/>
  <c r="E109" i="5"/>
  <c r="E103" i="5"/>
  <c r="E104" i="5"/>
  <c r="E105" i="5"/>
  <c r="E100" i="5"/>
  <c r="E101" i="5"/>
  <c r="E102" i="5"/>
  <c r="E97" i="5"/>
  <c r="E98" i="5"/>
  <c r="E99" i="5"/>
  <c r="E94" i="5"/>
  <c r="E95" i="5"/>
  <c r="E96" i="5"/>
  <c r="E92" i="5"/>
  <c r="E93" i="5"/>
  <c r="E89" i="5"/>
  <c r="E90" i="5"/>
  <c r="E91" i="5"/>
  <c r="E86" i="5"/>
  <c r="E87" i="5"/>
  <c r="E88" i="5"/>
  <c r="E83" i="5"/>
  <c r="E84" i="5"/>
  <c r="E85" i="5"/>
  <c r="E80" i="5"/>
  <c r="E81" i="5"/>
  <c r="E82" i="5"/>
  <c r="E77" i="5"/>
  <c r="E78" i="5"/>
  <c r="E79" i="5"/>
  <c r="E75" i="5"/>
  <c r="E76" i="5"/>
  <c r="E72" i="5"/>
  <c r="E73" i="5"/>
  <c r="E74" i="5"/>
  <c r="E69" i="5"/>
  <c r="E70" i="5"/>
  <c r="E71" i="5"/>
  <c r="E66" i="5"/>
  <c r="E67" i="5"/>
  <c r="E68" i="5"/>
  <c r="E63" i="5"/>
  <c r="E64" i="5"/>
  <c r="E65" i="5"/>
  <c r="E60" i="5"/>
  <c r="E61" i="5"/>
  <c r="E62" i="5"/>
  <c r="E57" i="5"/>
  <c r="E58" i="5"/>
  <c r="E59" i="5"/>
  <c r="E54" i="5"/>
  <c r="E55" i="5"/>
  <c r="E56" i="5"/>
  <c r="E51" i="5"/>
  <c r="E52" i="5"/>
  <c r="E53" i="5"/>
  <c r="E50" i="5"/>
  <c r="E47" i="5"/>
  <c r="E48" i="5"/>
  <c r="E49" i="5"/>
  <c r="E44" i="5"/>
  <c r="E45" i="5"/>
  <c r="E46" i="5"/>
  <c r="E42" i="5"/>
  <c r="E43" i="5"/>
  <c r="E39" i="5"/>
  <c r="E40" i="5"/>
  <c r="E41" i="5"/>
  <c r="E36" i="5"/>
  <c r="E37" i="5"/>
  <c r="E38" i="5"/>
  <c r="E33" i="5"/>
  <c r="E34" i="5"/>
  <c r="E35" i="5"/>
  <c r="E30" i="5"/>
  <c r="E31" i="5"/>
  <c r="E32" i="5"/>
  <c r="E27" i="5"/>
  <c r="E28" i="5"/>
  <c r="E29" i="5"/>
  <c r="E25" i="5"/>
  <c r="E26" i="5"/>
  <c r="E23" i="5"/>
  <c r="E24" i="5"/>
  <c r="E20" i="5"/>
  <c r="E21" i="5"/>
  <c r="E22" i="5"/>
  <c r="E17" i="5"/>
  <c r="E18" i="5"/>
  <c r="E19" i="5"/>
  <c r="E14" i="5"/>
  <c r="E15" i="5"/>
  <c r="E16" i="5"/>
  <c r="E11" i="5"/>
  <c r="E12" i="5"/>
  <c r="E13" i="5"/>
  <c r="E9" i="5"/>
  <c r="E10" i="5"/>
  <c r="E7" i="5"/>
  <c r="E8" i="5"/>
  <c r="E4" i="5"/>
  <c r="E5" i="5"/>
  <c r="E6" i="5"/>
  <c r="E2" i="5"/>
  <c r="E3" i="5"/>
  <c r="F2" i="5"/>
  <c r="G292" i="5"/>
  <c r="G293" i="5"/>
  <c r="G294" i="5"/>
  <c r="G354" i="5"/>
  <c r="G355" i="5"/>
  <c r="G356" i="5"/>
  <c r="G351" i="5"/>
  <c r="G352" i="5"/>
  <c r="G353" i="5"/>
  <c r="G348" i="5"/>
  <c r="G349" i="5"/>
  <c r="G350" i="5"/>
  <c r="G345" i="5"/>
  <c r="G346" i="5"/>
  <c r="G347" i="5"/>
  <c r="G342" i="5"/>
  <c r="G343" i="5"/>
  <c r="G344" i="5"/>
  <c r="G340" i="5"/>
  <c r="G341" i="5"/>
  <c r="G298" i="5"/>
  <c r="G299" i="5"/>
  <c r="G300" i="5"/>
  <c r="G337" i="5"/>
  <c r="G338" i="5"/>
  <c r="G339" i="5"/>
  <c r="G334" i="5"/>
  <c r="G335" i="5"/>
  <c r="G336" i="5"/>
  <c r="G331" i="5"/>
  <c r="G332" i="5"/>
  <c r="G333" i="5"/>
  <c r="G328" i="5"/>
  <c r="G329" i="5"/>
  <c r="G330" i="5"/>
  <c r="G325" i="5"/>
  <c r="G326" i="5"/>
  <c r="G327" i="5"/>
  <c r="G267" i="5"/>
  <c r="G268" i="5"/>
  <c r="G269" i="5"/>
  <c r="G324" i="5"/>
  <c r="G321" i="5"/>
  <c r="G322" i="5"/>
  <c r="G323" i="5"/>
  <c r="G318" i="5"/>
  <c r="G319" i="5"/>
  <c r="G320" i="5"/>
  <c r="G316" i="5"/>
  <c r="G317" i="5"/>
  <c r="G313" i="5"/>
  <c r="G314" i="5"/>
  <c r="G315" i="5"/>
  <c r="G310" i="5"/>
  <c r="G311" i="5"/>
  <c r="G312" i="5"/>
  <c r="G295" i="5"/>
  <c r="G296" i="5"/>
  <c r="G297" i="5"/>
  <c r="G307" i="5"/>
  <c r="G308" i="5"/>
  <c r="G309" i="5"/>
  <c r="G304" i="5"/>
  <c r="G305" i="5"/>
  <c r="G306" i="5"/>
  <c r="G264" i="5"/>
  <c r="G265" i="5"/>
  <c r="G266" i="5"/>
  <c r="G301" i="5"/>
  <c r="G302" i="5"/>
  <c r="G303" i="5"/>
  <c r="G289" i="5"/>
  <c r="G290" i="5"/>
  <c r="G291" i="5"/>
  <c r="G286" i="5"/>
  <c r="G287" i="5"/>
  <c r="G288" i="5"/>
  <c r="G283" i="5"/>
  <c r="G284" i="5"/>
  <c r="G285" i="5"/>
  <c r="G280" i="5"/>
  <c r="G281" i="5"/>
  <c r="G282" i="5"/>
  <c r="G277" i="5"/>
  <c r="G278" i="5"/>
  <c r="G279" i="5"/>
  <c r="G276" i="5"/>
  <c r="G273" i="5"/>
  <c r="G274" i="5"/>
  <c r="G275" i="5"/>
  <c r="G270" i="5"/>
  <c r="G271" i="5"/>
  <c r="G272" i="5"/>
  <c r="G261" i="5"/>
  <c r="G262" i="5"/>
  <c r="G263" i="5"/>
  <c r="G258" i="5"/>
  <c r="G259" i="5"/>
  <c r="G260" i="5"/>
  <c r="G255" i="5"/>
  <c r="G256" i="5"/>
  <c r="G257" i="5"/>
  <c r="G252" i="5"/>
  <c r="G253" i="5"/>
  <c r="G254" i="5"/>
  <c r="G249" i="5"/>
  <c r="G250" i="5"/>
  <c r="G251" i="5"/>
  <c r="G247" i="5"/>
  <c r="G248" i="5"/>
  <c r="G244" i="5"/>
  <c r="G245" i="5"/>
  <c r="G246" i="5"/>
  <c r="G242" i="5"/>
  <c r="G243" i="5"/>
  <c r="G239" i="5"/>
  <c r="G240" i="5"/>
  <c r="G241" i="5"/>
  <c r="G236" i="5"/>
  <c r="G237" i="5"/>
  <c r="G238" i="5"/>
  <c r="G235" i="5"/>
  <c r="G232" i="5"/>
  <c r="G233" i="5"/>
  <c r="G234" i="5"/>
  <c r="G229" i="5"/>
  <c r="G230" i="5"/>
  <c r="G231" i="5"/>
  <c r="G226" i="5"/>
  <c r="G227" i="5"/>
  <c r="G228" i="5"/>
  <c r="G224" i="5"/>
  <c r="G225" i="5"/>
  <c r="G221" i="5"/>
  <c r="G222" i="5"/>
  <c r="G223" i="5"/>
  <c r="G218" i="5"/>
  <c r="G219" i="5"/>
  <c r="G220" i="5"/>
  <c r="G215" i="5"/>
  <c r="G216" i="5"/>
  <c r="G217" i="5"/>
  <c r="G212" i="5"/>
  <c r="G213" i="5"/>
  <c r="G214" i="5"/>
  <c r="G209" i="5"/>
  <c r="G210" i="5"/>
  <c r="G211" i="5"/>
  <c r="G206" i="5"/>
  <c r="G207" i="5"/>
  <c r="G208" i="5"/>
  <c r="G203" i="5"/>
  <c r="G204" i="5"/>
  <c r="G205" i="5"/>
  <c r="G200" i="5"/>
  <c r="G201" i="5"/>
  <c r="G202" i="5"/>
  <c r="G198" i="5"/>
  <c r="G199" i="5"/>
  <c r="G195" i="5"/>
  <c r="G196" i="5"/>
  <c r="G197" i="5"/>
  <c r="G192" i="5"/>
  <c r="G193" i="5"/>
  <c r="G194" i="5"/>
  <c r="G189" i="5"/>
  <c r="G190" i="5"/>
  <c r="G191" i="5"/>
  <c r="G186" i="5"/>
  <c r="G187" i="5"/>
  <c r="G188" i="5"/>
  <c r="G183" i="5"/>
  <c r="G184" i="5"/>
  <c r="G185" i="5"/>
  <c r="G180" i="5"/>
  <c r="G181" i="5"/>
  <c r="G182" i="5"/>
  <c r="G177" i="5"/>
  <c r="G178" i="5"/>
  <c r="G179" i="5"/>
  <c r="G175" i="5"/>
  <c r="G176" i="5"/>
  <c r="G172" i="5"/>
  <c r="G173" i="5"/>
  <c r="G174" i="5"/>
  <c r="G170" i="5"/>
  <c r="G171" i="5"/>
  <c r="G137" i="5"/>
  <c r="G138" i="5"/>
  <c r="G139" i="5"/>
  <c r="G167" i="5"/>
  <c r="G168" i="5"/>
  <c r="G169" i="5"/>
  <c r="G164" i="5"/>
  <c r="G165" i="5"/>
  <c r="G166" i="5"/>
  <c r="G161" i="5"/>
  <c r="G162" i="5"/>
  <c r="G163" i="5"/>
  <c r="G158" i="5"/>
  <c r="G159" i="5"/>
  <c r="G160" i="5"/>
  <c r="G155" i="5"/>
  <c r="G156" i="5"/>
  <c r="G157" i="5"/>
  <c r="G152" i="5"/>
  <c r="G153" i="5"/>
  <c r="G154" i="5"/>
  <c r="G149" i="5"/>
  <c r="G150" i="5"/>
  <c r="G151" i="5"/>
  <c r="G146" i="5"/>
  <c r="G147" i="5"/>
  <c r="G148" i="5"/>
  <c r="G143" i="5"/>
  <c r="G144" i="5"/>
  <c r="G145" i="5"/>
  <c r="G140" i="5"/>
  <c r="G141" i="5"/>
  <c r="G142" i="5"/>
  <c r="G134" i="5"/>
  <c r="G135" i="5"/>
  <c r="G136" i="5"/>
  <c r="G106" i="5"/>
  <c r="G107" i="5"/>
  <c r="G108" i="5"/>
  <c r="G131" i="5"/>
  <c r="G132" i="5"/>
  <c r="G133" i="5"/>
  <c r="G130" i="5"/>
  <c r="G127" i="5"/>
  <c r="G128" i="5"/>
  <c r="G129" i="5"/>
  <c r="G124" i="5"/>
  <c r="G125" i="5"/>
  <c r="G126" i="5"/>
  <c r="G121" i="5"/>
  <c r="G122" i="5"/>
  <c r="G123" i="5"/>
  <c r="G120" i="5"/>
  <c r="G117" i="5"/>
  <c r="G118" i="5"/>
  <c r="G119" i="5"/>
  <c r="G114" i="5"/>
  <c r="G115" i="5"/>
  <c r="G116" i="5"/>
  <c r="G113" i="5"/>
  <c r="G110" i="5"/>
  <c r="G111" i="5"/>
  <c r="G112" i="5"/>
  <c r="G109" i="5"/>
  <c r="G103" i="5"/>
  <c r="G104" i="5"/>
  <c r="G105" i="5"/>
  <c r="G100" i="5"/>
  <c r="G101" i="5"/>
  <c r="G102" i="5"/>
  <c r="G97" i="5"/>
  <c r="G98" i="5"/>
  <c r="G99" i="5"/>
  <c r="G94" i="5"/>
  <c r="G95" i="5"/>
  <c r="G96" i="5"/>
  <c r="G92" i="5"/>
  <c r="G93" i="5"/>
  <c r="G89" i="5"/>
  <c r="G90" i="5"/>
  <c r="G91" i="5"/>
  <c r="G86" i="5"/>
  <c r="G87" i="5"/>
  <c r="G88" i="5"/>
  <c r="G83" i="5"/>
  <c r="G84" i="5"/>
  <c r="G85" i="5"/>
  <c r="G80" i="5"/>
  <c r="G81" i="5"/>
  <c r="G82" i="5"/>
  <c r="G77" i="5"/>
  <c r="G78" i="5"/>
  <c r="G79" i="5"/>
  <c r="G75" i="5"/>
  <c r="G76" i="5"/>
  <c r="G72" i="5"/>
  <c r="G73" i="5"/>
  <c r="G74" i="5"/>
  <c r="G69" i="5"/>
  <c r="G70" i="5"/>
  <c r="G71" i="5"/>
  <c r="G66" i="5"/>
  <c r="G67" i="5"/>
  <c r="G68" i="5"/>
  <c r="G63" i="5"/>
  <c r="G64" i="5"/>
  <c r="G65" i="5"/>
  <c r="G60" i="5"/>
  <c r="G61" i="5"/>
  <c r="G62" i="5"/>
  <c r="G57" i="5"/>
  <c r="G58" i="5"/>
  <c r="G59" i="5"/>
  <c r="G54" i="5"/>
  <c r="G55" i="5"/>
  <c r="G56" i="5"/>
  <c r="G51" i="5"/>
  <c r="G52" i="5"/>
  <c r="G53" i="5"/>
  <c r="G50" i="5"/>
  <c r="G47" i="5"/>
  <c r="G48" i="5"/>
  <c r="G49" i="5"/>
  <c r="G44" i="5"/>
  <c r="G45" i="5"/>
  <c r="G46" i="5"/>
  <c r="G42" i="5"/>
  <c r="G43" i="5"/>
  <c r="G39" i="5"/>
  <c r="G40" i="5"/>
  <c r="G41" i="5"/>
  <c r="G36" i="5"/>
  <c r="G37" i="5"/>
  <c r="G38" i="5"/>
  <c r="G33" i="5"/>
  <c r="G34" i="5"/>
  <c r="G35" i="5"/>
  <c r="G30" i="5"/>
  <c r="G31" i="5"/>
  <c r="G32" i="5"/>
  <c r="G27" i="5"/>
  <c r="G28" i="5"/>
  <c r="G29" i="5"/>
  <c r="G25" i="5"/>
  <c r="G26" i="5"/>
  <c r="G23" i="5"/>
  <c r="G24" i="5"/>
  <c r="G20" i="5"/>
  <c r="G21" i="5"/>
  <c r="G22" i="5"/>
  <c r="G17" i="5"/>
  <c r="G18" i="5"/>
  <c r="G19" i="5"/>
  <c r="G14" i="5"/>
  <c r="G15" i="5"/>
  <c r="G16" i="5"/>
  <c r="G11" i="5"/>
  <c r="G12" i="5"/>
  <c r="G13" i="5"/>
  <c r="G9" i="5"/>
  <c r="G10" i="5"/>
  <c r="G7" i="5"/>
  <c r="G8" i="5"/>
  <c r="G4" i="5"/>
  <c r="G5" i="5"/>
  <c r="G6" i="5"/>
  <c r="G2" i="5"/>
  <c r="G3" i="5"/>
  <c r="H292" i="5"/>
  <c r="H293" i="5"/>
  <c r="H294" i="5"/>
  <c r="H354" i="5"/>
  <c r="H355" i="5"/>
  <c r="H356" i="5"/>
  <c r="H351" i="5"/>
  <c r="H352" i="5"/>
  <c r="H353" i="5"/>
  <c r="H348" i="5"/>
  <c r="H349" i="5"/>
  <c r="H350" i="5"/>
  <c r="H345" i="5"/>
  <c r="H346" i="5"/>
  <c r="H347" i="5"/>
  <c r="H342" i="5"/>
  <c r="H343" i="5"/>
  <c r="H344" i="5"/>
  <c r="H340" i="5"/>
  <c r="H341" i="5"/>
  <c r="H298" i="5"/>
  <c r="H299" i="5"/>
  <c r="H300" i="5"/>
  <c r="H337" i="5"/>
  <c r="H338" i="5"/>
  <c r="H339" i="5"/>
  <c r="H334" i="5"/>
  <c r="H335" i="5"/>
  <c r="H336" i="5"/>
  <c r="H331" i="5"/>
  <c r="H332" i="5"/>
  <c r="H333" i="5"/>
  <c r="H328" i="5"/>
  <c r="H329" i="5"/>
  <c r="H330" i="5"/>
  <c r="H325" i="5"/>
  <c r="H326" i="5"/>
  <c r="H327" i="5"/>
  <c r="H267" i="5"/>
  <c r="H268" i="5"/>
  <c r="H269" i="5"/>
  <c r="H324" i="5"/>
  <c r="H321" i="5"/>
  <c r="H322" i="5"/>
  <c r="H323" i="5"/>
  <c r="H318" i="5"/>
  <c r="H319" i="5"/>
  <c r="H320" i="5"/>
  <c r="H316" i="5"/>
  <c r="H317" i="5"/>
  <c r="H313" i="5"/>
  <c r="H314" i="5"/>
  <c r="H315" i="5"/>
  <c r="H310" i="5"/>
  <c r="H311" i="5"/>
  <c r="H312" i="5"/>
  <c r="H295" i="5"/>
  <c r="H296" i="5"/>
  <c r="H297" i="5"/>
  <c r="H307" i="5"/>
  <c r="H308" i="5"/>
  <c r="H309" i="5"/>
  <c r="H304" i="5"/>
  <c r="H305" i="5"/>
  <c r="H306" i="5"/>
  <c r="H264" i="5"/>
  <c r="H265" i="5"/>
  <c r="H266" i="5"/>
  <c r="H301" i="5"/>
  <c r="H302" i="5"/>
  <c r="H303" i="5"/>
  <c r="H289" i="5"/>
  <c r="H290" i="5"/>
  <c r="H291" i="5"/>
  <c r="H286" i="5"/>
  <c r="H287" i="5"/>
  <c r="H288" i="5"/>
  <c r="H283" i="5"/>
  <c r="H284" i="5"/>
  <c r="H285" i="5"/>
  <c r="H280" i="5"/>
  <c r="H281" i="5"/>
  <c r="H282" i="5"/>
  <c r="H277" i="5"/>
  <c r="H278" i="5"/>
  <c r="H279" i="5"/>
  <c r="H276" i="5"/>
  <c r="H273" i="5"/>
  <c r="H274" i="5"/>
  <c r="H275" i="5"/>
  <c r="H270" i="5"/>
  <c r="H271" i="5"/>
  <c r="H272" i="5"/>
  <c r="H261" i="5"/>
  <c r="H262" i="5"/>
  <c r="H263" i="5"/>
  <c r="H258" i="5"/>
  <c r="H259" i="5"/>
  <c r="H260" i="5"/>
  <c r="H255" i="5"/>
  <c r="H256" i="5"/>
  <c r="H257" i="5"/>
  <c r="H252" i="5"/>
  <c r="H253" i="5"/>
  <c r="H254" i="5"/>
  <c r="H249" i="5"/>
  <c r="H250" i="5"/>
  <c r="H251" i="5"/>
  <c r="H247" i="5"/>
  <c r="H248" i="5"/>
  <c r="H244" i="5"/>
  <c r="H245" i="5"/>
  <c r="H246" i="5"/>
  <c r="H242" i="5"/>
  <c r="H243" i="5"/>
  <c r="H239" i="5"/>
  <c r="H240" i="5"/>
  <c r="H241" i="5"/>
  <c r="H236" i="5"/>
  <c r="H237" i="5"/>
  <c r="H238" i="5"/>
  <c r="H235" i="5"/>
  <c r="H232" i="5"/>
  <c r="H233" i="5"/>
  <c r="H234" i="5"/>
  <c r="H229" i="5"/>
  <c r="H230" i="5"/>
  <c r="H231" i="5"/>
  <c r="H226" i="5"/>
  <c r="H227" i="5"/>
  <c r="H228" i="5"/>
  <c r="H224" i="5"/>
  <c r="H225" i="5"/>
  <c r="H221" i="5"/>
  <c r="H222" i="5"/>
  <c r="H223" i="5"/>
  <c r="H218" i="5"/>
  <c r="H219" i="5"/>
  <c r="H220" i="5"/>
  <c r="H215" i="5"/>
  <c r="H216" i="5"/>
  <c r="H217" i="5"/>
  <c r="H212" i="5"/>
  <c r="H213" i="5"/>
  <c r="H214" i="5"/>
  <c r="H209" i="5"/>
  <c r="H210" i="5"/>
  <c r="H211" i="5"/>
  <c r="H206" i="5"/>
  <c r="H207" i="5"/>
  <c r="H208" i="5"/>
  <c r="H203" i="5"/>
  <c r="H204" i="5"/>
  <c r="H205" i="5"/>
  <c r="H200" i="5"/>
  <c r="H201" i="5"/>
  <c r="H202" i="5"/>
  <c r="H198" i="5"/>
  <c r="H199" i="5"/>
  <c r="H195" i="5"/>
  <c r="H196" i="5"/>
  <c r="H197" i="5"/>
  <c r="H192" i="5"/>
  <c r="H193" i="5"/>
  <c r="H194" i="5"/>
  <c r="H189" i="5"/>
  <c r="H190" i="5"/>
  <c r="H191" i="5"/>
  <c r="H186" i="5"/>
  <c r="H187" i="5"/>
  <c r="H188" i="5"/>
  <c r="H183" i="5"/>
  <c r="H184" i="5"/>
  <c r="H185" i="5"/>
  <c r="H180" i="5"/>
  <c r="H181" i="5"/>
  <c r="H182" i="5"/>
  <c r="H177" i="5"/>
  <c r="H178" i="5"/>
  <c r="H179" i="5"/>
  <c r="H175" i="5"/>
  <c r="H176" i="5"/>
  <c r="H172" i="5"/>
  <c r="H173" i="5"/>
  <c r="H174" i="5"/>
  <c r="H170" i="5"/>
  <c r="H171" i="5"/>
  <c r="H137" i="5"/>
  <c r="H138" i="5"/>
  <c r="H139" i="5"/>
  <c r="H167" i="5"/>
  <c r="H168" i="5"/>
  <c r="H169" i="5"/>
  <c r="H164" i="5"/>
  <c r="H165" i="5"/>
  <c r="H166" i="5"/>
  <c r="H161" i="5"/>
  <c r="H162" i="5"/>
  <c r="H163" i="5"/>
  <c r="H158" i="5"/>
  <c r="H159" i="5"/>
  <c r="H160" i="5"/>
  <c r="H155" i="5"/>
  <c r="H156" i="5"/>
  <c r="H157" i="5"/>
  <c r="H152" i="5"/>
  <c r="H153" i="5"/>
  <c r="H154" i="5"/>
  <c r="H149" i="5"/>
  <c r="H150" i="5"/>
  <c r="H151" i="5"/>
  <c r="H146" i="5"/>
  <c r="H147" i="5"/>
  <c r="H148" i="5"/>
  <c r="H143" i="5"/>
  <c r="H144" i="5"/>
  <c r="H145" i="5"/>
  <c r="H140" i="5"/>
  <c r="H141" i="5"/>
  <c r="H142" i="5"/>
  <c r="H134" i="5"/>
  <c r="H135" i="5"/>
  <c r="H136" i="5"/>
  <c r="H106" i="5"/>
  <c r="H107" i="5"/>
  <c r="H108" i="5"/>
  <c r="H131" i="5"/>
  <c r="H132" i="5"/>
  <c r="H133" i="5"/>
  <c r="H130" i="5"/>
  <c r="H127" i="5"/>
  <c r="H128" i="5"/>
  <c r="H129" i="5"/>
  <c r="H124" i="5"/>
  <c r="H125" i="5"/>
  <c r="H126" i="5"/>
  <c r="H121" i="5"/>
  <c r="H122" i="5"/>
  <c r="H123" i="5"/>
  <c r="H120" i="5"/>
  <c r="H117" i="5"/>
  <c r="H118" i="5"/>
  <c r="H119" i="5"/>
  <c r="H114" i="5"/>
  <c r="H115" i="5"/>
  <c r="H116" i="5"/>
  <c r="H113" i="5"/>
  <c r="H110" i="5"/>
  <c r="H111" i="5"/>
  <c r="H112" i="5"/>
  <c r="H109" i="5"/>
  <c r="H103" i="5"/>
  <c r="H104" i="5"/>
  <c r="H105" i="5"/>
  <c r="H100" i="5"/>
  <c r="H101" i="5"/>
  <c r="H102" i="5"/>
  <c r="H97" i="5"/>
  <c r="H98" i="5"/>
  <c r="H99" i="5"/>
  <c r="H94" i="5"/>
  <c r="H95" i="5"/>
  <c r="H96" i="5"/>
  <c r="H92" i="5"/>
  <c r="H93" i="5"/>
  <c r="H89" i="5"/>
  <c r="H90" i="5"/>
  <c r="H91" i="5"/>
  <c r="H86" i="5"/>
  <c r="H87" i="5"/>
  <c r="H88" i="5"/>
  <c r="H83" i="5"/>
  <c r="H84" i="5"/>
  <c r="H85" i="5"/>
  <c r="H80" i="5"/>
  <c r="H81" i="5"/>
  <c r="H82" i="5"/>
  <c r="H77" i="5"/>
  <c r="H78" i="5"/>
  <c r="H79" i="5"/>
  <c r="H75" i="5"/>
  <c r="H76" i="5"/>
  <c r="H72" i="5"/>
  <c r="H73" i="5"/>
  <c r="H74" i="5"/>
  <c r="H69" i="5"/>
  <c r="H70" i="5"/>
  <c r="H71" i="5"/>
  <c r="H66" i="5"/>
  <c r="H67" i="5"/>
  <c r="H68" i="5"/>
  <c r="H63" i="5"/>
  <c r="H64" i="5"/>
  <c r="H65" i="5"/>
  <c r="H60" i="5"/>
  <c r="H61" i="5"/>
  <c r="H62" i="5"/>
  <c r="H57" i="5"/>
  <c r="H58" i="5"/>
  <c r="H59" i="5"/>
  <c r="H54" i="5"/>
  <c r="H55" i="5"/>
  <c r="H56" i="5"/>
  <c r="H51" i="5"/>
  <c r="H52" i="5"/>
  <c r="H53" i="5"/>
  <c r="H50" i="5"/>
  <c r="H47" i="5"/>
  <c r="H48" i="5"/>
  <c r="H49" i="5"/>
  <c r="H44" i="5"/>
  <c r="H45" i="5"/>
  <c r="H46" i="5"/>
  <c r="H42" i="5"/>
  <c r="H43" i="5"/>
  <c r="H39" i="5"/>
  <c r="H40" i="5"/>
  <c r="H41" i="5"/>
  <c r="H36" i="5"/>
  <c r="H37" i="5"/>
  <c r="H38" i="5"/>
  <c r="H33" i="5"/>
  <c r="H34" i="5"/>
  <c r="H35" i="5"/>
  <c r="H30" i="5"/>
  <c r="H31" i="5"/>
  <c r="H32" i="5"/>
  <c r="H27" i="5"/>
  <c r="H28" i="5"/>
  <c r="H29" i="5"/>
  <c r="H25" i="5"/>
  <c r="H26" i="5"/>
  <c r="H23" i="5"/>
  <c r="H24" i="5"/>
  <c r="H20" i="5"/>
  <c r="H21" i="5"/>
  <c r="H22" i="5"/>
  <c r="H17" i="5"/>
  <c r="H18" i="5"/>
  <c r="H19" i="5"/>
  <c r="H14" i="5"/>
  <c r="H15" i="5"/>
  <c r="H16" i="5"/>
  <c r="H11" i="5"/>
  <c r="H12" i="5"/>
  <c r="H13" i="5"/>
  <c r="H9" i="5"/>
  <c r="H10" i="5"/>
  <c r="H7" i="5"/>
  <c r="H8" i="5"/>
  <c r="H4" i="5"/>
  <c r="H5" i="5"/>
  <c r="H6" i="5"/>
  <c r="H2" i="5"/>
  <c r="H3" i="5"/>
  <c r="H111" i="1" l="1" a="1"/>
  <c r="H111" i="1" s="1"/>
  <c r="H210" i="1" a="1"/>
  <c r="H210" i="1" s="1"/>
  <c r="H215" i="1" a="1"/>
  <c r="H215" i="1" s="1"/>
  <c r="H105" i="1" a="1"/>
  <c r="H105" i="1" s="1"/>
  <c r="H203" i="1" a="1"/>
  <c r="H203" i="1" s="1"/>
  <c r="H80" i="1" a="1"/>
  <c r="H80" i="1" s="1"/>
  <c r="H82" i="1" a="1"/>
  <c r="H82" i="1" s="1"/>
  <c r="H194" i="1" a="1"/>
  <c r="H194" i="1" s="1"/>
  <c r="H104" i="1" a="1"/>
  <c r="H104" i="1" s="1"/>
  <c r="H78" i="1" a="1"/>
  <c r="H78" i="1" s="1"/>
  <c r="J219" i="1" a="1"/>
  <c r="J219" i="1" s="1"/>
  <c r="J108" i="1" a="1"/>
  <c r="J108" i="1" s="1"/>
  <c r="J6" i="1" a="1"/>
  <c r="J6" i="1" s="1"/>
  <c r="J209" i="1" a="1"/>
  <c r="J209" i="1" s="1"/>
  <c r="J101" i="1" a="1"/>
  <c r="J101" i="1" s="1"/>
  <c r="J196" i="1" a="1"/>
  <c r="J196" i="1" s="1"/>
  <c r="J87" i="1" a="1"/>
  <c r="J87" i="1" s="1"/>
  <c r="J226" i="1" a="1"/>
  <c r="J226" i="1" s="1"/>
  <c r="J192" i="1" a="1"/>
  <c r="J192" i="1" s="1"/>
  <c r="L86" i="1" a="1"/>
  <c r="L86" i="1" s="1"/>
  <c r="L113" i="1" a="1"/>
  <c r="L113" i="1" s="1"/>
  <c r="L100" i="1" a="1"/>
  <c r="L100" i="1" s="1"/>
  <c r="L201" i="1" a="1"/>
  <c r="L201" i="1" s="1"/>
  <c r="L214" i="1" a="1"/>
  <c r="L214" i="1" s="1"/>
  <c r="L93" i="1" a="1"/>
  <c r="L93" i="1" s="1"/>
  <c r="L91" i="1" a="1"/>
  <c r="L91" i="1" s="1"/>
  <c r="L81" i="1" a="1"/>
  <c r="L81" i="1" s="1"/>
  <c r="L190" i="1" a="1"/>
  <c r="L190" i="1" s="1"/>
  <c r="I111" i="1" a="1"/>
  <c r="I111" i="1" s="1"/>
  <c r="I100" i="1" a="1"/>
  <c r="I100" i="1" s="1"/>
  <c r="I101" i="1" a="1"/>
  <c r="I101" i="1" s="1"/>
  <c r="K110" i="1" a="1"/>
  <c r="K110" i="1" s="1"/>
  <c r="K218" i="1" a="1"/>
  <c r="K218" i="1" s="1"/>
  <c r="K202" i="1" a="1"/>
  <c r="K202" i="1" s="1"/>
  <c r="K80" i="1" a="1"/>
  <c r="K80" i="1" s="1"/>
  <c r="K82" i="1" a="1"/>
  <c r="K82" i="1" s="1"/>
  <c r="K77" i="1" a="1"/>
  <c r="K77" i="1" s="1"/>
  <c r="K192" i="1" a="1"/>
  <c r="K192" i="1" s="1"/>
  <c r="M221" i="1" a="1"/>
  <c r="M221" i="1" s="1"/>
  <c r="M218" i="1" a="1"/>
  <c r="M218" i="1" s="1"/>
  <c r="M105" i="1" a="1"/>
  <c r="M105" i="1" s="1"/>
  <c r="M214" i="1" a="1"/>
  <c r="M214" i="1" s="1"/>
  <c r="M93" i="1" a="1"/>
  <c r="M93" i="1" s="1"/>
  <c r="M91" i="1" a="1"/>
  <c r="M91" i="1" s="1"/>
  <c r="M81" i="1" a="1"/>
  <c r="M81" i="1" s="1"/>
  <c r="M190" i="1" a="1"/>
  <c r="M190" i="1" s="1"/>
  <c r="H109" i="1" a="1"/>
  <c r="H109" i="1" s="1"/>
  <c r="H208" i="1" a="1"/>
  <c r="H208" i="1" s="1"/>
  <c r="H107" i="1" a="1"/>
  <c r="H107" i="1" s="1"/>
  <c r="H102" i="1" a="1"/>
  <c r="H102" i="1" s="1"/>
  <c r="H199" i="1" a="1"/>
  <c r="H199" i="1" s="1"/>
  <c r="H94" i="1" a="1"/>
  <c r="H94" i="1" s="1"/>
  <c r="H85" i="1" a="1"/>
  <c r="H85" i="1" s="1"/>
  <c r="H198" i="1" a="1"/>
  <c r="H198" i="1" s="1"/>
  <c r="H97" i="1" a="1"/>
  <c r="H97" i="1" s="1"/>
  <c r="J221" i="1" a="1"/>
  <c r="J221" i="1" s="1"/>
  <c r="J218" i="1" a="1"/>
  <c r="J218" i="1" s="1"/>
  <c r="J5" i="1" a="1"/>
  <c r="J5" i="1" s="1"/>
  <c r="J204" i="1" a="1"/>
  <c r="J204" i="1" s="1"/>
  <c r="J217" i="1" a="1"/>
  <c r="J217" i="1" s="1"/>
  <c r="J188" i="1" a="1"/>
  <c r="J188" i="1" s="1"/>
  <c r="J79" i="1" a="1"/>
  <c r="J79" i="1" s="1"/>
  <c r="J223" i="1" a="1"/>
  <c r="J223" i="1" s="1"/>
  <c r="J187" i="1" a="1"/>
  <c r="J187" i="1" s="1"/>
  <c r="L224" i="1" a="1"/>
  <c r="L224" i="1" s="1"/>
  <c r="L89" i="1" a="1"/>
  <c r="L89" i="1" s="1"/>
  <c r="L98" i="1" a="1"/>
  <c r="L98" i="1" s="1"/>
  <c r="L103" i="1" a="1"/>
  <c r="L103" i="1" s="1"/>
  <c r="L212" i="1" a="1"/>
  <c r="L212" i="1" s="1"/>
  <c r="L92" i="1" a="1"/>
  <c r="L92" i="1" s="1"/>
  <c r="L90" i="1" a="1"/>
  <c r="L90" i="1" s="1"/>
  <c r="L77" i="1" a="1"/>
  <c r="L77" i="1" s="1"/>
  <c r="L189" i="1" a="1"/>
  <c r="L189" i="1" s="1"/>
  <c r="I109" i="1" a="1"/>
  <c r="I109" i="1" s="1"/>
  <c r="I98" i="1" a="1"/>
  <c r="I98" i="1" s="1"/>
  <c r="I90" i="1" a="1"/>
  <c r="I90" i="1" s="1"/>
  <c r="K224" i="1" a="1"/>
  <c r="K224" i="1" s="1"/>
  <c r="K216" i="1" a="1"/>
  <c r="K216" i="1" s="1"/>
  <c r="K203" i="1" a="1"/>
  <c r="K203" i="1" s="1"/>
  <c r="K94" i="1" a="1"/>
  <c r="K94" i="1" s="1"/>
  <c r="K85" i="1" a="1"/>
  <c r="K85" i="1" s="1"/>
  <c r="K76" i="1" a="1"/>
  <c r="K76" i="1" s="1"/>
  <c r="K187" i="1" a="1"/>
  <c r="K187" i="1" s="1"/>
  <c r="M225" i="1" a="1"/>
  <c r="M225" i="1" s="1"/>
  <c r="M216" i="1" a="1"/>
  <c r="M216" i="1" s="1"/>
  <c r="M102" i="1" a="1"/>
  <c r="M102" i="1" s="1"/>
  <c r="M212" i="1" a="1"/>
  <c r="M212" i="1" s="1"/>
  <c r="M92" i="1" a="1"/>
  <c r="M92" i="1" s="1"/>
  <c r="M90" i="1" a="1"/>
  <c r="M90" i="1" s="1"/>
  <c r="M77" i="1" a="1"/>
  <c r="M77" i="1" s="1"/>
  <c r="M189" i="1" a="1"/>
  <c r="M189" i="1" s="1"/>
  <c r="H86" i="1" a="1"/>
  <c r="H86" i="1" s="1"/>
  <c r="H113" i="1" a="1"/>
  <c r="H113" i="1" s="1"/>
  <c r="H100" i="1" a="1"/>
  <c r="H100" i="1" s="1"/>
  <c r="H201" i="1" a="1"/>
  <c r="H201" i="1" s="1"/>
  <c r="H214" i="1" a="1"/>
  <c r="H214" i="1" s="1"/>
  <c r="H93" i="1" a="1"/>
  <c r="H93" i="1" s="1"/>
  <c r="H91" i="1" a="1"/>
  <c r="H91" i="1" s="1"/>
  <c r="H81" i="1" a="1"/>
  <c r="H81" i="1" s="1"/>
  <c r="H190" i="1" a="1"/>
  <c r="H190" i="1" s="1"/>
  <c r="J110" i="1" a="1"/>
  <c r="J110" i="1" s="1"/>
  <c r="J225" i="1" a="1"/>
  <c r="J225" i="1" s="1"/>
  <c r="J216" i="1" a="1"/>
  <c r="J216" i="1" s="1"/>
  <c r="J106" i="1" a="1"/>
  <c r="J106" i="1" s="1"/>
  <c r="J202" i="1" a="1"/>
  <c r="J202" i="1" s="1"/>
  <c r="J213" i="1" a="1"/>
  <c r="J213" i="1" s="1"/>
  <c r="J84" i="1" a="1"/>
  <c r="J84" i="1" s="1"/>
  <c r="J205" i="1" a="1"/>
  <c r="J205" i="1" s="1"/>
  <c r="J222" i="1" a="1"/>
  <c r="J222" i="1" s="1"/>
  <c r="J83" i="1" a="1"/>
  <c r="J83" i="1" s="1"/>
  <c r="L220" i="1" a="1"/>
  <c r="L220" i="1" s="1"/>
  <c r="L112" i="1" a="1"/>
  <c r="L112" i="1" s="1"/>
  <c r="L96" i="1" a="1"/>
  <c r="L96" i="1" s="1"/>
  <c r="L99" i="1" a="1"/>
  <c r="L99" i="1" s="1"/>
  <c r="L193" i="1" a="1"/>
  <c r="L193" i="1" s="1"/>
  <c r="L200" i="1" a="1"/>
  <c r="L200" i="1" s="1"/>
  <c r="L88" i="1" a="1"/>
  <c r="L88" i="1" s="1"/>
  <c r="L76" i="1" a="1"/>
  <c r="L76" i="1" s="1"/>
  <c r="L186" i="1" a="1"/>
  <c r="L186" i="1" s="1"/>
  <c r="I86" i="1" a="1"/>
  <c r="I86" i="1" s="1"/>
  <c r="I96" i="1" a="1"/>
  <c r="I96" i="1" s="1"/>
  <c r="I88" i="1" a="1"/>
  <c r="I88" i="1" s="1"/>
  <c r="K220" i="1" a="1"/>
  <c r="K220" i="1" s="1"/>
  <c r="K215" i="1" a="1"/>
  <c r="K215" i="1" s="1"/>
  <c r="K199" i="1" a="1"/>
  <c r="K199" i="1" s="1"/>
  <c r="K93" i="1" a="1"/>
  <c r="K93" i="1" s="1"/>
  <c r="K91" i="1" a="1"/>
  <c r="K91" i="1" s="1"/>
  <c r="K226" i="1" a="1"/>
  <c r="K226" i="1" s="1"/>
  <c r="M111" i="1" a="1"/>
  <c r="M111" i="1" s="1"/>
  <c r="M210" i="1" a="1"/>
  <c r="M210" i="1" s="1"/>
  <c r="M215" i="1" a="1"/>
  <c r="M215" i="1" s="1"/>
  <c r="M201" i="1" a="1"/>
  <c r="M201" i="1" s="1"/>
  <c r="M193" i="1" a="1"/>
  <c r="M193" i="1" s="1"/>
  <c r="M200" i="1" a="1"/>
  <c r="M200" i="1" s="1"/>
  <c r="M88" i="1" a="1"/>
  <c r="M88" i="1" s="1"/>
  <c r="M76" i="1" a="1"/>
  <c r="M76" i="1" s="1"/>
  <c r="M186" i="1" a="1"/>
  <c r="M186" i="1" s="1"/>
  <c r="H224" i="1" a="1"/>
  <c r="H224" i="1" s="1"/>
  <c r="H89" i="1" a="1"/>
  <c r="H89" i="1" s="1"/>
  <c r="H98" i="1" a="1"/>
  <c r="H98" i="1" s="1"/>
  <c r="H103" i="1" a="1"/>
  <c r="H103" i="1" s="1"/>
  <c r="H212" i="1" a="1"/>
  <c r="H212" i="1" s="1"/>
  <c r="H92" i="1" a="1"/>
  <c r="H92" i="1" s="1"/>
  <c r="H90" i="1" a="1"/>
  <c r="H90" i="1" s="1"/>
  <c r="H77" i="1" a="1"/>
  <c r="H77" i="1" s="1"/>
  <c r="H189" i="1" a="1"/>
  <c r="H189" i="1" s="1"/>
  <c r="J111" i="1" a="1"/>
  <c r="J111" i="1" s="1"/>
  <c r="J210" i="1" a="1"/>
  <c r="J210" i="1" s="1"/>
  <c r="J215" i="1" a="1"/>
  <c r="J215" i="1" s="1"/>
  <c r="J105" i="1" a="1"/>
  <c r="J105" i="1" s="1"/>
  <c r="J203" i="1" a="1"/>
  <c r="J203" i="1" s="1"/>
  <c r="J80" i="1" a="1"/>
  <c r="J80" i="1" s="1"/>
  <c r="J82" i="1" a="1"/>
  <c r="J82" i="1" s="1"/>
  <c r="J194" i="1" a="1"/>
  <c r="J194" i="1" s="1"/>
  <c r="J104" i="1" a="1"/>
  <c r="J104" i="1" s="1"/>
  <c r="J78" i="1" a="1"/>
  <c r="J78" i="1" s="1"/>
  <c r="L219" i="1" a="1"/>
  <c r="L219" i="1" s="1"/>
  <c r="L108" i="1" a="1"/>
  <c r="L108" i="1" s="1"/>
  <c r="L6" i="1" a="1"/>
  <c r="L6" i="1" s="1"/>
  <c r="L209" i="1" a="1"/>
  <c r="L209" i="1" s="1"/>
  <c r="L101" i="1" a="1"/>
  <c r="L101" i="1" s="1"/>
  <c r="L196" i="1" a="1"/>
  <c r="L196" i="1" s="1"/>
  <c r="L87" i="1" a="1"/>
  <c r="L87" i="1" s="1"/>
  <c r="L226" i="1" a="1"/>
  <c r="L226" i="1" s="1"/>
  <c r="L192" i="1" a="1"/>
  <c r="L192" i="1" s="1"/>
  <c r="I113" i="1" a="1"/>
  <c r="I113" i="1" s="1"/>
  <c r="I106" i="1" a="1"/>
  <c r="I106" i="1" s="1"/>
  <c r="I87" i="1" a="1"/>
  <c r="I87" i="1" s="1"/>
  <c r="K219" i="1" a="1"/>
  <c r="K219" i="1" s="1"/>
  <c r="K201" i="1" a="1"/>
  <c r="K201" i="1" s="1"/>
  <c r="K214" i="1" a="1"/>
  <c r="K214" i="1" s="1"/>
  <c r="K92" i="1" a="1"/>
  <c r="K92" i="1" s="1"/>
  <c r="K79" i="1" a="1"/>
  <c r="K79" i="1" s="1"/>
  <c r="K223" i="1" a="1"/>
  <c r="K223" i="1" s="1"/>
  <c r="M109" i="1" a="1"/>
  <c r="M109" i="1" s="1"/>
  <c r="M208" i="1" a="1"/>
  <c r="M208" i="1" s="1"/>
  <c r="M107" i="1" a="1"/>
  <c r="M107" i="1" s="1"/>
  <c r="M209" i="1" a="1"/>
  <c r="M209" i="1" s="1"/>
  <c r="M101" i="1" a="1"/>
  <c r="M101" i="1" s="1"/>
  <c r="M196" i="1" a="1"/>
  <c r="M196" i="1" s="1"/>
  <c r="M87" i="1" a="1"/>
  <c r="M87" i="1" s="1"/>
  <c r="M226" i="1" a="1"/>
  <c r="M226" i="1" s="1"/>
  <c r="M192" i="1" a="1"/>
  <c r="M192" i="1" s="1"/>
  <c r="H220" i="1" a="1"/>
  <c r="H220" i="1" s="1"/>
  <c r="H112" i="1" a="1"/>
  <c r="H112" i="1" s="1"/>
  <c r="H96" i="1" a="1"/>
  <c r="H96" i="1" s="1"/>
  <c r="H99" i="1" a="1"/>
  <c r="H99" i="1" s="1"/>
  <c r="H193" i="1" a="1"/>
  <c r="H193" i="1" s="1"/>
  <c r="H200" i="1" a="1"/>
  <c r="H200" i="1" s="1"/>
  <c r="H88" i="1" a="1"/>
  <c r="H88" i="1" s="1"/>
  <c r="H76" i="1" a="1"/>
  <c r="H76" i="1" s="1"/>
  <c r="H186" i="1" a="1"/>
  <c r="H186" i="1" s="1"/>
  <c r="J109" i="1" a="1"/>
  <c r="J109" i="1" s="1"/>
  <c r="J208" i="1" a="1"/>
  <c r="J208" i="1" s="1"/>
  <c r="J107" i="1" a="1"/>
  <c r="J107" i="1" s="1"/>
  <c r="J102" i="1" a="1"/>
  <c r="J102" i="1" s="1"/>
  <c r="J199" i="1" a="1"/>
  <c r="J199" i="1" s="1"/>
  <c r="J94" i="1" a="1"/>
  <c r="J94" i="1" s="1"/>
  <c r="J85" i="1" a="1"/>
  <c r="J85" i="1" s="1"/>
  <c r="J198" i="1" a="1"/>
  <c r="J198" i="1" s="1"/>
  <c r="J97" i="1" a="1"/>
  <c r="J97" i="1" s="1"/>
  <c r="L221" i="1" a="1"/>
  <c r="L221" i="1" s="1"/>
  <c r="L218" i="1" a="1"/>
  <c r="L218" i="1" s="1"/>
  <c r="L5" i="1" a="1"/>
  <c r="L5" i="1" s="1"/>
  <c r="L204" i="1" a="1"/>
  <c r="L204" i="1" s="1"/>
  <c r="L217" i="1" a="1"/>
  <c r="L217" i="1" s="1"/>
  <c r="L188" i="1" a="1"/>
  <c r="L188" i="1" s="1"/>
  <c r="L79" i="1" a="1"/>
  <c r="L79" i="1" s="1"/>
  <c r="L223" i="1" a="1"/>
  <c r="L223" i="1" s="1"/>
  <c r="L187" i="1" a="1"/>
  <c r="L187" i="1" s="1"/>
  <c r="I89" i="1" a="1"/>
  <c r="I89" i="1" s="1"/>
  <c r="I105" i="1" a="1"/>
  <c r="I105" i="1" s="1"/>
  <c r="I104" i="1" a="1"/>
  <c r="I104" i="1" s="1"/>
  <c r="K221" i="1" a="1"/>
  <c r="K221" i="1" s="1"/>
  <c r="K103" i="1" a="1"/>
  <c r="K103" i="1" s="1"/>
  <c r="K212" i="1" a="1"/>
  <c r="K212" i="1" s="1"/>
  <c r="K200" i="1" a="1"/>
  <c r="K200" i="1" s="1"/>
  <c r="K205" i="1" a="1"/>
  <c r="K205" i="1" s="1"/>
  <c r="K222" i="1" a="1"/>
  <c r="K222" i="1" s="1"/>
  <c r="M86" i="1" a="1"/>
  <c r="M86" i="1" s="1"/>
  <c r="M113" i="1" a="1"/>
  <c r="M113" i="1" s="1"/>
  <c r="M100" i="1" a="1"/>
  <c r="M100" i="1" s="1"/>
  <c r="M204" i="1" a="1"/>
  <c r="M204" i="1" s="1"/>
  <c r="M217" i="1" a="1"/>
  <c r="M217" i="1" s="1"/>
  <c r="M188" i="1" a="1"/>
  <c r="M188" i="1" s="1"/>
  <c r="M79" i="1" a="1"/>
  <c r="M79" i="1" s="1"/>
  <c r="M223" i="1" a="1"/>
  <c r="M223" i="1" s="1"/>
  <c r="M187" i="1" a="1"/>
  <c r="M187" i="1" s="1"/>
  <c r="H219" i="1" a="1"/>
  <c r="H219" i="1" s="1"/>
  <c r="H108" i="1" a="1"/>
  <c r="H108" i="1" s="1"/>
  <c r="H6" i="1" a="1"/>
  <c r="H6" i="1" s="1"/>
  <c r="H209" i="1" a="1"/>
  <c r="H209" i="1" s="1"/>
  <c r="H101" i="1" a="1"/>
  <c r="H101" i="1" s="1"/>
  <c r="H196" i="1" a="1"/>
  <c r="H196" i="1" s="1"/>
  <c r="H87" i="1" a="1"/>
  <c r="H87" i="1" s="1"/>
  <c r="H226" i="1" a="1"/>
  <c r="H226" i="1" s="1"/>
  <c r="H192" i="1" a="1"/>
  <c r="H192" i="1" s="1"/>
  <c r="J86" i="1" a="1"/>
  <c r="J86" i="1" s="1"/>
  <c r="J113" i="1" a="1"/>
  <c r="J113" i="1" s="1"/>
  <c r="J100" i="1" a="1"/>
  <c r="J100" i="1" s="1"/>
  <c r="J201" i="1" a="1"/>
  <c r="J201" i="1" s="1"/>
  <c r="J214" i="1" a="1"/>
  <c r="J214" i="1" s="1"/>
  <c r="J93" i="1" a="1"/>
  <c r="J93" i="1" s="1"/>
  <c r="J91" i="1" a="1"/>
  <c r="J91" i="1" s="1"/>
  <c r="J81" i="1" a="1"/>
  <c r="J81" i="1" s="1"/>
  <c r="J190" i="1" a="1"/>
  <c r="J190" i="1" s="1"/>
  <c r="L110" i="1" a="1"/>
  <c r="L110" i="1" s="1"/>
  <c r="L225" i="1" a="1"/>
  <c r="L225" i="1" s="1"/>
  <c r="L216" i="1" a="1"/>
  <c r="L216" i="1" s="1"/>
  <c r="L106" i="1" a="1"/>
  <c r="L106" i="1" s="1"/>
  <c r="L202" i="1" a="1"/>
  <c r="L202" i="1" s="1"/>
  <c r="L213" i="1" a="1"/>
  <c r="L213" i="1" s="1"/>
  <c r="L84" i="1" a="1"/>
  <c r="L84" i="1" s="1"/>
  <c r="L205" i="1" a="1"/>
  <c r="L205" i="1" s="1"/>
  <c r="L222" i="1" a="1"/>
  <c r="L222" i="1" s="1"/>
  <c r="L83" i="1" a="1"/>
  <c r="L83" i="1" s="1"/>
  <c r="I112" i="1" a="1"/>
  <c r="I112" i="1" s="1"/>
  <c r="I102" i="1" a="1"/>
  <c r="I102" i="1" s="1"/>
  <c r="I97" i="1" a="1"/>
  <c r="I97" i="1" s="1"/>
  <c r="K225" i="1" a="1"/>
  <c r="K225" i="1" s="1"/>
  <c r="K99" i="1" a="1"/>
  <c r="K99" i="1" s="1"/>
  <c r="K193" i="1" a="1"/>
  <c r="K193" i="1" s="1"/>
  <c r="K196" i="1" a="1"/>
  <c r="K196" i="1" s="1"/>
  <c r="K194" i="1" a="1"/>
  <c r="K194" i="1" s="1"/>
  <c r="K190" i="1" a="1"/>
  <c r="K190" i="1" s="1"/>
  <c r="M224" i="1" a="1"/>
  <c r="M224" i="1" s="1"/>
  <c r="M89" i="1" a="1"/>
  <c r="M89" i="1" s="1"/>
  <c r="M98" i="1" a="1"/>
  <c r="M98" i="1" s="1"/>
  <c r="M202" i="1" a="1"/>
  <c r="M202" i="1" s="1"/>
  <c r="M213" i="1" a="1"/>
  <c r="M213" i="1" s="1"/>
  <c r="M84" i="1" a="1"/>
  <c r="M84" i="1" s="1"/>
  <c r="M205" i="1" a="1"/>
  <c r="M205" i="1" s="1"/>
  <c r="M222" i="1" a="1"/>
  <c r="M222" i="1" s="1"/>
  <c r="M83" i="1" a="1"/>
  <c r="M83" i="1" s="1"/>
  <c r="H221" i="1" a="1"/>
  <c r="H221" i="1" s="1"/>
  <c r="H218" i="1" a="1"/>
  <c r="H218" i="1" s="1"/>
  <c r="H5" i="1" a="1"/>
  <c r="H5" i="1" s="1"/>
  <c r="H204" i="1" a="1"/>
  <c r="H204" i="1" s="1"/>
  <c r="H217" i="1" a="1"/>
  <c r="H217" i="1" s="1"/>
  <c r="H188" i="1" a="1"/>
  <c r="H188" i="1" s="1"/>
  <c r="H79" i="1" a="1"/>
  <c r="H79" i="1" s="1"/>
  <c r="H223" i="1" a="1"/>
  <c r="H223" i="1" s="1"/>
  <c r="H187" i="1" a="1"/>
  <c r="H187" i="1" s="1"/>
  <c r="J224" i="1" a="1"/>
  <c r="J224" i="1" s="1"/>
  <c r="J89" i="1" a="1"/>
  <c r="J89" i="1" s="1"/>
  <c r="J98" i="1" a="1"/>
  <c r="J98" i="1" s="1"/>
  <c r="J103" i="1" a="1"/>
  <c r="J103" i="1" s="1"/>
  <c r="J212" i="1" a="1"/>
  <c r="J212" i="1" s="1"/>
  <c r="J92" i="1" a="1"/>
  <c r="J92" i="1" s="1"/>
  <c r="J90" i="1" a="1"/>
  <c r="J90" i="1" s="1"/>
  <c r="J77" i="1" a="1"/>
  <c r="J77" i="1" s="1"/>
  <c r="J189" i="1" a="1"/>
  <c r="J189" i="1" s="1"/>
  <c r="L111" i="1" a="1"/>
  <c r="L111" i="1" s="1"/>
  <c r="L210" i="1" a="1"/>
  <c r="L210" i="1" s="1"/>
  <c r="L215" i="1" a="1"/>
  <c r="L215" i="1" s="1"/>
  <c r="L105" i="1" a="1"/>
  <c r="L105" i="1" s="1"/>
  <c r="L203" i="1" a="1"/>
  <c r="L203" i="1" s="1"/>
  <c r="L80" i="1" a="1"/>
  <c r="L80" i="1" s="1"/>
  <c r="L82" i="1" a="1"/>
  <c r="L82" i="1" s="1"/>
  <c r="L194" i="1" a="1"/>
  <c r="L194" i="1" s="1"/>
  <c r="L104" i="1" a="1"/>
  <c r="L104" i="1" s="1"/>
  <c r="L78" i="1" a="1"/>
  <c r="L78" i="1" s="1"/>
  <c r="I108" i="1" a="1"/>
  <c r="I108" i="1" s="1"/>
  <c r="I103" i="1" a="1"/>
  <c r="I103" i="1" s="1"/>
  <c r="I83" i="1" a="1"/>
  <c r="I83" i="1" s="1"/>
  <c r="K210" i="1" a="1"/>
  <c r="K210" i="1" s="1"/>
  <c r="K209" i="1" a="1"/>
  <c r="K209" i="1" s="1"/>
  <c r="K217" i="1" a="1"/>
  <c r="K217" i="1" s="1"/>
  <c r="K188" i="1" a="1"/>
  <c r="K188" i="1" s="1"/>
  <c r="K198" i="1" a="1"/>
  <c r="K198" i="1" s="1"/>
  <c r="K189" i="1" a="1"/>
  <c r="K189" i="1" s="1"/>
  <c r="M220" i="1" a="1"/>
  <c r="M220" i="1" s="1"/>
  <c r="M112" i="1" a="1"/>
  <c r="M112" i="1" s="1"/>
  <c r="M96" i="1" a="1"/>
  <c r="M96" i="1" s="1"/>
  <c r="M203" i="1" a="1"/>
  <c r="M203" i="1" s="1"/>
  <c r="M80" i="1" a="1"/>
  <c r="M80" i="1" s="1"/>
  <c r="M82" i="1" a="1"/>
  <c r="M82" i="1" s="1"/>
  <c r="M194" i="1" a="1"/>
  <c r="M194" i="1" s="1"/>
  <c r="M104" i="1" a="1"/>
  <c r="M104" i="1" s="1"/>
  <c r="M78" i="1" a="1"/>
  <c r="M78" i="1" s="1"/>
  <c r="H110" i="1" a="1"/>
  <c r="H110" i="1" s="1"/>
  <c r="H225" i="1" a="1"/>
  <c r="H225" i="1" s="1"/>
  <c r="H216" i="1" a="1"/>
  <c r="H216" i="1" s="1"/>
  <c r="H106" i="1" a="1"/>
  <c r="H106" i="1" s="1"/>
  <c r="H202" i="1" a="1"/>
  <c r="H202" i="1" s="1"/>
  <c r="H213" i="1" a="1"/>
  <c r="H213" i="1" s="1"/>
  <c r="H84" i="1" a="1"/>
  <c r="H84" i="1" s="1"/>
  <c r="H205" i="1" a="1"/>
  <c r="H205" i="1" s="1"/>
  <c r="H222" i="1" a="1"/>
  <c r="H222" i="1" s="1"/>
  <c r="H83" i="1" a="1"/>
  <c r="H83" i="1" s="1"/>
  <c r="J220" i="1" a="1"/>
  <c r="J220" i="1" s="1"/>
  <c r="J112" i="1" a="1"/>
  <c r="J112" i="1" s="1"/>
  <c r="J96" i="1" a="1"/>
  <c r="J96" i="1" s="1"/>
  <c r="J99" i="1" a="1"/>
  <c r="J99" i="1" s="1"/>
  <c r="J193" i="1" a="1"/>
  <c r="J193" i="1" s="1"/>
  <c r="J200" i="1" a="1"/>
  <c r="J200" i="1" s="1"/>
  <c r="J88" i="1" a="1"/>
  <c r="J88" i="1" s="1"/>
  <c r="J76" i="1" a="1"/>
  <c r="J76" i="1" s="1"/>
  <c r="J186" i="1" a="1"/>
  <c r="J186" i="1" s="1"/>
  <c r="L109" i="1" a="1"/>
  <c r="L109" i="1" s="1"/>
  <c r="L208" i="1" a="1"/>
  <c r="L208" i="1" s="1"/>
  <c r="L107" i="1" a="1"/>
  <c r="L107" i="1" s="1"/>
  <c r="L102" i="1" a="1"/>
  <c r="L102" i="1" s="1"/>
  <c r="L199" i="1" a="1"/>
  <c r="L199" i="1" s="1"/>
  <c r="L94" i="1" a="1"/>
  <c r="L94" i="1" s="1"/>
  <c r="L85" i="1" a="1"/>
  <c r="L85" i="1" s="1"/>
  <c r="L198" i="1" a="1"/>
  <c r="L198" i="1" s="1"/>
  <c r="L97" i="1" a="1"/>
  <c r="L97" i="1" s="1"/>
  <c r="I110" i="1" a="1"/>
  <c r="I110" i="1" s="1"/>
  <c r="I107" i="1" a="1"/>
  <c r="I107" i="1" s="1"/>
  <c r="I99" i="1" a="1"/>
  <c r="I99" i="1" s="1"/>
  <c r="I78" i="1" a="1"/>
  <c r="I78" i="1" s="1"/>
  <c r="K208" i="1" a="1"/>
  <c r="K208" i="1" s="1"/>
  <c r="K204" i="1" a="1"/>
  <c r="K204" i="1" s="1"/>
  <c r="K213" i="1" a="1"/>
  <c r="K213" i="1" s="1"/>
  <c r="K84" i="1" a="1"/>
  <c r="K84" i="1" s="1"/>
  <c r="K81" i="1" a="1"/>
  <c r="K81" i="1" s="1"/>
  <c r="K186" i="1" a="1"/>
  <c r="K186" i="1" s="1"/>
  <c r="M219" i="1" a="1"/>
  <c r="M219" i="1" s="1"/>
  <c r="M108" i="1" a="1"/>
  <c r="M108" i="1" s="1"/>
  <c r="M106" i="1" a="1"/>
  <c r="M106" i="1" s="1"/>
  <c r="M199" i="1" a="1"/>
  <c r="M199" i="1" s="1"/>
  <c r="M94" i="1" a="1"/>
  <c r="M94" i="1" s="1"/>
  <c r="M85" i="1" a="1"/>
  <c r="M85" i="1" s="1"/>
  <c r="M198" i="1" a="1"/>
  <c r="M198" i="1" s="1"/>
  <c r="M97" i="1" a="1"/>
  <c r="M97" i="1" s="1"/>
  <c r="I91" i="1" a="1"/>
  <c r="I91" i="1" s="1"/>
  <c r="M110" i="1" a="1"/>
  <c r="M110" i="1" s="1"/>
  <c r="K107" i="1" a="1"/>
  <c r="K107" i="1" s="1"/>
  <c r="I221" i="1" a="1"/>
  <c r="I221" i="1" s="1"/>
  <c r="K101" i="1" a="1"/>
  <c r="K101" i="1" s="1"/>
  <c r="K5" i="1" a="1"/>
  <c r="K5" i="1" s="1"/>
  <c r="K6" i="1" a="1"/>
  <c r="K6" i="1" s="1"/>
  <c r="I205" i="1" a="1"/>
  <c r="I205" i="1" s="1"/>
  <c r="I186" i="1" a="1"/>
  <c r="I186" i="1" s="1"/>
  <c r="I94" i="1" a="1"/>
  <c r="I94" i="1" s="1"/>
  <c r="I212" i="1" a="1"/>
  <c r="I212" i="1" s="1"/>
  <c r="I84" i="1" a="1"/>
  <c r="I84" i="1" s="1"/>
  <c r="K111" i="1" a="1"/>
  <c r="K111" i="1" s="1"/>
  <c r="I79" i="1" a="1"/>
  <c r="I79" i="1" s="1"/>
  <c r="I210" i="1" a="1"/>
  <c r="I210" i="1" s="1"/>
  <c r="I202" i="1" a="1"/>
  <c r="I202" i="1" s="1"/>
  <c r="I193" i="1" a="1"/>
  <c r="I193" i="1" s="1"/>
  <c r="I204" i="1" a="1"/>
  <c r="I204" i="1" s="1"/>
  <c r="I217" i="1" a="1"/>
  <c r="I217" i="1" s="1"/>
  <c r="I80" i="1" a="1"/>
  <c r="I80" i="1" s="1"/>
  <c r="K104" i="1" a="1"/>
  <c r="K104" i="1" s="1"/>
  <c r="I82" i="1" a="1"/>
  <c r="I82" i="1" s="1"/>
  <c r="K96" i="1" a="1"/>
  <c r="K96" i="1" s="1"/>
  <c r="M6" i="1" a="1"/>
  <c r="M6" i="1" s="1"/>
  <c r="I215" i="1" a="1"/>
  <c r="I215" i="1" s="1"/>
  <c r="I76" i="1" a="1"/>
  <c r="I76" i="1" s="1"/>
  <c r="I194" i="1" a="1"/>
  <c r="I194" i="1" s="1"/>
  <c r="K86" i="1" a="1"/>
  <c r="K86" i="1" s="1"/>
  <c r="I218" i="1" a="1"/>
  <c r="I218" i="1" s="1"/>
  <c r="I196" i="1" a="1"/>
  <c r="I196" i="1" s="1"/>
  <c r="I200" i="1" a="1"/>
  <c r="I200" i="1" s="1"/>
  <c r="I201" i="1" a="1"/>
  <c r="I201" i="1" s="1"/>
  <c r="I209" i="1" a="1"/>
  <c r="I209" i="1" s="1"/>
  <c r="M103" i="1" a="1"/>
  <c r="M103" i="1" s="1"/>
  <c r="I93" i="1" a="1"/>
  <c r="I93" i="1" s="1"/>
  <c r="I226" i="1" a="1"/>
  <c r="I226" i="1" s="1"/>
  <c r="I223" i="1" a="1"/>
  <c r="I223" i="1" s="1"/>
  <c r="I222" i="1" a="1"/>
  <c r="I222" i="1" s="1"/>
  <c r="K89" i="1" a="1"/>
  <c r="K89" i="1" s="1"/>
  <c r="K102" i="1" a="1"/>
  <c r="K102" i="1" s="1"/>
  <c r="K90" i="1" a="1"/>
  <c r="K90" i="1" s="1"/>
  <c r="I188" i="1" a="1"/>
  <c r="I188" i="1" s="1"/>
  <c r="I192" i="1" a="1"/>
  <c r="I192" i="1" s="1"/>
  <c r="I5" i="1" a="1"/>
  <c r="I5" i="1" s="1"/>
  <c r="I6" i="1" a="1"/>
  <c r="I6" i="1" s="1"/>
  <c r="I214" i="1" a="1"/>
  <c r="I214" i="1" s="1"/>
  <c r="K113" i="1" a="1"/>
  <c r="K113" i="1" s="1"/>
  <c r="I220" i="1" a="1"/>
  <c r="I220" i="1" s="1"/>
  <c r="I187" i="1" a="1"/>
  <c r="I187" i="1" s="1"/>
  <c r="I219" i="1" a="1"/>
  <c r="I219" i="1" s="1"/>
  <c r="K83" i="1" a="1"/>
  <c r="K83" i="1" s="1"/>
  <c r="K88" i="1" a="1"/>
  <c r="K88" i="1" s="1"/>
  <c r="I189" i="1" a="1"/>
  <c r="I189" i="1" s="1"/>
  <c r="I216" i="1" a="1"/>
  <c r="I216" i="1" s="1"/>
  <c r="I213" i="1" a="1"/>
  <c r="I213" i="1" s="1"/>
  <c r="I203" i="1" a="1"/>
  <c r="I203" i="1" s="1"/>
  <c r="K109" i="1" a="1"/>
  <c r="K109" i="1" s="1"/>
  <c r="K100" i="1" a="1"/>
  <c r="K100" i="1" s="1"/>
  <c r="I77" i="1" a="1"/>
  <c r="I77" i="1" s="1"/>
  <c r="M99" i="1" a="1"/>
  <c r="M99" i="1" s="1"/>
  <c r="I208" i="1" a="1"/>
  <c r="I208" i="1" s="1"/>
  <c r="I81" i="1" a="1"/>
  <c r="I81" i="1" s="1"/>
  <c r="I92" i="1" a="1"/>
  <c r="I92" i="1" s="1"/>
  <c r="K112" i="1" a="1"/>
  <c r="K112" i="1" s="1"/>
  <c r="K97" i="1" a="1"/>
  <c r="K97" i="1" s="1"/>
  <c r="K78" i="1" a="1"/>
  <c r="K78" i="1" s="1"/>
  <c r="K98" i="1" a="1"/>
  <c r="K98" i="1" s="1"/>
  <c r="I85" i="1" a="1"/>
  <c r="I85" i="1" s="1"/>
  <c r="M5" i="1" a="1"/>
  <c r="M5" i="1" s="1"/>
  <c r="K105" i="1" a="1"/>
  <c r="K105" i="1" s="1"/>
  <c r="I224" i="1" a="1"/>
  <c r="I224" i="1" s="1"/>
  <c r="I225" i="1" a="1"/>
  <c r="I225" i="1" s="1"/>
  <c r="I190" i="1" a="1"/>
  <c r="I190" i="1" s="1"/>
  <c r="I199" i="1" a="1"/>
  <c r="I199" i="1" s="1"/>
  <c r="K108" i="1" a="1"/>
  <c r="K108" i="1" s="1"/>
  <c r="K87" i="1" a="1"/>
  <c r="K87" i="1" s="1"/>
  <c r="I198" i="1" a="1"/>
  <c r="I198" i="1" s="1"/>
  <c r="K106" i="1" a="1"/>
  <c r="K106" i="1" s="1"/>
  <c r="G64" i="1"/>
  <c r="F64" i="1"/>
  <c r="G50" i="1"/>
  <c r="F50" i="1"/>
  <c r="M50" i="1" a="1"/>
  <c r="M50" i="1" s="1"/>
  <c r="H34" i="1" a="1"/>
  <c r="H34" i="1" s="1"/>
  <c r="H75" i="1" a="1"/>
  <c r="H75" i="1" s="1"/>
  <c r="H55" i="1" a="1"/>
  <c r="H55" i="1" s="1"/>
  <c r="H44" i="1" a="1"/>
  <c r="H44" i="1" s="1"/>
  <c r="H206" i="1" a="1"/>
  <c r="H206" i="1" s="1"/>
  <c r="H33" i="1" a="1"/>
  <c r="H33" i="1" s="1"/>
  <c r="H67" i="1" a="1"/>
  <c r="H67" i="1" s="1"/>
  <c r="H38" i="1" a="1"/>
  <c r="H38" i="1" s="1"/>
  <c r="H3" i="1" a="1"/>
  <c r="H3" i="1" s="1"/>
  <c r="H236" i="1" a="1"/>
  <c r="H236" i="1" s="1"/>
  <c r="H66" i="1" a="1"/>
  <c r="H66" i="1" s="1"/>
  <c r="H284" i="1" a="1"/>
  <c r="H284" i="1" s="1"/>
  <c r="H191" i="1" a="1"/>
  <c r="H191" i="1" s="1"/>
  <c r="H195" i="1" a="1"/>
  <c r="H195" i="1" s="1"/>
  <c r="H176" i="1" a="1"/>
  <c r="H176" i="1" s="1"/>
  <c r="H135" i="1" a="1"/>
  <c r="H135" i="1" s="1"/>
  <c r="H48" i="1" a="1"/>
  <c r="H48" i="1" s="1"/>
  <c r="H161" i="1" a="1"/>
  <c r="H161" i="1" s="1"/>
  <c r="H163" i="1" a="1"/>
  <c r="H163" i="1" s="1"/>
  <c r="H177" i="1" a="1"/>
  <c r="H177" i="1" s="1"/>
  <c r="H179" i="1" a="1"/>
  <c r="H179" i="1" s="1"/>
  <c r="H156" i="1" a="1"/>
  <c r="H156" i="1" s="1"/>
  <c r="H150" i="1" a="1"/>
  <c r="H150" i="1" s="1"/>
  <c r="H267" i="1" a="1"/>
  <c r="H267" i="1" s="1"/>
  <c r="H281" i="1" a="1"/>
  <c r="H281" i="1" s="1"/>
  <c r="H275" i="1" a="1"/>
  <c r="H275" i="1" s="1"/>
  <c r="H272" i="1" a="1"/>
  <c r="H272" i="1" s="1"/>
  <c r="H251" i="1" a="1"/>
  <c r="H251" i="1" s="1"/>
  <c r="J136" i="1" a="1"/>
  <c r="J136" i="1" s="1"/>
  <c r="J43" i="1" a="1"/>
  <c r="J43" i="1" s="1"/>
  <c r="J46" i="1" a="1"/>
  <c r="J46" i="1" s="1"/>
  <c r="J37" i="1" a="1"/>
  <c r="J37" i="1" s="1"/>
  <c r="J19" i="1" a="1"/>
  <c r="J19" i="1" s="1"/>
  <c r="J95" i="1" a="1"/>
  <c r="J95" i="1" s="1"/>
  <c r="J50" i="1" a="1"/>
  <c r="J50" i="1" s="1"/>
  <c r="J52" i="1" a="1"/>
  <c r="J52" i="1" s="1"/>
  <c r="J36" i="1" a="1"/>
  <c r="J36" i="1" s="1"/>
  <c r="J287" i="1" a="1"/>
  <c r="J287" i="1" s="1"/>
  <c r="J141" i="1" a="1"/>
  <c r="J141" i="1" s="1"/>
  <c r="J301" i="1" a="1"/>
  <c r="J301" i="1" s="1"/>
  <c r="J291" i="1" a="1"/>
  <c r="J291" i="1" s="1"/>
  <c r="J293" i="1" a="1"/>
  <c r="J293" i="1" s="1"/>
  <c r="J283" i="1" a="1"/>
  <c r="J283" i="1" s="1"/>
  <c r="J134" i="1" a="1"/>
  <c r="J134" i="1" s="1"/>
  <c r="J178" i="1" a="1"/>
  <c r="J178" i="1" s="1"/>
  <c r="J123" i="1" a="1"/>
  <c r="J123" i="1" s="1"/>
  <c r="J159" i="1" a="1"/>
  <c r="J159" i="1" s="1"/>
  <c r="J174" i="1" a="1"/>
  <c r="J174" i="1" s="1"/>
  <c r="J166" i="1" a="1"/>
  <c r="J166" i="1" s="1"/>
  <c r="J172" i="1" a="1"/>
  <c r="J172" i="1" s="1"/>
  <c r="J240" i="1" a="1"/>
  <c r="J240" i="1" s="1"/>
  <c r="J116" i="1" a="1"/>
  <c r="J116" i="1" s="1"/>
  <c r="J266" i="1" a="1"/>
  <c r="J266" i="1" s="1"/>
  <c r="J276" i="1" a="1"/>
  <c r="J276" i="1" s="1"/>
  <c r="J262" i="1" a="1"/>
  <c r="J262" i="1" s="1"/>
  <c r="J271" i="1" a="1"/>
  <c r="J271" i="1" s="1"/>
  <c r="J247" i="1" a="1"/>
  <c r="J247" i="1" s="1"/>
  <c r="L139" i="1" a="1"/>
  <c r="L139" i="1" s="1"/>
  <c r="L181" i="1" a="1"/>
  <c r="L181" i="1" s="1"/>
  <c r="L143" i="1" a="1"/>
  <c r="L143" i="1" s="1"/>
  <c r="L23" i="1" a="1"/>
  <c r="L23" i="1" s="1"/>
  <c r="L16" i="1" a="1"/>
  <c r="L16" i="1" s="1"/>
  <c r="L18" i="1" a="1"/>
  <c r="L18" i="1" s="1"/>
  <c r="L64" i="1" a="1"/>
  <c r="L64" i="1" s="1"/>
  <c r="L59" i="1" a="1"/>
  <c r="L59" i="1" s="1"/>
  <c r="H32" i="1" a="1"/>
  <c r="H32" i="1" s="1"/>
  <c r="H45" i="1" a="1"/>
  <c r="H45" i="1" s="1"/>
  <c r="H24" i="1" a="1"/>
  <c r="H24" i="1" s="1"/>
  <c r="H27" i="1" a="1"/>
  <c r="H27" i="1" s="1"/>
  <c r="H303" i="1" a="1"/>
  <c r="H303" i="1" s="1"/>
  <c r="H29" i="1" a="1"/>
  <c r="H29" i="1" s="1"/>
  <c r="H26" i="1" a="1"/>
  <c r="H26" i="1" s="1"/>
  <c r="H17" i="1" a="1"/>
  <c r="H17" i="1" s="1"/>
  <c r="H286" i="1" a="1"/>
  <c r="H286" i="1" s="1"/>
  <c r="H237" i="1" a="1"/>
  <c r="H237" i="1" s="1"/>
  <c r="H144" i="1" a="1"/>
  <c r="H144" i="1" s="1"/>
  <c r="H285" i="1" a="1"/>
  <c r="H285" i="1" s="1"/>
  <c r="H207" i="1" a="1"/>
  <c r="H207" i="1" s="1"/>
  <c r="H197" i="1" a="1"/>
  <c r="H197" i="1" s="1"/>
  <c r="H115" i="1" a="1"/>
  <c r="H115" i="1" s="1"/>
  <c r="H126" i="1" a="1"/>
  <c r="H126" i="1" s="1"/>
  <c r="H49" i="1" a="1"/>
  <c r="H49" i="1" s="1"/>
  <c r="H131" i="1" a="1"/>
  <c r="H131" i="1" s="1"/>
  <c r="H121" i="1" a="1"/>
  <c r="H121" i="1" s="1"/>
  <c r="H231" i="1" a="1"/>
  <c r="H231" i="1" s="1"/>
  <c r="H173" i="1" a="1"/>
  <c r="H173" i="1" s="1"/>
  <c r="H165" i="1" a="1"/>
  <c r="H165" i="1" s="1"/>
  <c r="H147" i="1" a="1"/>
  <c r="H147" i="1" s="1"/>
  <c r="H279" i="1" a="1"/>
  <c r="H279" i="1" s="1"/>
  <c r="H265" i="1" a="1"/>
  <c r="H265" i="1" s="1"/>
  <c r="H256" i="1" a="1"/>
  <c r="H256" i="1" s="1"/>
  <c r="H282" i="1" a="1"/>
  <c r="H282" i="1" s="1"/>
  <c r="H248" i="1" a="1"/>
  <c r="H248" i="1" s="1"/>
  <c r="J137" i="1" a="1"/>
  <c r="J137" i="1" s="1"/>
  <c r="J184" i="1" a="1"/>
  <c r="J184" i="1" s="1"/>
  <c r="J41" i="1" a="1"/>
  <c r="J41" i="1" s="1"/>
  <c r="J40" i="1" a="1"/>
  <c r="J40" i="1" s="1"/>
  <c r="J20" i="1" a="1"/>
  <c r="J20" i="1" s="1"/>
  <c r="J47" i="1" a="1"/>
  <c r="J47" i="1" s="1"/>
  <c r="J238" i="1" a="1"/>
  <c r="J238" i="1" s="1"/>
  <c r="J56" i="1" a="1"/>
  <c r="J56" i="1" s="1"/>
  <c r="J60" i="1" a="1"/>
  <c r="J60" i="1" s="1"/>
  <c r="J289" i="1" a="1"/>
  <c r="J289" i="1" s="1"/>
  <c r="J145" i="1" a="1"/>
  <c r="J145" i="1" s="1"/>
  <c r="J300" i="1" a="1"/>
  <c r="J300" i="1" s="1"/>
  <c r="J30" i="1" a="1"/>
  <c r="J30" i="1" s="1"/>
  <c r="J63" i="1" a="1"/>
  <c r="J63" i="1" s="1"/>
  <c r="J292" i="1" a="1"/>
  <c r="J292" i="1" s="1"/>
  <c r="J127" i="1" a="1"/>
  <c r="J127" i="1" s="1"/>
  <c r="J132" i="1" a="1"/>
  <c r="J132" i="1" s="1"/>
  <c r="J160" i="1" a="1"/>
  <c r="J160" i="1" s="1"/>
  <c r="J162" i="1" a="1"/>
  <c r="J162" i="1" s="1"/>
  <c r="J25" i="1" a="1"/>
  <c r="J25" i="1" s="1"/>
  <c r="J155" i="1" a="1"/>
  <c r="J155" i="1" s="1"/>
  <c r="J180" i="1" a="1"/>
  <c r="J180" i="1" s="1"/>
  <c r="J239" i="1" a="1"/>
  <c r="J239" i="1" s="1"/>
  <c r="J39" i="1" a="1"/>
  <c r="J39" i="1" s="1"/>
  <c r="J278" i="1" a="1"/>
  <c r="J278" i="1" s="1"/>
  <c r="J260" i="1" a="1"/>
  <c r="J260" i="1" s="1"/>
  <c r="J274" i="1" a="1"/>
  <c r="J274" i="1" s="1"/>
  <c r="J253" i="1" a="1"/>
  <c r="J253" i="1" s="1"/>
  <c r="J277" i="1" a="1"/>
  <c r="J277" i="1" s="1"/>
  <c r="L8" i="1" a="1"/>
  <c r="L8" i="1" s="1"/>
  <c r="L146" i="1" a="1"/>
  <c r="L146" i="1" s="1"/>
  <c r="L68" i="1" a="1"/>
  <c r="L68" i="1" s="1"/>
  <c r="L51" i="1" a="1"/>
  <c r="L51" i="1" s="1"/>
  <c r="L73" i="1" a="1"/>
  <c r="L73" i="1" s="1"/>
  <c r="L9" i="1" a="1"/>
  <c r="L9" i="1" s="1"/>
  <c r="L288" i="1" a="1"/>
  <c r="L288" i="1" s="1"/>
  <c r="L57" i="1" a="1"/>
  <c r="L57" i="1" s="1"/>
  <c r="H136" i="1" a="1"/>
  <c r="H136" i="1" s="1"/>
  <c r="H43" i="1" a="1"/>
  <c r="H43" i="1" s="1"/>
  <c r="H46" i="1" a="1"/>
  <c r="H46" i="1" s="1"/>
  <c r="H37" i="1" a="1"/>
  <c r="H37" i="1" s="1"/>
  <c r="H19" i="1" a="1"/>
  <c r="H19" i="1" s="1"/>
  <c r="H95" i="1" a="1"/>
  <c r="H95" i="1" s="1"/>
  <c r="H50" i="1" a="1"/>
  <c r="H50" i="1" s="1"/>
  <c r="H52" i="1" a="1"/>
  <c r="H52" i="1" s="1"/>
  <c r="H36" i="1" a="1"/>
  <c r="H36" i="1" s="1"/>
  <c r="H287" i="1" a="1"/>
  <c r="H287" i="1" s="1"/>
  <c r="H141" i="1" a="1"/>
  <c r="H141" i="1" s="1"/>
  <c r="H301" i="1" a="1"/>
  <c r="H301" i="1" s="1"/>
  <c r="H291" i="1" a="1"/>
  <c r="H291" i="1" s="1"/>
  <c r="H293" i="1" a="1"/>
  <c r="H293" i="1" s="1"/>
  <c r="H283" i="1" a="1"/>
  <c r="H283" i="1" s="1"/>
  <c r="H134" i="1" a="1"/>
  <c r="H134" i="1" s="1"/>
  <c r="H178" i="1" a="1"/>
  <c r="H178" i="1" s="1"/>
  <c r="H123" i="1" a="1"/>
  <c r="H123" i="1" s="1"/>
  <c r="H159" i="1" a="1"/>
  <c r="H159" i="1" s="1"/>
  <c r="H174" i="1" a="1"/>
  <c r="H174" i="1" s="1"/>
  <c r="H166" i="1" a="1"/>
  <c r="H166" i="1" s="1"/>
  <c r="H172" i="1" a="1"/>
  <c r="H172" i="1" s="1"/>
  <c r="H240" i="1" a="1"/>
  <c r="H240" i="1" s="1"/>
  <c r="H116" i="1" a="1"/>
  <c r="H116" i="1" s="1"/>
  <c r="H266" i="1" a="1"/>
  <c r="H266" i="1" s="1"/>
  <c r="H276" i="1" a="1"/>
  <c r="H276" i="1" s="1"/>
  <c r="H262" i="1" a="1"/>
  <c r="H262" i="1" s="1"/>
  <c r="H271" i="1" a="1"/>
  <c r="H271" i="1" s="1"/>
  <c r="H247" i="1" a="1"/>
  <c r="H247" i="1" s="1"/>
  <c r="J139" i="1" a="1"/>
  <c r="J139" i="1" s="1"/>
  <c r="J181" i="1" a="1"/>
  <c r="J181" i="1" s="1"/>
  <c r="J143" i="1" a="1"/>
  <c r="J143" i="1" s="1"/>
  <c r="J23" i="1" a="1"/>
  <c r="J23" i="1" s="1"/>
  <c r="J16" i="1" a="1"/>
  <c r="J16" i="1" s="1"/>
  <c r="J18" i="1" a="1"/>
  <c r="J18" i="1" s="1"/>
  <c r="J64" i="1" a="1"/>
  <c r="J64" i="1" s="1"/>
  <c r="J59" i="1" a="1"/>
  <c r="J59" i="1" s="1"/>
  <c r="J62" i="1" a="1"/>
  <c r="J62" i="1" s="1"/>
  <c r="J13" i="1" a="1"/>
  <c r="J13" i="1" s="1"/>
  <c r="J299" i="1" a="1"/>
  <c r="J299" i="1" s="1"/>
  <c r="J302" i="1" a="1"/>
  <c r="J302" i="1" s="1"/>
  <c r="J28" i="1" a="1"/>
  <c r="J28" i="1" s="1"/>
  <c r="J294" i="1" a="1"/>
  <c r="J294" i="1" s="1"/>
  <c r="J298" i="1" a="1"/>
  <c r="J298" i="1" s="1"/>
  <c r="J125" i="1" a="1"/>
  <c r="J125" i="1" s="1"/>
  <c r="J129" i="1" a="1"/>
  <c r="J129" i="1" s="1"/>
  <c r="J164" i="1" a="1"/>
  <c r="J164" i="1" s="1"/>
  <c r="J175" i="1" a="1"/>
  <c r="J175" i="1" s="1"/>
  <c r="J170" i="1" a="1"/>
  <c r="J170" i="1" s="1"/>
  <c r="J153" i="1" a="1"/>
  <c r="J153" i="1" s="1"/>
  <c r="J230" i="1" a="1"/>
  <c r="J230" i="1" s="1"/>
  <c r="J304" i="1" a="1"/>
  <c r="J304" i="1" s="1"/>
  <c r="J273" i="1" a="1"/>
  <c r="J273" i="1" s="1"/>
  <c r="J258" i="1" a="1"/>
  <c r="J258" i="1" s="1"/>
  <c r="J261" i="1" a="1"/>
  <c r="J261" i="1" s="1"/>
  <c r="J297" i="1" a="1"/>
  <c r="J297" i="1" s="1"/>
  <c r="J268" i="1" a="1"/>
  <c r="J268" i="1" s="1"/>
  <c r="J280" i="1" a="1"/>
  <c r="J280" i="1" s="1"/>
  <c r="L7" i="1" a="1"/>
  <c r="L7" i="1" s="1"/>
  <c r="L11" i="1" a="1"/>
  <c r="L11" i="1" s="1"/>
  <c r="L58" i="1" a="1"/>
  <c r="L58" i="1" s="1"/>
  <c r="L21" i="1" a="1"/>
  <c r="L21" i="1" s="1"/>
  <c r="L10" i="1" a="1"/>
  <c r="L10" i="1" s="1"/>
  <c r="L72" i="1" a="1"/>
  <c r="L72" i="1" s="1"/>
  <c r="L290" i="1" a="1"/>
  <c r="L290" i="1" s="1"/>
  <c r="H137" i="1" a="1"/>
  <c r="H137" i="1" s="1"/>
  <c r="H184" i="1" a="1"/>
  <c r="H184" i="1" s="1"/>
  <c r="H41" i="1" a="1"/>
  <c r="H41" i="1" s="1"/>
  <c r="H40" i="1" a="1"/>
  <c r="H40" i="1" s="1"/>
  <c r="H20" i="1" a="1"/>
  <c r="H20" i="1" s="1"/>
  <c r="H47" i="1" a="1"/>
  <c r="H47" i="1" s="1"/>
  <c r="H238" i="1" a="1"/>
  <c r="H238" i="1" s="1"/>
  <c r="H56" i="1" a="1"/>
  <c r="H56" i="1" s="1"/>
  <c r="H60" i="1" a="1"/>
  <c r="H60" i="1" s="1"/>
  <c r="H289" i="1" a="1"/>
  <c r="H289" i="1" s="1"/>
  <c r="H145" i="1" a="1"/>
  <c r="H145" i="1" s="1"/>
  <c r="H300" i="1" a="1"/>
  <c r="H300" i="1" s="1"/>
  <c r="H30" i="1" a="1"/>
  <c r="H30" i="1" s="1"/>
  <c r="H63" i="1" a="1"/>
  <c r="H63" i="1" s="1"/>
  <c r="H292" i="1" a="1"/>
  <c r="H292" i="1" s="1"/>
  <c r="H127" i="1" a="1"/>
  <c r="H127" i="1" s="1"/>
  <c r="H132" i="1" a="1"/>
  <c r="H132" i="1" s="1"/>
  <c r="H160" i="1" a="1"/>
  <c r="H160" i="1" s="1"/>
  <c r="H162" i="1" a="1"/>
  <c r="H162" i="1" s="1"/>
  <c r="H25" i="1" a="1"/>
  <c r="H25" i="1" s="1"/>
  <c r="H155" i="1" a="1"/>
  <c r="H155" i="1" s="1"/>
  <c r="H180" i="1" a="1"/>
  <c r="H180" i="1" s="1"/>
  <c r="H239" i="1" a="1"/>
  <c r="H239" i="1" s="1"/>
  <c r="H39" i="1" a="1"/>
  <c r="H39" i="1" s="1"/>
  <c r="H278" i="1" a="1"/>
  <c r="H278" i="1" s="1"/>
  <c r="H260" i="1" a="1"/>
  <c r="H260" i="1" s="1"/>
  <c r="H274" i="1" a="1"/>
  <c r="H274" i="1" s="1"/>
  <c r="H253" i="1" a="1"/>
  <c r="H253" i="1" s="1"/>
  <c r="H277" i="1" a="1"/>
  <c r="H277" i="1" s="1"/>
  <c r="J8" i="1" a="1"/>
  <c r="J8" i="1" s="1"/>
  <c r="J146" i="1" a="1"/>
  <c r="J146" i="1" s="1"/>
  <c r="J68" i="1" a="1"/>
  <c r="J68" i="1" s="1"/>
  <c r="J51" i="1" a="1"/>
  <c r="J51" i="1" s="1"/>
  <c r="J73" i="1" a="1"/>
  <c r="J73" i="1" s="1"/>
  <c r="J9" i="1" a="1"/>
  <c r="J9" i="1" s="1"/>
  <c r="J288" i="1" a="1"/>
  <c r="J288" i="1" s="1"/>
  <c r="J57" i="1" a="1"/>
  <c r="J57" i="1" s="1"/>
  <c r="J61" i="1" a="1"/>
  <c r="J61" i="1" s="1"/>
  <c r="J14" i="1" a="1"/>
  <c r="J14" i="1" s="1"/>
  <c r="J182" i="1" a="1"/>
  <c r="J182" i="1" s="1"/>
  <c r="J233" i="1" a="1"/>
  <c r="J233" i="1" s="1"/>
  <c r="J35" i="1" a="1"/>
  <c r="J35" i="1" s="1"/>
  <c r="J295" i="1" a="1"/>
  <c r="J295" i="1" s="1"/>
  <c r="J305" i="1" a="1"/>
  <c r="J305" i="1" s="1"/>
  <c r="J118" i="1" a="1"/>
  <c r="J118" i="1" s="1"/>
  <c r="J133" i="1" a="1"/>
  <c r="J133" i="1" s="1"/>
  <c r="J117" i="1" a="1"/>
  <c r="J117" i="1" s="1"/>
  <c r="J171" i="1" a="1"/>
  <c r="J171" i="1" s="1"/>
  <c r="J151" i="1" a="1"/>
  <c r="J151" i="1" s="1"/>
  <c r="J157" i="1" a="1"/>
  <c r="J157" i="1" s="1"/>
  <c r="J229" i="1" a="1"/>
  <c r="J229" i="1" s="1"/>
  <c r="J149" i="1" a="1"/>
  <c r="J149" i="1" s="1"/>
  <c r="J243" i="1" a="1"/>
  <c r="J243" i="1" s="1"/>
  <c r="J257" i="1" a="1"/>
  <c r="J257" i="1" s="1"/>
  <c r="J244" i="1" a="1"/>
  <c r="J244" i="1" s="1"/>
  <c r="J296" i="1" a="1"/>
  <c r="J296" i="1" s="1"/>
  <c r="J252" i="1" a="1"/>
  <c r="J252" i="1" s="1"/>
  <c r="J254" i="1" a="1"/>
  <c r="J254" i="1" s="1"/>
  <c r="L114" i="1" a="1"/>
  <c r="L114" i="1" s="1"/>
  <c r="L74" i="1" a="1"/>
  <c r="L74" i="1" s="1"/>
  <c r="L53" i="1" a="1"/>
  <c r="L53" i="1" s="1"/>
  <c r="L42" i="1" a="1"/>
  <c r="L42" i="1" s="1"/>
  <c r="L12" i="1" a="1"/>
  <c r="L12" i="1" s="1"/>
  <c r="H139" i="1" a="1"/>
  <c r="H139" i="1" s="1"/>
  <c r="H181" i="1" a="1"/>
  <c r="H181" i="1" s="1"/>
  <c r="H143" i="1" a="1"/>
  <c r="H143" i="1" s="1"/>
  <c r="H23" i="1" a="1"/>
  <c r="H23" i="1" s="1"/>
  <c r="H16" i="1" a="1"/>
  <c r="H16" i="1" s="1"/>
  <c r="H18" i="1" a="1"/>
  <c r="H18" i="1" s="1"/>
  <c r="H64" i="1" a="1"/>
  <c r="H64" i="1" s="1"/>
  <c r="H59" i="1" a="1"/>
  <c r="H59" i="1" s="1"/>
  <c r="H62" i="1" a="1"/>
  <c r="H62" i="1" s="1"/>
  <c r="H13" i="1" a="1"/>
  <c r="H13" i="1" s="1"/>
  <c r="H299" i="1" a="1"/>
  <c r="H299" i="1" s="1"/>
  <c r="H302" i="1" a="1"/>
  <c r="H302" i="1" s="1"/>
  <c r="H28" i="1" a="1"/>
  <c r="H28" i="1" s="1"/>
  <c r="H294" i="1" a="1"/>
  <c r="H294" i="1" s="1"/>
  <c r="H298" i="1" a="1"/>
  <c r="H298" i="1" s="1"/>
  <c r="H125" i="1" a="1"/>
  <c r="H125" i="1" s="1"/>
  <c r="H129" i="1" a="1"/>
  <c r="H129" i="1" s="1"/>
  <c r="H164" i="1" a="1"/>
  <c r="H164" i="1" s="1"/>
  <c r="H175" i="1" a="1"/>
  <c r="H175" i="1" s="1"/>
  <c r="H170" i="1" a="1"/>
  <c r="H170" i="1" s="1"/>
  <c r="H153" i="1" a="1"/>
  <c r="H153" i="1" s="1"/>
  <c r="H230" i="1" a="1"/>
  <c r="H230" i="1" s="1"/>
  <c r="H304" i="1" a="1"/>
  <c r="H304" i="1" s="1"/>
  <c r="H273" i="1" a="1"/>
  <c r="H273" i="1" s="1"/>
  <c r="H258" i="1" a="1"/>
  <c r="H258" i="1" s="1"/>
  <c r="H261" i="1" a="1"/>
  <c r="H261" i="1" s="1"/>
  <c r="H297" i="1" a="1"/>
  <c r="H297" i="1" s="1"/>
  <c r="H268" i="1" a="1"/>
  <c r="H268" i="1" s="1"/>
  <c r="H280" i="1" a="1"/>
  <c r="H280" i="1" s="1"/>
  <c r="J7" i="1" a="1"/>
  <c r="J7" i="1" s="1"/>
  <c r="J11" i="1" a="1"/>
  <c r="J11" i="1" s="1"/>
  <c r="J58" i="1" a="1"/>
  <c r="J58" i="1" s="1"/>
  <c r="J21" i="1" a="1"/>
  <c r="J21" i="1" s="1"/>
  <c r="J10" i="1" a="1"/>
  <c r="J10" i="1" s="1"/>
  <c r="J72" i="1" a="1"/>
  <c r="J72" i="1" s="1"/>
  <c r="J290" i="1" a="1"/>
  <c r="J290" i="1" s="1"/>
  <c r="J142" i="1" a="1"/>
  <c r="J142" i="1" s="1"/>
  <c r="J2" i="1" a="1"/>
  <c r="J2" i="1" s="1"/>
  <c r="E26" i="12" s="1"/>
  <c r="J22" i="1" a="1"/>
  <c r="J22" i="1" s="1"/>
  <c r="J65" i="1" a="1"/>
  <c r="J65" i="1" s="1"/>
  <c r="J234" i="1" a="1"/>
  <c r="J234" i="1" s="1"/>
  <c r="J70" i="1" a="1"/>
  <c r="J70" i="1" s="1"/>
  <c r="J211" i="1" a="1"/>
  <c r="J211" i="1" s="1"/>
  <c r="J119" i="1" a="1"/>
  <c r="J119" i="1" s="1"/>
  <c r="J122" i="1" a="1"/>
  <c r="J122" i="1" s="1"/>
  <c r="J167" i="1" a="1"/>
  <c r="J167" i="1" s="1"/>
  <c r="J120" i="1" a="1"/>
  <c r="J120" i="1" s="1"/>
  <c r="J124" i="1" a="1"/>
  <c r="J124" i="1" s="1"/>
  <c r="J148" i="1" a="1"/>
  <c r="J148" i="1" s="1"/>
  <c r="J154" i="1" a="1"/>
  <c r="J154" i="1" s="1"/>
  <c r="J185" i="1" a="1"/>
  <c r="J185" i="1" s="1"/>
  <c r="J227" i="1" a="1"/>
  <c r="J227" i="1" s="1"/>
  <c r="J242" i="1" a="1"/>
  <c r="J242" i="1" s="1"/>
  <c r="J270" i="1" a="1"/>
  <c r="J270" i="1" s="1"/>
  <c r="J263" i="1" a="1"/>
  <c r="J263" i="1" s="1"/>
  <c r="J269" i="1" a="1"/>
  <c r="J269" i="1" s="1"/>
  <c r="J259" i="1" a="1"/>
  <c r="J259" i="1" s="1"/>
  <c r="J255" i="1" a="1"/>
  <c r="J255" i="1" s="1"/>
  <c r="L34" i="1" a="1"/>
  <c r="L34" i="1" s="1"/>
  <c r="L75" i="1" a="1"/>
  <c r="L75" i="1" s="1"/>
  <c r="L55" i="1" a="1"/>
  <c r="L55" i="1" s="1"/>
  <c r="L44" i="1" a="1"/>
  <c r="L44" i="1" s="1"/>
  <c r="L206" i="1" a="1"/>
  <c r="L206" i="1" s="1"/>
  <c r="L33" i="1" a="1"/>
  <c r="L33" i="1" s="1"/>
  <c r="L67" i="1" a="1"/>
  <c r="L67" i="1" s="1"/>
  <c r="H8" i="1" a="1"/>
  <c r="H8" i="1" s="1"/>
  <c r="H146" i="1" a="1"/>
  <c r="H146" i="1" s="1"/>
  <c r="H68" i="1" a="1"/>
  <c r="H68" i="1" s="1"/>
  <c r="H51" i="1" a="1"/>
  <c r="H51" i="1" s="1"/>
  <c r="H73" i="1" a="1"/>
  <c r="H73" i="1" s="1"/>
  <c r="H9" i="1" a="1"/>
  <c r="H9" i="1" s="1"/>
  <c r="H288" i="1" a="1"/>
  <c r="H288" i="1" s="1"/>
  <c r="H57" i="1" a="1"/>
  <c r="H57" i="1" s="1"/>
  <c r="H61" i="1" a="1"/>
  <c r="H61" i="1" s="1"/>
  <c r="H14" i="1" a="1"/>
  <c r="H14" i="1" s="1"/>
  <c r="H182" i="1" a="1"/>
  <c r="H182" i="1" s="1"/>
  <c r="H233" i="1" a="1"/>
  <c r="H233" i="1" s="1"/>
  <c r="H35" i="1" a="1"/>
  <c r="H35" i="1" s="1"/>
  <c r="H295" i="1" a="1"/>
  <c r="H295" i="1" s="1"/>
  <c r="H305" i="1" a="1"/>
  <c r="H305" i="1" s="1"/>
  <c r="H118" i="1" a="1"/>
  <c r="H118" i="1" s="1"/>
  <c r="H133" i="1" a="1"/>
  <c r="H133" i="1" s="1"/>
  <c r="H117" i="1" a="1"/>
  <c r="H117" i="1" s="1"/>
  <c r="H171" i="1" a="1"/>
  <c r="H171" i="1" s="1"/>
  <c r="H151" i="1" a="1"/>
  <c r="H151" i="1" s="1"/>
  <c r="H157" i="1" a="1"/>
  <c r="H157" i="1" s="1"/>
  <c r="H229" i="1" a="1"/>
  <c r="H229" i="1" s="1"/>
  <c r="H149" i="1" a="1"/>
  <c r="H149" i="1" s="1"/>
  <c r="H243" i="1" a="1"/>
  <c r="H243" i="1" s="1"/>
  <c r="H257" i="1" a="1"/>
  <c r="H257" i="1" s="1"/>
  <c r="H244" i="1" a="1"/>
  <c r="H244" i="1" s="1"/>
  <c r="H296" i="1" a="1"/>
  <c r="H296" i="1" s="1"/>
  <c r="H252" i="1" a="1"/>
  <c r="H252" i="1" s="1"/>
  <c r="H254" i="1" a="1"/>
  <c r="H254" i="1" s="1"/>
  <c r="J114" i="1" a="1"/>
  <c r="J114" i="1" s="1"/>
  <c r="J74" i="1" a="1"/>
  <c r="J74" i="1" s="1"/>
  <c r="J53" i="1" a="1"/>
  <c r="J53" i="1" s="1"/>
  <c r="J42" i="1" a="1"/>
  <c r="J42" i="1" s="1"/>
  <c r="J12" i="1" a="1"/>
  <c r="J12" i="1" s="1"/>
  <c r="J31" i="1" a="1"/>
  <c r="J31" i="1" s="1"/>
  <c r="J15" i="1" a="1"/>
  <c r="J15" i="1" s="1"/>
  <c r="J54" i="1" a="1"/>
  <c r="J54" i="1" s="1"/>
  <c r="J4" i="1" a="1"/>
  <c r="J4" i="1" s="1"/>
  <c r="J235" i="1" a="1"/>
  <c r="J235" i="1" s="1"/>
  <c r="J69" i="1" a="1"/>
  <c r="J69" i="1" s="1"/>
  <c r="J232" i="1" a="1"/>
  <c r="J232" i="1" s="1"/>
  <c r="J71" i="1" a="1"/>
  <c r="J71" i="1" s="1"/>
  <c r="J140" i="1" a="1"/>
  <c r="J140" i="1" s="1"/>
  <c r="J128" i="1" a="1"/>
  <c r="J128" i="1" s="1"/>
  <c r="J138" i="1" a="1"/>
  <c r="J138" i="1" s="1"/>
  <c r="J158" i="1" a="1"/>
  <c r="J158" i="1" s="1"/>
  <c r="J130" i="1" a="1"/>
  <c r="J130" i="1" s="1"/>
  <c r="J168" i="1" a="1"/>
  <c r="J168" i="1" s="1"/>
  <c r="J152" i="1" a="1"/>
  <c r="J152" i="1" s="1"/>
  <c r="J183" i="1" a="1"/>
  <c r="J183" i="1" s="1"/>
  <c r="J228" i="1" a="1"/>
  <c r="J228" i="1" s="1"/>
  <c r="J169" i="1" a="1"/>
  <c r="J169" i="1" s="1"/>
  <c r="J246" i="1" a="1"/>
  <c r="J246" i="1" s="1"/>
  <c r="J241" i="1" a="1"/>
  <c r="J241" i="1" s="1"/>
  <c r="J245" i="1" a="1"/>
  <c r="J245" i="1" s="1"/>
  <c r="J250" i="1" a="1"/>
  <c r="J250" i="1" s="1"/>
  <c r="J264" i="1" a="1"/>
  <c r="J264" i="1" s="1"/>
  <c r="J249" i="1" a="1"/>
  <c r="J249" i="1" s="1"/>
  <c r="L32" i="1" a="1"/>
  <c r="L32" i="1" s="1"/>
  <c r="L45" i="1" a="1"/>
  <c r="L45" i="1" s="1"/>
  <c r="L24" i="1" a="1"/>
  <c r="L24" i="1" s="1"/>
  <c r="L27" i="1" a="1"/>
  <c r="L27" i="1" s="1"/>
  <c r="L303" i="1" a="1"/>
  <c r="L303" i="1" s="1"/>
  <c r="L29" i="1" a="1"/>
  <c r="L29" i="1" s="1"/>
  <c r="L26" i="1" a="1"/>
  <c r="L26" i="1" s="1"/>
  <c r="H7" i="1" a="1"/>
  <c r="H7" i="1" s="1"/>
  <c r="H11" i="1" a="1"/>
  <c r="H11" i="1" s="1"/>
  <c r="H58" i="1" a="1"/>
  <c r="H58" i="1" s="1"/>
  <c r="H21" i="1" a="1"/>
  <c r="H21" i="1" s="1"/>
  <c r="H10" i="1" a="1"/>
  <c r="H10" i="1" s="1"/>
  <c r="H72" i="1" a="1"/>
  <c r="H72" i="1" s="1"/>
  <c r="H290" i="1" a="1"/>
  <c r="H290" i="1" s="1"/>
  <c r="H142" i="1" a="1"/>
  <c r="H142" i="1" s="1"/>
  <c r="H2" i="1" a="1"/>
  <c r="H2" i="1" s="1"/>
  <c r="E24" i="12" s="1"/>
  <c r="H22" i="1" a="1"/>
  <c r="H22" i="1" s="1"/>
  <c r="H65" i="1" a="1"/>
  <c r="H65" i="1" s="1"/>
  <c r="H234" i="1" a="1"/>
  <c r="H234" i="1" s="1"/>
  <c r="H70" i="1" a="1"/>
  <c r="H70" i="1" s="1"/>
  <c r="H211" i="1" a="1"/>
  <c r="H211" i="1" s="1"/>
  <c r="H119" i="1" a="1"/>
  <c r="H119" i="1" s="1"/>
  <c r="H122" i="1" a="1"/>
  <c r="H122" i="1" s="1"/>
  <c r="H167" i="1" a="1"/>
  <c r="H167" i="1" s="1"/>
  <c r="H120" i="1" a="1"/>
  <c r="H120" i="1" s="1"/>
  <c r="H124" i="1" a="1"/>
  <c r="H124" i="1" s="1"/>
  <c r="H148" i="1" a="1"/>
  <c r="H148" i="1" s="1"/>
  <c r="H154" i="1" a="1"/>
  <c r="H154" i="1" s="1"/>
  <c r="H185" i="1" a="1"/>
  <c r="H185" i="1" s="1"/>
  <c r="H227" i="1" a="1"/>
  <c r="H227" i="1" s="1"/>
  <c r="H242" i="1" a="1"/>
  <c r="H242" i="1" s="1"/>
  <c r="H270" i="1" a="1"/>
  <c r="H270" i="1" s="1"/>
  <c r="H263" i="1" a="1"/>
  <c r="H263" i="1" s="1"/>
  <c r="H269" i="1" a="1"/>
  <c r="H269" i="1" s="1"/>
  <c r="H259" i="1" a="1"/>
  <c r="H259" i="1" s="1"/>
  <c r="H255" i="1" a="1"/>
  <c r="H255" i="1" s="1"/>
  <c r="J34" i="1" a="1"/>
  <c r="J34" i="1" s="1"/>
  <c r="J75" i="1" a="1"/>
  <c r="J75" i="1" s="1"/>
  <c r="J55" i="1" a="1"/>
  <c r="J55" i="1" s="1"/>
  <c r="J44" i="1" a="1"/>
  <c r="J44" i="1" s="1"/>
  <c r="J206" i="1" a="1"/>
  <c r="J206" i="1" s="1"/>
  <c r="J33" i="1" a="1"/>
  <c r="J33" i="1" s="1"/>
  <c r="J67" i="1" a="1"/>
  <c r="J67" i="1" s="1"/>
  <c r="J38" i="1" a="1"/>
  <c r="J38" i="1" s="1"/>
  <c r="J3" i="1" a="1"/>
  <c r="J3" i="1" s="1"/>
  <c r="J236" i="1" a="1"/>
  <c r="J236" i="1" s="1"/>
  <c r="J66" i="1" a="1"/>
  <c r="J66" i="1" s="1"/>
  <c r="J284" i="1" a="1"/>
  <c r="J284" i="1" s="1"/>
  <c r="J191" i="1" a="1"/>
  <c r="J191" i="1" s="1"/>
  <c r="J195" i="1" a="1"/>
  <c r="J195" i="1" s="1"/>
  <c r="J176" i="1" a="1"/>
  <c r="J176" i="1" s="1"/>
  <c r="J135" i="1" a="1"/>
  <c r="J135" i="1" s="1"/>
  <c r="J48" i="1" a="1"/>
  <c r="J48" i="1" s="1"/>
  <c r="J161" i="1" a="1"/>
  <c r="J161" i="1" s="1"/>
  <c r="J163" i="1" a="1"/>
  <c r="J163" i="1" s="1"/>
  <c r="J177" i="1" a="1"/>
  <c r="J177" i="1" s="1"/>
  <c r="J179" i="1" a="1"/>
  <c r="J179" i="1" s="1"/>
  <c r="J156" i="1" a="1"/>
  <c r="J156" i="1" s="1"/>
  <c r="J150" i="1" a="1"/>
  <c r="J150" i="1" s="1"/>
  <c r="J267" i="1" a="1"/>
  <c r="J267" i="1" s="1"/>
  <c r="J281" i="1" a="1"/>
  <c r="J281" i="1" s="1"/>
  <c r="J275" i="1" a="1"/>
  <c r="J275" i="1" s="1"/>
  <c r="J272" i="1" a="1"/>
  <c r="J272" i="1" s="1"/>
  <c r="J251" i="1" a="1"/>
  <c r="J251" i="1" s="1"/>
  <c r="L136" i="1" a="1"/>
  <c r="L136" i="1" s="1"/>
  <c r="L43" i="1" a="1"/>
  <c r="L43" i="1" s="1"/>
  <c r="L46" i="1" a="1"/>
  <c r="L46" i="1" s="1"/>
  <c r="L37" i="1" a="1"/>
  <c r="L37" i="1" s="1"/>
  <c r="L19" i="1" a="1"/>
  <c r="L19" i="1" s="1"/>
  <c r="L95" i="1" a="1"/>
  <c r="L95" i="1" s="1"/>
  <c r="L50" i="1" a="1"/>
  <c r="L50" i="1" s="1"/>
  <c r="H114" i="1" a="1"/>
  <c r="H114" i="1" s="1"/>
  <c r="H74" i="1" a="1"/>
  <c r="H74" i="1" s="1"/>
  <c r="H53" i="1" a="1"/>
  <c r="H53" i="1" s="1"/>
  <c r="H42" i="1" a="1"/>
  <c r="H42" i="1" s="1"/>
  <c r="H12" i="1" a="1"/>
  <c r="H12" i="1" s="1"/>
  <c r="H31" i="1" a="1"/>
  <c r="H31" i="1" s="1"/>
  <c r="H15" i="1" a="1"/>
  <c r="H15" i="1" s="1"/>
  <c r="H54" i="1" a="1"/>
  <c r="H54" i="1" s="1"/>
  <c r="H4" i="1" a="1"/>
  <c r="H4" i="1" s="1"/>
  <c r="H235" i="1" a="1"/>
  <c r="H235" i="1" s="1"/>
  <c r="H69" i="1" a="1"/>
  <c r="H69" i="1" s="1"/>
  <c r="H232" i="1" a="1"/>
  <c r="H232" i="1" s="1"/>
  <c r="H71" i="1" a="1"/>
  <c r="H71" i="1" s="1"/>
  <c r="H140" i="1" a="1"/>
  <c r="H140" i="1" s="1"/>
  <c r="H128" i="1" a="1"/>
  <c r="H128" i="1" s="1"/>
  <c r="H138" i="1" a="1"/>
  <c r="H138" i="1" s="1"/>
  <c r="H158" i="1" a="1"/>
  <c r="H158" i="1" s="1"/>
  <c r="H130" i="1" a="1"/>
  <c r="H130" i="1" s="1"/>
  <c r="H168" i="1" a="1"/>
  <c r="H168" i="1" s="1"/>
  <c r="H152" i="1" a="1"/>
  <c r="H152" i="1" s="1"/>
  <c r="H183" i="1" a="1"/>
  <c r="H183" i="1" s="1"/>
  <c r="H228" i="1" a="1"/>
  <c r="H228" i="1" s="1"/>
  <c r="H169" i="1" a="1"/>
  <c r="H169" i="1" s="1"/>
  <c r="H246" i="1" a="1"/>
  <c r="H246" i="1" s="1"/>
  <c r="H241" i="1" a="1"/>
  <c r="H241" i="1" s="1"/>
  <c r="H245" i="1" a="1"/>
  <c r="H245" i="1" s="1"/>
  <c r="H250" i="1" a="1"/>
  <c r="H250" i="1" s="1"/>
  <c r="H264" i="1" a="1"/>
  <c r="H264" i="1" s="1"/>
  <c r="H249" i="1" a="1"/>
  <c r="H249" i="1" s="1"/>
  <c r="J32" i="1" a="1"/>
  <c r="J32" i="1" s="1"/>
  <c r="J45" i="1" a="1"/>
  <c r="J45" i="1" s="1"/>
  <c r="J24" i="1" a="1"/>
  <c r="J24" i="1" s="1"/>
  <c r="J27" i="1" a="1"/>
  <c r="J27" i="1" s="1"/>
  <c r="J303" i="1" a="1"/>
  <c r="J303" i="1" s="1"/>
  <c r="J29" i="1" a="1"/>
  <c r="J29" i="1" s="1"/>
  <c r="J26" i="1" a="1"/>
  <c r="J26" i="1" s="1"/>
  <c r="J17" i="1" a="1"/>
  <c r="J17" i="1" s="1"/>
  <c r="J286" i="1" a="1"/>
  <c r="J286" i="1" s="1"/>
  <c r="J237" i="1" a="1"/>
  <c r="J237" i="1" s="1"/>
  <c r="J144" i="1" a="1"/>
  <c r="J144" i="1" s="1"/>
  <c r="J285" i="1" a="1"/>
  <c r="J285" i="1" s="1"/>
  <c r="J131" i="1" a="1"/>
  <c r="J131" i="1" s="1"/>
  <c r="J256" i="1" a="1"/>
  <c r="J256" i="1" s="1"/>
  <c r="L47" i="1" a="1"/>
  <c r="L47" i="1" s="1"/>
  <c r="L38" i="1" a="1"/>
  <c r="L38" i="1" s="1"/>
  <c r="L3" i="1" a="1"/>
  <c r="L3" i="1" s="1"/>
  <c r="L236" i="1" a="1"/>
  <c r="L236" i="1" s="1"/>
  <c r="L66" i="1" a="1"/>
  <c r="L66" i="1" s="1"/>
  <c r="L284" i="1" a="1"/>
  <c r="L284" i="1" s="1"/>
  <c r="L191" i="1" a="1"/>
  <c r="L191" i="1" s="1"/>
  <c r="L195" i="1" a="1"/>
  <c r="L195" i="1" s="1"/>
  <c r="L176" i="1" a="1"/>
  <c r="L176" i="1" s="1"/>
  <c r="L135" i="1" a="1"/>
  <c r="L135" i="1" s="1"/>
  <c r="L48" i="1" a="1"/>
  <c r="L48" i="1" s="1"/>
  <c r="L161" i="1" a="1"/>
  <c r="L161" i="1" s="1"/>
  <c r="L163" i="1" a="1"/>
  <c r="L163" i="1" s="1"/>
  <c r="L177" i="1" a="1"/>
  <c r="L177" i="1" s="1"/>
  <c r="L179" i="1" a="1"/>
  <c r="L179" i="1" s="1"/>
  <c r="L156" i="1" a="1"/>
  <c r="L156" i="1" s="1"/>
  <c r="L150" i="1" a="1"/>
  <c r="L150" i="1" s="1"/>
  <c r="L267" i="1" a="1"/>
  <c r="L267" i="1" s="1"/>
  <c r="L281" i="1" a="1"/>
  <c r="L281" i="1" s="1"/>
  <c r="L275" i="1" a="1"/>
  <c r="L275" i="1" s="1"/>
  <c r="L272" i="1" a="1"/>
  <c r="L272" i="1" s="1"/>
  <c r="L251" i="1" a="1"/>
  <c r="L251" i="1" s="1"/>
  <c r="I143" i="1" a="1"/>
  <c r="I143" i="1" s="1"/>
  <c r="I23" i="1" a="1"/>
  <c r="I23" i="1" s="1"/>
  <c r="I67" i="1" a="1"/>
  <c r="I67" i="1" s="1"/>
  <c r="I38" i="1" a="1"/>
  <c r="I38" i="1" s="1"/>
  <c r="I3" i="1" a="1"/>
  <c r="I3" i="1" s="1"/>
  <c r="I69" i="1" a="1"/>
  <c r="I69" i="1" s="1"/>
  <c r="I295" i="1" a="1"/>
  <c r="I295" i="1" s="1"/>
  <c r="I280" i="1" a="1"/>
  <c r="I280" i="1" s="1"/>
  <c r="K95" i="1" a="1"/>
  <c r="K95" i="1" s="1"/>
  <c r="K61" i="1" a="1"/>
  <c r="K61" i="1" s="1"/>
  <c r="K300" i="1" a="1"/>
  <c r="K300" i="1" s="1"/>
  <c r="K63" i="1" a="1"/>
  <c r="K63" i="1" s="1"/>
  <c r="K176" i="1" a="1"/>
  <c r="K176" i="1" s="1"/>
  <c r="K162" i="1" a="1"/>
  <c r="K162" i="1" s="1"/>
  <c r="K148" i="1" a="1"/>
  <c r="K148" i="1" s="1"/>
  <c r="K240" i="1" a="1"/>
  <c r="K240" i="1" s="1"/>
  <c r="K243" i="1" a="1"/>
  <c r="K243" i="1" s="1"/>
  <c r="K257" i="1" a="1"/>
  <c r="K257" i="1" s="1"/>
  <c r="K244" i="1" a="1"/>
  <c r="K244" i="1" s="1"/>
  <c r="K296" i="1" a="1"/>
  <c r="K296" i="1" s="1"/>
  <c r="K259" i="1" a="1"/>
  <c r="K259" i="1" s="1"/>
  <c r="K249" i="1" a="1"/>
  <c r="K249" i="1" s="1"/>
  <c r="M146" i="1" a="1"/>
  <c r="M146" i="1" s="1"/>
  <c r="M53" i="1" a="1"/>
  <c r="M53" i="1" s="1"/>
  <c r="M303" i="1" a="1"/>
  <c r="M303" i="1" s="1"/>
  <c r="M290" i="1" a="1"/>
  <c r="M290" i="1" s="1"/>
  <c r="M17" i="1" a="1"/>
  <c r="M17" i="1" s="1"/>
  <c r="M235" i="1" a="1"/>
  <c r="M235" i="1" s="1"/>
  <c r="M301" i="1" a="1"/>
  <c r="M301" i="1" s="1"/>
  <c r="M291" i="1" a="1"/>
  <c r="M291" i="1" s="1"/>
  <c r="M293" i="1" a="1"/>
  <c r="M293" i="1" s="1"/>
  <c r="M292" i="1" a="1"/>
  <c r="M292" i="1" s="1"/>
  <c r="M127" i="1" a="1"/>
  <c r="M127" i="1" s="1"/>
  <c r="M132" i="1" a="1"/>
  <c r="M132" i="1" s="1"/>
  <c r="M160" i="1" a="1"/>
  <c r="M160" i="1" s="1"/>
  <c r="M162" i="1" a="1"/>
  <c r="M162" i="1" s="1"/>
  <c r="M25" i="1" a="1"/>
  <c r="M25" i="1" s="1"/>
  <c r="M155" i="1" a="1"/>
  <c r="M155" i="1" s="1"/>
  <c r="M180" i="1" a="1"/>
  <c r="M180" i="1" s="1"/>
  <c r="M239" i="1" a="1"/>
  <c r="M239" i="1" s="1"/>
  <c r="M273" i="1" a="1"/>
  <c r="M273" i="1" s="1"/>
  <c r="M258" i="1" a="1"/>
  <c r="M258" i="1" s="1"/>
  <c r="M261" i="1" a="1"/>
  <c r="M261" i="1" s="1"/>
  <c r="M297" i="1" a="1"/>
  <c r="M297" i="1" s="1"/>
  <c r="M268" i="1" a="1"/>
  <c r="M268" i="1" s="1"/>
  <c r="M280" i="1" a="1"/>
  <c r="M280" i="1" s="1"/>
  <c r="J121" i="1" a="1"/>
  <c r="J121" i="1" s="1"/>
  <c r="J282" i="1" a="1"/>
  <c r="J282" i="1" s="1"/>
  <c r="L31" i="1" a="1"/>
  <c r="L31" i="1" s="1"/>
  <c r="L17" i="1" a="1"/>
  <c r="L17" i="1" s="1"/>
  <c r="L286" i="1" a="1"/>
  <c r="L286" i="1" s="1"/>
  <c r="L237" i="1" a="1"/>
  <c r="L237" i="1" s="1"/>
  <c r="L144" i="1" a="1"/>
  <c r="L144" i="1" s="1"/>
  <c r="L285" i="1" a="1"/>
  <c r="L285" i="1" s="1"/>
  <c r="L207" i="1" a="1"/>
  <c r="L207" i="1" s="1"/>
  <c r="L197" i="1" a="1"/>
  <c r="L197" i="1" s="1"/>
  <c r="L115" i="1" a="1"/>
  <c r="L115" i="1" s="1"/>
  <c r="L126" i="1" a="1"/>
  <c r="L126" i="1" s="1"/>
  <c r="L49" i="1" a="1"/>
  <c r="L49" i="1" s="1"/>
  <c r="L131" i="1" a="1"/>
  <c r="L131" i="1" s="1"/>
  <c r="L121" i="1" a="1"/>
  <c r="L121" i="1" s="1"/>
  <c r="L231" i="1" a="1"/>
  <c r="L231" i="1" s="1"/>
  <c r="L173" i="1" a="1"/>
  <c r="L173" i="1" s="1"/>
  <c r="L165" i="1" a="1"/>
  <c r="L165" i="1" s="1"/>
  <c r="L147" i="1" a="1"/>
  <c r="L147" i="1" s="1"/>
  <c r="L279" i="1" a="1"/>
  <c r="L279" i="1" s="1"/>
  <c r="L265" i="1" a="1"/>
  <c r="L265" i="1" s="1"/>
  <c r="L256" i="1" a="1"/>
  <c r="L256" i="1" s="1"/>
  <c r="L282" i="1" a="1"/>
  <c r="L282" i="1" s="1"/>
  <c r="L248" i="1" a="1"/>
  <c r="L248" i="1" s="1"/>
  <c r="I68" i="1" a="1"/>
  <c r="I68" i="1" s="1"/>
  <c r="I51" i="1" a="1"/>
  <c r="I51" i="1" s="1"/>
  <c r="I26" i="1" a="1"/>
  <c r="I26" i="1" s="1"/>
  <c r="I17" i="1" a="1"/>
  <c r="I17" i="1" s="1"/>
  <c r="I13" i="1" a="1"/>
  <c r="I13" i="1" s="1"/>
  <c r="I66" i="1" a="1"/>
  <c r="I66" i="1" s="1"/>
  <c r="I140" i="1" a="1"/>
  <c r="I140" i="1" s="1"/>
  <c r="K114" i="1" a="1"/>
  <c r="K114" i="1" s="1"/>
  <c r="K47" i="1" a="1"/>
  <c r="K47" i="1" s="1"/>
  <c r="K286" i="1" a="1"/>
  <c r="K286" i="1" s="1"/>
  <c r="K302" i="1" a="1"/>
  <c r="K302" i="1" s="1"/>
  <c r="K294" i="1" a="1"/>
  <c r="K294" i="1" s="1"/>
  <c r="K178" i="1" a="1"/>
  <c r="K178" i="1" s="1"/>
  <c r="K175" i="1" a="1"/>
  <c r="K175" i="1" s="1"/>
  <c r="K231" i="1" a="1"/>
  <c r="K231" i="1" s="1"/>
  <c r="K239" i="1" a="1"/>
  <c r="K239" i="1" s="1"/>
  <c r="K242" i="1" a="1"/>
  <c r="K242" i="1" s="1"/>
  <c r="K270" i="1" a="1"/>
  <c r="K270" i="1" s="1"/>
  <c r="K263" i="1" a="1"/>
  <c r="K263" i="1" s="1"/>
  <c r="K269" i="1" a="1"/>
  <c r="K269" i="1" s="1"/>
  <c r="K264" i="1" a="1"/>
  <c r="K264" i="1" s="1"/>
  <c r="M136" i="1" a="1"/>
  <c r="M136" i="1" s="1"/>
  <c r="M74" i="1" a="1"/>
  <c r="M74" i="1" s="1"/>
  <c r="M55" i="1" a="1"/>
  <c r="M55" i="1" s="1"/>
  <c r="M95" i="1" a="1"/>
  <c r="M95" i="1" s="1"/>
  <c r="M52" i="1" a="1"/>
  <c r="M52" i="1" s="1"/>
  <c r="M36" i="1" a="1"/>
  <c r="M36" i="1" s="1"/>
  <c r="M236" i="1" a="1"/>
  <c r="M236" i="1" s="1"/>
  <c r="M300" i="1" a="1"/>
  <c r="M300" i="1" s="1"/>
  <c r="M30" i="1" a="1"/>
  <c r="M30" i="1" s="1"/>
  <c r="M63" i="1" a="1"/>
  <c r="M63" i="1" s="1"/>
  <c r="M298" i="1" a="1"/>
  <c r="M298" i="1" s="1"/>
  <c r="M125" i="1" a="1"/>
  <c r="M125" i="1" s="1"/>
  <c r="M129" i="1" a="1"/>
  <c r="M129" i="1" s="1"/>
  <c r="M164" i="1" a="1"/>
  <c r="M164" i="1" s="1"/>
  <c r="M175" i="1" a="1"/>
  <c r="M175" i="1" s="1"/>
  <c r="M170" i="1" a="1"/>
  <c r="M170" i="1" s="1"/>
  <c r="M153" i="1" a="1"/>
  <c r="M153" i="1" s="1"/>
  <c r="M230" i="1" a="1"/>
  <c r="M230" i="1" s="1"/>
  <c r="M304" i="1" a="1"/>
  <c r="M304" i="1" s="1"/>
  <c r="M243" i="1" a="1"/>
  <c r="M243" i="1" s="1"/>
  <c r="M257" i="1" a="1"/>
  <c r="M257" i="1" s="1"/>
  <c r="M244" i="1" a="1"/>
  <c r="M244" i="1" s="1"/>
  <c r="M296" i="1" a="1"/>
  <c r="M296" i="1" s="1"/>
  <c r="M252" i="1" a="1"/>
  <c r="M252" i="1" s="1"/>
  <c r="M254" i="1" a="1"/>
  <c r="M254" i="1" s="1"/>
  <c r="M249" i="1" a="1"/>
  <c r="M249" i="1" s="1"/>
  <c r="J231" i="1" a="1"/>
  <c r="J231" i="1" s="1"/>
  <c r="J248" i="1" a="1"/>
  <c r="J248" i="1" s="1"/>
  <c r="L238" i="1" a="1"/>
  <c r="L238" i="1" s="1"/>
  <c r="L36" i="1" a="1"/>
  <c r="L36" i="1" s="1"/>
  <c r="L287" i="1" a="1"/>
  <c r="L287" i="1" s="1"/>
  <c r="L141" i="1" a="1"/>
  <c r="L141" i="1" s="1"/>
  <c r="L301" i="1" a="1"/>
  <c r="L301" i="1" s="1"/>
  <c r="L291" i="1" a="1"/>
  <c r="L291" i="1" s="1"/>
  <c r="L293" i="1" a="1"/>
  <c r="L293" i="1" s="1"/>
  <c r="L283" i="1" a="1"/>
  <c r="L283" i="1" s="1"/>
  <c r="L134" i="1" a="1"/>
  <c r="L134" i="1" s="1"/>
  <c r="L178" i="1" a="1"/>
  <c r="L178" i="1" s="1"/>
  <c r="L123" i="1" a="1"/>
  <c r="L123" i="1" s="1"/>
  <c r="L159" i="1" a="1"/>
  <c r="L159" i="1" s="1"/>
  <c r="L174" i="1" a="1"/>
  <c r="L174" i="1" s="1"/>
  <c r="L166" i="1" a="1"/>
  <c r="L166" i="1" s="1"/>
  <c r="L172" i="1" a="1"/>
  <c r="L172" i="1" s="1"/>
  <c r="L240" i="1" a="1"/>
  <c r="L240" i="1" s="1"/>
  <c r="L116" i="1" a="1"/>
  <c r="L116" i="1" s="1"/>
  <c r="L266" i="1" a="1"/>
  <c r="L266" i="1" s="1"/>
  <c r="L276" i="1" a="1"/>
  <c r="L276" i="1" s="1"/>
  <c r="L262" i="1" a="1"/>
  <c r="L262" i="1" s="1"/>
  <c r="L271" i="1" a="1"/>
  <c r="L271" i="1" s="1"/>
  <c r="L247" i="1" a="1"/>
  <c r="L247" i="1" s="1"/>
  <c r="I58" i="1" a="1"/>
  <c r="I58" i="1" s="1"/>
  <c r="I21" i="1" a="1"/>
  <c r="I21" i="1" s="1"/>
  <c r="I52" i="1" a="1"/>
  <c r="I52" i="1" s="1"/>
  <c r="I36" i="1" a="1"/>
  <c r="I36" i="1" s="1"/>
  <c r="I14" i="1" a="1"/>
  <c r="I14" i="1" s="1"/>
  <c r="I144" i="1" a="1"/>
  <c r="I144" i="1" s="1"/>
  <c r="I195" i="1" a="1"/>
  <c r="I195" i="1" s="1"/>
  <c r="K74" i="1" a="1"/>
  <c r="K74" i="1" s="1"/>
  <c r="K72" i="1" a="1"/>
  <c r="K72" i="1" s="1"/>
  <c r="K287" i="1" a="1"/>
  <c r="K287" i="1" s="1"/>
  <c r="K284" i="1" a="1"/>
  <c r="K284" i="1" s="1"/>
  <c r="K295" i="1" a="1"/>
  <c r="K295" i="1" s="1"/>
  <c r="K167" i="1" a="1"/>
  <c r="K167" i="1" s="1"/>
  <c r="K171" i="1" a="1"/>
  <c r="K171" i="1" s="1"/>
  <c r="K154" i="1" a="1"/>
  <c r="K154" i="1" s="1"/>
  <c r="K149" i="1" a="1"/>
  <c r="K149" i="1" s="1"/>
  <c r="K246" i="1" a="1"/>
  <c r="K246" i="1" s="1"/>
  <c r="K241" i="1" a="1"/>
  <c r="K241" i="1" s="1"/>
  <c r="K245" i="1" a="1"/>
  <c r="K245" i="1" s="1"/>
  <c r="K250" i="1" a="1"/>
  <c r="K250" i="1" s="1"/>
  <c r="K251" i="1" a="1"/>
  <c r="K251" i="1" s="1"/>
  <c r="M137" i="1" a="1"/>
  <c r="M137" i="1" s="1"/>
  <c r="M75" i="1" a="1"/>
  <c r="M75" i="1" s="1"/>
  <c r="M37" i="1" a="1"/>
  <c r="M37" i="1" s="1"/>
  <c r="M72" i="1" a="1"/>
  <c r="M72" i="1" s="1"/>
  <c r="M56" i="1" a="1"/>
  <c r="M56" i="1" s="1"/>
  <c r="M60" i="1" a="1"/>
  <c r="M60" i="1" s="1"/>
  <c r="M237" i="1" a="1"/>
  <c r="M237" i="1" s="1"/>
  <c r="M302" i="1" a="1"/>
  <c r="M302" i="1" s="1"/>
  <c r="M28" i="1" a="1"/>
  <c r="M28" i="1" s="1"/>
  <c r="M294" i="1" a="1"/>
  <c r="M294" i="1" s="1"/>
  <c r="M305" i="1" a="1"/>
  <c r="M305" i="1" s="1"/>
  <c r="M118" i="1" a="1"/>
  <c r="M118" i="1" s="1"/>
  <c r="M133" i="1" a="1"/>
  <c r="M133" i="1" s="1"/>
  <c r="M117" i="1" a="1"/>
  <c r="M117" i="1" s="1"/>
  <c r="M171" i="1" a="1"/>
  <c r="M171" i="1" s="1"/>
  <c r="M151" i="1" a="1"/>
  <c r="M151" i="1" s="1"/>
  <c r="M157" i="1" a="1"/>
  <c r="M157" i="1" s="1"/>
  <c r="M229" i="1" a="1"/>
  <c r="M229" i="1" s="1"/>
  <c r="M149" i="1" a="1"/>
  <c r="M149" i="1" s="1"/>
  <c r="M242" i="1" a="1"/>
  <c r="M242" i="1" s="1"/>
  <c r="M270" i="1" a="1"/>
  <c r="M270" i="1" s="1"/>
  <c r="M263" i="1" a="1"/>
  <c r="M263" i="1" s="1"/>
  <c r="M269" i="1" a="1"/>
  <c r="M269" i="1" s="1"/>
  <c r="M259" i="1" a="1"/>
  <c r="M259" i="1" s="1"/>
  <c r="M255" i="1" a="1"/>
  <c r="M255" i="1" s="1"/>
  <c r="J207" i="1" a="1"/>
  <c r="J207" i="1" s="1"/>
  <c r="J173" i="1" a="1"/>
  <c r="J173" i="1" s="1"/>
  <c r="L137" i="1" a="1"/>
  <c r="L137" i="1" s="1"/>
  <c r="L15" i="1" a="1"/>
  <c r="L15" i="1" s="1"/>
  <c r="L60" i="1" a="1"/>
  <c r="L60" i="1" s="1"/>
  <c r="L289" i="1" a="1"/>
  <c r="L289" i="1" s="1"/>
  <c r="L145" i="1" a="1"/>
  <c r="L145" i="1" s="1"/>
  <c r="L300" i="1" a="1"/>
  <c r="L300" i="1" s="1"/>
  <c r="L30" i="1" a="1"/>
  <c r="L30" i="1" s="1"/>
  <c r="L63" i="1" a="1"/>
  <c r="L63" i="1" s="1"/>
  <c r="L292" i="1" a="1"/>
  <c r="L292" i="1" s="1"/>
  <c r="L127" i="1" a="1"/>
  <c r="L127" i="1" s="1"/>
  <c r="L132" i="1" a="1"/>
  <c r="L132" i="1" s="1"/>
  <c r="L160" i="1" a="1"/>
  <c r="L160" i="1" s="1"/>
  <c r="L162" i="1" a="1"/>
  <c r="L162" i="1" s="1"/>
  <c r="L25" i="1" a="1"/>
  <c r="L25" i="1" s="1"/>
  <c r="L155" i="1" a="1"/>
  <c r="L155" i="1" s="1"/>
  <c r="L180" i="1" a="1"/>
  <c r="L180" i="1" s="1"/>
  <c r="L239" i="1" a="1"/>
  <c r="L239" i="1" s="1"/>
  <c r="L39" i="1" a="1"/>
  <c r="L39" i="1" s="1"/>
  <c r="L278" i="1" a="1"/>
  <c r="L278" i="1" s="1"/>
  <c r="L260" i="1" a="1"/>
  <c r="L260" i="1" s="1"/>
  <c r="L274" i="1" a="1"/>
  <c r="L274" i="1" s="1"/>
  <c r="L253" i="1" a="1"/>
  <c r="L253" i="1" s="1"/>
  <c r="L277" i="1" a="1"/>
  <c r="L277" i="1" s="1"/>
  <c r="I53" i="1" a="1"/>
  <c r="I53" i="1" s="1"/>
  <c r="I206" i="1" a="1"/>
  <c r="I206" i="1" s="1"/>
  <c r="I56" i="1" a="1"/>
  <c r="I56" i="1" s="1"/>
  <c r="I60" i="1" a="1"/>
  <c r="I60" i="1" s="1"/>
  <c r="I22" i="1" a="1"/>
  <c r="I22" i="1" s="1"/>
  <c r="I191" i="1" a="1"/>
  <c r="I191" i="1" s="1"/>
  <c r="I197" i="1" a="1"/>
  <c r="I197" i="1" s="1"/>
  <c r="K75" i="1" a="1"/>
  <c r="K75" i="1" s="1"/>
  <c r="K238" i="1" a="1"/>
  <c r="K238" i="1" s="1"/>
  <c r="K289" i="1" a="1"/>
  <c r="K289" i="1" s="1"/>
  <c r="K285" i="1" a="1"/>
  <c r="K285" i="1" s="1"/>
  <c r="K211" i="1" a="1"/>
  <c r="K211" i="1" s="1"/>
  <c r="K158" i="1" a="1"/>
  <c r="K158" i="1" s="1"/>
  <c r="K168" i="1" a="1"/>
  <c r="K168" i="1" s="1"/>
  <c r="K183" i="1" a="1"/>
  <c r="K183" i="1" s="1"/>
  <c r="K227" i="1" a="1"/>
  <c r="K227" i="1" s="1"/>
  <c r="K267" i="1" a="1"/>
  <c r="K267" i="1" s="1"/>
  <c r="K281" i="1" a="1"/>
  <c r="K281" i="1" s="1"/>
  <c r="K275" i="1" a="1"/>
  <c r="K275" i="1" s="1"/>
  <c r="K272" i="1" a="1"/>
  <c r="K272" i="1" s="1"/>
  <c r="K248" i="1" a="1"/>
  <c r="K248" i="1" s="1"/>
  <c r="M139" i="1" a="1"/>
  <c r="M139" i="1" s="1"/>
  <c r="M45" i="1" a="1"/>
  <c r="M45" i="1" s="1"/>
  <c r="M42" i="1" a="1"/>
  <c r="M42" i="1" s="1"/>
  <c r="M31" i="1" a="1"/>
  <c r="M31" i="1" s="1"/>
  <c r="M59" i="1" a="1"/>
  <c r="M59" i="1" s="1"/>
  <c r="M62" i="1" a="1"/>
  <c r="M62" i="1" s="1"/>
  <c r="M141" i="1" a="1"/>
  <c r="M141" i="1" s="1"/>
  <c r="M233" i="1" a="1"/>
  <c r="M233" i="1" s="1"/>
  <c r="M35" i="1" a="1"/>
  <c r="M35" i="1" s="1"/>
  <c r="M295" i="1" a="1"/>
  <c r="M295" i="1" s="1"/>
  <c r="M119" i="1" a="1"/>
  <c r="M119" i="1" s="1"/>
  <c r="M122" i="1" a="1"/>
  <c r="M122" i="1" s="1"/>
  <c r="M167" i="1" a="1"/>
  <c r="M167" i="1" s="1"/>
  <c r="M120" i="1" a="1"/>
  <c r="M120" i="1" s="1"/>
  <c r="M124" i="1" a="1"/>
  <c r="M124" i="1" s="1"/>
  <c r="M148" i="1" a="1"/>
  <c r="M148" i="1" s="1"/>
  <c r="M154" i="1" a="1"/>
  <c r="M154" i="1" s="1"/>
  <c r="M185" i="1" a="1"/>
  <c r="M185" i="1" s="1"/>
  <c r="M227" i="1" a="1"/>
  <c r="M227" i="1" s="1"/>
  <c r="M246" i="1" a="1"/>
  <c r="M246" i="1" s="1"/>
  <c r="M241" i="1" a="1"/>
  <c r="M241" i="1" s="1"/>
  <c r="M245" i="1" a="1"/>
  <c r="M245" i="1" s="1"/>
  <c r="M250" i="1" a="1"/>
  <c r="M250" i="1" s="1"/>
  <c r="M264" i="1" a="1"/>
  <c r="M264" i="1" s="1"/>
  <c r="J197" i="1" a="1"/>
  <c r="J197" i="1" s="1"/>
  <c r="J165" i="1" a="1"/>
  <c r="J165" i="1" s="1"/>
  <c r="L184" i="1" a="1"/>
  <c r="L184" i="1" s="1"/>
  <c r="L52" i="1" a="1"/>
  <c r="L52" i="1" s="1"/>
  <c r="L62" i="1" a="1"/>
  <c r="L62" i="1" s="1"/>
  <c r="L13" i="1" a="1"/>
  <c r="L13" i="1" s="1"/>
  <c r="L299" i="1" a="1"/>
  <c r="L299" i="1" s="1"/>
  <c r="L302" i="1" a="1"/>
  <c r="L302" i="1" s="1"/>
  <c r="L28" i="1" a="1"/>
  <c r="L28" i="1" s="1"/>
  <c r="L294" i="1" a="1"/>
  <c r="L294" i="1" s="1"/>
  <c r="L298" i="1" a="1"/>
  <c r="L298" i="1" s="1"/>
  <c r="L125" i="1" a="1"/>
  <c r="L125" i="1" s="1"/>
  <c r="L129" i="1" a="1"/>
  <c r="L129" i="1" s="1"/>
  <c r="L164" i="1" a="1"/>
  <c r="L164" i="1" s="1"/>
  <c r="L175" i="1" a="1"/>
  <c r="L175" i="1" s="1"/>
  <c r="L170" i="1" a="1"/>
  <c r="L170" i="1" s="1"/>
  <c r="L153" i="1" a="1"/>
  <c r="L153" i="1" s="1"/>
  <c r="L230" i="1" a="1"/>
  <c r="L230" i="1" s="1"/>
  <c r="L304" i="1" a="1"/>
  <c r="L304" i="1" s="1"/>
  <c r="L273" i="1" a="1"/>
  <c r="L273" i="1" s="1"/>
  <c r="L258" i="1" a="1"/>
  <c r="L258" i="1" s="1"/>
  <c r="L261" i="1" a="1"/>
  <c r="L261" i="1" s="1"/>
  <c r="L297" i="1" a="1"/>
  <c r="L297" i="1" s="1"/>
  <c r="L268" i="1" a="1"/>
  <c r="L268" i="1" s="1"/>
  <c r="L280" i="1" a="1"/>
  <c r="L280" i="1" s="1"/>
  <c r="I55" i="1" a="1"/>
  <c r="I55" i="1" s="1"/>
  <c r="I303" i="1" a="1"/>
  <c r="I303" i="1" s="1"/>
  <c r="I59" i="1" a="1"/>
  <c r="I59" i="1" s="1"/>
  <c r="I62" i="1" a="1"/>
  <c r="I62" i="1" s="1"/>
  <c r="I141" i="1" a="1"/>
  <c r="I141" i="1" s="1"/>
  <c r="I207" i="1" a="1"/>
  <c r="I207" i="1" s="1"/>
  <c r="I305" i="1" a="1"/>
  <c r="I305" i="1" s="1"/>
  <c r="K16" i="1" a="1"/>
  <c r="K16" i="1" s="1"/>
  <c r="K288" i="1" a="1"/>
  <c r="K288" i="1" s="1"/>
  <c r="K235" i="1" a="1"/>
  <c r="K235" i="1" s="1"/>
  <c r="K291" i="1" a="1"/>
  <c r="K291" i="1" s="1"/>
  <c r="K283" i="1" a="1"/>
  <c r="K283" i="1" s="1"/>
  <c r="K160" i="1" a="1"/>
  <c r="K160" i="1" s="1"/>
  <c r="K163" i="1" a="1"/>
  <c r="K163" i="1" s="1"/>
  <c r="K179" i="1" a="1"/>
  <c r="K179" i="1" s="1"/>
  <c r="K169" i="1" a="1"/>
  <c r="K169" i="1" s="1"/>
  <c r="K279" i="1" a="1"/>
  <c r="K279" i="1" s="1"/>
  <c r="K265" i="1" a="1"/>
  <c r="K265" i="1" s="1"/>
  <c r="K256" i="1" a="1"/>
  <c r="K256" i="1" s="1"/>
  <c r="K271" i="1" a="1"/>
  <c r="K271" i="1" s="1"/>
  <c r="K247" i="1" a="1"/>
  <c r="K247" i="1" s="1"/>
  <c r="M114" i="1" a="1"/>
  <c r="M114" i="1" s="1"/>
  <c r="M46" i="1" a="1"/>
  <c r="M46" i="1" s="1"/>
  <c r="M44" i="1" a="1"/>
  <c r="M44" i="1" s="1"/>
  <c r="M33" i="1" a="1"/>
  <c r="M33" i="1" s="1"/>
  <c r="M57" i="1" a="1"/>
  <c r="M57" i="1" s="1"/>
  <c r="M61" i="1" a="1"/>
  <c r="M61" i="1" s="1"/>
  <c r="M145" i="1" a="1"/>
  <c r="M145" i="1" s="1"/>
  <c r="M234" i="1" a="1"/>
  <c r="M234" i="1" s="1"/>
  <c r="M70" i="1" a="1"/>
  <c r="M70" i="1" s="1"/>
  <c r="M211" i="1" a="1"/>
  <c r="M211" i="1" s="1"/>
  <c r="M128" i="1" a="1"/>
  <c r="M128" i="1" s="1"/>
  <c r="M138" i="1" a="1"/>
  <c r="M138" i="1" s="1"/>
  <c r="M158" i="1" a="1"/>
  <c r="M158" i="1" s="1"/>
  <c r="M130" i="1" a="1"/>
  <c r="M130" i="1" s="1"/>
  <c r="M168" i="1" a="1"/>
  <c r="M168" i="1" s="1"/>
  <c r="M152" i="1" a="1"/>
  <c r="M152" i="1" s="1"/>
  <c r="M183" i="1" a="1"/>
  <c r="M183" i="1" s="1"/>
  <c r="M228" i="1" a="1"/>
  <c r="M228" i="1" s="1"/>
  <c r="M169" i="1" a="1"/>
  <c r="M169" i="1" s="1"/>
  <c r="M267" i="1" a="1"/>
  <c r="M267" i="1" s="1"/>
  <c r="M281" i="1" a="1"/>
  <c r="M281" i="1" s="1"/>
  <c r="M275" i="1" a="1"/>
  <c r="M275" i="1" s="1"/>
  <c r="M272" i="1" a="1"/>
  <c r="M272" i="1" s="1"/>
  <c r="M251" i="1" a="1"/>
  <c r="M251" i="1" s="1"/>
  <c r="J115" i="1" a="1"/>
  <c r="J115" i="1" s="1"/>
  <c r="J147" i="1" a="1"/>
  <c r="J147" i="1" s="1"/>
  <c r="L41" i="1" a="1"/>
  <c r="L41" i="1" s="1"/>
  <c r="L56" i="1" a="1"/>
  <c r="L56" i="1" s="1"/>
  <c r="L61" i="1" a="1"/>
  <c r="L61" i="1" s="1"/>
  <c r="L14" i="1" a="1"/>
  <c r="L14" i="1" s="1"/>
  <c r="L182" i="1" a="1"/>
  <c r="L182" i="1" s="1"/>
  <c r="L233" i="1" a="1"/>
  <c r="L233" i="1" s="1"/>
  <c r="L35" i="1" a="1"/>
  <c r="L35" i="1" s="1"/>
  <c r="L295" i="1" a="1"/>
  <c r="L295" i="1" s="1"/>
  <c r="L305" i="1" a="1"/>
  <c r="L305" i="1" s="1"/>
  <c r="L118" i="1" a="1"/>
  <c r="L118" i="1" s="1"/>
  <c r="L133" i="1" a="1"/>
  <c r="L133" i="1" s="1"/>
  <c r="L117" i="1" a="1"/>
  <c r="L117" i="1" s="1"/>
  <c r="L171" i="1" a="1"/>
  <c r="L171" i="1" s="1"/>
  <c r="L151" i="1" a="1"/>
  <c r="L151" i="1" s="1"/>
  <c r="L157" i="1" a="1"/>
  <c r="L157" i="1" s="1"/>
  <c r="L229" i="1" a="1"/>
  <c r="L229" i="1" s="1"/>
  <c r="L149" i="1" a="1"/>
  <c r="L149" i="1" s="1"/>
  <c r="L243" i="1" a="1"/>
  <c r="L243" i="1" s="1"/>
  <c r="L257" i="1" a="1"/>
  <c r="L257" i="1" s="1"/>
  <c r="L244" i="1" a="1"/>
  <c r="L244" i="1" s="1"/>
  <c r="L296" i="1" a="1"/>
  <c r="L296" i="1" s="1"/>
  <c r="L252" i="1" a="1"/>
  <c r="L252" i="1" s="1"/>
  <c r="L254" i="1" a="1"/>
  <c r="L254" i="1" s="1"/>
  <c r="I24" i="1" a="1"/>
  <c r="I24" i="1" s="1"/>
  <c r="I95" i="1" a="1"/>
  <c r="I95" i="1" s="1"/>
  <c r="I57" i="1" a="1"/>
  <c r="I57" i="1" s="1"/>
  <c r="I61" i="1" a="1"/>
  <c r="I61" i="1" s="1"/>
  <c r="I145" i="1" a="1"/>
  <c r="I145" i="1" s="1"/>
  <c r="I293" i="1" a="1"/>
  <c r="I293" i="1" s="1"/>
  <c r="I25" i="1" a="1"/>
  <c r="I25" i="1" s="1"/>
  <c r="K73" i="1" a="1"/>
  <c r="K73" i="1" s="1"/>
  <c r="K290" i="1" a="1"/>
  <c r="K290" i="1" s="1"/>
  <c r="K236" i="1" a="1"/>
  <c r="K236" i="1" s="1"/>
  <c r="K70" i="1" a="1"/>
  <c r="K70" i="1" s="1"/>
  <c r="K292" i="1" a="1"/>
  <c r="K292" i="1" s="1"/>
  <c r="K164" i="1" a="1"/>
  <c r="K164" i="1" s="1"/>
  <c r="K174" i="1" a="1"/>
  <c r="K174" i="1" s="1"/>
  <c r="K230" i="1" a="1"/>
  <c r="K230" i="1" s="1"/>
  <c r="K150" i="1" a="1"/>
  <c r="K150" i="1" s="1"/>
  <c r="K266" i="1" a="1"/>
  <c r="K266" i="1" s="1"/>
  <c r="K276" i="1" a="1"/>
  <c r="K276" i="1" s="1"/>
  <c r="K262" i="1" a="1"/>
  <c r="K262" i="1" s="1"/>
  <c r="K253" i="1" a="1"/>
  <c r="K253" i="1" s="1"/>
  <c r="K277" i="1" a="1"/>
  <c r="K277" i="1" s="1"/>
  <c r="M43" i="1" a="1"/>
  <c r="M43" i="1" s="1"/>
  <c r="M41" i="1" a="1"/>
  <c r="M41" i="1" s="1"/>
  <c r="M16" i="1" a="1"/>
  <c r="M16" i="1" s="1"/>
  <c r="M29" i="1" a="1"/>
  <c r="M29" i="1" s="1"/>
  <c r="M142" i="1" a="1"/>
  <c r="M142" i="1" s="1"/>
  <c r="M286" i="1" a="1"/>
  <c r="M286" i="1" s="1"/>
  <c r="M299" i="1" a="1"/>
  <c r="M299" i="1" s="1"/>
  <c r="M232" i="1" a="1"/>
  <c r="M232" i="1" s="1"/>
  <c r="M71" i="1" a="1"/>
  <c r="M71" i="1" s="1"/>
  <c r="M195" i="1" a="1"/>
  <c r="M195" i="1" s="1"/>
  <c r="M176" i="1" a="1"/>
  <c r="M176" i="1" s="1"/>
  <c r="M135" i="1" a="1"/>
  <c r="M135" i="1" s="1"/>
  <c r="M48" i="1" a="1"/>
  <c r="M48" i="1" s="1"/>
  <c r="M161" i="1" a="1"/>
  <c r="M161" i="1" s="1"/>
  <c r="M163" i="1" a="1"/>
  <c r="M163" i="1" s="1"/>
  <c r="M177" i="1" a="1"/>
  <c r="M177" i="1" s="1"/>
  <c r="M179" i="1" a="1"/>
  <c r="M179" i="1" s="1"/>
  <c r="M156" i="1" a="1"/>
  <c r="M156" i="1" s="1"/>
  <c r="M150" i="1" a="1"/>
  <c r="M150" i="1" s="1"/>
  <c r="M279" i="1" a="1"/>
  <c r="M279" i="1" s="1"/>
  <c r="M265" i="1" a="1"/>
  <c r="M265" i="1" s="1"/>
  <c r="M256" i="1" a="1"/>
  <c r="M256" i="1" s="1"/>
  <c r="M282" i="1" a="1"/>
  <c r="M282" i="1" s="1"/>
  <c r="M248" i="1" a="1"/>
  <c r="M248" i="1" s="1"/>
  <c r="J126" i="1" a="1"/>
  <c r="J126" i="1" s="1"/>
  <c r="J279" i="1" a="1"/>
  <c r="J279" i="1" s="1"/>
  <c r="L40" i="1" a="1"/>
  <c r="L40" i="1" s="1"/>
  <c r="L142" i="1" a="1"/>
  <c r="L142" i="1" s="1"/>
  <c r="L2" i="1" a="1"/>
  <c r="L2" i="1" s="1"/>
  <c r="E28" i="12" s="1"/>
  <c r="L22" i="1" a="1"/>
  <c r="L22" i="1" s="1"/>
  <c r="L65" i="1" a="1"/>
  <c r="L65" i="1" s="1"/>
  <c r="L234" i="1" a="1"/>
  <c r="L234" i="1" s="1"/>
  <c r="L70" i="1" a="1"/>
  <c r="L70" i="1" s="1"/>
  <c r="L211" i="1" a="1"/>
  <c r="L211" i="1" s="1"/>
  <c r="L119" i="1" a="1"/>
  <c r="L119" i="1" s="1"/>
  <c r="L122" i="1" a="1"/>
  <c r="L122" i="1" s="1"/>
  <c r="L167" i="1" a="1"/>
  <c r="L167" i="1" s="1"/>
  <c r="L120" i="1" a="1"/>
  <c r="L120" i="1" s="1"/>
  <c r="L124" i="1" a="1"/>
  <c r="L124" i="1" s="1"/>
  <c r="L148" i="1" a="1"/>
  <c r="L148" i="1" s="1"/>
  <c r="L154" i="1" a="1"/>
  <c r="L154" i="1" s="1"/>
  <c r="L185" i="1" a="1"/>
  <c r="L185" i="1" s="1"/>
  <c r="L227" i="1" a="1"/>
  <c r="L227" i="1" s="1"/>
  <c r="L242" i="1" a="1"/>
  <c r="L242" i="1" s="1"/>
  <c r="L270" i="1" a="1"/>
  <c r="L270" i="1" s="1"/>
  <c r="L263" i="1" a="1"/>
  <c r="L263" i="1" s="1"/>
  <c r="L269" i="1" a="1"/>
  <c r="L269" i="1" s="1"/>
  <c r="L259" i="1" a="1"/>
  <c r="L259" i="1" s="1"/>
  <c r="L255" i="1" a="1"/>
  <c r="L255" i="1" s="1"/>
  <c r="I37" i="1" a="1"/>
  <c r="I37" i="1" s="1"/>
  <c r="I47" i="1" a="1"/>
  <c r="I47" i="1" s="1"/>
  <c r="I142" i="1" a="1"/>
  <c r="I142" i="1" s="1"/>
  <c r="I2" i="1" a="1"/>
  <c r="I2" i="1" s="1"/>
  <c r="I299" i="1" a="1"/>
  <c r="I299" i="1" s="1"/>
  <c r="I63" i="1" a="1"/>
  <c r="I63" i="1" s="1"/>
  <c r="I39" i="1" a="1"/>
  <c r="I39" i="1" s="1"/>
  <c r="K206" i="1" a="1"/>
  <c r="K206" i="1" s="1"/>
  <c r="K60" i="1" a="1"/>
  <c r="K60" i="1" s="1"/>
  <c r="K237" i="1" a="1"/>
  <c r="K237" i="1" s="1"/>
  <c r="K71" i="1" a="1"/>
  <c r="K71" i="1" s="1"/>
  <c r="K298" i="1" a="1"/>
  <c r="K298" i="1" s="1"/>
  <c r="K161" i="1" a="1"/>
  <c r="K161" i="1" s="1"/>
  <c r="K170" i="1" a="1"/>
  <c r="K170" i="1" s="1"/>
  <c r="K229" i="1" a="1"/>
  <c r="K229" i="1" s="1"/>
  <c r="K147" i="1" a="1"/>
  <c r="K147" i="1" s="1"/>
  <c r="K278" i="1" a="1"/>
  <c r="K278" i="1" s="1"/>
  <c r="K260" i="1" a="1"/>
  <c r="K260" i="1" s="1"/>
  <c r="K274" i="1" a="1"/>
  <c r="K274" i="1" s="1"/>
  <c r="K268" i="1" a="1"/>
  <c r="K268" i="1" s="1"/>
  <c r="K254" i="1" a="1"/>
  <c r="K254" i="1" s="1"/>
  <c r="M184" i="1" a="1"/>
  <c r="M184" i="1" s="1"/>
  <c r="M143" i="1" a="1"/>
  <c r="M143" i="1" s="1"/>
  <c r="M73" i="1" a="1"/>
  <c r="M73" i="1" s="1"/>
  <c r="M238" i="1" a="1"/>
  <c r="M238" i="1" s="1"/>
  <c r="M54" i="1" a="1"/>
  <c r="M54" i="1" s="1"/>
  <c r="M287" i="1" a="1"/>
  <c r="M287" i="1" s="1"/>
  <c r="M182" i="1" a="1"/>
  <c r="M182" i="1" s="1"/>
  <c r="M284" i="1" a="1"/>
  <c r="M284" i="1" s="1"/>
  <c r="M191" i="1" a="1"/>
  <c r="M191" i="1" s="1"/>
  <c r="M197" i="1" a="1"/>
  <c r="M197" i="1" s="1"/>
  <c r="M115" i="1" a="1"/>
  <c r="M115" i="1" s="1"/>
  <c r="M126" i="1" a="1"/>
  <c r="M126" i="1" s="1"/>
  <c r="M49" i="1" a="1"/>
  <c r="M49" i="1" s="1"/>
  <c r="M131" i="1" a="1"/>
  <c r="M131" i="1" s="1"/>
  <c r="M121" i="1" a="1"/>
  <c r="M121" i="1" s="1"/>
  <c r="M231" i="1" a="1"/>
  <c r="M231" i="1" s="1"/>
  <c r="M173" i="1" a="1"/>
  <c r="M173" i="1" s="1"/>
  <c r="M165" i="1" a="1"/>
  <c r="M165" i="1" s="1"/>
  <c r="M147" i="1" a="1"/>
  <c r="M147" i="1" s="1"/>
  <c r="M266" i="1" a="1"/>
  <c r="M266" i="1" s="1"/>
  <c r="M276" i="1" a="1"/>
  <c r="M276" i="1" s="1"/>
  <c r="M262" i="1" a="1"/>
  <c r="M262" i="1" s="1"/>
  <c r="M271" i="1" a="1"/>
  <c r="M271" i="1" s="1"/>
  <c r="M247" i="1" a="1"/>
  <c r="M247" i="1" s="1"/>
  <c r="M277" i="1" a="1"/>
  <c r="M277" i="1" s="1"/>
  <c r="J49" i="1" a="1"/>
  <c r="J49" i="1" s="1"/>
  <c r="J265" i="1" a="1"/>
  <c r="J265" i="1" s="1"/>
  <c r="L20" i="1" a="1"/>
  <c r="L20" i="1" s="1"/>
  <c r="L54" i="1" a="1"/>
  <c r="L54" i="1" s="1"/>
  <c r="L4" i="1" a="1"/>
  <c r="L4" i="1" s="1"/>
  <c r="L235" i="1" a="1"/>
  <c r="L235" i="1" s="1"/>
  <c r="L69" i="1" a="1"/>
  <c r="L69" i="1" s="1"/>
  <c r="L232" i="1" a="1"/>
  <c r="L232" i="1" s="1"/>
  <c r="L71" i="1" a="1"/>
  <c r="L71" i="1" s="1"/>
  <c r="L140" i="1" a="1"/>
  <c r="L140" i="1" s="1"/>
  <c r="L128" i="1" a="1"/>
  <c r="L128" i="1" s="1"/>
  <c r="L138" i="1" a="1"/>
  <c r="L138" i="1" s="1"/>
  <c r="L158" i="1" a="1"/>
  <c r="L158" i="1" s="1"/>
  <c r="L130" i="1" a="1"/>
  <c r="L130" i="1" s="1"/>
  <c r="L168" i="1" a="1"/>
  <c r="L168" i="1" s="1"/>
  <c r="L152" i="1" a="1"/>
  <c r="L152" i="1" s="1"/>
  <c r="L183" i="1" a="1"/>
  <c r="L183" i="1" s="1"/>
  <c r="L228" i="1" a="1"/>
  <c r="L228" i="1" s="1"/>
  <c r="L169" i="1" a="1"/>
  <c r="L169" i="1" s="1"/>
  <c r="L246" i="1" a="1"/>
  <c r="L246" i="1" s="1"/>
  <c r="L241" i="1" a="1"/>
  <c r="L241" i="1" s="1"/>
  <c r="L245" i="1" a="1"/>
  <c r="L245" i="1" s="1"/>
  <c r="L250" i="1" a="1"/>
  <c r="L250" i="1" s="1"/>
  <c r="L264" i="1" a="1"/>
  <c r="L264" i="1" s="1"/>
  <c r="L249" i="1" a="1"/>
  <c r="L249" i="1" s="1"/>
  <c r="I40" i="1" a="1"/>
  <c r="I40" i="1" s="1"/>
  <c r="I15" i="1" a="1"/>
  <c r="I15" i="1" s="1"/>
  <c r="I54" i="1" a="1"/>
  <c r="I54" i="1" s="1"/>
  <c r="I4" i="1" a="1"/>
  <c r="I4" i="1" s="1"/>
  <c r="I65" i="1" a="1"/>
  <c r="I65" i="1" s="1"/>
  <c r="I294" i="1" a="1"/>
  <c r="I294" i="1" s="1"/>
  <c r="I282" i="1" a="1"/>
  <c r="I282" i="1" s="1"/>
  <c r="K303" i="1" a="1"/>
  <c r="K303" i="1" s="1"/>
  <c r="K62" i="1" a="1"/>
  <c r="K62" i="1" s="1"/>
  <c r="K301" i="1" a="1"/>
  <c r="K301" i="1" s="1"/>
  <c r="K293" i="1" a="1"/>
  <c r="K293" i="1" s="1"/>
  <c r="K305" i="1" a="1"/>
  <c r="K305" i="1" s="1"/>
  <c r="K159" i="1" a="1"/>
  <c r="K159" i="1" s="1"/>
  <c r="K151" i="1" a="1"/>
  <c r="K151" i="1" s="1"/>
  <c r="K228" i="1" a="1"/>
  <c r="K228" i="1" s="1"/>
  <c r="K273" i="1" a="1"/>
  <c r="K273" i="1" s="1"/>
  <c r="K258" i="1" a="1"/>
  <c r="K258" i="1" s="1"/>
  <c r="K261" i="1" a="1"/>
  <c r="K261" i="1" s="1"/>
  <c r="K297" i="1" a="1"/>
  <c r="K297" i="1" s="1"/>
  <c r="K252" i="1" a="1"/>
  <c r="K252" i="1" s="1"/>
  <c r="K255" i="1" a="1"/>
  <c r="K255" i="1" s="1"/>
  <c r="M181" i="1" a="1"/>
  <c r="M181" i="1" s="1"/>
  <c r="M58" i="1" a="1"/>
  <c r="M58" i="1" s="1"/>
  <c r="M206" i="1" a="1"/>
  <c r="M206" i="1" s="1"/>
  <c r="M288" i="1" a="1"/>
  <c r="M288" i="1" s="1"/>
  <c r="M38" i="1" a="1"/>
  <c r="M38" i="1" s="1"/>
  <c r="M289" i="1" a="1"/>
  <c r="M289" i="1" s="1"/>
  <c r="M144" i="1" a="1"/>
  <c r="M144" i="1" s="1"/>
  <c r="M285" i="1" a="1"/>
  <c r="M285" i="1" s="1"/>
  <c r="M207" i="1" a="1"/>
  <c r="M207" i="1" s="1"/>
  <c r="M283" i="1" a="1"/>
  <c r="M283" i="1" s="1"/>
  <c r="M134" i="1" a="1"/>
  <c r="M134" i="1" s="1"/>
  <c r="M178" i="1" a="1"/>
  <c r="M178" i="1" s="1"/>
  <c r="M123" i="1" a="1"/>
  <c r="M123" i="1" s="1"/>
  <c r="M159" i="1" a="1"/>
  <c r="M159" i="1" s="1"/>
  <c r="M174" i="1" a="1"/>
  <c r="M174" i="1" s="1"/>
  <c r="M166" i="1" a="1"/>
  <c r="M166" i="1" s="1"/>
  <c r="M172" i="1" a="1"/>
  <c r="M172" i="1" s="1"/>
  <c r="M240" i="1" a="1"/>
  <c r="M240" i="1" s="1"/>
  <c r="M116" i="1" a="1"/>
  <c r="M116" i="1" s="1"/>
  <c r="M278" i="1" a="1"/>
  <c r="M278" i="1" s="1"/>
  <c r="M260" i="1" a="1"/>
  <c r="M260" i="1" s="1"/>
  <c r="M274" i="1" a="1"/>
  <c r="M274" i="1" s="1"/>
  <c r="M253" i="1" a="1"/>
  <c r="M253" i="1" s="1"/>
  <c r="M64" i="1" a="1"/>
  <c r="M64" i="1" s="1"/>
  <c r="E3" i="2"/>
  <c r="E10" i="2"/>
  <c r="E11" i="2"/>
  <c r="E12" i="2"/>
  <c r="E14" i="2"/>
  <c r="E16" i="2"/>
  <c r="E4" i="2"/>
  <c r="E7" i="2"/>
  <c r="E5" i="2"/>
  <c r="E6" i="2"/>
  <c r="E8" i="2"/>
  <c r="E9" i="2"/>
  <c r="E13" i="2"/>
  <c r="E15" i="2"/>
  <c r="E31" i="2"/>
  <c r="E32" i="2"/>
  <c r="E33" i="2"/>
  <c r="E34" i="2"/>
  <c r="E35" i="2"/>
  <c r="E36" i="2"/>
  <c r="E37" i="2"/>
  <c r="E38" i="2"/>
  <c r="E39" i="2"/>
  <c r="E17" i="2"/>
  <c r="E21" i="2"/>
  <c r="E22" i="2"/>
  <c r="E23" i="2"/>
  <c r="E28" i="2"/>
  <c r="E18" i="2"/>
  <c r="E19" i="2"/>
  <c r="E20" i="2"/>
  <c r="D50" i="5" s="1"/>
  <c r="F50" i="5" s="1"/>
  <c r="E24" i="2"/>
  <c r="E25" i="2"/>
  <c r="E26" i="2"/>
  <c r="E27" i="2"/>
  <c r="E29" i="2"/>
  <c r="E30" i="2"/>
  <c r="E40" i="2"/>
  <c r="E41" i="2"/>
  <c r="D109" i="5" s="1"/>
  <c r="F109" i="5" s="1"/>
  <c r="E46" i="2"/>
  <c r="E48" i="2"/>
  <c r="E49" i="2"/>
  <c r="D130" i="5" s="1"/>
  <c r="F130" i="5" s="1"/>
  <c r="E50" i="2"/>
  <c r="E51" i="2"/>
  <c r="E52" i="2"/>
  <c r="E56" i="2"/>
  <c r="E57" i="2"/>
  <c r="E58" i="2"/>
  <c r="E59" i="2"/>
  <c r="E60" i="2"/>
  <c r="E61" i="2"/>
  <c r="E62" i="2"/>
  <c r="E42" i="2"/>
  <c r="E53" i="2"/>
  <c r="E54" i="2"/>
  <c r="E55" i="2"/>
  <c r="D113" i="5"/>
  <c r="F113" i="5" s="1"/>
  <c r="E43" i="2"/>
  <c r="E44" i="2"/>
  <c r="E45" i="2"/>
  <c r="D120" i="5" s="1"/>
  <c r="F120" i="5" s="1"/>
  <c r="E47" i="2"/>
  <c r="E74" i="2"/>
  <c r="E75" i="2"/>
  <c r="E76" i="2"/>
  <c r="E77" i="2"/>
  <c r="E78" i="2"/>
  <c r="E79" i="2"/>
  <c r="E80" i="2"/>
  <c r="E81" i="2"/>
  <c r="E82" i="2"/>
  <c r="E83" i="2"/>
  <c r="E84" i="2"/>
  <c r="E85" i="2"/>
  <c r="E86" i="2"/>
  <c r="E87" i="2"/>
  <c r="D235" i="5" s="1"/>
  <c r="F235" i="5" s="1"/>
  <c r="E73" i="2"/>
  <c r="E64" i="2"/>
  <c r="E65" i="2"/>
  <c r="E66" i="2"/>
  <c r="E67" i="2"/>
  <c r="E68" i="2"/>
  <c r="E69" i="2"/>
  <c r="E70" i="2"/>
  <c r="E71" i="2"/>
  <c r="E72" i="2"/>
  <c r="E88" i="2"/>
  <c r="E90" i="2"/>
  <c r="E94" i="2"/>
  <c r="E95" i="2"/>
  <c r="E96" i="2"/>
  <c r="E97" i="2"/>
  <c r="E98" i="2"/>
  <c r="E101" i="2"/>
  <c r="E104" i="2"/>
  <c r="E106" i="2"/>
  <c r="E108" i="2"/>
  <c r="E109" i="2"/>
  <c r="E91" i="2"/>
  <c r="E92" i="2"/>
  <c r="E99" i="2"/>
  <c r="E100" i="2"/>
  <c r="E93" i="2"/>
  <c r="E102" i="2"/>
  <c r="E103" i="2"/>
  <c r="D276" i="5" s="1"/>
  <c r="F276" i="5" s="1"/>
  <c r="E105" i="2"/>
  <c r="E107" i="2"/>
  <c r="E116" i="2"/>
  <c r="E117" i="2"/>
  <c r="E118" i="2"/>
  <c r="E119" i="2"/>
  <c r="E121" i="2"/>
  <c r="E122" i="2"/>
  <c r="E123" i="2"/>
  <c r="E127" i="2"/>
  <c r="E128" i="2"/>
  <c r="E129" i="2"/>
  <c r="E130" i="2"/>
  <c r="E131" i="2"/>
  <c r="E120" i="2"/>
  <c r="D324" i="5" s="1"/>
  <c r="F324" i="5" s="1"/>
  <c r="E110" i="2"/>
  <c r="E111" i="2"/>
  <c r="E112" i="2"/>
  <c r="E113" i="2"/>
  <c r="E114" i="2"/>
  <c r="E115" i="2"/>
  <c r="E124" i="2"/>
  <c r="E125" i="2"/>
  <c r="E126" i="2"/>
  <c r="H26" i="12" l="1"/>
  <c r="H24" i="12"/>
  <c r="F5" i="4"/>
  <c r="L5" i="4" s="1"/>
  <c r="F6" i="4"/>
  <c r="L6" i="4" s="1"/>
  <c r="F10" i="4"/>
  <c r="L10" i="4" s="1"/>
  <c r="I13" i="4"/>
  <c r="I11" i="4"/>
  <c r="I7" i="4"/>
  <c r="I6" i="4"/>
  <c r="I8" i="4"/>
  <c r="I10" i="4"/>
  <c r="F12" i="4"/>
  <c r="L12" i="4" s="1"/>
  <c r="I3" i="4"/>
  <c r="F9" i="4"/>
  <c r="L9" i="4" s="1"/>
  <c r="F4" i="4"/>
  <c r="L4" i="4" s="1"/>
  <c r="I2" i="4"/>
  <c r="I9" i="4"/>
  <c r="F11" i="4"/>
  <c r="L11" i="4" s="1"/>
  <c r="I12" i="4"/>
  <c r="I5" i="4"/>
  <c r="F2" i="4"/>
  <c r="L2" i="4" s="1"/>
  <c r="F3" i="4"/>
  <c r="L3" i="4" s="1"/>
  <c r="I4" i="4"/>
  <c r="F13" i="4"/>
  <c r="L13" i="4" s="1"/>
  <c r="H6" i="4"/>
  <c r="H2" i="4"/>
  <c r="E2" i="4"/>
  <c r="K2" i="4" s="1"/>
  <c r="H7" i="4"/>
  <c r="H8" i="4"/>
  <c r="E9" i="4"/>
  <c r="K9" i="4" s="1"/>
  <c r="H9" i="4"/>
  <c r="E3" i="4"/>
  <c r="K3" i="4" s="1"/>
  <c r="H3" i="4"/>
  <c r="E10" i="4"/>
  <c r="K10" i="4" s="1"/>
  <c r="H10" i="4"/>
  <c r="H5" i="4"/>
  <c r="E4" i="4"/>
  <c r="K4" i="4" s="1"/>
  <c r="E11" i="4"/>
  <c r="K11" i="4" s="1"/>
  <c r="H4" i="4"/>
  <c r="H11" i="4"/>
  <c r="E5" i="4"/>
  <c r="K5" i="4" s="1"/>
  <c r="H13" i="4"/>
  <c r="E12" i="4"/>
  <c r="K12" i="4" s="1"/>
  <c r="H12" i="4"/>
  <c r="E13" i="4"/>
  <c r="K13" i="4" s="1"/>
  <c r="G6" i="4"/>
  <c r="M6" i="4" s="1"/>
  <c r="J6" i="4"/>
  <c r="G2" i="4"/>
  <c r="M2" i="4" s="1"/>
  <c r="J2" i="4"/>
  <c r="J7" i="4"/>
  <c r="J8" i="4"/>
  <c r="G9" i="4"/>
  <c r="M9" i="4" s="1"/>
  <c r="J9" i="4"/>
  <c r="G3" i="4"/>
  <c r="M3" i="4" s="1"/>
  <c r="J3" i="4"/>
  <c r="G10" i="4"/>
  <c r="M10" i="4" s="1"/>
  <c r="J10" i="4"/>
  <c r="J5" i="4"/>
  <c r="G4" i="4"/>
  <c r="M4" i="4" s="1"/>
  <c r="G11" i="4"/>
  <c r="M11" i="4" s="1"/>
  <c r="J4" i="4"/>
  <c r="J11" i="4"/>
  <c r="G5" i="4"/>
  <c r="M5" i="4" s="1"/>
  <c r="G12" i="4"/>
  <c r="M12" i="4" s="1"/>
  <c r="J12" i="4"/>
  <c r="G13" i="4"/>
  <c r="M13" i="4" s="1"/>
  <c r="J13" i="4"/>
  <c r="G47" i="1"/>
  <c r="F47" i="1"/>
  <c r="F131" i="1"/>
  <c r="G131" i="1"/>
  <c r="F304" i="1"/>
  <c r="G304" i="1"/>
  <c r="G305" i="1"/>
  <c r="F305" i="1"/>
  <c r="D340" i="5"/>
  <c r="F340" i="5" s="1"/>
  <c r="D341" i="5"/>
  <c r="F341" i="5" s="1"/>
  <c r="D295" i="5"/>
  <c r="F295" i="5" s="1"/>
  <c r="D296" i="5"/>
  <c r="F296" i="5" s="1"/>
  <c r="D297" i="5"/>
  <c r="F297" i="5" s="1"/>
  <c r="D328" i="5"/>
  <c r="F328" i="5" s="1"/>
  <c r="D329" i="5"/>
  <c r="F329" i="5" s="1"/>
  <c r="D330" i="5"/>
  <c r="F330" i="5" s="1"/>
  <c r="D289" i="5"/>
  <c r="F289" i="5" s="1"/>
  <c r="D290" i="5"/>
  <c r="F290" i="5" s="1"/>
  <c r="D291" i="5"/>
  <c r="F291" i="5" s="1"/>
  <c r="D249" i="5"/>
  <c r="F249" i="5" s="1"/>
  <c r="D250" i="5"/>
  <c r="F250" i="5" s="1"/>
  <c r="D251" i="5"/>
  <c r="F251" i="5" s="1"/>
  <c r="D177" i="5"/>
  <c r="F177" i="5" s="1"/>
  <c r="D178" i="5"/>
  <c r="F178" i="5" s="1"/>
  <c r="D179" i="5"/>
  <c r="F179" i="5" s="1"/>
  <c r="D226" i="5"/>
  <c r="F226" i="5" s="1"/>
  <c r="D227" i="5"/>
  <c r="F227" i="5" s="1"/>
  <c r="D228" i="5"/>
  <c r="F228" i="5" s="1"/>
  <c r="D203" i="5"/>
  <c r="F203" i="5" s="1"/>
  <c r="D204" i="5"/>
  <c r="F204" i="5" s="1"/>
  <c r="D205" i="5"/>
  <c r="F205" i="5" s="1"/>
  <c r="D148" i="5"/>
  <c r="F148" i="5" s="1"/>
  <c r="D146" i="5"/>
  <c r="F146" i="5" s="1"/>
  <c r="D147" i="5"/>
  <c r="F147" i="5" s="1"/>
  <c r="D155" i="5"/>
  <c r="F155" i="5" s="1"/>
  <c r="D156" i="5"/>
  <c r="F156" i="5" s="1"/>
  <c r="D157" i="5"/>
  <c r="F157" i="5" s="1"/>
  <c r="D122" i="5"/>
  <c r="F122" i="5" s="1"/>
  <c r="D123" i="5"/>
  <c r="F123" i="5" s="1"/>
  <c r="D121" i="5"/>
  <c r="F121" i="5" s="1"/>
  <c r="D60" i="5"/>
  <c r="F60" i="5" s="1"/>
  <c r="D61" i="5"/>
  <c r="F61" i="5" s="1"/>
  <c r="D62" i="5"/>
  <c r="F62" i="5" s="1"/>
  <c r="D42" i="5"/>
  <c r="F42" i="5" s="1"/>
  <c r="D43" i="5"/>
  <c r="F43" i="5" s="1"/>
  <c r="D83" i="5"/>
  <c r="F83" i="5" s="1"/>
  <c r="D85" i="5"/>
  <c r="F85" i="5" s="1"/>
  <c r="D84" i="5"/>
  <c r="F84" i="5" s="1"/>
  <c r="D14" i="5"/>
  <c r="F14" i="5" s="1"/>
  <c r="D15" i="5"/>
  <c r="F15" i="5" s="1"/>
  <c r="D16" i="5"/>
  <c r="F16" i="5" s="1"/>
  <c r="D334" i="5"/>
  <c r="F334" i="5" s="1"/>
  <c r="D335" i="5"/>
  <c r="F335" i="5" s="1"/>
  <c r="D336" i="5"/>
  <c r="F336" i="5" s="1"/>
  <c r="D356" i="5"/>
  <c r="F356" i="5" s="1"/>
  <c r="D354" i="5"/>
  <c r="F354" i="5" s="1"/>
  <c r="D355" i="5"/>
  <c r="F355" i="5" s="1"/>
  <c r="D321" i="5"/>
  <c r="F321" i="5" s="1"/>
  <c r="D322" i="5"/>
  <c r="F322" i="5" s="1"/>
  <c r="D323" i="5"/>
  <c r="F323" i="5" s="1"/>
  <c r="D248" i="5"/>
  <c r="F248" i="5" s="1"/>
  <c r="D247" i="5"/>
  <c r="F247" i="5" s="1"/>
  <c r="D279" i="5"/>
  <c r="F279" i="5" s="1"/>
  <c r="D277" i="5"/>
  <c r="F277" i="5" s="1"/>
  <c r="D278" i="5"/>
  <c r="F278" i="5" s="1"/>
  <c r="D241" i="5"/>
  <c r="F241" i="5" s="1"/>
  <c r="D239" i="5"/>
  <c r="F239" i="5" s="1"/>
  <c r="D240" i="5"/>
  <c r="F240" i="5" s="1"/>
  <c r="D172" i="5"/>
  <c r="F172" i="5" s="1"/>
  <c r="D173" i="5"/>
  <c r="F173" i="5" s="1"/>
  <c r="D174" i="5"/>
  <c r="F174" i="5" s="1"/>
  <c r="D221" i="5"/>
  <c r="F221" i="5" s="1"/>
  <c r="D222" i="5"/>
  <c r="F222" i="5" s="1"/>
  <c r="D223" i="5"/>
  <c r="F223" i="5" s="1"/>
  <c r="D198" i="5"/>
  <c r="F198" i="5" s="1"/>
  <c r="D199" i="5"/>
  <c r="F199" i="5" s="1"/>
  <c r="D140" i="5"/>
  <c r="F140" i="5" s="1"/>
  <c r="D141" i="5"/>
  <c r="F141" i="5" s="1"/>
  <c r="D142" i="5"/>
  <c r="F142" i="5" s="1"/>
  <c r="D149" i="5"/>
  <c r="F149" i="5" s="1"/>
  <c r="D150" i="5"/>
  <c r="F150" i="5" s="1"/>
  <c r="D151" i="5"/>
  <c r="F151" i="5" s="1"/>
  <c r="D106" i="5"/>
  <c r="F106" i="5" s="1"/>
  <c r="F232" i="1" s="1"/>
  <c r="D107" i="5"/>
  <c r="F107" i="5" s="1"/>
  <c r="F234" i="1" s="1"/>
  <c r="D108" i="5"/>
  <c r="F108" i="5" s="1"/>
  <c r="F233" i="1" s="1"/>
  <c r="D49" i="5"/>
  <c r="F49" i="5" s="1"/>
  <c r="D47" i="5"/>
  <c r="F47" i="5" s="1"/>
  <c r="D48" i="5"/>
  <c r="F48" i="5" s="1"/>
  <c r="D100" i="5"/>
  <c r="F100" i="5" s="1"/>
  <c r="D101" i="5"/>
  <c r="F101" i="5" s="1"/>
  <c r="D102" i="5"/>
  <c r="F102" i="5" s="1"/>
  <c r="D38" i="5"/>
  <c r="F38" i="5" s="1"/>
  <c r="D36" i="5"/>
  <c r="F36" i="5" s="1"/>
  <c r="D37" i="5"/>
  <c r="F37" i="5" s="1"/>
  <c r="D41" i="5"/>
  <c r="F41" i="5" s="1"/>
  <c r="D39" i="5"/>
  <c r="F39" i="5" s="1"/>
  <c r="D40" i="5"/>
  <c r="F40" i="5" s="1"/>
  <c r="D337" i="5"/>
  <c r="F337" i="5" s="1"/>
  <c r="D338" i="5"/>
  <c r="F338" i="5" s="1"/>
  <c r="D339" i="5"/>
  <c r="F339" i="5" s="1"/>
  <c r="D327" i="5"/>
  <c r="F327" i="5" s="1"/>
  <c r="D325" i="5"/>
  <c r="F325" i="5" s="1"/>
  <c r="D326" i="5"/>
  <c r="F326" i="5" s="1"/>
  <c r="D273" i="5"/>
  <c r="F273" i="5" s="1"/>
  <c r="D274" i="5"/>
  <c r="F274" i="5" s="1"/>
  <c r="D275" i="5"/>
  <c r="F275" i="5" s="1"/>
  <c r="D283" i="5"/>
  <c r="F283" i="5" s="1"/>
  <c r="D284" i="5"/>
  <c r="F284" i="5" s="1"/>
  <c r="D285" i="5"/>
  <c r="F285" i="5" s="1"/>
  <c r="D236" i="5"/>
  <c r="F236" i="5" s="1"/>
  <c r="D237" i="5"/>
  <c r="F237" i="5" s="1"/>
  <c r="D238" i="5"/>
  <c r="F238" i="5" s="1"/>
  <c r="D176" i="5"/>
  <c r="F176" i="5" s="1"/>
  <c r="D175" i="5"/>
  <c r="F175" i="5" s="1"/>
  <c r="D224" i="5"/>
  <c r="F224" i="5" s="1"/>
  <c r="D225" i="5"/>
  <c r="F225" i="5" s="1"/>
  <c r="D200" i="5"/>
  <c r="F200" i="5" s="1"/>
  <c r="D201" i="5"/>
  <c r="F201" i="5" s="1"/>
  <c r="D202" i="5"/>
  <c r="F202" i="5" s="1"/>
  <c r="D143" i="5"/>
  <c r="F143" i="5" s="1"/>
  <c r="D144" i="5"/>
  <c r="F144" i="5" s="1"/>
  <c r="D145" i="5"/>
  <c r="F145" i="5" s="1"/>
  <c r="D152" i="5"/>
  <c r="F152" i="5" s="1"/>
  <c r="D153" i="5"/>
  <c r="F153" i="5" s="1"/>
  <c r="D154" i="5"/>
  <c r="F154" i="5" s="1"/>
  <c r="D105" i="5"/>
  <c r="F105" i="5" s="1"/>
  <c r="D103" i="5"/>
  <c r="F103" i="5" s="1"/>
  <c r="D104" i="5"/>
  <c r="F104" i="5" s="1"/>
  <c r="D80" i="5"/>
  <c r="F80" i="5" s="1"/>
  <c r="D81" i="5"/>
  <c r="F81" i="5" s="1"/>
  <c r="D82" i="5"/>
  <c r="F82" i="5" s="1"/>
  <c r="D7" i="5"/>
  <c r="F7" i="5" s="1"/>
  <c r="D8" i="5"/>
  <c r="F8" i="5" s="1"/>
  <c r="D310" i="5"/>
  <c r="F310" i="5" s="1"/>
  <c r="D311" i="5"/>
  <c r="F311" i="5" s="1"/>
  <c r="D312" i="5"/>
  <c r="F312" i="5" s="1"/>
  <c r="D351" i="5"/>
  <c r="F351" i="5" s="1"/>
  <c r="D352" i="5"/>
  <c r="F352" i="5" s="1"/>
  <c r="D353" i="5"/>
  <c r="F353" i="5" s="1"/>
  <c r="D318" i="5"/>
  <c r="F318" i="5" s="1"/>
  <c r="D319" i="5"/>
  <c r="F319" i="5" s="1"/>
  <c r="D320" i="5"/>
  <c r="F320" i="5" s="1"/>
  <c r="D267" i="5"/>
  <c r="F267" i="5" s="1"/>
  <c r="D268" i="5"/>
  <c r="F268" i="5" s="1"/>
  <c r="D269" i="5"/>
  <c r="F269" i="5" s="1"/>
  <c r="D270" i="5"/>
  <c r="F270" i="5" s="1"/>
  <c r="D271" i="5"/>
  <c r="F271" i="5" s="1"/>
  <c r="D272" i="5"/>
  <c r="F272" i="5" s="1"/>
  <c r="D192" i="5"/>
  <c r="F192" i="5" s="1"/>
  <c r="D193" i="5"/>
  <c r="F193" i="5" s="1"/>
  <c r="D194" i="5"/>
  <c r="F194" i="5" s="1"/>
  <c r="D170" i="5"/>
  <c r="F170" i="5" s="1"/>
  <c r="D171" i="5"/>
  <c r="F171" i="5" s="1"/>
  <c r="D218" i="5"/>
  <c r="F218" i="5" s="1"/>
  <c r="D219" i="5"/>
  <c r="F219" i="5" s="1"/>
  <c r="D220" i="5"/>
  <c r="F220" i="5" s="1"/>
  <c r="D124" i="5"/>
  <c r="F124" i="5" s="1"/>
  <c r="D125" i="5"/>
  <c r="F125" i="5" s="1"/>
  <c r="D126" i="5"/>
  <c r="F126" i="5" s="1"/>
  <c r="D110" i="5"/>
  <c r="F110" i="5" s="1"/>
  <c r="D111" i="5"/>
  <c r="F111" i="5" s="1"/>
  <c r="D112" i="5"/>
  <c r="F112" i="5" s="1"/>
  <c r="D139" i="5"/>
  <c r="F139" i="5" s="1"/>
  <c r="D137" i="5"/>
  <c r="F137" i="5" s="1"/>
  <c r="D138" i="5"/>
  <c r="F138" i="5" s="1"/>
  <c r="D77" i="5"/>
  <c r="F77" i="5" s="1"/>
  <c r="D78" i="5"/>
  <c r="F78" i="5" s="1"/>
  <c r="D79" i="5"/>
  <c r="F79" i="5" s="1"/>
  <c r="D44" i="5"/>
  <c r="F44" i="5" s="1"/>
  <c r="D45" i="5"/>
  <c r="F45" i="5" s="1"/>
  <c r="D46" i="5"/>
  <c r="F46" i="5" s="1"/>
  <c r="D97" i="5"/>
  <c r="F97" i="5" s="1"/>
  <c r="D98" i="5"/>
  <c r="F98" i="5" s="1"/>
  <c r="D99" i="5"/>
  <c r="F99" i="5" s="1"/>
  <c r="D31" i="5"/>
  <c r="F31" i="5" s="1"/>
  <c r="D30" i="5"/>
  <c r="F30" i="5" s="1"/>
  <c r="D32" i="5"/>
  <c r="F32" i="5" s="1"/>
  <c r="D33" i="5"/>
  <c r="F33" i="5" s="1"/>
  <c r="D34" i="5"/>
  <c r="F34" i="5" s="1"/>
  <c r="D35" i="5"/>
  <c r="F35" i="5" s="1"/>
  <c r="D309" i="5"/>
  <c r="F309" i="5" s="1"/>
  <c r="D307" i="5"/>
  <c r="F307" i="5" s="1"/>
  <c r="D308" i="5"/>
  <c r="F308" i="5" s="1"/>
  <c r="D348" i="5"/>
  <c r="F348" i="5" s="1"/>
  <c r="D349" i="5"/>
  <c r="F349" i="5" s="1"/>
  <c r="D350" i="5"/>
  <c r="F350" i="5" s="1"/>
  <c r="D316" i="5"/>
  <c r="F316" i="5" s="1"/>
  <c r="D317" i="5"/>
  <c r="F317" i="5" s="1"/>
  <c r="D264" i="5"/>
  <c r="F264" i="5" s="1"/>
  <c r="D265" i="5"/>
  <c r="F265" i="5" s="1"/>
  <c r="D266" i="5"/>
  <c r="F266" i="5" s="1"/>
  <c r="D261" i="5"/>
  <c r="F261" i="5" s="1"/>
  <c r="D262" i="5"/>
  <c r="F262" i="5" s="1"/>
  <c r="D263" i="5"/>
  <c r="F263" i="5" s="1"/>
  <c r="D189" i="5"/>
  <c r="F189" i="5" s="1"/>
  <c r="D190" i="5"/>
  <c r="F190" i="5" s="1"/>
  <c r="D191" i="5"/>
  <c r="F191" i="5" s="1"/>
  <c r="D195" i="5"/>
  <c r="F195" i="5" s="1"/>
  <c r="D196" i="5"/>
  <c r="F196" i="5" s="1"/>
  <c r="D197" i="5"/>
  <c r="F197" i="5" s="1"/>
  <c r="D217" i="5"/>
  <c r="F217" i="5" s="1"/>
  <c r="D215" i="5"/>
  <c r="F215" i="5" s="1"/>
  <c r="D216" i="5"/>
  <c r="F216" i="5" s="1"/>
  <c r="D167" i="5"/>
  <c r="F167" i="5" s="1"/>
  <c r="D168" i="5"/>
  <c r="F168" i="5" s="1"/>
  <c r="D169" i="5"/>
  <c r="F169" i="5" s="1"/>
  <c r="D135" i="5"/>
  <c r="F135" i="5" s="1"/>
  <c r="D136" i="5"/>
  <c r="F136" i="5" s="1"/>
  <c r="D134" i="5"/>
  <c r="F134" i="5" s="1"/>
  <c r="D76" i="5"/>
  <c r="F76" i="5" s="1"/>
  <c r="D75" i="5"/>
  <c r="F75" i="5" s="1"/>
  <c r="D72" i="5"/>
  <c r="F72" i="5" s="1"/>
  <c r="D73" i="5"/>
  <c r="F73" i="5" s="1"/>
  <c r="D74" i="5"/>
  <c r="F74" i="5" s="1"/>
  <c r="D95" i="5"/>
  <c r="F95" i="5" s="1"/>
  <c r="D96" i="5"/>
  <c r="F96" i="5" s="1"/>
  <c r="D94" i="5"/>
  <c r="F94" i="5" s="1"/>
  <c r="D20" i="5"/>
  <c r="F20" i="5" s="1"/>
  <c r="D21" i="5"/>
  <c r="F21" i="5" s="1"/>
  <c r="D22" i="5"/>
  <c r="F22" i="5" s="1"/>
  <c r="D29" i="5"/>
  <c r="F29" i="5" s="1"/>
  <c r="D27" i="5"/>
  <c r="F27" i="5" s="1"/>
  <c r="D28" i="5"/>
  <c r="F28" i="5" s="1"/>
  <c r="D304" i="5"/>
  <c r="F304" i="5" s="1"/>
  <c r="D305" i="5"/>
  <c r="F305" i="5" s="1"/>
  <c r="D306" i="5"/>
  <c r="F306" i="5" s="1"/>
  <c r="D346" i="5"/>
  <c r="F346" i="5" s="1"/>
  <c r="D347" i="5"/>
  <c r="F347" i="5" s="1"/>
  <c r="D345" i="5"/>
  <c r="F345" i="5" s="1"/>
  <c r="D313" i="5"/>
  <c r="F313" i="5" s="1"/>
  <c r="D314" i="5"/>
  <c r="F314" i="5" s="1"/>
  <c r="D315" i="5"/>
  <c r="F315" i="5" s="1"/>
  <c r="D244" i="5"/>
  <c r="F244" i="5" s="1"/>
  <c r="D245" i="5"/>
  <c r="F245" i="5" s="1"/>
  <c r="D246" i="5"/>
  <c r="F246" i="5" s="1"/>
  <c r="D258" i="5"/>
  <c r="F258" i="5" s="1"/>
  <c r="D259" i="5"/>
  <c r="F259" i="5" s="1"/>
  <c r="D260" i="5"/>
  <c r="F260" i="5" s="1"/>
  <c r="D186" i="5"/>
  <c r="F186" i="5" s="1"/>
  <c r="D187" i="5"/>
  <c r="F187" i="5" s="1"/>
  <c r="D188" i="5"/>
  <c r="F188" i="5" s="1"/>
  <c r="D212" i="5"/>
  <c r="F212" i="5" s="1"/>
  <c r="D213" i="5"/>
  <c r="F213" i="5" s="1"/>
  <c r="D214" i="5"/>
  <c r="F214" i="5" s="1"/>
  <c r="D117" i="5"/>
  <c r="F117" i="5" s="1"/>
  <c r="D118" i="5"/>
  <c r="F118" i="5" s="1"/>
  <c r="D119" i="5"/>
  <c r="F119" i="5" s="1"/>
  <c r="D164" i="5"/>
  <c r="F164" i="5" s="1"/>
  <c r="D165" i="5"/>
  <c r="F165" i="5" s="1"/>
  <c r="D166" i="5"/>
  <c r="F166" i="5" s="1"/>
  <c r="D131" i="5"/>
  <c r="F131" i="5" s="1"/>
  <c r="D132" i="5"/>
  <c r="F132" i="5" s="1"/>
  <c r="D133" i="5"/>
  <c r="F133" i="5" s="1"/>
  <c r="D69" i="5"/>
  <c r="F69" i="5" s="1"/>
  <c r="D70" i="5"/>
  <c r="F70" i="5" s="1"/>
  <c r="D71" i="5"/>
  <c r="F71" i="5" s="1"/>
  <c r="D57" i="5"/>
  <c r="F57" i="5" s="1"/>
  <c r="D58" i="5"/>
  <c r="F58" i="5" s="1"/>
  <c r="D59" i="5"/>
  <c r="F59" i="5" s="1"/>
  <c r="D92" i="5"/>
  <c r="F92" i="5" s="1"/>
  <c r="D93" i="5"/>
  <c r="F93" i="5" s="1"/>
  <c r="D17" i="5"/>
  <c r="F17" i="5" s="1"/>
  <c r="D18" i="5"/>
  <c r="F18" i="5" s="1"/>
  <c r="D19" i="5"/>
  <c r="F19" i="5" s="1"/>
  <c r="D25" i="5"/>
  <c r="F25" i="5" s="1"/>
  <c r="D26" i="5"/>
  <c r="F26" i="5" s="1"/>
  <c r="D302" i="5"/>
  <c r="F302" i="5" s="1"/>
  <c r="D303" i="5"/>
  <c r="F303" i="5" s="1"/>
  <c r="D301" i="5"/>
  <c r="F301" i="5" s="1"/>
  <c r="D342" i="5"/>
  <c r="F342" i="5" s="1"/>
  <c r="D343" i="5"/>
  <c r="F343" i="5" s="1"/>
  <c r="D344" i="5"/>
  <c r="F344" i="5" s="1"/>
  <c r="D286" i="5"/>
  <c r="F286" i="5" s="1"/>
  <c r="D287" i="5"/>
  <c r="F287" i="5" s="1"/>
  <c r="D288" i="5"/>
  <c r="F288" i="5" s="1"/>
  <c r="D242" i="5"/>
  <c r="F242" i="5" s="1"/>
  <c r="D243" i="5"/>
  <c r="F243" i="5" s="1"/>
  <c r="D257" i="5"/>
  <c r="F257" i="5" s="1"/>
  <c r="D255" i="5"/>
  <c r="F255" i="5" s="1"/>
  <c r="D256" i="5"/>
  <c r="F256" i="5" s="1"/>
  <c r="D185" i="5"/>
  <c r="F185" i="5" s="1"/>
  <c r="D183" i="5"/>
  <c r="F183" i="5" s="1"/>
  <c r="D184" i="5"/>
  <c r="F184" i="5" s="1"/>
  <c r="D232" i="5"/>
  <c r="F232" i="5" s="1"/>
  <c r="D233" i="5"/>
  <c r="F233" i="5" s="1"/>
  <c r="D234" i="5"/>
  <c r="F234" i="5" s="1"/>
  <c r="D209" i="5"/>
  <c r="F209" i="5" s="1"/>
  <c r="D210" i="5"/>
  <c r="F210" i="5" s="1"/>
  <c r="D211" i="5"/>
  <c r="F211" i="5" s="1"/>
  <c r="D116" i="5"/>
  <c r="F116" i="5" s="1"/>
  <c r="D114" i="5"/>
  <c r="F114" i="5" s="1"/>
  <c r="D115" i="5"/>
  <c r="F115" i="5" s="1"/>
  <c r="D162" i="5"/>
  <c r="F162" i="5" s="1"/>
  <c r="D163" i="5"/>
  <c r="F163" i="5" s="1"/>
  <c r="D161" i="5"/>
  <c r="F161" i="5" s="1"/>
  <c r="D67" i="5"/>
  <c r="F67" i="5" s="1"/>
  <c r="D68" i="5"/>
  <c r="F68" i="5" s="1"/>
  <c r="D66" i="5"/>
  <c r="F66" i="5" s="1"/>
  <c r="D55" i="5"/>
  <c r="F55" i="5" s="1"/>
  <c r="D54" i="5"/>
  <c r="F54" i="5" s="1"/>
  <c r="D56" i="5"/>
  <c r="F56" i="5" s="1"/>
  <c r="D89" i="5"/>
  <c r="F89" i="5" s="1"/>
  <c r="D90" i="5"/>
  <c r="F90" i="5" s="1"/>
  <c r="D91" i="5"/>
  <c r="F91" i="5" s="1"/>
  <c r="D11" i="5"/>
  <c r="F11" i="5" s="1"/>
  <c r="D12" i="5"/>
  <c r="F12" i="5" s="1"/>
  <c r="D13" i="5"/>
  <c r="F13" i="5" s="1"/>
  <c r="D23" i="5"/>
  <c r="F23" i="5" s="1"/>
  <c r="D24" i="5"/>
  <c r="F24" i="5" s="1"/>
  <c r="D299" i="5"/>
  <c r="F299" i="5" s="1"/>
  <c r="D300" i="5"/>
  <c r="F300" i="5" s="1"/>
  <c r="D298" i="5"/>
  <c r="F298" i="5" s="1"/>
  <c r="D331" i="5"/>
  <c r="F331" i="5" s="1"/>
  <c r="D332" i="5"/>
  <c r="F332" i="5" s="1"/>
  <c r="D333" i="5"/>
  <c r="F333" i="5" s="1"/>
  <c r="D280" i="5"/>
  <c r="F280" i="5" s="1"/>
  <c r="D281" i="5"/>
  <c r="F281" i="5" s="1"/>
  <c r="D282" i="5"/>
  <c r="F282" i="5" s="1"/>
  <c r="D292" i="5"/>
  <c r="F292" i="5" s="1"/>
  <c r="D293" i="5"/>
  <c r="F293" i="5" s="1"/>
  <c r="D294" i="5"/>
  <c r="F294" i="5" s="1"/>
  <c r="D252" i="5"/>
  <c r="F252" i="5" s="1"/>
  <c r="D253" i="5"/>
  <c r="F253" i="5" s="1"/>
  <c r="D254" i="5"/>
  <c r="F254" i="5" s="1"/>
  <c r="D180" i="5"/>
  <c r="F180" i="5" s="1"/>
  <c r="D181" i="5"/>
  <c r="F181" i="5" s="1"/>
  <c r="D182" i="5"/>
  <c r="F182" i="5" s="1"/>
  <c r="D229" i="5"/>
  <c r="F229" i="5" s="1"/>
  <c r="D230" i="5"/>
  <c r="F230" i="5" s="1"/>
  <c r="D231" i="5"/>
  <c r="F231" i="5" s="1"/>
  <c r="D207" i="5"/>
  <c r="F207" i="5" s="1"/>
  <c r="D208" i="5"/>
  <c r="F208" i="5" s="1"/>
  <c r="D206" i="5"/>
  <c r="F206" i="5" s="1"/>
  <c r="D158" i="5"/>
  <c r="F158" i="5" s="1"/>
  <c r="D159" i="5"/>
  <c r="F159" i="5" s="1"/>
  <c r="D160" i="5"/>
  <c r="F160" i="5" s="1"/>
  <c r="D127" i="5"/>
  <c r="F127" i="5" s="1"/>
  <c r="D128" i="5"/>
  <c r="F128" i="5" s="1"/>
  <c r="D129" i="5"/>
  <c r="F129" i="5" s="1"/>
  <c r="D65" i="5"/>
  <c r="F65" i="5" s="1"/>
  <c r="D63" i="5"/>
  <c r="F63" i="5" s="1"/>
  <c r="D64" i="5"/>
  <c r="F64" i="5" s="1"/>
  <c r="D53" i="5"/>
  <c r="F53" i="5" s="1"/>
  <c r="D52" i="5"/>
  <c r="F52" i="5" s="1"/>
  <c r="D51" i="5"/>
  <c r="F51" i="5" s="1"/>
  <c r="D87" i="5"/>
  <c r="F87" i="5" s="1"/>
  <c r="D88" i="5"/>
  <c r="F88" i="5" s="1"/>
  <c r="D86" i="5"/>
  <c r="F86" i="5" s="1"/>
  <c r="D9" i="5"/>
  <c r="F9" i="5" s="1"/>
  <c r="D10" i="5"/>
  <c r="F10" i="5" s="1"/>
  <c r="D4" i="5"/>
  <c r="F4" i="5" s="1"/>
  <c r="D5" i="5"/>
  <c r="F5" i="5" s="1"/>
  <c r="D6" i="5"/>
  <c r="F6" i="5" s="1"/>
  <c r="C50" i="5"/>
  <c r="C109" i="5"/>
  <c r="I132" i="1" s="1" a="1"/>
  <c r="I132" i="1" s="1"/>
  <c r="C113" i="5"/>
  <c r="K39" i="1" s="1" a="1"/>
  <c r="K39" i="1" s="1"/>
  <c r="C120" i="5"/>
  <c r="C130" i="5"/>
  <c r="I304" i="1" s="1" a="1"/>
  <c r="I304" i="1" s="1"/>
  <c r="C235" i="5"/>
  <c r="C276" i="5"/>
  <c r="K65" i="1" s="1" a="1"/>
  <c r="K65" i="1" s="1"/>
  <c r="C324" i="5"/>
  <c r="C47" i="1" s="1"/>
  <c r="P12" i="4" l="1"/>
  <c r="P2" i="4"/>
  <c r="P10" i="4"/>
  <c r="N11" i="4"/>
  <c r="N9" i="4"/>
  <c r="N5" i="4"/>
  <c r="P9" i="4"/>
  <c r="P13" i="4"/>
  <c r="P3" i="4"/>
  <c r="N13" i="4"/>
  <c r="P4" i="4"/>
  <c r="P5" i="4"/>
  <c r="P11" i="4"/>
  <c r="N10" i="4"/>
  <c r="N3" i="4"/>
  <c r="N4" i="4"/>
  <c r="N12" i="4"/>
  <c r="N2" i="4"/>
  <c r="O9" i="4"/>
  <c r="O2" i="4"/>
  <c r="O11" i="4"/>
  <c r="O13" i="4"/>
  <c r="O4" i="4"/>
  <c r="O10" i="4"/>
  <c r="O12" i="4"/>
  <c r="O3" i="4"/>
  <c r="O5" i="4"/>
  <c r="F8" i="4"/>
  <c r="C304" i="1"/>
  <c r="D304" i="1" s="1"/>
  <c r="G7" i="4"/>
  <c r="M7" i="4" s="1"/>
  <c r="G8" i="4"/>
  <c r="M8" i="4" s="1"/>
  <c r="E8" i="4"/>
  <c r="K8" i="4" s="1"/>
  <c r="F7" i="4"/>
  <c r="L7" i="4" s="1"/>
  <c r="E7" i="4"/>
  <c r="K7" i="4" s="1"/>
  <c r="E6" i="4"/>
  <c r="K6" i="4" s="1"/>
  <c r="N6" i="4" s="1"/>
  <c r="L8" i="4"/>
  <c r="F241" i="1"/>
  <c r="G241" i="1"/>
  <c r="F127" i="1"/>
  <c r="G127" i="1"/>
  <c r="G21" i="1"/>
  <c r="F21" i="1"/>
  <c r="G228" i="1"/>
  <c r="F228" i="1"/>
  <c r="G255" i="1"/>
  <c r="F255" i="1"/>
  <c r="G58" i="1"/>
  <c r="F58" i="1"/>
  <c r="F117" i="1"/>
  <c r="G117" i="1"/>
  <c r="G148" i="1"/>
  <c r="F148" i="1"/>
  <c r="F48" i="1"/>
  <c r="G48" i="1"/>
  <c r="F303" i="1"/>
  <c r="G303" i="1"/>
  <c r="G298" i="1"/>
  <c r="F298" i="1"/>
  <c r="F180" i="1"/>
  <c r="G180" i="1"/>
  <c r="F150" i="1"/>
  <c r="G150" i="1"/>
  <c r="G22" i="1"/>
  <c r="F22" i="1"/>
  <c r="F254" i="1"/>
  <c r="G254" i="1"/>
  <c r="G19" i="1"/>
  <c r="F19" i="1"/>
  <c r="G183" i="1"/>
  <c r="F183" i="1"/>
  <c r="F55" i="1"/>
  <c r="G55" i="1"/>
  <c r="F260" i="1"/>
  <c r="G260" i="1"/>
  <c r="G172" i="1"/>
  <c r="F172" i="1"/>
  <c r="G28" i="1"/>
  <c r="F28" i="1"/>
  <c r="G288" i="1"/>
  <c r="F288" i="1"/>
  <c r="G259" i="1"/>
  <c r="F259" i="1"/>
  <c r="G270" i="1"/>
  <c r="F270" i="1"/>
  <c r="F151" i="1"/>
  <c r="G151" i="1"/>
  <c r="G61" i="1"/>
  <c r="F61" i="1"/>
  <c r="G142" i="1"/>
  <c r="F142" i="1"/>
  <c r="F49" i="1"/>
  <c r="G49" i="1"/>
  <c r="F132" i="1"/>
  <c r="G132" i="1"/>
  <c r="G184" i="1"/>
  <c r="F184" i="1"/>
  <c r="F29" i="1"/>
  <c r="G29" i="1"/>
  <c r="F206" i="1"/>
  <c r="G206" i="1"/>
  <c r="F273" i="1"/>
  <c r="G273" i="1"/>
  <c r="F163" i="1"/>
  <c r="G163" i="1"/>
  <c r="F292" i="1"/>
  <c r="G292" i="1"/>
  <c r="F272" i="1"/>
  <c r="G272" i="1"/>
  <c r="G129" i="1"/>
  <c r="F129" i="1"/>
  <c r="F26" i="1"/>
  <c r="G26" i="1"/>
  <c r="G41" i="1"/>
  <c r="F41" i="1"/>
  <c r="G114" i="1"/>
  <c r="F114" i="1"/>
  <c r="F262" i="1"/>
  <c r="G262" i="1"/>
  <c r="F171" i="1"/>
  <c r="G171" i="1"/>
  <c r="G10" i="1"/>
  <c r="F10" i="1"/>
  <c r="F261" i="1"/>
  <c r="G261" i="1"/>
  <c r="F155" i="1"/>
  <c r="G155" i="1"/>
  <c r="F38" i="1"/>
  <c r="G38" i="1"/>
  <c r="G68" i="1"/>
  <c r="F68" i="1"/>
  <c r="F243" i="1"/>
  <c r="G243" i="1"/>
  <c r="G269" i="1"/>
  <c r="F269" i="1"/>
  <c r="F256" i="1"/>
  <c r="G256" i="1"/>
  <c r="C305" i="1"/>
  <c r="D305" i="1" s="1"/>
  <c r="F157" i="1"/>
  <c r="G157" i="1"/>
  <c r="G125" i="1"/>
  <c r="F125" i="1"/>
  <c r="G154" i="1"/>
  <c r="F154" i="1"/>
  <c r="G182" i="1"/>
  <c r="F182" i="1"/>
  <c r="G299" i="1"/>
  <c r="F299" i="1"/>
  <c r="G53" i="1"/>
  <c r="F53" i="1"/>
  <c r="F276" i="1"/>
  <c r="G276" i="1"/>
  <c r="F176" i="1"/>
  <c r="G176" i="1"/>
  <c r="F173" i="1"/>
  <c r="G173" i="1"/>
  <c r="F30" i="1"/>
  <c r="G30" i="1"/>
  <c r="G291" i="1"/>
  <c r="F291" i="1"/>
  <c r="F252" i="1"/>
  <c r="G252" i="1"/>
  <c r="G9" i="1"/>
  <c r="F9" i="1"/>
  <c r="F231" i="1"/>
  <c r="G231" i="1"/>
  <c r="G4" i="1"/>
  <c r="F4" i="1"/>
  <c r="G62" i="1"/>
  <c r="F62" i="1"/>
  <c r="G57" i="1"/>
  <c r="F57" i="1"/>
  <c r="F258" i="1"/>
  <c r="G258" i="1"/>
  <c r="F115" i="1"/>
  <c r="G115" i="1"/>
  <c r="G181" i="1"/>
  <c r="F181" i="1"/>
  <c r="G31" i="1"/>
  <c r="F31" i="1"/>
  <c r="G242" i="1"/>
  <c r="F242" i="1"/>
  <c r="G168" i="1"/>
  <c r="F168" i="1"/>
  <c r="G283" i="1"/>
  <c r="F283" i="1"/>
  <c r="G73" i="1"/>
  <c r="F73" i="1"/>
  <c r="G134" i="1"/>
  <c r="F134" i="1"/>
  <c r="F133" i="1"/>
  <c r="G133" i="1"/>
  <c r="F67" i="1"/>
  <c r="G67" i="1"/>
  <c r="F45" i="1"/>
  <c r="G45" i="1"/>
  <c r="F191" i="1"/>
  <c r="G191" i="1"/>
  <c r="F275" i="1"/>
  <c r="G275" i="1"/>
  <c r="F147" i="1"/>
  <c r="G147" i="1"/>
  <c r="F175" i="1"/>
  <c r="G175" i="1"/>
  <c r="G71" i="1"/>
  <c r="F71" i="1"/>
  <c r="F118" i="1"/>
  <c r="G118" i="1"/>
  <c r="F277" i="1"/>
  <c r="G277" i="1"/>
  <c r="G69" i="1"/>
  <c r="F69" i="1"/>
  <c r="F265" i="1"/>
  <c r="G265" i="1"/>
  <c r="F239" i="1"/>
  <c r="G239" i="1"/>
  <c r="G35" i="1"/>
  <c r="F35" i="1"/>
  <c r="F285" i="1"/>
  <c r="G285" i="1"/>
  <c r="G264" i="1"/>
  <c r="F264" i="1"/>
  <c r="G7" i="1"/>
  <c r="F7" i="1"/>
  <c r="G60" i="1"/>
  <c r="F60" i="1"/>
  <c r="G54" i="1"/>
  <c r="F54" i="1"/>
  <c r="F278" i="1"/>
  <c r="G278" i="1"/>
  <c r="G146" i="1"/>
  <c r="F146" i="1"/>
  <c r="F33" i="1"/>
  <c r="G33" i="1"/>
  <c r="F237" i="1"/>
  <c r="G237" i="1"/>
  <c r="G185" i="1"/>
  <c r="F185" i="1"/>
  <c r="G233" i="1"/>
  <c r="G15" i="1"/>
  <c r="F15" i="1"/>
  <c r="G46" i="1"/>
  <c r="F46" i="1"/>
  <c r="F207" i="1"/>
  <c r="G207" i="1"/>
  <c r="F39" i="1"/>
  <c r="G39" i="1"/>
  <c r="F162" i="1"/>
  <c r="G162" i="1"/>
  <c r="G70" i="1"/>
  <c r="F70" i="1"/>
  <c r="G59" i="1"/>
  <c r="F59" i="1"/>
  <c r="G290" i="1"/>
  <c r="F290" i="1"/>
  <c r="G238" i="1"/>
  <c r="F238" i="1"/>
  <c r="F161" i="1"/>
  <c r="G161" i="1"/>
  <c r="F145" i="1"/>
  <c r="G145" i="1"/>
  <c r="F244" i="1"/>
  <c r="G244" i="1"/>
  <c r="G122" i="1"/>
  <c r="F122" i="1"/>
  <c r="G159" i="1"/>
  <c r="F159" i="1"/>
  <c r="G141" i="1"/>
  <c r="F141" i="1"/>
  <c r="F247" i="1"/>
  <c r="G247" i="1"/>
  <c r="G65" i="1"/>
  <c r="F65" i="1"/>
  <c r="G137" i="1"/>
  <c r="F137" i="1"/>
  <c r="G295" i="1"/>
  <c r="F295" i="1"/>
  <c r="F281" i="1"/>
  <c r="G281" i="1"/>
  <c r="G240" i="1"/>
  <c r="F240" i="1"/>
  <c r="G164" i="1"/>
  <c r="F164" i="1"/>
  <c r="F284" i="1"/>
  <c r="G284" i="1"/>
  <c r="F75" i="1"/>
  <c r="G75" i="1"/>
  <c r="F156" i="1"/>
  <c r="G156" i="1"/>
  <c r="G8" i="1"/>
  <c r="F8" i="1"/>
  <c r="F268" i="1"/>
  <c r="G268" i="1"/>
  <c r="F266" i="1"/>
  <c r="G266" i="1"/>
  <c r="G167" i="1"/>
  <c r="F167" i="1"/>
  <c r="G302" i="1"/>
  <c r="F302" i="1"/>
  <c r="F229" i="1"/>
  <c r="G229" i="1"/>
  <c r="F236" i="1"/>
  <c r="G236" i="1"/>
  <c r="F282" i="1"/>
  <c r="G282" i="1"/>
  <c r="G234" i="1"/>
  <c r="G174" i="1"/>
  <c r="F174" i="1"/>
  <c r="F195" i="1"/>
  <c r="G195" i="1"/>
  <c r="G72" i="1"/>
  <c r="F72" i="1"/>
  <c r="G140" i="1"/>
  <c r="F140" i="1"/>
  <c r="G16" i="1"/>
  <c r="F16" i="1"/>
  <c r="G56" i="1"/>
  <c r="F56" i="1"/>
  <c r="F179" i="1"/>
  <c r="G179" i="1"/>
  <c r="F3" i="1"/>
  <c r="G3" i="1"/>
  <c r="F153" i="1"/>
  <c r="G153" i="1"/>
  <c r="F245" i="1"/>
  <c r="G245" i="1"/>
  <c r="F169" i="1"/>
  <c r="G169" i="1"/>
  <c r="F116" i="1"/>
  <c r="G116" i="1"/>
  <c r="F66" i="1"/>
  <c r="G66" i="1"/>
  <c r="G136" i="1"/>
  <c r="F136" i="1"/>
  <c r="G18" i="1"/>
  <c r="F18" i="1"/>
  <c r="G211" i="1"/>
  <c r="F211" i="1"/>
  <c r="F160" i="1"/>
  <c r="G160" i="1"/>
  <c r="G294" i="1"/>
  <c r="F294" i="1"/>
  <c r="G74" i="1"/>
  <c r="F74" i="1"/>
  <c r="F280" i="1"/>
  <c r="G280" i="1"/>
  <c r="F135" i="1"/>
  <c r="G135" i="1"/>
  <c r="F253" i="1"/>
  <c r="G253" i="1"/>
  <c r="F121" i="1"/>
  <c r="G121" i="1"/>
  <c r="F300" i="1"/>
  <c r="G300" i="1"/>
  <c r="F296" i="1"/>
  <c r="G296" i="1"/>
  <c r="F230" i="1"/>
  <c r="G230" i="1"/>
  <c r="G235" i="1"/>
  <c r="F235" i="1"/>
  <c r="G37" i="1"/>
  <c r="F37" i="1"/>
  <c r="F279" i="1"/>
  <c r="G279" i="1"/>
  <c r="G232" i="1"/>
  <c r="F27" i="1"/>
  <c r="G27" i="1"/>
  <c r="F126" i="1"/>
  <c r="G126" i="1"/>
  <c r="F289" i="1"/>
  <c r="G289" i="1"/>
  <c r="G52" i="1"/>
  <c r="F52" i="1"/>
  <c r="G263" i="1"/>
  <c r="F263" i="1"/>
  <c r="G227" i="1"/>
  <c r="F227" i="1"/>
  <c r="F152" i="1"/>
  <c r="G152" i="1"/>
  <c r="G130" i="1"/>
  <c r="F130" i="1"/>
  <c r="G139" i="1"/>
  <c r="F139" i="1"/>
  <c r="F248" i="1"/>
  <c r="G248" i="1"/>
  <c r="G12" i="1"/>
  <c r="F12" i="1"/>
  <c r="F63" i="1"/>
  <c r="G63" i="1"/>
  <c r="G36" i="1"/>
  <c r="F36" i="1"/>
  <c r="F165" i="1"/>
  <c r="G165" i="1"/>
  <c r="G138" i="1"/>
  <c r="F138" i="1"/>
  <c r="G158" i="1"/>
  <c r="F158" i="1"/>
  <c r="F271" i="1"/>
  <c r="G271" i="1"/>
  <c r="G124" i="1"/>
  <c r="F124" i="1"/>
  <c r="G40" i="1"/>
  <c r="F40" i="1"/>
  <c r="G301" i="1"/>
  <c r="F301" i="1"/>
  <c r="F297" i="1"/>
  <c r="G297" i="1"/>
  <c r="G23" i="1"/>
  <c r="F23" i="1"/>
  <c r="G42" i="1"/>
  <c r="F42" i="1"/>
  <c r="F144" i="1"/>
  <c r="G144" i="1"/>
  <c r="F267" i="1"/>
  <c r="G267" i="1"/>
  <c r="F197" i="1"/>
  <c r="G197" i="1"/>
  <c r="F34" i="1"/>
  <c r="G34" i="1"/>
  <c r="G128" i="1"/>
  <c r="F128" i="1"/>
  <c r="G13" i="1"/>
  <c r="F13" i="1"/>
  <c r="G287" i="1"/>
  <c r="F287" i="1"/>
  <c r="G249" i="1"/>
  <c r="F249" i="1"/>
  <c r="G20" i="1"/>
  <c r="F20" i="1"/>
  <c r="F149" i="1"/>
  <c r="G149" i="1"/>
  <c r="F177" i="1"/>
  <c r="G177" i="1"/>
  <c r="G120" i="1"/>
  <c r="F120" i="1"/>
  <c r="G43" i="1"/>
  <c r="F43" i="1"/>
  <c r="F251" i="1"/>
  <c r="G251" i="1"/>
  <c r="G11" i="1"/>
  <c r="F11" i="1"/>
  <c r="G293" i="1"/>
  <c r="F293" i="1"/>
  <c r="F17" i="1"/>
  <c r="G17" i="1"/>
  <c r="F257" i="1"/>
  <c r="G257" i="1"/>
  <c r="F170" i="1"/>
  <c r="G170" i="1"/>
  <c r="G166" i="1"/>
  <c r="F166" i="1"/>
  <c r="G123" i="1"/>
  <c r="F123" i="1"/>
  <c r="F24" i="1"/>
  <c r="G24" i="1"/>
  <c r="F25" i="1"/>
  <c r="G25" i="1"/>
  <c r="G95" i="1"/>
  <c r="F95" i="1"/>
  <c r="F274" i="1"/>
  <c r="G274" i="1"/>
  <c r="G51" i="1"/>
  <c r="F51" i="1"/>
  <c r="F44" i="1"/>
  <c r="G44" i="1"/>
  <c r="G250" i="1"/>
  <c r="F250" i="1"/>
  <c r="F246" i="1"/>
  <c r="G246" i="1"/>
  <c r="G178" i="1"/>
  <c r="F178" i="1"/>
  <c r="F32" i="1"/>
  <c r="G32" i="1"/>
  <c r="G119" i="1"/>
  <c r="F119" i="1"/>
  <c r="G14" i="1"/>
  <c r="F14" i="1"/>
  <c r="F286" i="1"/>
  <c r="G286" i="1"/>
  <c r="G143" i="1"/>
  <c r="F143" i="1"/>
  <c r="K304" i="1" a="1"/>
  <c r="K304" i="1" s="1"/>
  <c r="D47" i="1"/>
  <c r="M47" i="1" a="1"/>
  <c r="M47" i="1" s="1"/>
  <c r="K131" i="1" a="1"/>
  <c r="K131" i="1" s="1"/>
  <c r="C313" i="5"/>
  <c r="I64" i="1" s="1" a="1"/>
  <c r="I64" i="1" s="1"/>
  <c r="C314" i="5"/>
  <c r="C288" i="1" s="1"/>
  <c r="C315" i="5"/>
  <c r="C290" i="1" s="1"/>
  <c r="C246" i="5"/>
  <c r="C244" i="5"/>
  <c r="C245" i="5"/>
  <c r="C177" i="5"/>
  <c r="K11" i="1" s="1" a="1"/>
  <c r="K11" i="1" s="1"/>
  <c r="C178" i="5"/>
  <c r="K12" i="1" s="1" a="1"/>
  <c r="K12" i="1" s="1"/>
  <c r="C179" i="5"/>
  <c r="K10" i="1" s="1" a="1"/>
  <c r="K10" i="1" s="1"/>
  <c r="C310" i="5"/>
  <c r="K15" i="1" s="1" a="1"/>
  <c r="K15" i="1" s="1"/>
  <c r="C311" i="5"/>
  <c r="K67" i="1" s="1" a="1"/>
  <c r="K67" i="1" s="1"/>
  <c r="C312" i="5"/>
  <c r="K26" i="1" s="1" a="1"/>
  <c r="K26" i="1" s="1"/>
  <c r="C198" i="5"/>
  <c r="I121" i="1" s="1" a="1"/>
  <c r="I121" i="1" s="1"/>
  <c r="C199" i="5"/>
  <c r="C174" i="1" s="1"/>
  <c r="C328" i="5"/>
  <c r="I19" i="1" s="1" a="1"/>
  <c r="I19" i="1" s="1"/>
  <c r="C329" i="5"/>
  <c r="I20" i="1" s="1" a="1"/>
  <c r="I20" i="1" s="1"/>
  <c r="C330" i="5"/>
  <c r="C218" i="5"/>
  <c r="I129" i="1" s="1" a="1"/>
  <c r="I129" i="1" s="1"/>
  <c r="C219" i="5"/>
  <c r="I133" i="1" s="1" a="1"/>
  <c r="I133" i="1" s="1"/>
  <c r="C220" i="5"/>
  <c r="C167" i="1" s="1"/>
  <c r="C149" i="5"/>
  <c r="C228" i="1" s="1"/>
  <c r="C150" i="5"/>
  <c r="I156" i="1" s="1" a="1"/>
  <c r="I156" i="1" s="1"/>
  <c r="C151" i="5"/>
  <c r="I165" i="1" s="1" a="1"/>
  <c r="I165" i="1" s="1"/>
  <c r="C22" i="5"/>
  <c r="C156" i="1" s="1"/>
  <c r="C20" i="5"/>
  <c r="C21" i="5"/>
  <c r="C280" i="1" s="1"/>
  <c r="C269" i="5"/>
  <c r="C267" i="5"/>
  <c r="C268" i="5"/>
  <c r="C131" i="5"/>
  <c r="C132" i="5"/>
  <c r="C240" i="1" s="1"/>
  <c r="C133" i="5"/>
  <c r="C239" i="1" s="1"/>
  <c r="C331" i="5"/>
  <c r="I42" i="1" s="1" a="1"/>
  <c r="I42" i="1" s="1"/>
  <c r="C332" i="5"/>
  <c r="I44" i="1" s="1" a="1"/>
  <c r="I44" i="1" s="1"/>
  <c r="C333" i="5"/>
  <c r="I27" i="1" s="1" a="1"/>
  <c r="I27" i="1" s="1"/>
  <c r="C242" i="5"/>
  <c r="C243" i="5"/>
  <c r="C353" i="5"/>
  <c r="I43" i="1" s="1" a="1"/>
  <c r="I43" i="1" s="1"/>
  <c r="C351" i="5"/>
  <c r="I34" i="1" s="1" a="1"/>
  <c r="I34" i="1" s="1"/>
  <c r="C352" i="5"/>
  <c r="I32" i="1" s="1" a="1"/>
  <c r="I32" i="1" s="1"/>
  <c r="C261" i="5"/>
  <c r="I233" i="1" s="1" a="1"/>
  <c r="I233" i="1" s="1"/>
  <c r="C262" i="5"/>
  <c r="I234" i="1" s="1" a="1"/>
  <c r="I234" i="1" s="1"/>
  <c r="C263" i="5"/>
  <c r="I232" i="1" s="1" a="1"/>
  <c r="I232" i="1" s="1"/>
  <c r="C196" i="5"/>
  <c r="C197" i="5"/>
  <c r="C195" i="5"/>
  <c r="C129" i="5"/>
  <c r="C169" i="1" s="1"/>
  <c r="C127" i="5"/>
  <c r="C149" i="1" s="1"/>
  <c r="C128" i="5"/>
  <c r="C227" i="1" s="1"/>
  <c r="C63" i="5"/>
  <c r="C64" i="5"/>
  <c r="C65" i="5"/>
  <c r="C348" i="5"/>
  <c r="C349" i="5"/>
  <c r="C350" i="5"/>
  <c r="C325" i="5"/>
  <c r="C73" i="1" s="1"/>
  <c r="C326" i="5"/>
  <c r="I10" i="1" s="1" a="1"/>
  <c r="I10" i="1" s="1"/>
  <c r="C327" i="5"/>
  <c r="I12" i="1" s="1" a="1"/>
  <c r="I12" i="1" s="1"/>
  <c r="C306" i="5"/>
  <c r="C36" i="1" s="1"/>
  <c r="C304" i="5"/>
  <c r="C38" i="1" s="1"/>
  <c r="C305" i="5"/>
  <c r="C17" i="1" s="1"/>
  <c r="C280" i="5"/>
  <c r="C141" i="1" s="1"/>
  <c r="C281" i="5"/>
  <c r="C145" i="1" s="1"/>
  <c r="C282" i="5"/>
  <c r="C299" i="1" s="1"/>
  <c r="C258" i="5"/>
  <c r="C284" i="1" s="1"/>
  <c r="C259" i="5"/>
  <c r="C285" i="1" s="1"/>
  <c r="C260" i="5"/>
  <c r="C291" i="1" s="1"/>
  <c r="C238" i="5"/>
  <c r="C298" i="1" s="1"/>
  <c r="C236" i="5"/>
  <c r="C283" i="1" s="1"/>
  <c r="C237" i="5"/>
  <c r="C292" i="1" s="1"/>
  <c r="C215" i="5"/>
  <c r="C158" i="1" s="1"/>
  <c r="C216" i="5"/>
  <c r="C217" i="5"/>
  <c r="C192" i="5"/>
  <c r="C193" i="5"/>
  <c r="C194" i="5"/>
  <c r="C170" i="5"/>
  <c r="K27" i="1" s="1" a="1"/>
  <c r="K27" i="1" s="1"/>
  <c r="C171" i="5"/>
  <c r="C25" i="1" s="1"/>
  <c r="C146" i="5"/>
  <c r="C147" i="5"/>
  <c r="C148" i="5"/>
  <c r="C124" i="5"/>
  <c r="C125" i="5"/>
  <c r="C126" i="5"/>
  <c r="C107" i="5"/>
  <c r="C108" i="5"/>
  <c r="C106" i="5"/>
  <c r="C84" i="5"/>
  <c r="C256" i="1" s="1"/>
  <c r="C85" i="5"/>
  <c r="C262" i="1" s="1"/>
  <c r="C83" i="5"/>
  <c r="C275" i="1" s="1"/>
  <c r="C62" i="5"/>
  <c r="C60" i="5"/>
  <c r="C61" i="5"/>
  <c r="C39" i="5"/>
  <c r="C269" i="1" s="1"/>
  <c r="C40" i="5"/>
  <c r="C250" i="1" s="1"/>
  <c r="C41" i="5"/>
  <c r="C272" i="1" s="1"/>
  <c r="C17" i="5"/>
  <c r="C18" i="5"/>
  <c r="C19" i="5"/>
  <c r="C334" i="5"/>
  <c r="K23" i="1" s="1" a="1"/>
  <c r="K23" i="1" s="1"/>
  <c r="C335" i="5"/>
  <c r="K51" i="1" s="1" a="1"/>
  <c r="K51" i="1" s="1"/>
  <c r="C336" i="5"/>
  <c r="K21" i="1" s="1" a="1"/>
  <c r="K21" i="1" s="1"/>
  <c r="C224" i="5"/>
  <c r="I138" i="1" s="1" a="1"/>
  <c r="I138" i="1" s="1"/>
  <c r="C225" i="5"/>
  <c r="I135" i="1" s="1" a="1"/>
  <c r="I135" i="1" s="1"/>
  <c r="C155" i="5"/>
  <c r="I173" i="1" s="1" a="1"/>
  <c r="I173" i="1" s="1"/>
  <c r="C156" i="5"/>
  <c r="I172" i="1" s="1" a="1"/>
  <c r="I172" i="1" s="1"/>
  <c r="C157" i="5"/>
  <c r="I180" i="1" s="1" a="1"/>
  <c r="I180" i="1" s="1"/>
  <c r="C286" i="5"/>
  <c r="K13" i="1" s="1" a="1"/>
  <c r="K13" i="1" s="1"/>
  <c r="C287" i="5"/>
  <c r="K14" i="1" s="1" a="1"/>
  <c r="K14" i="1" s="1"/>
  <c r="C288" i="5"/>
  <c r="K22" i="1" s="1" a="1"/>
  <c r="K22" i="1" s="1"/>
  <c r="C221" i="5"/>
  <c r="I126" i="1" s="1" a="1"/>
  <c r="I126" i="1" s="1"/>
  <c r="C222" i="5"/>
  <c r="C178" i="1" s="1"/>
  <c r="C223" i="5"/>
  <c r="C152" i="5"/>
  <c r="C230" i="1" s="1"/>
  <c r="C153" i="5"/>
  <c r="C229" i="1" s="1"/>
  <c r="C154" i="5"/>
  <c r="I185" i="1" s="1" a="1"/>
  <c r="I185" i="1" s="1"/>
  <c r="C283" i="5"/>
  <c r="C235" i="1" s="1"/>
  <c r="C284" i="5"/>
  <c r="C236" i="1" s="1"/>
  <c r="C285" i="5"/>
  <c r="C237" i="1" s="1"/>
  <c r="C214" i="5"/>
  <c r="C164" i="1" s="1"/>
  <c r="C212" i="5"/>
  <c r="I123" i="1" s="1" a="1"/>
  <c r="I123" i="1" s="1"/>
  <c r="C213" i="5"/>
  <c r="C160" i="1" s="1"/>
  <c r="C189" i="5"/>
  <c r="K8" i="1" s="1" a="1"/>
  <c r="K8" i="1" s="1"/>
  <c r="C190" i="5"/>
  <c r="K9" i="1" s="1" a="1"/>
  <c r="K9" i="1" s="1"/>
  <c r="C191" i="5"/>
  <c r="K7" i="1" s="1" a="1"/>
  <c r="K7" i="1" s="1"/>
  <c r="C169" i="5"/>
  <c r="C231" i="1" s="1"/>
  <c r="C167" i="5"/>
  <c r="I152" i="1" s="1" a="1"/>
  <c r="I152" i="1" s="1"/>
  <c r="C168" i="5"/>
  <c r="I177" i="1" s="1" a="1"/>
  <c r="I177" i="1" s="1"/>
  <c r="C145" i="5"/>
  <c r="C143" i="5"/>
  <c r="C21" i="1" s="1"/>
  <c r="C144" i="5"/>
  <c r="C121" i="5"/>
  <c r="C150" i="1" s="1"/>
  <c r="C122" i="5"/>
  <c r="C147" i="1" s="1"/>
  <c r="C123" i="5"/>
  <c r="I116" i="1" s="1" a="1"/>
  <c r="I116" i="1" s="1"/>
  <c r="C103" i="5"/>
  <c r="C273" i="1" s="1"/>
  <c r="C104" i="5"/>
  <c r="C243" i="1" s="1"/>
  <c r="C105" i="5"/>
  <c r="C242" i="1" s="1"/>
  <c r="C80" i="5"/>
  <c r="C274" i="1" s="1"/>
  <c r="C81" i="5"/>
  <c r="C297" i="1" s="1"/>
  <c r="C82" i="5"/>
  <c r="C296" i="1" s="1"/>
  <c r="C57" i="5"/>
  <c r="C58" i="5"/>
  <c r="C59" i="5"/>
  <c r="C38" i="5"/>
  <c r="C282" i="1" s="1"/>
  <c r="C36" i="5"/>
  <c r="C37" i="5"/>
  <c r="C14" i="5"/>
  <c r="C15" i="5"/>
  <c r="C16" i="5"/>
  <c r="C254" i="5"/>
  <c r="I35" i="1" s="1" a="1"/>
  <c r="I35" i="1" s="1"/>
  <c r="C252" i="5"/>
  <c r="I30" i="1" s="1" a="1"/>
  <c r="I30" i="1" s="1"/>
  <c r="C253" i="5"/>
  <c r="I28" i="1" s="1" a="1"/>
  <c r="I28" i="1" s="1"/>
  <c r="C232" i="5"/>
  <c r="I119" i="1" s="1" a="1"/>
  <c r="I119" i="1" s="1"/>
  <c r="C233" i="5"/>
  <c r="I128" i="1" s="1" a="1"/>
  <c r="I128" i="1" s="1"/>
  <c r="C234" i="5"/>
  <c r="C176" i="1" s="1"/>
  <c r="C209" i="5"/>
  <c r="I117" i="1" s="1" a="1"/>
  <c r="I117" i="1" s="1"/>
  <c r="C210" i="5"/>
  <c r="I120" i="1" s="1" a="1"/>
  <c r="I120" i="1" s="1"/>
  <c r="C211" i="5"/>
  <c r="I130" i="1" s="1" a="1"/>
  <c r="I130" i="1" s="1"/>
  <c r="C186" i="5"/>
  <c r="K18" i="1" s="1" a="1"/>
  <c r="K18" i="1" s="1"/>
  <c r="C187" i="5"/>
  <c r="K20" i="1" s="1" a="1"/>
  <c r="K20" i="1" s="1"/>
  <c r="C188" i="5"/>
  <c r="K19" i="1" s="1" a="1"/>
  <c r="K19" i="1" s="1"/>
  <c r="C164" i="5"/>
  <c r="I49" i="1" s="1" a="1"/>
  <c r="I49" i="1" s="1"/>
  <c r="C165" i="5"/>
  <c r="I166" i="1" s="1" a="1"/>
  <c r="I166" i="1" s="1"/>
  <c r="C166" i="5"/>
  <c r="I48" i="1" s="1" a="1"/>
  <c r="I48" i="1" s="1"/>
  <c r="C140" i="5"/>
  <c r="C141" i="5"/>
  <c r="C142" i="5"/>
  <c r="C102" i="5"/>
  <c r="C279" i="1" s="1"/>
  <c r="C100" i="5"/>
  <c r="C246" i="1" s="1"/>
  <c r="C101" i="5"/>
  <c r="C267" i="1" s="1"/>
  <c r="C77" i="5"/>
  <c r="C78" i="5"/>
  <c r="C79" i="5"/>
  <c r="C54" i="5"/>
  <c r="C65" i="1" s="1"/>
  <c r="C55" i="5"/>
  <c r="C56" i="5"/>
  <c r="C33" i="5"/>
  <c r="C271" i="1" s="1"/>
  <c r="C34" i="5"/>
  <c r="C253" i="1" s="1"/>
  <c r="C35" i="5"/>
  <c r="C268" i="1" s="1"/>
  <c r="C12" i="5"/>
  <c r="C13" i="5"/>
  <c r="C11" i="5"/>
  <c r="C290" i="5"/>
  <c r="C287" i="1" s="1"/>
  <c r="C291" i="5"/>
  <c r="C289" i="1" s="1"/>
  <c r="C289" i="5"/>
  <c r="C286" i="1" s="1"/>
  <c r="C200" i="5"/>
  <c r="I124" i="1" s="1" a="1"/>
  <c r="I124" i="1" s="1"/>
  <c r="C201" i="5"/>
  <c r="C168" i="1" s="1"/>
  <c r="C202" i="5"/>
  <c r="C163" i="1" s="1"/>
  <c r="C354" i="5"/>
  <c r="I8" i="1" s="1" a="1"/>
  <c r="I8" i="1" s="1"/>
  <c r="C355" i="5"/>
  <c r="I7" i="1" s="1" a="1"/>
  <c r="I7" i="1" s="1"/>
  <c r="C356" i="5"/>
  <c r="C114" i="1" s="1"/>
  <c r="C264" i="5"/>
  <c r="C265" i="5"/>
  <c r="C266" i="5"/>
  <c r="C175" i="5"/>
  <c r="C176" i="5"/>
  <c r="C307" i="5"/>
  <c r="C57" i="1" s="1"/>
  <c r="C308" i="5"/>
  <c r="C142" i="1" s="1"/>
  <c r="C309" i="5"/>
  <c r="C54" i="1" s="1"/>
  <c r="C239" i="5"/>
  <c r="K140" i="1" s="1" a="1"/>
  <c r="K140" i="1" s="1"/>
  <c r="C240" i="5"/>
  <c r="C195" i="1" s="1"/>
  <c r="C241" i="5"/>
  <c r="C197" i="1" s="1"/>
  <c r="C174" i="5"/>
  <c r="C172" i="5"/>
  <c r="C173" i="5"/>
  <c r="C86" i="5"/>
  <c r="C244" i="1" s="1"/>
  <c r="C87" i="5"/>
  <c r="C263" i="1" s="1"/>
  <c r="C88" i="5"/>
  <c r="C245" i="1" s="1"/>
  <c r="C42" i="5"/>
  <c r="C43" i="5"/>
  <c r="C39" i="1" s="1"/>
  <c r="C345" i="5"/>
  <c r="I11" i="1" s="1" a="1"/>
  <c r="I11" i="1" s="1"/>
  <c r="C346" i="5"/>
  <c r="C74" i="1" s="1"/>
  <c r="C347" i="5"/>
  <c r="C75" i="1" s="1"/>
  <c r="C301" i="5"/>
  <c r="K2" i="1" s="1" a="1"/>
  <c r="K2" i="1" s="1"/>
  <c r="C302" i="5"/>
  <c r="K4" i="1" s="1" a="1"/>
  <c r="K4" i="1" s="1"/>
  <c r="C303" i="5"/>
  <c r="K3" i="1" s="1" a="1"/>
  <c r="K3" i="1" s="1"/>
  <c r="C255" i="5"/>
  <c r="I184" i="1" s="1" a="1"/>
  <c r="I184" i="1" s="1"/>
  <c r="C256" i="5"/>
  <c r="I181" i="1" s="1" a="1"/>
  <c r="I181" i="1" s="1"/>
  <c r="C257" i="5"/>
  <c r="I146" i="1" s="1" a="1"/>
  <c r="I146" i="1" s="1"/>
  <c r="C321" i="5"/>
  <c r="I18" i="1" s="1" a="1"/>
  <c r="I18" i="1" s="1"/>
  <c r="C322" i="5"/>
  <c r="I9" i="1" s="1" a="1"/>
  <c r="I9" i="1" s="1"/>
  <c r="C323" i="5"/>
  <c r="C72" i="1" s="1"/>
  <c r="C340" i="5"/>
  <c r="C143" i="1" s="1"/>
  <c r="C341" i="5"/>
  <c r="K68" i="1" s="1" a="1"/>
  <c r="K68" i="1" s="1"/>
  <c r="C295" i="5"/>
  <c r="C52" i="1" s="1"/>
  <c r="C296" i="5"/>
  <c r="C56" i="1" s="1"/>
  <c r="C297" i="5"/>
  <c r="C59" i="1" s="1"/>
  <c r="C274" i="5"/>
  <c r="K66" i="1" s="1" a="1"/>
  <c r="K66" i="1" s="1"/>
  <c r="C275" i="5"/>
  <c r="C144" i="1" s="1"/>
  <c r="C273" i="5"/>
  <c r="K69" i="1" s="1" a="1"/>
  <c r="K69" i="1" s="1"/>
  <c r="C249" i="5"/>
  <c r="C250" i="5"/>
  <c r="C70" i="1" s="1"/>
  <c r="C251" i="5"/>
  <c r="C71" i="1" s="1"/>
  <c r="C229" i="5"/>
  <c r="I115" i="1" s="1" a="1"/>
  <c r="I115" i="1" s="1"/>
  <c r="C230" i="5"/>
  <c r="I134" i="1" s="1" a="1"/>
  <c r="I134" i="1" s="1"/>
  <c r="C231" i="5"/>
  <c r="I127" i="1" s="1" a="1"/>
  <c r="I127" i="1" s="1"/>
  <c r="C206" i="5"/>
  <c r="C161" i="1" s="1"/>
  <c r="C207" i="5"/>
  <c r="I131" i="1" s="1" a="1"/>
  <c r="I131" i="1" s="1"/>
  <c r="C208" i="5"/>
  <c r="C159" i="1" s="1"/>
  <c r="C183" i="5"/>
  <c r="K32" i="1" s="1" a="1"/>
  <c r="K32" i="1" s="1"/>
  <c r="C184" i="5"/>
  <c r="K34" i="1" s="1" a="1"/>
  <c r="K34" i="1" s="1"/>
  <c r="C185" i="5"/>
  <c r="C43" i="1" s="1"/>
  <c r="C161" i="5"/>
  <c r="I155" i="1" s="1" a="1"/>
  <c r="I155" i="1" s="1"/>
  <c r="C162" i="5"/>
  <c r="I153" i="1" s="1" a="1"/>
  <c r="I153" i="1" s="1"/>
  <c r="C163" i="5"/>
  <c r="I157" i="1" s="1" a="1"/>
  <c r="I157" i="1" s="1"/>
  <c r="C137" i="5"/>
  <c r="C138" i="5"/>
  <c r="C139" i="5"/>
  <c r="C117" i="5"/>
  <c r="C35" i="1" s="1"/>
  <c r="C118" i="5"/>
  <c r="C119" i="5"/>
  <c r="C97" i="5"/>
  <c r="C266" i="1" s="1"/>
  <c r="C98" i="5"/>
  <c r="C278" i="1" s="1"/>
  <c r="C99" i="5"/>
  <c r="C258" i="1" s="1"/>
  <c r="C75" i="5"/>
  <c r="C76" i="5"/>
  <c r="C52" i="5"/>
  <c r="C10" i="1" s="1"/>
  <c r="C53" i="5"/>
  <c r="C51" i="5"/>
  <c r="C30" i="5"/>
  <c r="C31" i="5"/>
  <c r="C32" i="5"/>
  <c r="C9" i="5"/>
  <c r="C10" i="5"/>
  <c r="C277" i="5"/>
  <c r="C278" i="5"/>
  <c r="I50" i="1" s="1" a="1"/>
  <c r="I50" i="1" s="1"/>
  <c r="C279" i="5"/>
  <c r="I182" i="1" s="1" a="1"/>
  <c r="I182" i="1" s="1"/>
  <c r="C343" i="5"/>
  <c r="I46" i="1" s="1" a="1"/>
  <c r="I46" i="1" s="1"/>
  <c r="C344" i="5"/>
  <c r="I41" i="1" s="1" a="1"/>
  <c r="I41" i="1" s="1"/>
  <c r="C342" i="5"/>
  <c r="I45" i="1" s="1" a="1"/>
  <c r="I45" i="1" s="1"/>
  <c r="C298" i="5"/>
  <c r="C58" i="1" s="1"/>
  <c r="C299" i="5"/>
  <c r="C53" i="1" s="1"/>
  <c r="C300" i="5"/>
  <c r="C55" i="1" s="1"/>
  <c r="C318" i="5"/>
  <c r="I31" i="1" s="1" a="1"/>
  <c r="I31" i="1" s="1"/>
  <c r="C319" i="5"/>
  <c r="I33" i="1" s="1" a="1"/>
  <c r="I33" i="1" s="1"/>
  <c r="C320" i="5"/>
  <c r="I29" i="1" s="1" a="1"/>
  <c r="I29" i="1" s="1"/>
  <c r="C338" i="5"/>
  <c r="C37" i="1" s="1"/>
  <c r="C339" i="5"/>
  <c r="K40" i="1" s="1" a="1"/>
  <c r="K40" i="1" s="1"/>
  <c r="C337" i="5"/>
  <c r="K24" i="1" s="1" a="1"/>
  <c r="K24" i="1" s="1"/>
  <c r="C316" i="5"/>
  <c r="C317" i="5"/>
  <c r="C292" i="5"/>
  <c r="I136" i="1" s="1" a="1"/>
  <c r="I136" i="1" s="1"/>
  <c r="C293" i="5"/>
  <c r="I137" i="1" s="1" a="1"/>
  <c r="I137" i="1" s="1"/>
  <c r="C294" i="5"/>
  <c r="I139" i="1" s="1" a="1"/>
  <c r="I139" i="1" s="1"/>
  <c r="C270" i="5"/>
  <c r="C301" i="1" s="1"/>
  <c r="C271" i="5"/>
  <c r="C300" i="1" s="1"/>
  <c r="C272" i="5"/>
  <c r="C302" i="1" s="1"/>
  <c r="C247" i="5"/>
  <c r="C191" i="1" s="1"/>
  <c r="C248" i="5"/>
  <c r="C207" i="1" s="1"/>
  <c r="C226" i="5"/>
  <c r="I125" i="1" s="1" a="1"/>
  <c r="I125" i="1" s="1"/>
  <c r="C227" i="5"/>
  <c r="I118" i="1" s="1" a="1"/>
  <c r="I118" i="1" s="1"/>
  <c r="C228" i="5"/>
  <c r="I122" i="1" s="1" a="1"/>
  <c r="I122" i="1" s="1"/>
  <c r="C204" i="5"/>
  <c r="C175" i="1" s="1"/>
  <c r="C205" i="5"/>
  <c r="C171" i="1" s="1"/>
  <c r="C203" i="5"/>
  <c r="C162" i="1" s="1"/>
  <c r="C182" i="5"/>
  <c r="K64" i="1" s="1" a="1"/>
  <c r="K64" i="1" s="1"/>
  <c r="C180" i="5"/>
  <c r="K50" i="1" s="1" a="1"/>
  <c r="K50" i="1" s="1"/>
  <c r="C181" i="5"/>
  <c r="C159" i="5"/>
  <c r="C183" i="1" s="1"/>
  <c r="C160" i="5"/>
  <c r="C179" i="1" s="1"/>
  <c r="C158" i="5"/>
  <c r="C154" i="1" s="1"/>
  <c r="C134" i="5"/>
  <c r="C170" i="1" s="1"/>
  <c r="C135" i="5"/>
  <c r="C151" i="1" s="1"/>
  <c r="C136" i="5"/>
  <c r="C148" i="1" s="1"/>
  <c r="C114" i="5"/>
  <c r="C115" i="5"/>
  <c r="C116" i="5"/>
  <c r="C94" i="5"/>
  <c r="C257" i="1" s="1"/>
  <c r="C95" i="5"/>
  <c r="C270" i="1" s="1"/>
  <c r="C96" i="5"/>
  <c r="C241" i="1" s="1"/>
  <c r="C72" i="5"/>
  <c r="C73" i="5"/>
  <c r="C74" i="5"/>
  <c r="C28" i="5"/>
  <c r="C259" i="1" s="1"/>
  <c r="C29" i="5"/>
  <c r="C264" i="1" s="1"/>
  <c r="C27" i="5"/>
  <c r="C252" i="1" s="1"/>
  <c r="C7" i="5"/>
  <c r="C8" i="5"/>
  <c r="C93" i="5"/>
  <c r="C265" i="1" s="1"/>
  <c r="C92" i="5"/>
  <c r="C281" i="1" s="1"/>
  <c r="C69" i="5"/>
  <c r="C70" i="5"/>
  <c r="C71" i="5"/>
  <c r="C47" i="5"/>
  <c r="C48" i="5"/>
  <c r="C49" i="5"/>
  <c r="C25" i="5"/>
  <c r="C251" i="1" s="1"/>
  <c r="C26" i="5"/>
  <c r="C248" i="1" s="1"/>
  <c r="C6" i="5"/>
  <c r="C249" i="1" s="1"/>
  <c r="C4" i="5"/>
  <c r="C254" i="1" s="1"/>
  <c r="C5" i="5"/>
  <c r="C255" i="1" s="1"/>
  <c r="C111" i="5"/>
  <c r="C112" i="5"/>
  <c r="C110" i="5"/>
  <c r="C89" i="5"/>
  <c r="C276" i="1" s="1"/>
  <c r="C90" i="5"/>
  <c r="C260" i="1" s="1"/>
  <c r="C91" i="5"/>
  <c r="C261" i="1" s="1"/>
  <c r="C66" i="5"/>
  <c r="C67" i="5"/>
  <c r="C68" i="5"/>
  <c r="C46" i="5"/>
  <c r="C121" i="1" s="1"/>
  <c r="C44" i="5"/>
  <c r="C45" i="5"/>
  <c r="C23" i="5"/>
  <c r="C247" i="1" s="1"/>
  <c r="C24" i="5"/>
  <c r="C277" i="1" s="1"/>
  <c r="P13" i="12" l="1"/>
  <c r="C15" i="1"/>
  <c r="P8" i="4"/>
  <c r="S13" i="12"/>
  <c r="P7" i="4"/>
  <c r="P6" i="4"/>
  <c r="V13" i="12"/>
  <c r="N7" i="4"/>
  <c r="N8" i="4"/>
  <c r="V15" i="12" s="1"/>
  <c r="C135" i="1"/>
  <c r="C48" i="1"/>
  <c r="C20" i="1"/>
  <c r="C28" i="1"/>
  <c r="C24" i="1"/>
  <c r="O6" i="4"/>
  <c r="O7" i="4"/>
  <c r="O8" i="4"/>
  <c r="C129" i="1"/>
  <c r="C7" i="1"/>
  <c r="D7" i="1" s="1"/>
  <c r="C116" i="1"/>
  <c r="D116" i="1" s="1"/>
  <c r="C68" i="1"/>
  <c r="C44" i="1"/>
  <c r="D44" i="1" s="1"/>
  <c r="C124" i="1"/>
  <c r="D124" i="1" s="1"/>
  <c r="C51" i="1"/>
  <c r="D51" i="1" s="1"/>
  <c r="C138" i="1"/>
  <c r="C22" i="1"/>
  <c r="D22" i="1" s="1"/>
  <c r="C12" i="1"/>
  <c r="D12" i="1" s="1"/>
  <c r="C177" i="1"/>
  <c r="D177" i="1" s="1"/>
  <c r="C157" i="1"/>
  <c r="D157" i="1" s="1"/>
  <c r="C42" i="1"/>
  <c r="D42" i="1" s="1"/>
  <c r="C130" i="1"/>
  <c r="D130" i="1" s="1"/>
  <c r="C16" i="1"/>
  <c r="D16" i="1" s="1"/>
  <c r="C30" i="1"/>
  <c r="D30" i="1" s="1"/>
  <c r="C19" i="1"/>
  <c r="D19" i="1" s="1"/>
  <c r="C123" i="1"/>
  <c r="D123" i="1" s="1"/>
  <c r="C49" i="1"/>
  <c r="D49" i="1" s="1"/>
  <c r="C14" i="1"/>
  <c r="D14" i="1" s="1"/>
  <c r="C140" i="1"/>
  <c r="D140" i="1" s="1"/>
  <c r="C120" i="1"/>
  <c r="D120" i="1" s="1"/>
  <c r="C8" i="1"/>
  <c r="C133" i="1"/>
  <c r="D133" i="1" s="1"/>
  <c r="C67" i="1"/>
  <c r="D67" i="1" s="1"/>
  <c r="C180" i="1"/>
  <c r="D180" i="1" s="1"/>
  <c r="C117" i="1"/>
  <c r="D117" i="1" s="1"/>
  <c r="C139" i="1"/>
  <c r="D139" i="1" s="1"/>
  <c r="C9" i="1"/>
  <c r="D9" i="1" s="1"/>
  <c r="C185" i="1"/>
  <c r="D185" i="1" s="1"/>
  <c r="C23" i="1"/>
  <c r="D23" i="1" s="1"/>
  <c r="C13" i="1"/>
  <c r="D13" i="1" s="1"/>
  <c r="C153" i="1"/>
  <c r="D153" i="1" s="1"/>
  <c r="C66" i="1"/>
  <c r="D66" i="1" s="1"/>
  <c r="C26" i="1"/>
  <c r="D26" i="1" s="1"/>
  <c r="C234" i="1"/>
  <c r="C182" i="1"/>
  <c r="D182" i="1" s="1"/>
  <c r="C232" i="1"/>
  <c r="D232" i="1" s="1"/>
  <c r="C166" i="1"/>
  <c r="D166" i="1" s="1"/>
  <c r="C27" i="1"/>
  <c r="D27" i="1" s="1"/>
  <c r="C132" i="1"/>
  <c r="D132" i="1" s="1"/>
  <c r="C137" i="1"/>
  <c r="D137" i="1" s="1"/>
  <c r="C152" i="1"/>
  <c r="D152" i="1" s="1"/>
  <c r="C40" i="1"/>
  <c r="D40" i="1" s="1"/>
  <c r="C61" i="1"/>
  <c r="D61" i="1" s="1"/>
  <c r="C134" i="1"/>
  <c r="D134" i="1" s="1"/>
  <c r="C172" i="1"/>
  <c r="D172" i="1" s="1"/>
  <c r="C146" i="1"/>
  <c r="D146" i="1" s="1"/>
  <c r="C33" i="1"/>
  <c r="D33" i="1" s="1"/>
  <c r="C118" i="1"/>
  <c r="D118" i="1" s="1"/>
  <c r="C136" i="1"/>
  <c r="D136" i="1" s="1"/>
  <c r="C238" i="1"/>
  <c r="D238" i="1" s="1"/>
  <c r="C62" i="1"/>
  <c r="D62" i="1" s="1"/>
  <c r="C173" i="1"/>
  <c r="D173" i="1" s="1"/>
  <c r="C165" i="1"/>
  <c r="D165" i="1" s="1"/>
  <c r="C60" i="1"/>
  <c r="D60" i="1" s="1"/>
  <c r="C69" i="1"/>
  <c r="D69" i="1" s="1"/>
  <c r="C18" i="1"/>
  <c r="D18" i="1" s="1"/>
  <c r="C233" i="1"/>
  <c r="D233" i="1" s="1"/>
  <c r="C4" i="1"/>
  <c r="D4" i="1" s="1"/>
  <c r="C211" i="1"/>
  <c r="D211" i="1" s="1"/>
  <c r="C63" i="1"/>
  <c r="D63" i="1" s="1"/>
  <c r="C64" i="1"/>
  <c r="D64" i="1" s="1"/>
  <c r="C50" i="1"/>
  <c r="D50" i="1" s="1"/>
  <c r="C45" i="1"/>
  <c r="D45" i="1" s="1"/>
  <c r="C127" i="1"/>
  <c r="D127" i="1" s="1"/>
  <c r="C11" i="1"/>
  <c r="D11" i="1" s="1"/>
  <c r="C128" i="1"/>
  <c r="D128" i="1" s="1"/>
  <c r="C3" i="1"/>
  <c r="D3" i="1" s="1"/>
  <c r="C303" i="1"/>
  <c r="D303" i="1" s="1"/>
  <c r="C293" i="1"/>
  <c r="D293" i="1" s="1"/>
  <c r="C131" i="1"/>
  <c r="D131" i="1" s="1"/>
  <c r="C46" i="1"/>
  <c r="D46" i="1" s="1"/>
  <c r="C34" i="1"/>
  <c r="D34" i="1" s="1"/>
  <c r="C119" i="1"/>
  <c r="D119" i="1" s="1"/>
  <c r="C184" i="1"/>
  <c r="D184" i="1" s="1"/>
  <c r="C29" i="1"/>
  <c r="D29" i="1" s="1"/>
  <c r="C122" i="1"/>
  <c r="D122" i="1" s="1"/>
  <c r="C2" i="1"/>
  <c r="C295" i="1"/>
  <c r="D295" i="1" s="1"/>
  <c r="C206" i="1"/>
  <c r="D206" i="1" s="1"/>
  <c r="C294" i="1"/>
  <c r="D294" i="1" s="1"/>
  <c r="C41" i="1"/>
  <c r="D41" i="1" s="1"/>
  <c r="C115" i="1"/>
  <c r="D115" i="1" s="1"/>
  <c r="C32" i="1"/>
  <c r="D32" i="1" s="1"/>
  <c r="C155" i="1"/>
  <c r="D155" i="1" s="1"/>
  <c r="C126" i="1"/>
  <c r="D126" i="1" s="1"/>
  <c r="C181" i="1"/>
  <c r="D181" i="1" s="1"/>
  <c r="C31" i="1"/>
  <c r="D31" i="1" s="1"/>
  <c r="C125" i="1"/>
  <c r="D125" i="1" s="1"/>
  <c r="C95" i="1"/>
  <c r="D95" i="1" s="1"/>
  <c r="K130" i="1" a="1"/>
  <c r="K130" i="1" s="1"/>
  <c r="D254" i="1"/>
  <c r="I254" i="1" a="1"/>
  <c r="I254" i="1" s="1"/>
  <c r="D259" i="1"/>
  <c r="I259" i="1" a="1"/>
  <c r="I259" i="1" s="1"/>
  <c r="K137" i="1" a="1"/>
  <c r="K137" i="1" s="1"/>
  <c r="K182" i="1" a="1"/>
  <c r="K182" i="1" s="1"/>
  <c r="M19" i="1" a="1"/>
  <c r="M19" i="1" s="1"/>
  <c r="K30" i="1" a="1"/>
  <c r="K30" i="1" s="1"/>
  <c r="D43" i="1"/>
  <c r="K43" i="1" a="1"/>
  <c r="K43" i="1" s="1"/>
  <c r="D56" i="1"/>
  <c r="K56" i="1" a="1"/>
  <c r="K56" i="1" s="1"/>
  <c r="D39" i="1"/>
  <c r="M39" i="1" a="1"/>
  <c r="M39" i="1" s="1"/>
  <c r="D197" i="1"/>
  <c r="K197" i="1" a="1"/>
  <c r="K197" i="1" s="1"/>
  <c r="D253" i="1"/>
  <c r="I253" i="1" a="1"/>
  <c r="I253" i="1" s="1"/>
  <c r="D267" i="1"/>
  <c r="I267" i="1" a="1"/>
  <c r="I267" i="1" s="1"/>
  <c r="K134" i="1" a="1"/>
  <c r="K134" i="1" s="1"/>
  <c r="D274" i="1"/>
  <c r="I274" i="1" a="1"/>
  <c r="I274" i="1" s="1"/>
  <c r="D21" i="1"/>
  <c r="M21" i="1" a="1"/>
  <c r="M21" i="1" s="1"/>
  <c r="D160" i="1"/>
  <c r="I160" i="1" a="1"/>
  <c r="I160" i="1" s="1"/>
  <c r="D230" i="1"/>
  <c r="I230" i="1" a="1"/>
  <c r="I230" i="1" s="1"/>
  <c r="K172" i="1" a="1"/>
  <c r="K172" i="1" s="1"/>
  <c r="D275" i="1"/>
  <c r="I275" i="1" a="1"/>
  <c r="I275" i="1" s="1"/>
  <c r="K146" i="1" a="1"/>
  <c r="K146" i="1" s="1"/>
  <c r="K33" i="1" a="1"/>
  <c r="K33" i="1" s="1"/>
  <c r="D285" i="1"/>
  <c r="I285" i="1" a="1"/>
  <c r="I285" i="1" s="1"/>
  <c r="K118" i="1" a="1"/>
  <c r="K118" i="1" s="1"/>
  <c r="D280" i="1"/>
  <c r="K280" i="1" a="1"/>
  <c r="K280" i="1" s="1"/>
  <c r="D288" i="1"/>
  <c r="I288" i="1" a="1"/>
  <c r="I288" i="1" s="1"/>
  <c r="D71" i="1"/>
  <c r="I71" i="1" a="1"/>
  <c r="I71" i="1" s="1"/>
  <c r="D52" i="1"/>
  <c r="K52" i="1" a="1"/>
  <c r="K52" i="1" s="1"/>
  <c r="M140" i="1" a="1"/>
  <c r="M140" i="1" s="1"/>
  <c r="K195" i="1" a="1"/>
  <c r="K195" i="1" s="1"/>
  <c r="D195" i="1"/>
  <c r="D286" i="1"/>
  <c r="I286" i="1" a="1"/>
  <c r="I286" i="1" s="1"/>
  <c r="D271" i="1"/>
  <c r="I271" i="1" a="1"/>
  <c r="I271" i="1" s="1"/>
  <c r="D246" i="1"/>
  <c r="I246" i="1" a="1"/>
  <c r="I246" i="1" s="1"/>
  <c r="K185" i="1" a="1"/>
  <c r="K185" i="1" s="1"/>
  <c r="D242" i="1"/>
  <c r="I242" i="1" a="1"/>
  <c r="I242" i="1" s="1"/>
  <c r="M23" i="1" a="1"/>
  <c r="M23" i="1" s="1"/>
  <c r="K173" i="1" a="1"/>
  <c r="K173" i="1" s="1"/>
  <c r="D262" i="1"/>
  <c r="I262" i="1" a="1"/>
  <c r="I262" i="1" s="1"/>
  <c r="M22" i="1" a="1"/>
  <c r="M22" i="1" s="1"/>
  <c r="D284" i="1"/>
  <c r="I284" i="1" a="1"/>
  <c r="I284" i="1" s="1"/>
  <c r="D227" i="1"/>
  <c r="I227" i="1" a="1"/>
  <c r="I227" i="1" s="1"/>
  <c r="K165" i="1" a="1"/>
  <c r="K165" i="1" s="1"/>
  <c r="D207" i="1"/>
  <c r="K207" i="1" a="1"/>
  <c r="K207" i="1" s="1"/>
  <c r="K55" i="1" a="1"/>
  <c r="K55" i="1" s="1"/>
  <c r="D55" i="1"/>
  <c r="I238" i="1" a="1"/>
  <c r="I238" i="1" s="1"/>
  <c r="D10" i="1"/>
  <c r="M10" i="1" a="1"/>
  <c r="M10" i="1" s="1"/>
  <c r="K35" i="1" a="1"/>
  <c r="K35" i="1" s="1"/>
  <c r="D35" i="1"/>
  <c r="D247" i="1"/>
  <c r="I247" i="1" a="1"/>
  <c r="I247" i="1" s="1"/>
  <c r="D260" i="1"/>
  <c r="I260" i="1" a="1"/>
  <c r="I260" i="1" s="1"/>
  <c r="D248" i="1"/>
  <c r="I248" i="1" a="1"/>
  <c r="I248" i="1" s="1"/>
  <c r="D281" i="1"/>
  <c r="I281" i="1" a="1"/>
  <c r="I281" i="1" s="1"/>
  <c r="M7" i="1" a="1"/>
  <c r="M7" i="1" s="1"/>
  <c r="D148" i="1"/>
  <c r="I148" i="1" a="1"/>
  <c r="I148" i="1" s="1"/>
  <c r="D70" i="1"/>
  <c r="I70" i="1" a="1"/>
  <c r="I70" i="1" s="1"/>
  <c r="D245" i="1"/>
  <c r="I245" i="1" a="1"/>
  <c r="I245" i="1" s="1"/>
  <c r="D289" i="1"/>
  <c r="I289" i="1" a="1"/>
  <c r="I289" i="1" s="1"/>
  <c r="M69" i="1" a="1"/>
  <c r="M69" i="1" s="1"/>
  <c r="D279" i="1"/>
  <c r="I279" i="1" a="1"/>
  <c r="I279" i="1" s="1"/>
  <c r="D282" i="1"/>
  <c r="K282" i="1" a="1"/>
  <c r="K282" i="1" s="1"/>
  <c r="D243" i="1"/>
  <c r="I243" i="1" a="1"/>
  <c r="I243" i="1" s="1"/>
  <c r="D164" i="1"/>
  <c r="I164" i="1" a="1"/>
  <c r="I164" i="1" s="1"/>
  <c r="D178" i="1"/>
  <c r="I178" i="1" a="1"/>
  <c r="I178" i="1" s="1"/>
  <c r="D272" i="1"/>
  <c r="I272" i="1" a="1"/>
  <c r="I272" i="1" s="1"/>
  <c r="D256" i="1"/>
  <c r="I256" i="1" a="1"/>
  <c r="I256" i="1" s="1"/>
  <c r="M13" i="1" a="1"/>
  <c r="M13" i="1" s="1"/>
  <c r="K299" i="1" a="1"/>
  <c r="K299" i="1" s="1"/>
  <c r="D299" i="1"/>
  <c r="D73" i="1"/>
  <c r="I73" i="1" a="1"/>
  <c r="I73" i="1" s="1"/>
  <c r="D149" i="1"/>
  <c r="I149" i="1" a="1"/>
  <c r="I149" i="1" s="1"/>
  <c r="D239" i="1"/>
  <c r="I239" i="1" a="1"/>
  <c r="I239" i="1" s="1"/>
  <c r="D156" i="1"/>
  <c r="K156" i="1" a="1"/>
  <c r="K156" i="1" s="1"/>
  <c r="K120" i="1" a="1"/>
  <c r="K120" i="1" s="1"/>
  <c r="D24" i="1"/>
  <c r="M24" i="1" a="1"/>
  <c r="M24" i="1" s="1"/>
  <c r="D129" i="1"/>
  <c r="K129" i="1" a="1"/>
  <c r="K129" i="1" s="1"/>
  <c r="D252" i="1"/>
  <c r="I252" i="1" a="1"/>
  <c r="I252" i="1" s="1"/>
  <c r="D257" i="1"/>
  <c r="I257" i="1" a="1"/>
  <c r="I257" i="1" s="1"/>
  <c r="D179" i="1"/>
  <c r="I179" i="1" a="1"/>
  <c r="I179" i="1" s="1"/>
  <c r="D261" i="1"/>
  <c r="I261" i="1" a="1"/>
  <c r="I261" i="1" s="1"/>
  <c r="K191" i="1" a="1"/>
  <c r="K191" i="1" s="1"/>
  <c r="D191" i="1"/>
  <c r="K53" i="1" a="1"/>
  <c r="K53" i="1" s="1"/>
  <c r="D53" i="1"/>
  <c r="K157" i="1" a="1"/>
  <c r="K157" i="1" s="1"/>
  <c r="D138" i="1"/>
  <c r="K138" i="1" a="1"/>
  <c r="K138" i="1" s="1"/>
  <c r="K124" i="1" a="1"/>
  <c r="K124" i="1" s="1"/>
  <c r="D276" i="1"/>
  <c r="I276" i="1" a="1"/>
  <c r="I276" i="1" s="1"/>
  <c r="D251" i="1"/>
  <c r="I251" i="1" a="1"/>
  <c r="I251" i="1" s="1"/>
  <c r="D265" i="1"/>
  <c r="I265" i="1" a="1"/>
  <c r="I265" i="1" s="1"/>
  <c r="D8" i="1"/>
  <c r="M8" i="1" a="1"/>
  <c r="M8" i="1" s="1"/>
  <c r="D151" i="1"/>
  <c r="I151" i="1" a="1"/>
  <c r="I151" i="1" s="1"/>
  <c r="D162" i="1"/>
  <c r="I162" i="1" a="1"/>
  <c r="I162" i="1" s="1"/>
  <c r="D302" i="1"/>
  <c r="I302" i="1" a="1"/>
  <c r="I302" i="1" s="1"/>
  <c r="K58" i="1" a="1"/>
  <c r="K58" i="1" s="1"/>
  <c r="D58" i="1"/>
  <c r="K153" i="1" a="1"/>
  <c r="K153" i="1" s="1"/>
  <c r="D135" i="1"/>
  <c r="K135" i="1" a="1"/>
  <c r="K135" i="1" s="1"/>
  <c r="D159" i="1"/>
  <c r="I159" i="1" a="1"/>
  <c r="I159" i="1" s="1"/>
  <c r="I16" i="1" a="1"/>
  <c r="I16" i="1" s="1"/>
  <c r="K143" i="1" a="1"/>
  <c r="K143" i="1" s="1"/>
  <c r="D143" i="1"/>
  <c r="D263" i="1"/>
  <c r="I263" i="1" a="1"/>
  <c r="I263" i="1" s="1"/>
  <c r="K54" i="1" a="1"/>
  <c r="K54" i="1" s="1"/>
  <c r="D54" i="1"/>
  <c r="D114" i="1"/>
  <c r="I114" i="1" a="1"/>
  <c r="I114" i="1" s="1"/>
  <c r="D287" i="1"/>
  <c r="I287" i="1" a="1"/>
  <c r="I287" i="1" s="1"/>
  <c r="M66" i="1" a="1"/>
  <c r="M66" i="1" s="1"/>
  <c r="M26" i="1" a="1"/>
  <c r="M26" i="1" s="1"/>
  <c r="M18" i="1" a="1"/>
  <c r="M18" i="1" s="1"/>
  <c r="D273" i="1"/>
  <c r="I273" i="1" a="1"/>
  <c r="I273" i="1" s="1"/>
  <c r="D237" i="1"/>
  <c r="I237" i="1" a="1"/>
  <c r="I237" i="1" s="1"/>
  <c r="D250" i="1"/>
  <c r="I250" i="1" a="1"/>
  <c r="I250" i="1" s="1"/>
  <c r="K232" i="1" a="1"/>
  <c r="K232" i="1" s="1"/>
  <c r="M14" i="1" a="1"/>
  <c r="M14" i="1" s="1"/>
  <c r="D158" i="1"/>
  <c r="I158" i="1" a="1"/>
  <c r="I158" i="1" s="1"/>
  <c r="D145" i="1"/>
  <c r="K145" i="1" a="1"/>
  <c r="K145" i="1" s="1"/>
  <c r="D169" i="1"/>
  <c r="I169" i="1" a="1"/>
  <c r="I169" i="1" s="1"/>
  <c r="D240" i="1"/>
  <c r="I240" i="1" a="1"/>
  <c r="I240" i="1" s="1"/>
  <c r="D72" i="1"/>
  <c r="I72" i="1" a="1"/>
  <c r="I72" i="1" s="1"/>
  <c r="D244" i="1"/>
  <c r="I244" i="1" a="1"/>
  <c r="I244" i="1" s="1"/>
  <c r="K142" i="1" a="1"/>
  <c r="K142" i="1" s="1"/>
  <c r="D142" i="1"/>
  <c r="K177" i="1" a="1"/>
  <c r="K177" i="1" s="1"/>
  <c r="D65" i="1"/>
  <c r="M65" i="1" a="1"/>
  <c r="M65" i="1" s="1"/>
  <c r="M67" i="1" a="1"/>
  <c r="M67" i="1" s="1"/>
  <c r="M12" i="1" a="1"/>
  <c r="M12" i="1" s="1"/>
  <c r="D231" i="1"/>
  <c r="I231" i="1" a="1"/>
  <c r="I231" i="1" s="1"/>
  <c r="D236" i="1"/>
  <c r="I236" i="1" a="1"/>
  <c r="I236" i="1" s="1"/>
  <c r="D269" i="1"/>
  <c r="I269" i="1" a="1"/>
  <c r="I269" i="1" s="1"/>
  <c r="K233" i="1" a="1"/>
  <c r="K233" i="1" s="1"/>
  <c r="D25" i="1"/>
  <c r="K25" i="1" a="1"/>
  <c r="K25" i="1" s="1"/>
  <c r="D292" i="1"/>
  <c r="I292" i="1" a="1"/>
  <c r="I292" i="1" s="1"/>
  <c r="D141" i="1"/>
  <c r="K141" i="1" a="1"/>
  <c r="K141" i="1" s="1"/>
  <c r="M4" i="1" a="1"/>
  <c r="M4" i="1" s="1"/>
  <c r="I211" i="1" a="1"/>
  <c r="I211" i="1" s="1"/>
  <c r="D174" i="1"/>
  <c r="I174" i="1" a="1"/>
  <c r="I174" i="1" s="1"/>
  <c r="D277" i="1"/>
  <c r="I277" i="1" a="1"/>
  <c r="I277" i="1" s="1"/>
  <c r="D249" i="1"/>
  <c r="I249" i="1" a="1"/>
  <c r="I249" i="1" s="1"/>
  <c r="M9" i="1" a="1"/>
  <c r="M9" i="1" s="1"/>
  <c r="K136" i="1" a="1"/>
  <c r="K136" i="1" s="1"/>
  <c r="K123" i="1" a="1"/>
  <c r="K123" i="1" s="1"/>
  <c r="D68" i="1"/>
  <c r="M68" i="1" a="1"/>
  <c r="M68" i="1" s="1"/>
  <c r="K133" i="1" a="1"/>
  <c r="K133" i="1" s="1"/>
  <c r="D241" i="1"/>
  <c r="I241" i="1" a="1"/>
  <c r="I241" i="1" s="1"/>
  <c r="D170" i="1"/>
  <c r="I170" i="1" a="1"/>
  <c r="I170" i="1" s="1"/>
  <c r="D171" i="1"/>
  <c r="I171" i="1" a="1"/>
  <c r="I171" i="1" s="1"/>
  <c r="D300" i="1"/>
  <c r="I300" i="1" a="1"/>
  <c r="I300" i="1" s="1"/>
  <c r="K166" i="1" a="1"/>
  <c r="K166" i="1" s="1"/>
  <c r="D258" i="1"/>
  <c r="I258" i="1" a="1"/>
  <c r="I258" i="1" s="1"/>
  <c r="D121" i="1"/>
  <c r="K121" i="1" a="1"/>
  <c r="K121" i="1" s="1"/>
  <c r="M40" i="1" a="1"/>
  <c r="M40" i="1" s="1"/>
  <c r="K180" i="1" a="1"/>
  <c r="K180" i="1" s="1"/>
  <c r="D270" i="1"/>
  <c r="I270" i="1" a="1"/>
  <c r="I270" i="1" s="1"/>
  <c r="D154" i="1"/>
  <c r="I154" i="1" a="1"/>
  <c r="I154" i="1" s="1"/>
  <c r="D175" i="1"/>
  <c r="I175" i="1" a="1"/>
  <c r="I175" i="1" s="1"/>
  <c r="D301" i="1"/>
  <c r="I301" i="1" a="1"/>
  <c r="I301" i="1" s="1"/>
  <c r="D37" i="1"/>
  <c r="K37" i="1" a="1"/>
  <c r="K37" i="1" s="1"/>
  <c r="K49" i="1" a="1"/>
  <c r="K49" i="1" s="1"/>
  <c r="D278" i="1"/>
  <c r="I278" i="1" a="1"/>
  <c r="I278" i="1" s="1"/>
  <c r="D161" i="1"/>
  <c r="I161" i="1" a="1"/>
  <c r="I161" i="1" s="1"/>
  <c r="D144" i="1"/>
  <c r="K144" i="1" a="1"/>
  <c r="K144" i="1" s="1"/>
  <c r="D75" i="1"/>
  <c r="I75" i="1" a="1"/>
  <c r="I75" i="1" s="1"/>
  <c r="K45" i="1" a="1"/>
  <c r="K45" i="1" s="1"/>
  <c r="K57" i="1" a="1"/>
  <c r="K57" i="1" s="1"/>
  <c r="D57" i="1"/>
  <c r="K116" i="1" a="1"/>
  <c r="K116" i="1" s="1"/>
  <c r="K127" i="1" a="1"/>
  <c r="K127" i="1" s="1"/>
  <c r="D15" i="1"/>
  <c r="M15" i="1" a="1"/>
  <c r="M15" i="1" s="1"/>
  <c r="M27" i="1" a="1"/>
  <c r="M27" i="1" s="1"/>
  <c r="M11" i="1" a="1"/>
  <c r="M11" i="1" s="1"/>
  <c r="D147" i="1"/>
  <c r="I147" i="1" a="1"/>
  <c r="I147" i="1" s="1"/>
  <c r="D235" i="1"/>
  <c r="I235" i="1" a="1"/>
  <c r="I235" i="1" s="1"/>
  <c r="K128" i="1" a="1"/>
  <c r="K128" i="1" s="1"/>
  <c r="K234" i="1" a="1"/>
  <c r="K234" i="1" s="1"/>
  <c r="D234" i="1"/>
  <c r="D283" i="1"/>
  <c r="I283" i="1" a="1"/>
  <c r="I283" i="1" s="1"/>
  <c r="K17" i="1" a="1"/>
  <c r="K17" i="1" s="1"/>
  <c r="D17" i="1"/>
  <c r="M3" i="1" a="1"/>
  <c r="M3" i="1" s="1"/>
  <c r="D228" i="1"/>
  <c r="I228" i="1" a="1"/>
  <c r="I228" i="1" s="1"/>
  <c r="D48" i="1"/>
  <c r="K48" i="1" a="1"/>
  <c r="K48" i="1" s="1"/>
  <c r="D266" i="1"/>
  <c r="I266" i="1" a="1"/>
  <c r="I266" i="1" s="1"/>
  <c r="D74" i="1"/>
  <c r="I74" i="1" a="1"/>
  <c r="I74" i="1" s="1"/>
  <c r="K46" i="1" a="1"/>
  <c r="K46" i="1" s="1"/>
  <c r="K44" i="1" a="1"/>
  <c r="K44" i="1" s="1"/>
  <c r="D163" i="1"/>
  <c r="I163" i="1" a="1"/>
  <c r="I163" i="1" s="1"/>
  <c r="K152" i="1" a="1"/>
  <c r="K152" i="1" s="1"/>
  <c r="K132" i="1" a="1"/>
  <c r="K132" i="1" s="1"/>
  <c r="M34" i="1" a="1"/>
  <c r="M34" i="1" s="1"/>
  <c r="D296" i="1"/>
  <c r="I296" i="1" a="1"/>
  <c r="I296" i="1" s="1"/>
  <c r="D150" i="1"/>
  <c r="I150" i="1" a="1"/>
  <c r="I150" i="1" s="1"/>
  <c r="K119" i="1" a="1"/>
  <c r="K119" i="1" s="1"/>
  <c r="K184" i="1" a="1"/>
  <c r="K184" i="1" s="1"/>
  <c r="K29" i="1" a="1"/>
  <c r="K29" i="1" s="1"/>
  <c r="D298" i="1"/>
  <c r="I298" i="1" a="1"/>
  <c r="I298" i="1" s="1"/>
  <c r="K38" i="1" a="1"/>
  <c r="K38" i="1" s="1"/>
  <c r="D38" i="1"/>
  <c r="K122" i="1" a="1"/>
  <c r="K122" i="1" s="1"/>
  <c r="M2" i="1" a="1"/>
  <c r="M2" i="1" s="1"/>
  <c r="H28" i="12" s="1"/>
  <c r="D167" i="1"/>
  <c r="I167" i="1" a="1"/>
  <c r="I167" i="1" s="1"/>
  <c r="K117" i="1" a="1"/>
  <c r="K117" i="1" s="1"/>
  <c r="D255" i="1"/>
  <c r="I255" i="1" a="1"/>
  <c r="I255" i="1" s="1"/>
  <c r="D264" i="1"/>
  <c r="I264" i="1" a="1"/>
  <c r="I264" i="1" s="1"/>
  <c r="K139" i="1" a="1"/>
  <c r="K139" i="1" s="1"/>
  <c r="D183" i="1"/>
  <c r="I183" i="1" a="1"/>
  <c r="I183" i="1" s="1"/>
  <c r="D20" i="1"/>
  <c r="M20" i="1" a="1"/>
  <c r="M20" i="1" s="1"/>
  <c r="K28" i="1" a="1"/>
  <c r="K28" i="1" s="1"/>
  <c r="D28" i="1"/>
  <c r="K59" i="1" a="1"/>
  <c r="K59" i="1" s="1"/>
  <c r="D59" i="1"/>
  <c r="K41" i="1" a="1"/>
  <c r="K41" i="1" s="1"/>
  <c r="K42" i="1" a="1"/>
  <c r="K42" i="1" s="1"/>
  <c r="D168" i="1"/>
  <c r="I168" i="1" a="1"/>
  <c r="I168" i="1" s="1"/>
  <c r="D268" i="1"/>
  <c r="I268" i="1" a="1"/>
  <c r="I268" i="1" s="1"/>
  <c r="K115" i="1" a="1"/>
  <c r="K115" i="1" s="1"/>
  <c r="D176" i="1"/>
  <c r="I176" i="1" a="1"/>
  <c r="I176" i="1" s="1"/>
  <c r="M32" i="1" a="1"/>
  <c r="M32" i="1" s="1"/>
  <c r="D297" i="1"/>
  <c r="I297" i="1" a="1"/>
  <c r="I297" i="1" s="1"/>
  <c r="M51" i="1" a="1"/>
  <c r="M51" i="1" s="1"/>
  <c r="D229" i="1"/>
  <c r="I229" i="1" a="1"/>
  <c r="I229" i="1" s="1"/>
  <c r="K155" i="1" a="1"/>
  <c r="K155" i="1" s="1"/>
  <c r="K126" i="1" a="1"/>
  <c r="K126" i="1" s="1"/>
  <c r="K181" i="1" a="1"/>
  <c r="K181" i="1" s="1"/>
  <c r="K31" i="1" a="1"/>
  <c r="K31" i="1" s="1"/>
  <c r="D291" i="1"/>
  <c r="I291" i="1" a="1"/>
  <c r="I291" i="1" s="1"/>
  <c r="D36" i="1"/>
  <c r="K36" i="1" a="1"/>
  <c r="K36" i="1" s="1"/>
  <c r="K125" i="1" a="1"/>
  <c r="K125" i="1" s="1"/>
  <c r="D290" i="1"/>
  <c r="I290" i="1" a="1"/>
  <c r="I290" i="1" s="1"/>
  <c r="S15" i="12" l="1"/>
  <c r="D2" i="1"/>
  <c r="F10" i="12" s="1"/>
  <c r="F14" i="12"/>
  <c r="P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tc={0626666F-4727-4279-84DF-DAA7C97AD364}</author>
  </authors>
  <commentList>
    <comment ref="K8" authorId="0" shapeId="0" xr:uid="{0626666F-4727-4279-84DF-DAA7C97AD364}">
      <text>
        <t>[Threaded comment]
Your version of Excel allows you to read this threaded comment; however, any edits to it will get removed if the file is opened in a newer version of Excel. Learn more: https://go.microsoft.com/fwlink/?linkid=870924
Comment:
    Puede darse el caso de un empate, que se puede hacer en este caso?</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8BD2A6-CD21-47EA-A99B-93070C300852}" keepAlive="1" name="Query - test" description="Connection to the 'test' query in the workbook." type="5" refreshedVersion="6" background="1" saveData="1">
    <dbPr connection="Provider=Microsoft.Mashup.OleDb.1;Data Source=$Workbook$;Location=test;Extended Properties=&quot;&quot;" command="SELECT * FROM [test]"/>
  </connection>
  <connection id="2" xr16:uid="{94EF41B0-64E8-4156-8B20-1E1FD4018530}" keepAlive="1" name="Query - test (2)" description="Connection to the 'test (2)' query in the workbook." type="5" refreshedVersion="6" background="1" saveData="1">
    <dbPr connection="Provider=Microsoft.Mashup.OleDb.1;Data Source=$Workbook$;Location=&quot;test (2)&quot;;Extended Properties=&quot;&quot;" command="SELECT * FROM [test (2)]"/>
  </connection>
  <connection id="3" xr16:uid="{1769A6D6-A24A-4519-AF97-E600DC17B6C9}" keepAlive="1" name="Query - test (3)" description="Connection to the 'test (3)' query in the workbook." type="5" refreshedVersion="6" background="1" saveData="1">
    <dbPr connection="Provider=Microsoft.Mashup.OleDb.1;Data Source=$Workbook$;Location=&quot;test (3)&quot;;Extended Properties=&quot;&quot;" command="SELECT * FROM [test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<sst xmlns="http://schemas.openxmlformats.org/spreadsheetml/2006/main" count="1037" uniqueCount="570">
  <si>
    <t>puntos</t>
  </si>
  <si>
    <t>rango</t>
  </si>
  <si>
    <t>coh</t>
  </si>
  <si>
    <t>team_id</t>
  </si>
  <si>
    <t>player_id</t>
  </si>
  <si>
    <t>nombre</t>
  </si>
  <si>
    <t>casa</t>
  </si>
  <si>
    <t>torneo</t>
  </si>
  <si>
    <t>ciclo</t>
  </si>
  <si>
    <t>categoria</t>
  </si>
  <si>
    <t>fecha</t>
  </si>
  <si>
    <t>torneo_id</t>
  </si>
  <si>
    <t>evento_id</t>
  </si>
  <si>
    <t>tipo</t>
  </si>
  <si>
    <t>A</t>
  </si>
  <si>
    <t>Yellow Team</t>
  </si>
  <si>
    <t>Blue Team</t>
  </si>
  <si>
    <t>Red Team</t>
  </si>
  <si>
    <t>Competencia Nov-Ene 2020</t>
  </si>
  <si>
    <t>Francisco Ignacio Joga Casado</t>
  </si>
  <si>
    <t>Diego Alexandro Garcia Perez</t>
  </si>
  <si>
    <t>Estarlyn Joel Marrero Almonte</t>
  </si>
  <si>
    <t>Xavier Emilio Moya Domínguez</t>
  </si>
  <si>
    <t>José René Llodrá Guzmán</t>
  </si>
  <si>
    <t>Nicolas Lopez</t>
  </si>
  <si>
    <t>Sebastián Enrique Senior Subero</t>
  </si>
  <si>
    <t>Ricardo Mota Sohm</t>
  </si>
  <si>
    <t>Esteban Oscar Peña Martínez</t>
  </si>
  <si>
    <t>Luis Gabriel Espaillat Cabrera</t>
  </si>
  <si>
    <t>Camila Michelle Encarnación Nova</t>
  </si>
  <si>
    <t>Hilary Daniela Mena Rodríguez</t>
  </si>
  <si>
    <t>Tomas Castro</t>
  </si>
  <si>
    <t>Paul Marmol</t>
  </si>
  <si>
    <t>Eduardo Reyes</t>
  </si>
  <si>
    <t>Dayson Emill Lagrange Suero</t>
  </si>
  <si>
    <t>Alexis Manuel Cabral Corporan</t>
  </si>
  <si>
    <t>Emilio Alejandro Matos Mieses</t>
  </si>
  <si>
    <t>Lisanna María Santiago Batista</t>
  </si>
  <si>
    <t>Estefany Concepción Almánzar</t>
  </si>
  <si>
    <t>John David Ureña Meléndez</t>
  </si>
  <si>
    <t>Diego Enrique Morales Polanco</t>
  </si>
  <si>
    <t>Donaldo De La Cruz</t>
  </si>
  <si>
    <t>Enmanuel Taveras</t>
  </si>
  <si>
    <t>Ayeska Nicole Batista Moquete</t>
  </si>
  <si>
    <t>Johanna Lizbeth León Santana</t>
  </si>
  <si>
    <t>Ian Gabriel Cañas Fernández</t>
  </si>
  <si>
    <t>Axel Elías De Jesús Del Jesús</t>
  </si>
  <si>
    <t>Wisleiny Lara Soto</t>
  </si>
  <si>
    <t>Claudia Ortiz</t>
  </si>
  <si>
    <t>Sebastian Del Rosario</t>
  </si>
  <si>
    <t>Robert Rodríguez De La Cruz</t>
  </si>
  <si>
    <t>Joel Lugo Peña</t>
  </si>
  <si>
    <t>Leandro Miguel Martínez Méndez</t>
  </si>
  <si>
    <t>Leanny Josefina Del Villar Marte</t>
  </si>
  <si>
    <t>Yerson Alberto Dominguez Rodriguez</t>
  </si>
  <si>
    <t>Angelica Herrera Sanchez</t>
  </si>
  <si>
    <t>Hamlet Joseph Fernández Araujo</t>
  </si>
  <si>
    <t>Sebastián Manuel Cote Santos</t>
  </si>
  <si>
    <t>Rachell Alexandra Beltré Caraballo</t>
  </si>
  <si>
    <t>Nelson Manuel Martínez Navarro</t>
  </si>
  <si>
    <t>Enmanuel Osmaidel Germán Paz</t>
  </si>
  <si>
    <t>Joan Daniel Méndez Reyes</t>
  </si>
  <si>
    <t>Luis Alberto Gil Almanzar</t>
  </si>
  <si>
    <t>Mario Agustin Silverio Cano</t>
  </si>
  <si>
    <t>Pablo Manuel Montilla Mendez</t>
  </si>
  <si>
    <t>Jesus Francisco Diaz Adames</t>
  </si>
  <si>
    <t>Armando Rafael Basilis Damiron</t>
  </si>
  <si>
    <t>Luis Antonio Heredia Valerio</t>
  </si>
  <si>
    <t>Allam Rodriguez Jimenez</t>
  </si>
  <si>
    <t>Jorge Josias Romero Soto</t>
  </si>
  <si>
    <t>Aimée Rachelle Duran Lapaix</t>
  </si>
  <si>
    <t>Diego Enrique Matías Cabrera</t>
  </si>
  <si>
    <t>Santiago Ramírez Echavarria</t>
  </si>
  <si>
    <t>Marianny Hierro Ramirez</t>
  </si>
  <si>
    <t>Gian Lucas Ramirez Ureña</t>
  </si>
  <si>
    <t>Edward Moises Muñoz Sanchez</t>
  </si>
  <si>
    <t>Roberto Alexander Baez Tatis</t>
  </si>
  <si>
    <t>Aeolus Mena Capriles</t>
  </si>
  <si>
    <t>Jorge Natanael Pinales Lluberes</t>
  </si>
  <si>
    <t>Manuel De Jesús Montás Ysabel</t>
  </si>
  <si>
    <t>Lewis Mojica Rosario</t>
  </si>
  <si>
    <t>Francisco Alberto Marte Hierro</t>
  </si>
  <si>
    <t>Francisco Vásquez Cuevas</t>
  </si>
  <si>
    <t>Emil Enrique Sánchez Santos</t>
  </si>
  <si>
    <t>Ricardo Alexis Peña Guzmán</t>
  </si>
  <si>
    <t>Luis Emilio Félix Reyes</t>
  </si>
  <si>
    <t>DD</t>
  </si>
  <si>
    <t>DF</t>
  </si>
  <si>
    <t>CL</t>
  </si>
  <si>
    <t>CG</t>
  </si>
  <si>
    <t>Cima 100</t>
  </si>
  <si>
    <t>Artorias</t>
  </si>
  <si>
    <t>GodKiller</t>
  </si>
  <si>
    <t>Don Quijote</t>
  </si>
  <si>
    <t>Ikon ALLY</t>
  </si>
  <si>
    <t>JESKAI</t>
  </si>
  <si>
    <t>Skrapjunk</t>
  </si>
  <si>
    <t>Jortrol</t>
  </si>
  <si>
    <t>RUCS</t>
  </si>
  <si>
    <t>MIB</t>
  </si>
  <si>
    <t>cerberus</t>
  </si>
  <si>
    <t>KNGR2R</t>
  </si>
  <si>
    <t>T.R.U.C.H.O.</t>
  </si>
  <si>
    <t>Atom</t>
  </si>
  <si>
    <t>Mark-007</t>
  </si>
  <si>
    <t>Tony</t>
  </si>
  <si>
    <t>Quimera</t>
  </si>
  <si>
    <t>Harver 2.0</t>
  </si>
  <si>
    <t>T-Seven</t>
  </si>
  <si>
    <t>Curiolasux</t>
  </si>
  <si>
    <t>Saktivantamaina</t>
  </si>
  <si>
    <t>Ajax</t>
  </si>
  <si>
    <t>Dark-Star</t>
  </si>
  <si>
    <t>Kakuryu</t>
  </si>
  <si>
    <t>Mojojojo</t>
  </si>
  <si>
    <t>Syfurios X</t>
  </si>
  <si>
    <t>JMJ</t>
  </si>
  <si>
    <t>Tamioka San</t>
  </si>
  <si>
    <t>Wilson</t>
  </si>
  <si>
    <t>Echo-Rogue</t>
  </si>
  <si>
    <t>Kakarot</t>
  </si>
  <si>
    <t>Undefined</t>
  </si>
  <si>
    <t>Pandora</t>
  </si>
  <si>
    <t>La Pampara</t>
  </si>
  <si>
    <t>Sin Equipo</t>
  </si>
  <si>
    <t>Madness</t>
  </si>
  <si>
    <t>Kratos</t>
  </si>
  <si>
    <t>Serverito</t>
  </si>
  <si>
    <t>Gatubelo</t>
  </si>
  <si>
    <t>2B1W</t>
  </si>
  <si>
    <t>el procrastinador</t>
  </si>
  <si>
    <t>CERES (oficial)</t>
  </si>
  <si>
    <t>Apocalipsis"El oculto"</t>
  </si>
  <si>
    <t>BUSTER TANK J.E.D</t>
  </si>
  <si>
    <t>Blacky Shadow</t>
  </si>
  <si>
    <t>Sigurd</t>
  </si>
  <si>
    <t>ESJERGON</t>
  </si>
  <si>
    <t>Mushbot</t>
  </si>
  <si>
    <t>Spider Trick</t>
  </si>
  <si>
    <t>TitanGold</t>
  </si>
  <si>
    <t>Gecko</t>
  </si>
  <si>
    <t>Carolina</t>
  </si>
  <si>
    <t>R2-D2</t>
  </si>
  <si>
    <t>Kaiser</t>
  </si>
  <si>
    <t>Ei Finai</t>
  </si>
  <si>
    <t>Beta</t>
  </si>
  <si>
    <t>lipdium</t>
  </si>
  <si>
    <t>Project T.U.R.T.L.E</t>
  </si>
  <si>
    <t>Nyx</t>
  </si>
  <si>
    <t>Prometeo</t>
  </si>
  <si>
    <t>Cerbero</t>
  </si>
  <si>
    <t>T3MUSKETRONICS</t>
  </si>
  <si>
    <t>Alistar</t>
  </si>
  <si>
    <t>CARMEN</t>
  </si>
  <si>
    <t>Harver</t>
  </si>
  <si>
    <t>Bifröst</t>
  </si>
  <si>
    <t>METEORO</t>
  </si>
  <si>
    <t>R.O.B.E.R.T.O</t>
  </si>
  <si>
    <t>Hydra</t>
  </si>
  <si>
    <t>Sumo1</t>
  </si>
  <si>
    <t>8fi9</t>
  </si>
  <si>
    <t>RPR - X</t>
  </si>
  <si>
    <t>hockey puck</t>
  </si>
  <si>
    <t>Valkirya</t>
  </si>
  <si>
    <t>Killerbee</t>
  </si>
  <si>
    <t>Jaim-E</t>
  </si>
  <si>
    <t>Arzeus</t>
  </si>
  <si>
    <t>Ikaros</t>
  </si>
  <si>
    <t>Murphy</t>
  </si>
  <si>
    <t>πBot</t>
  </si>
  <si>
    <t>Takeshi</t>
  </si>
  <si>
    <t>El Undertaker</t>
  </si>
  <si>
    <t>RPR-X</t>
  </si>
  <si>
    <t>Speedy GME*</t>
  </si>
  <si>
    <t>Equipo: NDE; Robot:Oie-C</t>
  </si>
  <si>
    <t>Ragnarok</t>
  </si>
  <si>
    <t>MECHA WARRIOR</t>
  </si>
  <si>
    <t>Luxor 2.0</t>
  </si>
  <si>
    <t>Omega</t>
  </si>
  <si>
    <t>Smook</t>
  </si>
  <si>
    <t>Fully Defined</t>
  </si>
  <si>
    <t>Rino</t>
  </si>
  <si>
    <t>Luxor</t>
  </si>
  <si>
    <t>giga</t>
  </si>
  <si>
    <t>Kronos</t>
  </si>
  <si>
    <t>KILLER-BEE's</t>
  </si>
  <si>
    <t>MANSIS</t>
  </si>
  <si>
    <t>Speedy GME</t>
  </si>
  <si>
    <t>D.A.H. 1.0</t>
  </si>
  <si>
    <t>Tracer</t>
  </si>
  <si>
    <t>Racrini</t>
  </si>
  <si>
    <t>Maze runner</t>
  </si>
  <si>
    <t>Melañi</t>
  </si>
  <si>
    <t>MetaBee</t>
  </si>
  <si>
    <t>Neutron</t>
  </si>
  <si>
    <t>Camioneta 4x4</t>
  </si>
  <si>
    <t>Laxus</t>
  </si>
  <si>
    <t>Curiosity 2.0</t>
  </si>
  <si>
    <t>The Reapers</t>
  </si>
  <si>
    <t>CHIQUI-BOT</t>
  </si>
  <si>
    <t>All Mighty</t>
  </si>
  <si>
    <t>S-005</t>
  </si>
  <si>
    <t>Wilkin</t>
  </si>
  <si>
    <t>Valkiria</t>
  </si>
  <si>
    <t>Centinela 2.0</t>
  </si>
  <si>
    <t>Harbber</t>
  </si>
  <si>
    <t>Bödvar</t>
  </si>
  <si>
    <t>Androide 17</t>
  </si>
  <si>
    <t>Elalfa</t>
  </si>
  <si>
    <t>Monster</t>
  </si>
  <si>
    <t>Rover</t>
  </si>
  <si>
    <t>Sumo</t>
  </si>
  <si>
    <t>Ranger</t>
  </si>
  <si>
    <t>B</t>
  </si>
  <si>
    <t>Competencia May-Jul 2020</t>
  </si>
  <si>
    <t>inscr_inicio</t>
  </si>
  <si>
    <t>Competencia May-Jul 2021</t>
  </si>
  <si>
    <t>Competencia Nov-Ene 2021</t>
  </si>
  <si>
    <t>Competencia Nov-Ene 2019</t>
  </si>
  <si>
    <t>Competencia May-Jul 2022</t>
  </si>
  <si>
    <t>Competencia Nov-Ene 2022</t>
  </si>
  <si>
    <t>Competencia May-Jul 2023</t>
  </si>
  <si>
    <t>Competencia Nov-Ene 2023</t>
  </si>
  <si>
    <t>Competencia Nov-Ene 2018</t>
  </si>
  <si>
    <t>activo</t>
  </si>
  <si>
    <t>puntos_blue</t>
  </si>
  <si>
    <t>puntos_red</t>
  </si>
  <si>
    <t>puntos_yellow</t>
  </si>
  <si>
    <t>part_blue</t>
  </si>
  <si>
    <t>part_red</t>
  </si>
  <si>
    <t>part_yellow</t>
  </si>
  <si>
    <t>norm_blue</t>
  </si>
  <si>
    <t>norm_red</t>
  </si>
  <si>
    <t>norm_yellow</t>
  </si>
  <si>
    <t>lugar</t>
  </si>
  <si>
    <t>Mael Dorne</t>
  </si>
  <si>
    <t>Blanco</t>
  </si>
  <si>
    <t>Verde</t>
  </si>
  <si>
    <t>Morado</t>
  </si>
  <si>
    <t>Rojo</t>
  </si>
  <si>
    <t>Negro</t>
  </si>
  <si>
    <t>puntaje</t>
  </si>
  <si>
    <t>equipo_monster</t>
  </si>
  <si>
    <t>equipo_sumo</t>
  </si>
  <si>
    <t>equipo_rover</t>
  </si>
  <si>
    <t>equipo_actual</t>
  </si>
  <si>
    <t>puntos_monster</t>
  </si>
  <si>
    <t>puntos_sumo</t>
  </si>
  <si>
    <t>puntos_rover</t>
  </si>
  <si>
    <t>puntos_eventos</t>
  </si>
  <si>
    <t>Leonardo Jose Polanco  Mendez</t>
  </si>
  <si>
    <t>Edgar Gonzalez Aracena</t>
  </si>
  <si>
    <t>Enmanuel Antonio Clander</t>
  </si>
  <si>
    <t>Samuel Olivier Tejeda Iglesias</t>
  </si>
  <si>
    <t>Emilio Ariel Santos Mateo</t>
  </si>
  <si>
    <t>Elvis Alexander Ramirez</t>
  </si>
  <si>
    <t>Geraldo Sanchez</t>
  </si>
  <si>
    <t>Manuel Antonio Bastardo Payano</t>
  </si>
  <si>
    <t>Mirelys Massiel Maldonado Familia</t>
  </si>
  <si>
    <t>Damphis Bello</t>
  </si>
  <si>
    <t>Marcos Soto-Hell</t>
  </si>
  <si>
    <t>Kevin Daniel Maria Ferreras</t>
  </si>
  <si>
    <t>Eduardo Batista</t>
  </si>
  <si>
    <t>Juan Fernando Castillo Martinez</t>
  </si>
  <si>
    <t>Luis Alejandro Cuevas Debord</t>
  </si>
  <si>
    <t>MATTHEWS ROSARIO ESPINAL</t>
  </si>
  <si>
    <t>Dante Cucurullo</t>
  </si>
  <si>
    <t>Daniel Arturo Terrero Rodriguez</t>
  </si>
  <si>
    <t>Jahaziel Soto Soriano</t>
  </si>
  <si>
    <t>Pablo Sebastian Artilles</t>
  </si>
  <si>
    <t>Anyelo Eloy Santana</t>
  </si>
  <si>
    <t>Javier Guerrero Fernandez</t>
  </si>
  <si>
    <t>Welnys Enmanuel Taveras Tejada</t>
  </si>
  <si>
    <t>Karen Moquete</t>
  </si>
  <si>
    <t>Yarod Rodriguez Blanco</t>
  </si>
  <si>
    <t>Elieser De Aza Jimenez</t>
  </si>
  <si>
    <t>Marcos Oliver Alvarez Pascual</t>
  </si>
  <si>
    <t>Paula Leticia Lopez Espinosa</t>
  </si>
  <si>
    <t>Jose Miguel Cruz Mercedes</t>
  </si>
  <si>
    <t>Manuel Maria</t>
  </si>
  <si>
    <t>David Zabala</t>
  </si>
  <si>
    <t>Raphy Lopez Tineo</t>
  </si>
  <si>
    <t>Romulo Perez Valerio</t>
  </si>
  <si>
    <t>Sheryl Ileana Herrera Mateo</t>
  </si>
  <si>
    <t>Albert  Agustin Polanco Garcia</t>
  </si>
  <si>
    <t>Juan Luis Inoa Suero</t>
  </si>
  <si>
    <t>Felipe Alberto Cuevas Duval</t>
  </si>
  <si>
    <t>Henry Miguel Escobar Hernandez</t>
  </si>
  <si>
    <t>Francois Martinie Garcia</t>
  </si>
  <si>
    <t>Luis Abel Javier De Los Santos</t>
  </si>
  <si>
    <t>Daniel Elias Jimenez Rojas</t>
  </si>
  <si>
    <t>Emidgio Gabriel Matos Ferreras</t>
  </si>
  <si>
    <t>Warrens Hugley Jean-Baptiste</t>
  </si>
  <si>
    <t>Luis Ramon Malena</t>
  </si>
  <si>
    <t>Francisco Javier Ysabel Castillo</t>
  </si>
  <si>
    <t>Jhan Marcos Cadete Luciano</t>
  </si>
  <si>
    <t>Charles Daniel Mendez Gutierrez</t>
  </si>
  <si>
    <t>Moises Villar Sanchez</t>
  </si>
  <si>
    <t>Abimael Moreta</t>
  </si>
  <si>
    <t>Gianni Andres Estepan Rodriguez</t>
  </si>
  <si>
    <t>Raul Lamarche</t>
  </si>
  <si>
    <t>Pamela Paez Sanchez</t>
  </si>
  <si>
    <t>Jeury David Rosado</t>
  </si>
  <si>
    <t>Carlos Sulbaran</t>
  </si>
  <si>
    <t>Emil Alfonso Gil Hernandez</t>
  </si>
  <si>
    <t>Ivan Mendez</t>
  </si>
  <si>
    <t>Enrique Ortiz</t>
  </si>
  <si>
    <t>Luis Andres Belliard Bejaran</t>
  </si>
  <si>
    <t>Jose Ernesto Corona</t>
  </si>
  <si>
    <t>REYNALDO MATOS PAYANO</t>
  </si>
  <si>
    <t>Fernando Arturo Reyes Herrera</t>
  </si>
  <si>
    <t>Samuel Sang</t>
  </si>
  <si>
    <t>Scolly Medina</t>
  </si>
  <si>
    <t>Silvia Betances Matos</t>
  </si>
  <si>
    <t>Marielis Guzman Hoogluiter</t>
  </si>
  <si>
    <t>Gianfranco Del Giudice Mordan</t>
  </si>
  <si>
    <t>Manuel Antonio De La Cruz Vicente</t>
  </si>
  <si>
    <t>Edwaly Gonzales</t>
  </si>
  <si>
    <t>Milton Armenio De Los Santos</t>
  </si>
  <si>
    <t>Franklin Nathaniel Heredia Javier</t>
  </si>
  <si>
    <t>Hendell Ramos</t>
  </si>
  <si>
    <t>David Crawford</t>
  </si>
  <si>
    <t>Georges Miguel Bueno Nova</t>
  </si>
  <si>
    <t>Eleazar Feliz Sanchez</t>
  </si>
  <si>
    <t>Raymond Ryan Ruiz Guillermo</t>
  </si>
  <si>
    <t>Darvis Trinidad</t>
  </si>
  <si>
    <t>Manuel Perozo Guerrero</t>
  </si>
  <si>
    <t>Alejandro David Curvelo Betancourt</t>
  </si>
  <si>
    <t>Juan Jose Gomez</t>
  </si>
  <si>
    <t>Victor Hugo Matos Guerrero</t>
  </si>
  <si>
    <t>Luis Alberto Ramirez</t>
  </si>
  <si>
    <t>Azael Jose Berihuete</t>
  </si>
  <si>
    <t>Geraldo Pita</t>
  </si>
  <si>
    <t>Marino Dicent Gomez</t>
  </si>
  <si>
    <t>Juan Francisco Chiriboga</t>
  </si>
  <si>
    <t>Gianluis Garcia</t>
  </si>
  <si>
    <t>Vinicio Antonio Perdomo Roman</t>
  </si>
  <si>
    <t>Raphy Jossue Binet</t>
  </si>
  <si>
    <t>Osiris Gabriel Siri Guerra</t>
  </si>
  <si>
    <t>Omar Garcia</t>
  </si>
  <si>
    <t>Steven Turetta</t>
  </si>
  <si>
    <t>Guidean Rafael Parra Montas</t>
  </si>
  <si>
    <t>Sonia Maria Zapata</t>
  </si>
  <si>
    <t>Daniel Rodriguez Rodriguez Hernandez</t>
  </si>
  <si>
    <t>Natacha Bivieca Arias</t>
  </si>
  <si>
    <t>Erick Francisco Castillo Estevez</t>
  </si>
  <si>
    <t>Ariel Nin Montero</t>
  </si>
  <si>
    <t>Pedro Jesus German Peralta</t>
  </si>
  <si>
    <t>NICOLAS DE JESUS FLAQUER POLANCO</t>
  </si>
  <si>
    <t>Joseph Alberto Berroa Benitez</t>
  </si>
  <si>
    <t>Luis D'Oleo</t>
  </si>
  <si>
    <t>William Alfredo Ruiz Portorreal</t>
  </si>
  <si>
    <t>Melanny Feliz</t>
  </si>
  <si>
    <t>Sebastian Uffre</t>
  </si>
  <si>
    <t>Roldeny Araujo</t>
  </si>
  <si>
    <t>Cristopher Jose Melenciano Mercedez</t>
  </si>
  <si>
    <t>Heidy Yamilette Portes Gutierrez</t>
  </si>
  <si>
    <t>Gabriel Salvador</t>
  </si>
  <si>
    <t>Manuel Rodriguez</t>
  </si>
  <si>
    <t>Nicolas Vallejo Rubio</t>
  </si>
  <si>
    <t>Daniel Lerebours</t>
  </si>
  <si>
    <t>Rossy Diaz</t>
  </si>
  <si>
    <t>Elias Buenaventura Polanco Rodriguez</t>
  </si>
  <si>
    <t>Felix Amequita</t>
  </si>
  <si>
    <t>Angel Ariel De Gracia Beriguete</t>
  </si>
  <si>
    <t>Adrian  Alberto Redondo Suero</t>
  </si>
  <si>
    <t>Angel Ruiz</t>
  </si>
  <si>
    <t>Arturo Alessandri Alcántara Ceballos</t>
  </si>
  <si>
    <t>Héctor Miguel Senior Subero</t>
  </si>
  <si>
    <t>Diego Alejandro Fernández Burgos</t>
  </si>
  <si>
    <t>Arianna De La Paz Estévez</t>
  </si>
  <si>
    <t>Erick Tejada Comprés</t>
  </si>
  <si>
    <t>Francisco Xavier Peña Perez</t>
  </si>
  <si>
    <t>Mattews Ureña Moya</t>
  </si>
  <si>
    <t>Víctor James</t>
  </si>
  <si>
    <t>Welinton Martínez Montero</t>
  </si>
  <si>
    <t>Francisco Damián Pérez Espinosa</t>
  </si>
  <si>
    <t>Fernando González Then</t>
  </si>
  <si>
    <t>Juan Mármol</t>
  </si>
  <si>
    <t>José David Bautista Díaz</t>
  </si>
  <si>
    <t>Luis Martin Suarez José</t>
  </si>
  <si>
    <t>José Joel Almonte Sepúlveda</t>
  </si>
  <si>
    <t>Jarixander Pérez Romero</t>
  </si>
  <si>
    <t>Luis José Castillo Guzmán</t>
  </si>
  <si>
    <t>Juan Daniel Frías Paula</t>
  </si>
  <si>
    <t>Aldri Reyson Alcántara Soriano</t>
  </si>
  <si>
    <t>Enrique Cedeño</t>
  </si>
  <si>
    <t>Oliver Jesus Ureña Perez</t>
  </si>
  <si>
    <t>Shamir Rafael Paula De Jesús</t>
  </si>
  <si>
    <t>Moises Sanó Solano</t>
  </si>
  <si>
    <t>Rafael De Jesús Martínez Rojas</t>
  </si>
  <si>
    <t>Luis Ernesto Reyes Román</t>
  </si>
  <si>
    <t>Jhoan Feliz Saldaña</t>
  </si>
  <si>
    <t>Iván Jiménez</t>
  </si>
  <si>
    <t>MARIELY TORIBIO RODRÍGUEZ</t>
  </si>
  <si>
    <t>Génesis Lisbeth Sánchez Sosa</t>
  </si>
  <si>
    <t>Maritza Altagracia Cuas González</t>
  </si>
  <si>
    <t>Nestor Humberto Sosa Saviñon</t>
  </si>
  <si>
    <t>Nicole Hernández Quezada</t>
  </si>
  <si>
    <t>Daniel Rondón</t>
  </si>
  <si>
    <t>Carlos José Jiménez Penzo</t>
  </si>
  <si>
    <t>Ronny García</t>
  </si>
  <si>
    <t>Edgar Keiji Céspedes Tamate</t>
  </si>
  <si>
    <t>Ronny Pabel De Peña</t>
  </si>
  <si>
    <t>José Angel Montero Méndez</t>
  </si>
  <si>
    <t>Gonzalo Ernesto Piña Neuman</t>
  </si>
  <si>
    <t>Esdras Farriña</t>
  </si>
  <si>
    <t>Jerlym Jiménez</t>
  </si>
  <si>
    <t>Joan Méndez</t>
  </si>
  <si>
    <t>taller</t>
  </si>
  <si>
    <t>evento_nombre</t>
  </si>
  <si>
    <t>reunion</t>
  </si>
  <si>
    <t>valor_org</t>
  </si>
  <si>
    <t>valor_part</t>
  </si>
  <si>
    <t>Alexa</t>
  </si>
  <si>
    <t>Pound King V2.0</t>
  </si>
  <si>
    <t>0k</t>
  </si>
  <si>
    <t>Birra-Trón</t>
  </si>
  <si>
    <t>Chancleta</t>
  </si>
  <si>
    <t>Etreum</t>
  </si>
  <si>
    <t>GOT Bots</t>
  </si>
  <si>
    <t>Hariyama</t>
  </si>
  <si>
    <t>Kimera</t>
  </si>
  <si>
    <t>K-REN</t>
  </si>
  <si>
    <t>Lamna</t>
  </si>
  <si>
    <t>Nidhog</t>
  </si>
  <si>
    <t>Uffre</t>
  </si>
  <si>
    <t>Yokozuna</t>
  </si>
  <si>
    <t>Mach 7</t>
  </si>
  <si>
    <t>Bulldozer Jr.</t>
  </si>
  <si>
    <t>Alpha-Bear</t>
  </si>
  <si>
    <t>BIG T-MOAB</t>
  </si>
  <si>
    <t>Cuquita</t>
  </si>
  <si>
    <t>DDbot</t>
  </si>
  <si>
    <t>FrixBot</t>
  </si>
  <si>
    <t>M005</t>
  </si>
  <si>
    <t>Mechathron</t>
  </si>
  <si>
    <t>R.O.B</t>
  </si>
  <si>
    <t>Rokusho</t>
  </si>
  <si>
    <t>Rufini</t>
  </si>
  <si>
    <t>Rufino</t>
  </si>
  <si>
    <t>SAPPHIRON</t>
  </si>
  <si>
    <t>Seiryū</t>
  </si>
  <si>
    <t>The Ripper</t>
  </si>
  <si>
    <t>Thunderstrom</t>
  </si>
  <si>
    <t>Tri</t>
  </si>
  <si>
    <t>Turetta</t>
  </si>
  <si>
    <t>Guayubin</t>
  </si>
  <si>
    <t>ASNS-1</t>
  </si>
  <si>
    <t>Centinelas</t>
  </si>
  <si>
    <t>Curiosity</t>
  </si>
  <si>
    <t>S/F-Gtron</t>
  </si>
  <si>
    <t>Tesla Warrios</t>
  </si>
  <si>
    <t>AMMDI</t>
  </si>
  <si>
    <t>R.A.M.O.N.A.</t>
  </si>
  <si>
    <t>SETH</t>
  </si>
  <si>
    <t>SkyFather</t>
  </si>
  <si>
    <t>Jarisni</t>
  </si>
  <si>
    <t>ROBOCO</t>
  </si>
  <si>
    <t>monster01</t>
  </si>
  <si>
    <t>Sumito</t>
  </si>
  <si>
    <t>Shadow Wolf</t>
  </si>
  <si>
    <t>The chestnut</t>
  </si>
  <si>
    <t>Dexter</t>
  </si>
  <si>
    <t>Giga</t>
  </si>
  <si>
    <t>T-800</t>
  </si>
  <si>
    <t>DeathMachine</t>
  </si>
  <si>
    <t>Dranzel</t>
  </si>
  <si>
    <t>Muzaka</t>
  </si>
  <si>
    <t>Competencia Nov-Ene 2017</t>
  </si>
  <si>
    <t>Competencia Nov-Ene 2016</t>
  </si>
  <si>
    <t>Adrián Martínez</t>
  </si>
  <si>
    <t>Daniel Díaz</t>
  </si>
  <si>
    <t>Juan Carlos Alvarez</t>
  </si>
  <si>
    <t>Michael J. Araujo Ynoa</t>
  </si>
  <si>
    <t>Arnaldo Lantigua</t>
  </si>
  <si>
    <t>Brailer Cuevas</t>
  </si>
  <si>
    <t>Gabriel Alemany</t>
  </si>
  <si>
    <t>Janderson Solis Diaz</t>
  </si>
  <si>
    <t>Luis García</t>
  </si>
  <si>
    <t>Rancell Tapia</t>
  </si>
  <si>
    <t>Iveanny Oneill</t>
  </si>
  <si>
    <t>Jose Montero Beltre</t>
  </si>
  <si>
    <t>Angel Sariel Perez</t>
  </si>
  <si>
    <t>Roland Krumeich</t>
  </si>
  <si>
    <t>Karen Garcia</t>
  </si>
  <si>
    <t>Jennifer Mendez</t>
  </si>
  <si>
    <t>Janna Lorenzo</t>
  </si>
  <si>
    <t>Darmin Ruiz</t>
  </si>
  <si>
    <t>Juan Manuel Mateo Lebrón</t>
  </si>
  <si>
    <t>Faumer Tadaichi Uda Encarnacion</t>
  </si>
  <si>
    <t>Cristhofer Sierra</t>
  </si>
  <si>
    <t>Miguel Henriquez</t>
  </si>
  <si>
    <t>Nicole Estevez</t>
  </si>
  <si>
    <t>Cristian Peralta</t>
  </si>
  <si>
    <t>Geraldo Suzaña</t>
  </si>
  <si>
    <t>Francis Ortiz</t>
  </si>
  <si>
    <t>Rangelys Alberto</t>
  </si>
  <si>
    <t>Brandon De la Mota</t>
  </si>
  <si>
    <t>Javier Del Villar</t>
  </si>
  <si>
    <t>Carlos Ramirez</t>
  </si>
  <si>
    <t>Abraham Veras Ventura</t>
  </si>
  <si>
    <t>Zahyra Valdez Rodríguez</t>
  </si>
  <si>
    <t>Esteban Luciano Santana</t>
  </si>
  <si>
    <t>Samuel Rodriguez</t>
  </si>
  <si>
    <t>Frandy Ahiezer</t>
  </si>
  <si>
    <t>Diego Rafael Céspedes Contreras</t>
  </si>
  <si>
    <t>Dario Enmanuel Gomez Heredia</t>
  </si>
  <si>
    <t>Sebastian Caro</t>
  </si>
  <si>
    <t>Alan Fernandez Marte</t>
  </si>
  <si>
    <t>Francisco Arturo Veloz</t>
  </si>
  <si>
    <t>Jorge Luis Carrasco Brito</t>
  </si>
  <si>
    <t>Augusto Octavio De Peña Soto</t>
  </si>
  <si>
    <t>Cristopher Paúl Román Reyes</t>
  </si>
  <si>
    <t>Emille Bretón Castillo</t>
  </si>
  <si>
    <t>Oscar Matheus</t>
  </si>
  <si>
    <t>Miguel Jose Placeres Guerrero</t>
  </si>
  <si>
    <t>Giovanni Tanzi</t>
  </si>
  <si>
    <t>Carlos Jesus Acosta Acosta</t>
  </si>
  <si>
    <t>Eduardo Calderon Rodriguez</t>
  </si>
  <si>
    <t>Enmanuel Olivo Valdez</t>
  </si>
  <si>
    <t>Simón Rojas</t>
  </si>
  <si>
    <t>Gustavo De Oleo</t>
  </si>
  <si>
    <t>Frederick Vargas de Jesus</t>
  </si>
  <si>
    <t>Alejandro Guillen</t>
  </si>
  <si>
    <t>Darian Rodríguez</t>
  </si>
  <si>
    <t>Julio Taveras</t>
  </si>
  <si>
    <t>Eliazar Rosario</t>
  </si>
  <si>
    <t>Daniel Quiñones</t>
  </si>
  <si>
    <t>Diógenes Perez Batista</t>
  </si>
  <si>
    <t>Adonis María Matías</t>
  </si>
  <si>
    <t>Elliot Ruiz Melo</t>
  </si>
  <si>
    <t>Carlos Eduardo Morel</t>
  </si>
  <si>
    <t>Alejandro Germosen</t>
  </si>
  <si>
    <t>Steven Vladimir Arias Drullard</t>
  </si>
  <si>
    <t>Luis Santana</t>
  </si>
  <si>
    <t>Claudia Kalustian</t>
  </si>
  <si>
    <t>Anthony Morrobel</t>
  </si>
  <si>
    <t>Loreudys Baez</t>
  </si>
  <si>
    <t>Isaac Arevalo</t>
  </si>
  <si>
    <t>Diana Lorena Martínez Encarnación</t>
  </si>
  <si>
    <t>Ian Manuel Miranda Ortíz</t>
  </si>
  <si>
    <t>Hamlet León</t>
  </si>
  <si>
    <t>Juan Pérez</t>
  </si>
  <si>
    <t>reto_3</t>
  </si>
  <si>
    <t>reto_2</t>
  </si>
  <si>
    <t>reto_1</t>
  </si>
  <si>
    <t>req_1</t>
  </si>
  <si>
    <t>req_2</t>
  </si>
  <si>
    <t>req_3</t>
  </si>
  <si>
    <t>asist_df</t>
  </si>
  <si>
    <t>asist_cl</t>
  </si>
  <si>
    <t>ID</t>
  </si>
  <si>
    <t>Nombre</t>
  </si>
  <si>
    <t>STATS</t>
  </si>
  <si>
    <t>Casa</t>
  </si>
  <si>
    <t>Rango</t>
  </si>
  <si>
    <t>Equipo</t>
  </si>
  <si>
    <t>Puntos</t>
  </si>
  <si>
    <t>Participante de Hands-On</t>
  </si>
  <si>
    <t>Historial</t>
  </si>
  <si>
    <t>Torneo</t>
  </si>
  <si>
    <t>rank_yellow</t>
  </si>
  <si>
    <t>rank_red</t>
  </si>
  <si>
    <t>rank_blue</t>
  </si>
  <si>
    <t>Mendigo</t>
  </si>
  <si>
    <t>KATHERINE NICOLE AMARANT</t>
  </si>
  <si>
    <t>Anghelo Junior Montes De Oca</t>
  </si>
  <si>
    <t>William Enmanuel Guerrero</t>
  </si>
  <si>
    <t>Carlos Alejandro Cornielle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</si>
</sst>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rgb="FF242729"/>
      <name val="Consolas"/>
      <family val="3"/>
    </font>
    <font>
      <sz val="8"/>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24"/>
      <color theme="0"/>
      <name val="Bauhaus 93"/>
      <family val="5"/>
    </font>
    <font>
      <sz val="28"/>
      <color theme="0"/>
      <name val="Bauhaus 93"/>
      <family val="5"/>
    </font>
    <font>
      <sz val="26"/>
      <color theme="0"/>
      <name val="Bauhaus 93"/>
      <family val="5"/>
    </font>
    <font>
      <sz val="36"/>
      <color theme="0"/>
      <name val="Bauhaus 93"/>
      <family val="5"/>
    </font>
    <font>
      <sz val="11"/>
      <color theme="1"/>
      <name val="Bauhaus 93"/>
      <family val="5"/>
    </font>
    <font>
      <sz val="20"/>
      <color theme="0"/>
      <name val="Bauhaus 93"/>
      <family val="5"/>
    </font>
    <font>
      <sz val="20"/>
      <color theme="1"/>
      <name val="Bauhaus 93"/>
      <family val="5"/>
    </font>
    <font>
      <sz val="20"/>
      <name val="Bauhaus 93"/>
      <family val="5"/>
    </font>
    <font>
      <u/>
      <sz val="11"/>
      <color theme="10"/>
      <name val="Calibri"/>
      <family val="2"/>
      <scheme val="minor"/>
    </font>
    <font>
      <b/>
      <sz val="72"/>
      <color theme="0"/>
      <name val="Times New Roman"/>
      <family val="1"/>
    </font>
  </fonts>
  <fills count="15">
    <fill>
      <patternFill patternType="none"/>
    </fill>
    <fill>
      <patternFill patternType="gray125"/>
    </fill>
    <fill>
      <patternFill patternType="solid">
        <fgColor theme="0" tint="-0.14999847407452621"/>
        <bgColor theme="0" tint="-0.14999847407452621"/>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tint="-0.499984740745262"/>
        <bgColor indexed="64"/>
      </patternFill>
    </fill>
    <fill>
      <patternFill patternType="solid">
        <fgColor theme="2" tint="-0.249977111117893"/>
        <bgColor indexed="64"/>
      </patternFill>
    </fill>
    <fill>
      <patternFill patternType="solid">
        <fgColor theme="2" tint="-0.249977111117893"/>
        <bgColor theme="0" tint="-0.14999847407452621"/>
      </patternFill>
    </fill>
    <fill>
      <patternFill patternType="solid">
        <fgColor theme="0"/>
        <bgColor indexed="64"/>
      </patternFill>
    </fill>
    <fill>
      <patternFill patternType="solid">
        <fgColor theme="4" tint="-0.249977111117893"/>
        <bgColor theme="0" tint="-0.14999847407452621"/>
      </patternFill>
    </fill>
    <fill>
      <patternFill patternType="solid">
        <fgColor theme="4" tint="-0.249977111117893"/>
        <bgColor indexed="64"/>
      </patternFill>
    </fill>
    <fill>
      <patternFill patternType="solid">
        <fgColor theme="0" tint="-0.14999847407452621"/>
        <bgColor indexed="64"/>
      </patternFill>
    </fill>
    <fill>
      <patternFill patternType="solid">
        <fgColor rgb="FFFE4848"/>
        <bgColor indexed="64"/>
      </patternFill>
    </fill>
    <fill>
      <patternFill patternType="solid">
        <fgColor theme="7" tint="0.39997558519241921"/>
        <bgColor indexed="64"/>
      </patternFill>
    </fill>
  </fills>
  <borders count="48">
    <border>
      <left/>
      <right/>
      <top/>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right style="thin">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style="thin">
        <color theme="1"/>
      </bottom>
      <diagonal/>
    </border>
    <border>
      <left/>
      <right style="thin">
        <color indexed="64"/>
      </right>
      <top style="thin">
        <color theme="1"/>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theme="1"/>
      </bottom>
      <diagonal/>
    </border>
    <border>
      <left style="medium">
        <color indexed="64"/>
      </left>
      <right/>
      <top style="thin">
        <color theme="1"/>
      </top>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5">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14" fillId="0" borderId="0" applyNumberFormat="0" applyFill="0" applyBorder="0" applyAlignment="0" applyProtection="0"/>
  </cellStyleXfs>
  <cellXfs count="171">
    <xf numFmtId="0" fontId="0" fillId="0" borderId="0" xfId="0"/>
    <xf numFmtId="14" fontId="0" fillId="0" borderId="0" xfId="0" applyNumberFormat="1" applyAlignment="1">
      <alignment horizontal="center"/>
    </xf>
    <xf numFmtId="0" fontId="0" fillId="2" borderId="0" xfId="0" applyFill="1" applyAlignment="1">
      <alignment horizontal="left"/>
    </xf>
    <xf numFmtId="0" fontId="0" fillId="0" borderId="0" xfId="0" applyAlignment="1">
      <alignment horizontal="left"/>
    </xf>
    <xf numFmtId="0" fontId="0" fillId="0" borderId="0" xfId="0" applyAlignment="1">
      <alignment horizontal="center"/>
    </xf>
    <xf numFmtId="0" fontId="0" fillId="0" borderId="0" xfId="0" applyBorder="1" applyAlignment="1">
      <alignment horizontal="left"/>
    </xf>
    <xf numFmtId="0" fontId="0" fillId="0" borderId="0" xfId="0" applyNumberFormat="1"/>
    <xf numFmtId="0" fontId="1" fillId="0" borderId="0" xfId="0" applyFont="1" applyAlignment="1">
      <alignment horizontal="center" vertical="center"/>
    </xf>
    <xf numFmtId="1" fontId="0" fillId="0" borderId="0" xfId="0" applyNumberFormat="1"/>
    <xf numFmtId="0" fontId="0" fillId="2" borderId="0" xfId="0" applyFill="1" applyBorder="1" applyAlignment="1">
      <alignment horizontal="left"/>
    </xf>
    <xf numFmtId="0" fontId="0" fillId="2" borderId="0" xfId="0" applyFont="1" applyFill="1" applyAlignment="1">
      <alignment horizontal="center"/>
    </xf>
    <xf numFmtId="0" fontId="0" fillId="0" borderId="0" xfId="0" applyNumberFormat="1" applyAlignment="1">
      <alignment horizontal="center"/>
    </xf>
    <xf numFmtId="0" fontId="0" fillId="0" borderId="0" xfId="0" applyFont="1" applyAlignment="1">
      <alignment horizontal="center"/>
    </xf>
    <xf numFmtId="0" fontId="0" fillId="2" borderId="0" xfId="0" applyFont="1" applyFill="1" applyBorder="1" applyAlignment="1">
      <alignment horizontal="center"/>
    </xf>
    <xf numFmtId="1" fontId="0" fillId="0" borderId="0" xfId="0" applyNumberFormat="1" applyAlignment="1">
      <alignment horizontal="center"/>
    </xf>
    <xf numFmtId="0" fontId="0" fillId="2" borderId="0" xfId="0" applyFill="1" applyBorder="1" applyAlignment="1">
      <alignment horizontal="center"/>
    </xf>
    <xf numFmtId="0" fontId="1" fillId="0" borderId="0" xfId="0" applyNumberFormat="1" applyFont="1" applyAlignment="1">
      <alignment horizontal="center" vertical="center"/>
    </xf>
    <xf numFmtId="49" fontId="0" fillId="0" borderId="0" xfId="0" applyNumberFormat="1" applyAlignment="1">
      <alignment horizontal="center"/>
    </xf>
    <xf numFmtId="0" fontId="0" fillId="2" borderId="0" xfId="0" applyFill="1" applyAlignment="1">
      <alignment horizontal="center"/>
    </xf>
    <xf numFmtId="0" fontId="0" fillId="2" borderId="2" xfId="0" applyFont="1" applyFill="1" applyBorder="1" applyAlignment="1">
      <alignment horizontal="center"/>
    </xf>
    <xf numFmtId="0" fontId="0" fillId="0" borderId="0" xfId="0" applyFill="1" applyAlignment="1">
      <alignment horizontal="center"/>
    </xf>
    <xf numFmtId="0" fontId="0" fillId="2" borderId="0" xfId="0" applyFill="1"/>
    <xf numFmtId="0" fontId="0" fillId="0" borderId="0" xfId="0" applyFont="1" applyBorder="1" applyAlignment="1">
      <alignment horizontal="center"/>
    </xf>
    <xf numFmtId="14" fontId="0" fillId="2" borderId="0" xfId="0" applyNumberFormat="1" applyFill="1" applyAlignment="1">
      <alignment horizontal="center"/>
    </xf>
    <xf numFmtId="14" fontId="0" fillId="2" borderId="0" xfId="0" applyNumberFormat="1" applyFill="1" applyAlignment="1">
      <alignment horizontal="center" wrapText="1"/>
    </xf>
    <xf numFmtId="14" fontId="0" fillId="0" borderId="0" xfId="0" applyNumberFormat="1" applyAlignment="1">
      <alignment horizontal="center" wrapText="1"/>
    </xf>
    <xf numFmtId="0" fontId="0" fillId="2" borderId="1" xfId="0" applyFill="1" applyBorder="1" applyAlignment="1">
      <alignment horizontal="left"/>
    </xf>
    <xf numFmtId="0" fontId="0" fillId="2" borderId="1" xfId="0" applyFont="1" applyFill="1" applyBorder="1" applyAlignment="1">
      <alignment horizontal="center"/>
    </xf>
    <xf numFmtId="0" fontId="5" fillId="5" borderId="0" xfId="3"/>
    <xf numFmtId="0" fontId="3" fillId="3" borderId="0" xfId="1"/>
    <xf numFmtId="0" fontId="4" fillId="4" borderId="0" xfId="2"/>
    <xf numFmtId="0" fontId="0" fillId="0" borderId="0" xfId="0" applyBorder="1" applyAlignment="1">
      <alignment horizontal="center"/>
    </xf>
    <xf numFmtId="0" fontId="0" fillId="2" borderId="3" xfId="0" applyFont="1" applyFill="1" applyBorder="1" applyAlignment="1">
      <alignment horizontal="center"/>
    </xf>
    <xf numFmtId="14" fontId="0" fillId="0" borderId="0" xfId="0" applyNumberFormat="1" applyBorder="1" applyAlignment="1">
      <alignment horizontal="center"/>
    </xf>
    <xf numFmtId="0" fontId="1" fillId="0" borderId="0" xfId="0" applyFont="1" applyAlignment="1">
      <alignment horizontal="center"/>
    </xf>
    <xf numFmtId="0" fontId="0" fillId="0" borderId="4" xfId="0" applyBorder="1" applyAlignment="1">
      <alignment horizontal="center"/>
    </xf>
    <xf numFmtId="0" fontId="0" fillId="0" borderId="0" xfId="0" applyAlignment="1"/>
    <xf numFmtId="0" fontId="10" fillId="6" borderId="7" xfId="0" applyFont="1" applyFill="1" applyBorder="1" applyProtection="1"/>
    <xf numFmtId="0" fontId="10" fillId="6" borderId="9" xfId="0" applyFont="1" applyFill="1" applyBorder="1" applyProtection="1"/>
    <xf numFmtId="0" fontId="10" fillId="6" borderId="6" xfId="0" applyFont="1" applyFill="1" applyBorder="1" applyAlignment="1" applyProtection="1">
      <alignment horizontal="center"/>
    </xf>
    <xf numFmtId="0" fontId="10" fillId="6" borderId="10" xfId="0" applyFont="1" applyFill="1" applyBorder="1" applyProtection="1"/>
    <xf numFmtId="0" fontId="10" fillId="6" borderId="6" xfId="0" applyFont="1" applyFill="1" applyBorder="1" applyProtection="1"/>
    <xf numFmtId="0" fontId="10" fillId="7" borderId="7" xfId="0" applyFont="1" applyFill="1" applyBorder="1" applyProtection="1"/>
    <xf numFmtId="0" fontId="10" fillId="7" borderId="8" xfId="0" applyFont="1" applyFill="1" applyBorder="1" applyProtection="1"/>
    <xf numFmtId="0" fontId="10" fillId="7" borderId="9" xfId="0" applyFont="1" applyFill="1" applyBorder="1" applyProtection="1"/>
    <xf numFmtId="0" fontId="10" fillId="7" borderId="6" xfId="0" applyFont="1" applyFill="1" applyBorder="1" applyProtection="1"/>
    <xf numFmtId="0" fontId="10" fillId="12" borderId="5" xfId="0" applyFont="1" applyFill="1" applyBorder="1" applyAlignment="1" applyProtection="1">
      <alignment horizontal="center"/>
    </xf>
    <xf numFmtId="0" fontId="10" fillId="9" borderId="24" xfId="0" applyFont="1" applyFill="1" applyBorder="1" applyAlignment="1" applyProtection="1">
      <alignment horizontal="left"/>
      <protection locked="0"/>
    </xf>
    <xf numFmtId="0" fontId="10" fillId="7" borderId="10" xfId="0" applyFont="1" applyFill="1" applyBorder="1" applyProtection="1"/>
    <xf numFmtId="0" fontId="10" fillId="7" borderId="0" xfId="0" applyFont="1" applyFill="1" applyBorder="1" applyProtection="1"/>
    <xf numFmtId="0" fontId="10" fillId="7" borderId="12" xfId="0" applyFont="1" applyFill="1" applyBorder="1" applyProtection="1"/>
    <xf numFmtId="0" fontId="10" fillId="7" borderId="11" xfId="0" applyFont="1" applyFill="1" applyBorder="1" applyProtection="1"/>
    <xf numFmtId="0" fontId="10" fillId="7" borderId="13" xfId="0" applyFont="1" applyFill="1" applyBorder="1" applyProtection="1"/>
    <xf numFmtId="0" fontId="14" fillId="0" borderId="0" xfId="4" applyAlignment="1"/>
    <xf numFmtId="0" fontId="6" fillId="13" borderId="41" xfId="0" applyFont="1" applyFill="1" applyBorder="1" applyAlignment="1">
      <alignment horizontal="center" vertical="center"/>
    </xf>
    <xf numFmtId="0" fontId="6" fillId="13" borderId="42" xfId="0" applyFont="1" applyFill="1" applyBorder="1" applyAlignment="1">
      <alignment horizontal="center" vertical="center"/>
    </xf>
    <xf numFmtId="0" fontId="6" fillId="13" borderId="44" xfId="0" applyFont="1" applyFill="1" applyBorder="1" applyAlignment="1">
      <alignment horizontal="center" vertical="center"/>
    </xf>
    <xf numFmtId="0" fontId="6" fillId="13" borderId="30" xfId="0" applyFont="1" applyFill="1" applyBorder="1" applyAlignment="1">
      <alignment horizontal="center" vertical="center"/>
    </xf>
    <xf numFmtId="0" fontId="6" fillId="13" borderId="31" xfId="0" applyFont="1" applyFill="1" applyBorder="1" applyAlignment="1">
      <alignment horizontal="center" vertical="center"/>
    </xf>
    <xf numFmtId="0" fontId="6" fillId="13" borderId="45" xfId="0" applyFont="1" applyFill="1" applyBorder="1" applyAlignment="1">
      <alignment horizontal="center" vertical="center"/>
    </xf>
    <xf numFmtId="0" fontId="6" fillId="14" borderId="41" xfId="0" applyFont="1" applyFill="1" applyBorder="1" applyAlignment="1">
      <alignment horizontal="center" vertical="center"/>
    </xf>
    <xf numFmtId="0" fontId="6" fillId="14" borderId="42" xfId="0" applyFont="1" applyFill="1" applyBorder="1" applyAlignment="1">
      <alignment horizontal="center" vertical="center"/>
    </xf>
    <xf numFmtId="0" fontId="6" fillId="14" borderId="43" xfId="0" applyFont="1" applyFill="1" applyBorder="1" applyAlignment="1">
      <alignment horizontal="center" vertical="center"/>
    </xf>
    <xf numFmtId="0" fontId="6" fillId="14" borderId="30" xfId="0" applyFont="1" applyFill="1" applyBorder="1" applyAlignment="1">
      <alignment horizontal="center" vertical="center"/>
    </xf>
    <xf numFmtId="0" fontId="6" fillId="14" borderId="31" xfId="0" applyFont="1" applyFill="1" applyBorder="1" applyAlignment="1">
      <alignment horizontal="center" vertical="center"/>
    </xf>
    <xf numFmtId="0" fontId="6" fillId="14" borderId="32" xfId="0" applyFont="1" applyFill="1" applyBorder="1" applyAlignment="1">
      <alignment horizontal="center" vertical="center"/>
    </xf>
    <xf numFmtId="0" fontId="6" fillId="11" borderId="46" xfId="0" applyFont="1" applyFill="1" applyBorder="1" applyAlignment="1">
      <alignment horizontal="center" vertical="center"/>
    </xf>
    <xf numFmtId="0" fontId="6" fillId="11" borderId="42" xfId="0" applyFont="1" applyFill="1" applyBorder="1" applyAlignment="1">
      <alignment horizontal="center" vertical="center"/>
    </xf>
    <xf numFmtId="0" fontId="6" fillId="11" borderId="43" xfId="0" applyFont="1" applyFill="1" applyBorder="1" applyAlignment="1">
      <alignment horizontal="center" vertical="center"/>
    </xf>
    <xf numFmtId="0" fontId="6" fillId="11" borderId="47" xfId="0" applyFont="1" applyFill="1" applyBorder="1" applyAlignment="1">
      <alignment horizontal="center" vertical="center"/>
    </xf>
    <xf numFmtId="0" fontId="6" fillId="11" borderId="31" xfId="0" applyFont="1" applyFill="1" applyBorder="1" applyAlignment="1">
      <alignment horizontal="center" vertical="center"/>
    </xf>
    <xf numFmtId="0" fontId="6" fillId="11" borderId="32" xfId="0" applyFont="1" applyFill="1" applyBorder="1" applyAlignment="1">
      <alignment horizontal="center" vertical="center"/>
    </xf>
    <xf numFmtId="0" fontId="15" fillId="0" borderId="6" xfId="0" applyFont="1" applyBorder="1" applyAlignment="1">
      <alignment horizontal="center" vertical="center"/>
    </xf>
    <xf numFmtId="0" fontId="15" fillId="0" borderId="0" xfId="0" applyFont="1"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15" fillId="0" borderId="13" xfId="0" applyFont="1" applyBorder="1" applyAlignment="1">
      <alignment horizontal="center" vertical="center"/>
    </xf>
    <xf numFmtId="0" fontId="10" fillId="7" borderId="7" xfId="0" applyFont="1" applyFill="1" applyBorder="1" applyAlignment="1" applyProtection="1">
      <alignment horizontal="center"/>
    </xf>
    <xf numFmtId="0" fontId="10" fillId="7" borderId="8" xfId="0" applyFont="1" applyFill="1" applyBorder="1" applyAlignment="1" applyProtection="1">
      <alignment horizontal="center"/>
    </xf>
    <xf numFmtId="0" fontId="10" fillId="7" borderId="9" xfId="0" applyFont="1" applyFill="1" applyBorder="1" applyAlignment="1" applyProtection="1">
      <alignment horizontal="center"/>
    </xf>
    <xf numFmtId="0" fontId="10" fillId="7" borderId="6" xfId="0" applyFont="1" applyFill="1" applyBorder="1" applyAlignment="1" applyProtection="1">
      <alignment horizontal="center"/>
    </xf>
    <xf numFmtId="0" fontId="10" fillId="7" borderId="0" xfId="0" applyFont="1" applyFill="1" applyBorder="1" applyAlignment="1" applyProtection="1">
      <alignment horizontal="center"/>
    </xf>
    <xf numFmtId="0" fontId="10" fillId="7" borderId="10" xfId="0" applyFont="1" applyFill="1" applyBorder="1" applyAlignment="1" applyProtection="1">
      <alignment horizontal="center"/>
    </xf>
    <xf numFmtId="0" fontId="6" fillId="13" borderId="7" xfId="0" applyFont="1" applyFill="1" applyBorder="1" applyAlignment="1">
      <alignment horizontal="center" vertical="center"/>
    </xf>
    <xf numFmtId="0" fontId="6" fillId="13" borderId="8" xfId="0" applyFont="1" applyFill="1" applyBorder="1" applyAlignment="1">
      <alignment horizontal="center" vertical="center"/>
    </xf>
    <xf numFmtId="0" fontId="6" fillId="13" borderId="6" xfId="0" applyFont="1" applyFill="1" applyBorder="1" applyAlignment="1">
      <alignment horizontal="center" vertical="center"/>
    </xf>
    <xf numFmtId="0" fontId="6" fillId="13" borderId="0" xfId="0" applyFont="1" applyFill="1" applyBorder="1" applyAlignment="1">
      <alignment horizontal="center" vertical="center"/>
    </xf>
    <xf numFmtId="0" fontId="6" fillId="14" borderId="7" xfId="0" applyFont="1" applyFill="1" applyBorder="1" applyAlignment="1">
      <alignment horizontal="center" vertical="center"/>
    </xf>
    <xf numFmtId="0" fontId="6" fillId="14" borderId="8" xfId="0" applyFont="1" applyFill="1" applyBorder="1" applyAlignment="1">
      <alignment horizontal="center" vertical="center"/>
    </xf>
    <xf numFmtId="0" fontId="6" fillId="14" borderId="9" xfId="0" applyFont="1" applyFill="1" applyBorder="1" applyAlignment="1">
      <alignment horizontal="center" vertical="center"/>
    </xf>
    <xf numFmtId="0" fontId="6" fillId="14" borderId="6" xfId="0" applyFont="1" applyFill="1" applyBorder="1" applyAlignment="1">
      <alignment horizontal="center" vertical="center"/>
    </xf>
    <xf numFmtId="0" fontId="6" fillId="14" borderId="0" xfId="0" applyFont="1" applyFill="1" applyBorder="1" applyAlignment="1">
      <alignment horizontal="center" vertical="center"/>
    </xf>
    <xf numFmtId="0" fontId="6" fillId="14"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9" xfId="0" applyFont="1" applyFill="1" applyBorder="1" applyAlignment="1">
      <alignment horizontal="center" vertical="center"/>
    </xf>
    <xf numFmtId="0" fontId="6" fillId="11" borderId="0" xfId="0" applyFont="1" applyFill="1" applyBorder="1" applyAlignment="1">
      <alignment horizontal="center" vertical="center"/>
    </xf>
    <xf numFmtId="0" fontId="6" fillId="11" borderId="10" xfId="0" applyFont="1" applyFill="1" applyBorder="1" applyAlignment="1">
      <alignment horizontal="center" vertical="center"/>
    </xf>
    <xf numFmtId="0" fontId="7" fillId="6" borderId="7" xfId="0" applyFont="1" applyFill="1" applyBorder="1" applyAlignment="1">
      <alignment horizontal="center" vertical="center"/>
    </xf>
    <xf numFmtId="0" fontId="7" fillId="6" borderId="8"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0" xfId="0" applyFont="1" applyFill="1" applyBorder="1" applyAlignment="1">
      <alignment horizontal="center" vertical="center"/>
    </xf>
    <xf numFmtId="0" fontId="7" fillId="6" borderId="9" xfId="0" applyFont="1" applyFill="1" applyBorder="1" applyAlignment="1">
      <alignment horizontal="center" vertical="center"/>
    </xf>
    <xf numFmtId="0" fontId="7" fillId="6" borderId="10" xfId="0" applyFont="1" applyFill="1" applyBorder="1" applyAlignment="1">
      <alignment horizontal="center" vertical="center"/>
    </xf>
    <xf numFmtId="0" fontId="8" fillId="6" borderId="8" xfId="0" applyFont="1" applyFill="1" applyBorder="1" applyAlignment="1" applyProtection="1">
      <alignment horizontal="center" vertical="center"/>
    </xf>
    <xf numFmtId="0" fontId="8" fillId="6" borderId="0" xfId="0" applyFont="1" applyFill="1" applyBorder="1" applyAlignment="1" applyProtection="1">
      <alignment horizontal="center" vertical="center"/>
    </xf>
    <xf numFmtId="0" fontId="9" fillId="6" borderId="7" xfId="0" applyFont="1" applyFill="1" applyBorder="1" applyAlignment="1" applyProtection="1">
      <alignment horizontal="center" vertical="center"/>
    </xf>
    <xf numFmtId="0" fontId="9" fillId="6" borderId="8" xfId="0" applyFont="1" applyFill="1" applyBorder="1" applyAlignment="1" applyProtection="1">
      <alignment horizontal="center" vertical="center"/>
    </xf>
    <xf numFmtId="0" fontId="9" fillId="6" borderId="9" xfId="0" applyFont="1" applyFill="1" applyBorder="1" applyAlignment="1" applyProtection="1">
      <alignment horizontal="center" vertical="center"/>
    </xf>
    <xf numFmtId="0" fontId="9" fillId="6" borderId="6" xfId="0" applyFont="1" applyFill="1" applyBorder="1" applyAlignment="1" applyProtection="1">
      <alignment horizontal="center" vertical="center"/>
    </xf>
    <xf numFmtId="0" fontId="9" fillId="6" borderId="0" xfId="0" applyFont="1" applyFill="1" applyBorder="1" applyAlignment="1" applyProtection="1">
      <alignment horizontal="center" vertical="center"/>
    </xf>
    <xf numFmtId="0" fontId="9" fillId="6" borderId="10" xfId="0" applyFont="1" applyFill="1" applyBorder="1" applyAlignment="1" applyProtection="1">
      <alignment horizontal="center" vertical="center"/>
    </xf>
    <xf numFmtId="0" fontId="9" fillId="6" borderId="11" xfId="0" applyFont="1" applyFill="1" applyBorder="1" applyAlignment="1" applyProtection="1">
      <alignment horizontal="center" vertical="center"/>
    </xf>
    <xf numFmtId="0" fontId="9" fillId="6" borderId="12" xfId="0" applyFont="1" applyFill="1" applyBorder="1" applyAlignment="1" applyProtection="1">
      <alignment horizontal="center" vertical="center"/>
    </xf>
    <xf numFmtId="0" fontId="9" fillId="6" borderId="13" xfId="0" applyFont="1" applyFill="1" applyBorder="1" applyAlignment="1" applyProtection="1">
      <alignment horizontal="center" vertical="center"/>
    </xf>
    <xf numFmtId="0" fontId="10" fillId="12" borderId="26" xfId="0" applyFont="1" applyFill="1" applyBorder="1" applyAlignment="1" applyProtection="1">
      <alignment horizontal="center"/>
    </xf>
    <xf numFmtId="0" fontId="10" fillId="12" borderId="27" xfId="0" applyFont="1" applyFill="1" applyBorder="1" applyAlignment="1" applyProtection="1">
      <alignment horizontal="center"/>
    </xf>
    <xf numFmtId="0" fontId="12" fillId="9" borderId="28" xfId="0" applyFont="1" applyFill="1" applyBorder="1" applyAlignment="1" applyProtection="1">
      <alignment horizontal="center" vertical="center"/>
    </xf>
    <xf numFmtId="0" fontId="12" fillId="9" borderId="14" xfId="0" applyFont="1" applyFill="1" applyBorder="1" applyAlignment="1" applyProtection="1">
      <alignment horizontal="center" vertical="center"/>
    </xf>
    <xf numFmtId="0" fontId="12" fillId="9" borderId="30" xfId="0" applyFont="1" applyFill="1" applyBorder="1" applyAlignment="1" applyProtection="1">
      <alignment horizontal="center" vertical="center"/>
    </xf>
    <xf numFmtId="0" fontId="12" fillId="9" borderId="31" xfId="0" applyFont="1" applyFill="1" applyBorder="1" applyAlignment="1" applyProtection="1">
      <alignment horizontal="center" vertical="center"/>
    </xf>
    <xf numFmtId="0" fontId="11" fillId="7" borderId="14" xfId="0" applyNumberFormat="1" applyFont="1" applyFill="1" applyBorder="1" applyAlignment="1" applyProtection="1">
      <alignment horizontal="center" vertical="center"/>
    </xf>
    <xf numFmtId="0" fontId="11" fillId="7" borderId="29" xfId="0" applyNumberFormat="1" applyFont="1" applyFill="1" applyBorder="1" applyAlignment="1" applyProtection="1">
      <alignment horizontal="center" vertical="center"/>
    </xf>
    <xf numFmtId="0" fontId="11" fillId="7" borderId="31" xfId="0" applyNumberFormat="1" applyFont="1" applyFill="1" applyBorder="1" applyAlignment="1" applyProtection="1">
      <alignment horizontal="center" vertical="center"/>
    </xf>
    <xf numFmtId="0" fontId="11" fillId="7" borderId="32" xfId="0" applyNumberFormat="1" applyFont="1" applyFill="1" applyBorder="1" applyAlignment="1" applyProtection="1">
      <alignment horizontal="center" vertical="center"/>
    </xf>
    <xf numFmtId="0" fontId="11" fillId="7" borderId="14" xfId="0" applyFont="1" applyFill="1" applyBorder="1" applyAlignment="1" applyProtection="1">
      <alignment horizontal="center" vertical="center"/>
    </xf>
    <xf numFmtId="0" fontId="11" fillId="7" borderId="29" xfId="0" applyFont="1" applyFill="1" applyBorder="1" applyAlignment="1" applyProtection="1">
      <alignment horizontal="center" vertical="center"/>
    </xf>
    <xf numFmtId="0" fontId="11" fillId="8" borderId="14" xfId="0" applyNumberFormat="1" applyFont="1" applyFill="1" applyBorder="1" applyAlignment="1" applyProtection="1">
      <alignment horizontal="center" vertical="center"/>
    </xf>
    <xf numFmtId="0" fontId="11" fillId="8" borderId="29" xfId="0" applyNumberFormat="1" applyFont="1" applyFill="1" applyBorder="1" applyAlignment="1" applyProtection="1">
      <alignment horizontal="center" vertical="center"/>
    </xf>
    <xf numFmtId="0" fontId="10" fillId="9" borderId="24" xfId="0" applyFont="1" applyFill="1" applyBorder="1" applyAlignment="1" applyProtection="1">
      <alignment horizontal="left"/>
    </xf>
    <xf numFmtId="0" fontId="10" fillId="9" borderId="25" xfId="0" applyFont="1" applyFill="1" applyBorder="1" applyAlignment="1" applyProtection="1">
      <alignment horizontal="left"/>
    </xf>
    <xf numFmtId="0" fontId="11" fillId="10" borderId="21" xfId="0" applyNumberFormat="1" applyFont="1" applyFill="1" applyBorder="1" applyAlignment="1" applyProtection="1">
      <alignment horizontal="center" vertical="center"/>
    </xf>
    <xf numFmtId="0" fontId="11" fillId="10" borderId="0" xfId="0" applyNumberFormat="1" applyFont="1" applyFill="1" applyBorder="1" applyAlignment="1" applyProtection="1">
      <alignment horizontal="center" vertical="center"/>
    </xf>
    <xf numFmtId="0" fontId="11" fillId="10" borderId="10" xfId="0" applyNumberFormat="1" applyFont="1" applyFill="1" applyBorder="1" applyAlignment="1" applyProtection="1">
      <alignment horizontal="center" vertical="center"/>
    </xf>
    <xf numFmtId="0" fontId="11" fillId="10" borderId="17" xfId="0" applyNumberFormat="1" applyFont="1" applyFill="1" applyBorder="1" applyAlignment="1" applyProtection="1">
      <alignment horizontal="center" vertical="center"/>
    </xf>
    <xf numFmtId="0" fontId="11" fillId="10" borderId="20" xfId="0" applyNumberFormat="1" applyFont="1" applyFill="1" applyBorder="1" applyAlignment="1" applyProtection="1">
      <alignment horizontal="center" vertical="center"/>
    </xf>
    <xf numFmtId="0" fontId="11" fillId="10" borderId="34" xfId="0" applyNumberFormat="1" applyFont="1" applyFill="1" applyBorder="1" applyAlignment="1" applyProtection="1">
      <alignment horizontal="center" vertical="center"/>
    </xf>
    <xf numFmtId="0" fontId="13" fillId="9" borderId="16" xfId="0" applyFont="1" applyFill="1" applyBorder="1" applyAlignment="1" applyProtection="1">
      <alignment horizontal="center" vertical="center"/>
    </xf>
    <xf numFmtId="0" fontId="13" fillId="9" borderId="19" xfId="0" applyFont="1" applyFill="1" applyBorder="1" applyAlignment="1" applyProtection="1">
      <alignment horizontal="center" vertical="center"/>
    </xf>
    <xf numFmtId="0" fontId="13" fillId="9" borderId="36" xfId="0" applyFont="1" applyFill="1" applyBorder="1" applyAlignment="1" applyProtection="1">
      <alignment horizontal="center" vertical="center"/>
    </xf>
    <xf numFmtId="0" fontId="13" fillId="9" borderId="17" xfId="0" applyFont="1" applyFill="1" applyBorder="1" applyAlignment="1" applyProtection="1">
      <alignment horizontal="center" vertical="center"/>
    </xf>
    <xf numFmtId="0" fontId="13" fillId="9" borderId="20" xfId="0" applyFont="1" applyFill="1" applyBorder="1" applyAlignment="1" applyProtection="1">
      <alignment horizontal="center" vertical="center"/>
    </xf>
    <xf numFmtId="0" fontId="13" fillId="9" borderId="34" xfId="0" applyFont="1" applyFill="1" applyBorder="1" applyAlignment="1" applyProtection="1">
      <alignment horizontal="center" vertical="center"/>
    </xf>
    <xf numFmtId="0" fontId="13" fillId="9" borderId="16" xfId="0" applyNumberFormat="1" applyFont="1" applyFill="1" applyBorder="1" applyAlignment="1" applyProtection="1">
      <alignment horizontal="center" vertical="center"/>
    </xf>
    <xf numFmtId="0" fontId="13" fillId="9" borderId="19" xfId="0" applyNumberFormat="1" applyFont="1" applyFill="1" applyBorder="1" applyAlignment="1" applyProtection="1">
      <alignment horizontal="center" vertical="center"/>
    </xf>
    <xf numFmtId="0" fontId="13" fillId="9" borderId="36" xfId="0" applyNumberFormat="1" applyFont="1" applyFill="1" applyBorder="1" applyAlignment="1" applyProtection="1">
      <alignment horizontal="center" vertical="center"/>
    </xf>
    <xf numFmtId="0" fontId="13" fillId="9" borderId="17" xfId="0" applyNumberFormat="1" applyFont="1" applyFill="1" applyBorder="1" applyAlignment="1" applyProtection="1">
      <alignment horizontal="center" vertical="center"/>
    </xf>
    <xf numFmtId="0" fontId="13" fillId="9" borderId="20" xfId="0" applyNumberFormat="1" applyFont="1" applyFill="1" applyBorder="1" applyAlignment="1" applyProtection="1">
      <alignment horizontal="center" vertical="center"/>
    </xf>
    <xf numFmtId="0" fontId="13" fillId="9" borderId="34" xfId="0" applyNumberFormat="1" applyFont="1" applyFill="1" applyBorder="1" applyAlignment="1" applyProtection="1">
      <alignment horizontal="center" vertical="center"/>
    </xf>
    <xf numFmtId="0" fontId="13" fillId="9" borderId="40" xfId="0" applyNumberFormat="1" applyFont="1" applyFill="1" applyBorder="1" applyAlignment="1" applyProtection="1">
      <alignment horizontal="center" vertical="center"/>
    </xf>
    <xf numFmtId="0" fontId="13" fillId="9" borderId="12" xfId="0" applyNumberFormat="1" applyFont="1" applyFill="1" applyBorder="1" applyAlignment="1" applyProtection="1">
      <alignment horizontal="center" vertical="center"/>
    </xf>
    <xf numFmtId="0" fontId="13" fillId="9" borderId="13" xfId="0" applyNumberFormat="1" applyFont="1" applyFill="1" applyBorder="1" applyAlignment="1" applyProtection="1">
      <alignment horizontal="center" vertical="center"/>
    </xf>
    <xf numFmtId="0" fontId="10" fillId="11" borderId="6" xfId="0" applyFont="1" applyFill="1" applyBorder="1" applyAlignment="1" applyProtection="1">
      <alignment horizontal="center"/>
    </xf>
    <xf numFmtId="0" fontId="10" fillId="11" borderId="4" xfId="0" applyFont="1" applyFill="1" applyBorder="1" applyAlignment="1" applyProtection="1">
      <alignment horizontal="center"/>
    </xf>
    <xf numFmtId="0" fontId="10" fillId="11" borderId="33" xfId="0" applyFont="1" applyFill="1" applyBorder="1" applyAlignment="1" applyProtection="1">
      <alignment horizontal="center"/>
    </xf>
    <xf numFmtId="0" fontId="10" fillId="11" borderId="18" xfId="0" applyFont="1" applyFill="1" applyBorder="1" applyAlignment="1" applyProtection="1">
      <alignment horizontal="center"/>
    </xf>
    <xf numFmtId="0" fontId="12" fillId="0" borderId="38" xfId="0" applyFont="1" applyBorder="1" applyAlignment="1" applyProtection="1">
      <alignment horizontal="center" vertical="center"/>
    </xf>
    <xf numFmtId="0" fontId="12" fillId="0" borderId="23" xfId="0" applyFont="1" applyBorder="1" applyAlignment="1" applyProtection="1">
      <alignment horizontal="center" vertical="center"/>
    </xf>
    <xf numFmtId="0" fontId="12" fillId="0" borderId="11" xfId="0" applyFont="1" applyBorder="1" applyAlignment="1" applyProtection="1">
      <alignment horizontal="center" vertical="center"/>
    </xf>
    <xf numFmtId="0" fontId="12" fillId="0" borderId="39" xfId="0" applyFont="1" applyBorder="1" applyAlignment="1" applyProtection="1">
      <alignment horizontal="center" vertical="center"/>
    </xf>
    <xf numFmtId="0" fontId="12" fillId="0" borderId="35" xfId="0" applyFont="1" applyBorder="1" applyAlignment="1" applyProtection="1">
      <alignment horizontal="center" vertical="center"/>
    </xf>
    <xf numFmtId="0" fontId="12" fillId="0" borderId="15" xfId="0" applyFont="1" applyBorder="1" applyAlignment="1" applyProtection="1">
      <alignment horizontal="center" vertical="center"/>
    </xf>
    <xf numFmtId="0" fontId="12" fillId="0" borderId="37" xfId="0" applyFont="1" applyBorder="1" applyAlignment="1" applyProtection="1">
      <alignment horizontal="center" vertical="center"/>
    </xf>
    <xf numFmtId="0" fontId="12" fillId="0" borderId="22" xfId="0" applyFont="1" applyBorder="1" applyAlignment="1" applyProtection="1">
      <alignment horizontal="center" vertical="center"/>
    </xf>
    <xf numFmtId="0" fontId="11" fillId="10" borderId="4" xfId="0" applyNumberFormat="1" applyFont="1" applyFill="1" applyBorder="1" applyAlignment="1" applyProtection="1">
      <alignment horizontal="center" vertical="center"/>
    </xf>
    <xf numFmtId="0" fontId="11" fillId="10" borderId="18" xfId="0" applyNumberFormat="1" applyFont="1" applyFill="1" applyBorder="1" applyAlignment="1" applyProtection="1">
      <alignment horizontal="center" vertical="center"/>
    </xf>
    <xf numFmtId="0" fontId="13" fillId="9" borderId="15" xfId="0" applyFont="1" applyFill="1" applyBorder="1" applyAlignment="1" applyProtection="1">
      <alignment horizontal="center" vertical="center"/>
    </xf>
    <xf numFmtId="0" fontId="13" fillId="9" borderId="18" xfId="0" applyFont="1" applyFill="1" applyBorder="1" applyAlignment="1" applyProtection="1">
      <alignment horizontal="center" vertical="center"/>
    </xf>
    <xf numFmtId="0" fontId="13" fillId="9" borderId="15" xfId="0" applyNumberFormat="1" applyFont="1" applyFill="1" applyBorder="1" applyAlignment="1" applyProtection="1">
      <alignment horizontal="center" vertical="center"/>
    </xf>
    <xf numFmtId="0" fontId="13" fillId="9" borderId="18" xfId="0" applyNumberFormat="1" applyFont="1" applyFill="1" applyBorder="1" applyAlignment="1" applyProtection="1">
      <alignment horizontal="center" vertical="center"/>
    </xf>
    <xf numFmtId="0" fontId="13" fillId="9" borderId="39" xfId="0" applyNumberFormat="1" applyFont="1" applyFill="1" applyBorder="1" applyAlignment="1" applyProtection="1">
      <alignment horizontal="center" vertical="center"/>
    </xf>
  </cellXfs>
  <cellStyles count="5">
    <cellStyle name="Bad" xfId="2" builtinId="27"/>
    <cellStyle name="Good" xfId="1" builtinId="26"/>
    <cellStyle name="Hyperlink" xfId="4" builtinId="8"/>
    <cellStyle name="Neutral" xfId="3" builtinId="28"/>
    <cellStyle name="Normal" xfId="0" builtinId="0"/>
  </cellStyles>
  <dxfs count="148">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bottom" textRotation="0" wrapText="0" indent="0" justifyLastLine="0" shrinkToFit="0" readingOrder="0"/>
      <border diagonalUp="0" diagonalDown="0" outline="0">
        <left style="thin">
          <color theme="1"/>
        </left>
        <right style="thin">
          <color theme="1"/>
        </right>
        <top style="thin">
          <color theme="1"/>
        </top>
        <bottom style="thin">
          <color theme="1"/>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fill>
        <gradientFill degree="45">
          <stop position="0">
            <color theme="7" tint="-0.25098422193060094"/>
          </stop>
          <stop position="0.5">
            <color theme="0"/>
          </stop>
          <stop position="1">
            <color theme="7" tint="-0.25098422193060094"/>
          </stop>
        </gradientFill>
      </fill>
    </dxf>
    <dxf>
      <fill>
        <gradientFill degree="45">
          <stop position="0">
            <color theme="0" tint="-0.34900967436750391"/>
          </stop>
          <stop position="0.5">
            <color theme="0"/>
          </stop>
          <stop position="1">
            <color theme="0" tint="-0.34900967436750391"/>
          </stop>
        </gradientFill>
      </fill>
    </dxf>
    <dxf>
      <fill>
        <gradientFill degree="45">
          <stop position="0">
            <color theme="5" tint="-0.25098422193060094"/>
          </stop>
          <stop position="0.5">
            <color theme="0"/>
          </stop>
          <stop position="1">
            <color theme="5" tint="-0.25098422193060094"/>
          </stop>
        </gradientFill>
      </fill>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right style="thin">
          <color indexed="64"/>
        </right>
        <top/>
        <bottom/>
        <vertical/>
        <horizontal/>
      </border>
    </dxf>
    <dxf>
      <numFmt numFmtId="19" formatCode="m/d/yyyy"/>
      <alignment horizontal="center" vertical="bottom" textRotation="0" wrapText="0" indent="0" justifyLastLine="0" shrinkToFit="0" readingOrder="0"/>
    </dxf>
    <dxf>
      <fill>
        <patternFill patternType="solid">
          <fgColor theme="0" tint="-0.14999847407452621"/>
          <bgColor theme="0" tint="-0.14999847407452621"/>
        </patternFill>
      </fill>
      <alignment horizontal="center" vertical="bottom" textRotation="0" wrapText="0" indent="0" justifyLastLine="0" shrinkToFit="0" readingOrder="0"/>
    </dxf>
    <dxf>
      <numFmt numFmtId="0" formatCode="General"/>
      <alignment horizontal="center" textRotation="0" wrapText="0" indent="0" justifyLastLine="0" shrinkToFit="0" readingOrder="0"/>
    </dxf>
    <dxf>
      <numFmt numFmtId="1" formatCode="0"/>
      <alignment horizontal="center" vertical="bottom" textRotation="0" wrapText="0" indent="0" justifyLastLine="0" shrinkToFit="0" readingOrder="0"/>
    </dxf>
    <dxf>
      <fill>
        <gradientFill degree="45">
          <stop position="0">
            <color theme="7" tint="-0.25098422193060094"/>
          </stop>
          <stop position="0.5">
            <color theme="0"/>
          </stop>
          <stop position="1">
            <color theme="7" tint="-0.25098422193060094"/>
          </stop>
        </gradientFill>
      </fill>
    </dxf>
    <dxf>
      <fill>
        <gradientFill degree="45">
          <stop position="0">
            <color theme="0" tint="-0.34900967436750391"/>
          </stop>
          <stop position="0.5">
            <color theme="0"/>
          </stop>
          <stop position="1">
            <color theme="0" tint="-0.34900967436750391"/>
          </stop>
        </gradientFill>
      </fill>
    </dxf>
    <dxf>
      <fill>
        <gradientFill degree="45">
          <stop position="0">
            <color theme="5" tint="-0.25098422193060094"/>
          </stop>
          <stop position="0.5">
            <color theme="0"/>
          </stop>
          <stop position="1">
            <color theme="5" tint="-0.25098422193060094"/>
          </stop>
        </gradientFill>
      </fill>
    </dxf>
    <dxf>
      <fill>
        <patternFill>
          <bgColor theme="4" tint="0.59996337778862885"/>
        </patternFill>
      </fill>
    </dxf>
    <dxf>
      <fill>
        <patternFill>
          <bgColor theme="7" tint="0.59996337778862885"/>
        </patternFill>
      </fill>
    </dxf>
    <dxf>
      <fill>
        <patternFill>
          <bgColor theme="8"/>
        </patternFill>
      </fill>
    </dxf>
    <dxf>
      <fill>
        <patternFill>
          <bgColor rgb="FFFE4848"/>
        </patternFill>
      </fill>
    </dxf>
    <dxf>
      <fill>
        <patternFill>
          <bgColor theme="7" tint="0.39994506668294322"/>
        </patternFill>
      </fill>
    </dxf>
    <dxf>
      <fill>
        <patternFill>
          <bgColor theme="9" tint="0.59996337778862885"/>
        </patternFill>
      </fill>
    </dxf>
    <dxf>
      <fill>
        <patternFill>
          <bgColor theme="8" tint="0.59996337778862885"/>
        </patternFill>
      </fill>
    </dxf>
    <dxf>
      <fill>
        <patternFill>
          <bgColor theme="7" tint="0.59996337778862885"/>
        </patternFill>
      </fill>
    </dxf>
    <dxf>
      <fill>
        <patternFill patternType="solid">
          <fgColor theme="0" tint="-0.14999847407452621"/>
          <bgColor theme="0" tint="-0.14999847407452621"/>
        </patternFill>
      </fill>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font>
        <sz val="10"/>
        <color rgb="FF242729"/>
        <name val="Consolas"/>
        <family val="3"/>
        <scheme val="none"/>
      </font>
      <numFmt numFmtId="0" formatCode="General"/>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dxf>
    <dxf>
      <numFmt numFmtId="1" formatCode="0"/>
    </dxf>
    <dxf>
      <fill>
        <patternFill>
          <bgColor theme="8"/>
        </patternFill>
      </fill>
    </dxf>
    <dxf>
      <fill>
        <patternFill>
          <bgColor rgb="FFFE4848"/>
        </patternFill>
      </fill>
    </dxf>
    <dxf>
      <fill>
        <patternFill>
          <bgColor theme="7" tint="0.39994506668294322"/>
        </patternFill>
      </fill>
    </dxf>
    <dxf>
      <fill>
        <patternFill>
          <bgColor theme="9" tint="0.59996337778862885"/>
        </patternFill>
      </fill>
    </dxf>
    <dxf>
      <fill>
        <patternFill>
          <bgColor theme="8" tint="0.59996337778862885"/>
        </patternFill>
      </fill>
    </dxf>
    <dxf>
      <fill>
        <patternFill>
          <bgColor theme="7" tint="0.59996337778862885"/>
        </patternFill>
      </fil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alignment horizontal="center" vertical="bottom" textRotation="0" wrapText="0" indent="0" justifyLastLine="0" shrinkToFit="0" readingOrder="0"/>
    </dxf>
    <dxf>
      <fill>
        <patternFill>
          <bgColor rgb="FFFF9999"/>
        </patternFill>
      </fill>
    </dxf>
    <dxf>
      <fill>
        <patternFill>
          <bgColor theme="7" tint="0.79998168889431442"/>
        </patternFill>
      </fill>
    </dxf>
    <dxf>
      <fill>
        <patternFill>
          <bgColor theme="5"/>
        </patternFill>
      </fill>
    </dxf>
    <dxf>
      <fill>
        <patternFill>
          <bgColor theme="9" tint="0.39994506668294322"/>
        </patternFill>
      </fill>
    </dxf>
    <dxf>
      <fill>
        <patternFill>
          <bgColor theme="9" tint="0.79998168889431442"/>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rgb="FFFF9999"/>
        </patternFill>
      </fill>
    </dxf>
    <dxf>
      <fill>
        <patternFill>
          <bgColor theme="7" tint="0.79998168889431442"/>
        </patternFill>
      </fil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font>
        <color theme="7" tint="-0.24994659260841701"/>
      </font>
      <fill>
        <gradientFill degree="45">
          <stop position="0">
            <color theme="7" tint="-0.25098422193060094"/>
          </stop>
          <stop position="0.5">
            <color theme="0"/>
          </stop>
          <stop position="1">
            <color theme="7" tint="-0.25098422193060094"/>
          </stop>
        </gradientFill>
      </fill>
    </dxf>
    <dxf>
      <font>
        <color theme="0" tint="-0.499984740745262"/>
      </font>
      <fill>
        <gradientFill degree="45">
          <stop position="0">
            <color theme="0" tint="-0.34900967436750391"/>
          </stop>
          <stop position="0.5">
            <color theme="0"/>
          </stop>
          <stop position="1">
            <color theme="0" tint="-0.34900967436750391"/>
          </stop>
        </gradientFill>
      </fill>
    </dxf>
    <dxf>
      <font>
        <color theme="5" tint="-0.24994659260841701"/>
      </font>
      <fill>
        <gradientFill degree="45">
          <stop position="0">
            <color theme="5" tint="-0.25098422193060094"/>
          </stop>
          <stop position="0.5">
            <color theme="0"/>
          </stop>
          <stop position="1">
            <color theme="5" tint="-0.25098422193060094"/>
          </stop>
        </gradientFill>
      </fill>
    </dxf>
    <dxf>
      <fill>
        <patternFill>
          <bgColor theme="9" tint="0.59996337778862885"/>
        </patternFill>
      </fill>
    </dxf>
    <dxf>
      <fill>
        <patternFill>
          <bgColor theme="8" tint="0.59996337778862885"/>
        </patternFill>
      </fill>
    </dxf>
    <dxf>
      <fill>
        <patternFill>
          <bgColor theme="7" tint="0.59996337778862885"/>
        </patternFill>
      </fil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s>
  <tableStyles count="0" defaultTableStyle="TableStyleMedium2" defaultPivotStyle="PivotStyleLight16"/>
  <colors>
    <mruColors>
      <color rgb="FFFE4848"/>
      <color rgb="FFFF9999"/>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15</xdr:col>
      <xdr:colOff>276225</xdr:colOff>
      <xdr:row>2</xdr:row>
      <xdr:rowOff>38100</xdr:rowOff>
    </xdr:from>
    <xdr:to>
      <xdr:col>17</xdr:col>
      <xdr:colOff>347380</xdr:colOff>
      <xdr:row>9</xdr:row>
      <xdr:rowOff>171450</xdr:rowOff>
    </xdr:to>
    <xdr:pic>
      <xdr:nvPicPr>
        <xdr:cNvPr id="3" name="Picture 2">
          <a:extLst>
            <a:ext uri="{FF2B5EF4-FFF2-40B4-BE49-F238E27FC236}">
              <a16:creationId xmlns:a16="http://schemas.microsoft.com/office/drawing/2014/main" id="{03606EA3-8037-4C21-B062-E7DFAD0035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420225" y="476250"/>
          <a:ext cx="1290355" cy="1619250"/>
        </a:xfrm>
        <a:prstGeom prst="rect">
          <a:avLst/>
        </a:prstGeom>
      </xdr:spPr>
    </xdr:pic>
    <xdr:clientData/>
  </xdr:twoCellAnchor>
  <xdr:twoCellAnchor>
    <xdr:from>
      <xdr:col>18</xdr:col>
      <xdr:colOff>284823</xdr:colOff>
      <xdr:row>2</xdr:row>
      <xdr:rowOff>18972</xdr:rowOff>
    </xdr:from>
    <xdr:to>
      <xdr:col>20</xdr:col>
      <xdr:colOff>347980</xdr:colOff>
      <xdr:row>9</xdr:row>
      <xdr:rowOff>161926</xdr:rowOff>
    </xdr:to>
    <xdr:pic>
      <xdr:nvPicPr>
        <xdr:cNvPr id="5" name="Picture 4">
          <a:extLst>
            <a:ext uri="{FF2B5EF4-FFF2-40B4-BE49-F238E27FC236}">
              <a16:creationId xmlns:a16="http://schemas.microsoft.com/office/drawing/2014/main" id="{2D3091CB-59CF-4425-BA61-14A443DCF2E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57623" y="457122"/>
          <a:ext cx="1282357" cy="1628854"/>
        </a:xfrm>
        <a:prstGeom prst="rect">
          <a:avLst/>
        </a:prstGeom>
      </xdr:spPr>
    </xdr:pic>
    <xdr:clientData/>
  </xdr:twoCellAnchor>
  <xdr:twoCellAnchor>
    <xdr:from>
      <xdr:col>21</xdr:col>
      <xdr:colOff>266700</xdr:colOff>
      <xdr:row>2</xdr:row>
      <xdr:rowOff>9526</xdr:rowOff>
    </xdr:from>
    <xdr:to>
      <xdr:col>23</xdr:col>
      <xdr:colOff>319405</xdr:colOff>
      <xdr:row>9</xdr:row>
      <xdr:rowOff>148354</xdr:rowOff>
    </xdr:to>
    <xdr:pic>
      <xdr:nvPicPr>
        <xdr:cNvPr id="7" name="Picture 6">
          <a:extLst>
            <a:ext uri="{FF2B5EF4-FFF2-40B4-BE49-F238E27FC236}">
              <a16:creationId xmlns:a16="http://schemas.microsoft.com/office/drawing/2014/main" id="{93B88EE3-5677-4AE2-BF8B-BBAA66EAAAA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68300" y="447676"/>
          <a:ext cx="1271905" cy="16247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30</xdr:col>
      <xdr:colOff>152400</xdr:colOff>
      <xdr:row>0</xdr:row>
      <xdr:rowOff>123825</xdr:rowOff>
    </xdr:from>
    <xdr:to>
      <xdr:col>32</xdr:col>
      <xdr:colOff>123825</xdr:colOff>
      <xdr:row>14</xdr:row>
      <xdr:rowOff>180974</xdr:rowOff>
    </xdr:to>
    <mc:AlternateContent xmlns:mc="http://schemas.openxmlformats.org/markup-compatibility/2006" xmlns:sle15="http://schemas.microsoft.com/office/drawing/2012/slicer">
      <mc:Choice Requires="sle15">
        <xdr:graphicFrame macro="">
          <xdr:nvGraphicFramePr>
            <xdr:cNvPr id="2" name="torneo">
              <a:extLst>
                <a:ext uri="{FF2B5EF4-FFF2-40B4-BE49-F238E27FC236}">
                  <a16:creationId xmlns:a16="http://schemas.microsoft.com/office/drawing/2014/main" id="{D7E46B28-6ECB-4C7D-B5EC-044007F6F62C}"/>
                </a:ext>
              </a:extLst>
            </xdr:cNvPr>
            <xdr:cNvGraphicFramePr/>
          </xdr:nvGraphicFramePr>
          <xdr:xfrm>
            <a:off x="0" y="0"/>
            <a:ext cx="0" cy="0"/>
          </xdr:xfrm>
          <a:graphic>
            <a:graphicData uri="http://schemas.microsoft.com/office/drawing/2010/slicer">
              <sle:slicer xmlns:sle="http://schemas.microsoft.com/office/drawing/2010/slicer" name="torneo"/>
            </a:graphicData>
          </a:graphic>
        </xdr:graphicFrame>
      </mc:Choice>
      <mc:Fallback xmlns="">
        <xdr:sp macro="" textlink="">
          <xdr:nvSpPr>
            <xdr:cNvPr id="0" name=""/>
            <xdr:cNvSpPr>
              <a:spLocks noTextEdit="1"/>
            </xdr:cNvSpPr>
          </xdr:nvSpPr>
          <xdr:spPr>
            <a:xfrm>
              <a:off x="15087600" y="123825"/>
              <a:ext cx="1190625" cy="272414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32</xdr:col>
      <xdr:colOff>171450</xdr:colOff>
      <xdr:row>0</xdr:row>
      <xdr:rowOff>114300</xdr:rowOff>
    </xdr:from>
    <xdr:to>
      <xdr:col>34</xdr:col>
      <xdr:colOff>419100</xdr:colOff>
      <xdr:row>14</xdr:row>
      <xdr:rowOff>161925</xdr:rowOff>
    </xdr:to>
    <mc:AlternateContent xmlns:mc="http://schemas.openxmlformats.org/markup-compatibility/2006" xmlns:sle15="http://schemas.microsoft.com/office/drawing/2012/slicer">
      <mc:Choice Requires="sle15">
        <xdr:graphicFrame macro="">
          <xdr:nvGraphicFramePr>
            <xdr:cNvPr id="3" name="categoria">
              <a:extLst>
                <a:ext uri="{FF2B5EF4-FFF2-40B4-BE49-F238E27FC236}">
                  <a16:creationId xmlns:a16="http://schemas.microsoft.com/office/drawing/2014/main" id="{61287B87-579C-4DF7-8277-4DFB0B52DEF4}"/>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16325850" y="114300"/>
              <a:ext cx="1466850" cy="27146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Mael Dorne" id="{635853FC-6507-45D5-B33E-4AEEF832244A}" userId="fb75e9f4b7559920" providerId="Windows Live"/>
</personLis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rneo" xr10:uid="{A327B084-195A-4DB2-9A34-7AE3EB6B85E1}" sourceName="torneo">
  <extLst>
    <x:ext xmlns:x15="http://schemas.microsoft.com/office/spreadsheetml/2010/11/main" uri="{2F2917AC-EB37-4324-AD4E-5DD8C200BD13}">
      <x15:tableSlicerCache tableId="1" column="5" sortOrder="descending"/>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6D3BE29-0454-4C30-BB4D-47886017DEBE}" sourceName="categoria">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rneo" xr10:uid="{8E86512B-DDE6-46D8-8BC6-192A527A48CA}" cache="Slicer_torneo" caption="torneo" rowHeight="241300"/>
  <slicer name="categoria" xr10:uid="{6C458F18-C82B-41D4-93A4-9EE06E7FC455}" cache="Slicer_categoria" caption="categor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536A3A-C599-4622-8686-26E5ECF89B85}" name="players" displayName="players" ref="A1:N305" totalsRowShown="0">
  <autoFilter ref="A1:N305" xr:uid="{1F83BE8F-AC4A-4CA4-8ED6-1E2F952A3E50}"/>
  <sortState xmlns:xlrd2="http://schemas.microsoft.com/office/spreadsheetml/2017/richdata2" ref="A2:N305">
    <sortCondition descending="1" ref="C1:C305"/>
  </sortState>
  <tableColumns count="14">
    <tableColumn id="1" xr3:uid="{B27DBB27-9D2A-45F1-8264-34C537E1644E}" name="player_id" dataCellStyle="Normal"/>
    <tableColumn id="2" xr3:uid="{F86E9926-1A0D-474A-9998-96CBE5536108}" name="nombre"/>
    <tableColumn id="3" xr3:uid="{970A733B-57E5-4498-AC59-C9F6C09A5E77}" name="puntos" dataDxfId="94">
      <calculatedColumnFormula>SUMIF(players_equipos[player_id],players[[#This Row],[player_id]],players_equipos[puntos])+players[[#This Row],[puntos_eventos]]</calculatedColumnFormula>
    </tableColumn>
    <tableColumn id="4" xr3:uid="{9D29DD75-061E-4D05-B5ED-0AD4FC3DE3A9}" name="rango" dataDxfId="93">
      <calculatedColumnFormula>LOOKUP(players[[#This Row],[puntos]],rangos[puntaje],rangos[rango])</calculatedColumnFormula>
    </tableColumn>
    <tableColumn id="5" xr3:uid="{D8C50E63-C5E8-462B-837A-73DBE4933702}" name="coh" dataDxfId="92"/>
    <tableColumn id="6" xr3:uid="{42E6C2F1-6787-4329-9980-3CD843FF8235}" name="casa" dataDxfId="91">
      <calculatedColumnFormula>IF(players[[#This Row],[coh]]=1,"COH",IF(INDEX(players_equipos[activo],MATCH(players[[#This Row],[player_id]],players_equipos[player_id],0))=1,INDEX(players_equipos[casa],MATCH(players[[#This Row],[player_id]],players_equipos[player_id],0)),"Mendigo"))</calculatedColumnFormula>
    </tableColumn>
    <tableColumn id="7" xr3:uid="{57F1298C-D827-412A-B986-D5A7C507FC32}" name="equipo_actual" dataDxfId="90">
      <calculatedColumnFormula>IF(players[[#This Row],[coh]]=1,"Inactivo",IF(INDEX(players_equipos[activo],MATCH(players[[#This Row],[player_id]],players_equipos[player_id],0))=1,INDEX(players_equipos[nombre],MATCH(players[[#This Row],[player_id]],players_equipos[player_id],0)),"Inactivo"))</calculatedColumnFormula>
    </tableColumn>
    <tableColumn id="8" xr3:uid="{96905E1B-5CFA-4721-8C1B-51A3F34029F1}" name="equipo_monster" dataDxfId="89">
      <calculatedColumnFormula array="1">VLOOKUP(players[[#This Row],[player_id]],IF(players_equipos[categoria]="Monster",players_equipos[],""),8,FALSE)</calculatedColumnFormula>
    </tableColumn>
    <tableColumn id="11" xr3:uid="{51FA9EF2-62FC-4F3C-A157-01AC2101E93F}" name="puntos_monster" dataDxfId="88">
      <calculatedColumnFormula array="1">VLOOKUP(players[[#This Row],[player_id]],IF(players_equipos[categoria]="Monster",players_equipos[],""),3,FALSE)</calculatedColumnFormula>
    </tableColumn>
    <tableColumn id="9" xr3:uid="{892DED1D-9B29-4F33-96F8-54FFFD9AC686}" name="equipo_sumo" dataDxfId="87">
      <calculatedColumnFormula array="1">VLOOKUP(players[[#This Row],[player_id]],IF(players_equipos[categoria]="Sumo",players_equipos[],""),8,FALSE)</calculatedColumnFormula>
    </tableColumn>
    <tableColumn id="12" xr3:uid="{A69EDCE6-2863-4ABF-B605-D0CA2346AB07}" name="puntos_sumo" dataDxfId="86">
      <calculatedColumnFormula array="1">VLOOKUP(players[[#This Row],[player_id]],IF(players_equipos[categoria]="Sumo",players_equipos[],""),3,FALSE)</calculatedColumnFormula>
    </tableColumn>
    <tableColumn id="10" xr3:uid="{813C5F7E-3787-4722-8699-5C26F9C0CD72}" name="equipo_rover" dataDxfId="85">
      <calculatedColumnFormula array="1">VLOOKUP(players[[#This Row],[player_id]],IF(players_equipos[categoria]="Rover",players_equipos[],""),8,FALSE)</calculatedColumnFormula>
    </tableColumn>
    <tableColumn id="13" xr3:uid="{4223934A-74BC-4840-94C5-743A10267193}" name="puntos_rover" dataDxfId="84">
      <calculatedColumnFormula array="1">VLOOKUP(players[[#This Row],[player_id]],IF(players_equipos[categoria]="Rover",players_equipos[],""),3,FALSE)</calculatedColumnFormula>
    </tableColumn>
    <tableColumn id="14" xr3:uid="{997AF9FC-685E-4D7E-B4E1-6E42477BFB72}" name="puntos_eventos" dataDxfId="83">
      <calculatedColumnFormula>SUMIF(eventos[player_id],players[[#This Row],[player_id]],eventos[puntos])+SUMIF(asistencia_eventos[player_id],players[[#This Row],[player_id]],asistencia_eventos[puntos])</calculatedColumnFormula>
    </tableColumn>
  </tableColumns>
  <tableStyleInfo name="TableStyleLight15"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DF123A-6829-42C5-92FE-C87EAD2805E1}" name="players_equipos" displayName="players_equipos" ref="A1:H494" totalsRowShown="0">
  <autoFilter ref="A1:H494" xr:uid="{A6D6559E-9B0C-4A4A-B5A7-A6E11DEC94F3}"/>
  <sortState xmlns:xlrd2="http://schemas.microsoft.com/office/spreadsheetml/2017/richdata2" ref="A2:H356">
    <sortCondition descending="1" ref="B1:B356"/>
  </sortState>
  <tableColumns count="8">
    <tableColumn id="1" xr3:uid="{5CBC81BE-6F6E-42D7-B5E0-4F23035DBDE8}" name="player_id" dataCellStyle="Normal"/>
    <tableColumn id="2" xr3:uid="{9D9B7F80-C230-4C05-AA49-F55C2A3CAD22}" name="team_id" dataDxfId="76"/>
    <tableColumn id="3" xr3:uid="{737D8AD4-6A9B-463D-B04F-E4844E082B84}" name="puntos" dataDxfId="75">
      <calculatedColumnFormula>INDEX(equipos[puntos],MATCH(players_equipos[[#This Row],[team_id]],equipos[team_id],0))</calculatedColumnFormula>
    </tableColumn>
    <tableColumn id="4" xr3:uid="{8DFF3704-C09B-45A1-8891-827EC42674C9}" name="torneo" dataDxfId="74">
      <calculatedColumnFormula>INDEX(equipos[torneo],MATCH(players_equipos[[#This Row],[team_id]],equipos[team_id],0))</calculatedColumnFormula>
    </tableColumn>
    <tableColumn id="5" xr3:uid="{D8998EB5-CBC8-41D8-B8CF-1A18BCA8B427}" name="casa" dataDxfId="73">
      <calculatedColumnFormula>INDEX(equipos[casa],MATCH(players_equipos[[#This Row],[team_id]],equipos[team_id],0))</calculatedColumnFormula>
    </tableColumn>
    <tableColumn id="6" xr3:uid="{98BE3915-8BE7-46BD-81CE-2C07058754D5}" name="activo" dataDxfId="72">
      <calculatedColumnFormula>INDEX(torneos[activo],MATCH(players_equipos[[#This Row],[torneo]],torneos[torneo_id],0))</calculatedColumnFormula>
    </tableColumn>
    <tableColumn id="7" xr3:uid="{9269D6CA-6817-476D-A6AF-1F9E5B6C82F9}" name="categoria" dataDxfId="71">
      <calculatedColumnFormula>INDEX(equipos[categoria],MATCH(players_equipos[[#This Row],[team_id]],equipos[team_id],0))</calculatedColumnFormula>
    </tableColumn>
    <tableColumn id="8" xr3:uid="{9AC92B4E-17D2-4380-9DB7-1D2604C4DC82}" name="nombre">
      <calculatedColumnFormula>INDEX(equipos[nombre],MATCH(players_equipos[[#This Row],[team_id]],equipos[team_id],0))</calculatedColumnFormula>
    </tableColumn>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02C0C0-EA3D-45A6-8F43-028E40498983}" name="equipos" displayName="equipos" ref="A1:U192" totalsRowShown="0">
  <autoFilter ref="A1:U192" xr:uid="{4828C4A6-D5E9-48B2-8E3B-9E0780E6DE20}"/>
  <sortState xmlns:xlrd2="http://schemas.microsoft.com/office/spreadsheetml/2017/richdata2" ref="A2:U192">
    <sortCondition descending="1" ref="E1:E192"/>
  </sortState>
  <tableColumns count="21">
    <tableColumn id="1" xr3:uid="{0D4470BD-B500-4666-A85A-0AFE739D605C}" name="team_id" dataDxfId="59"/>
    <tableColumn id="2" xr3:uid="{24B663D7-1273-4E8E-BE3E-597EEF5AC43B}" name="nombre"/>
    <tableColumn id="3" xr3:uid="{BD587949-8EE6-42F6-9DC3-DE2EB51CF892}" name="casa"/>
    <tableColumn id="4" xr3:uid="{C425A309-811D-445C-A8FB-96CE5982AB83}" name="categoria"/>
    <tableColumn id="5" xr3:uid="{732AA024-87B1-42F5-97A4-F4770D068114}" name="torneo" dataDxfId="58">
      <calculatedColumnFormula>INDEX(torneos[torneo_id],MATCH(equipos[[#This Row],[fecha]],torneos[inscr_inicio]))</calculatedColumnFormula>
    </tableColumn>
    <tableColumn id="6" xr3:uid="{4EEDD172-850C-4252-80F7-6DCFFA69C386}" name="ciclo" dataDxfId="57"/>
    <tableColumn id="7" xr3:uid="{40706CF9-BB13-438C-8F40-BA553F83E4F0}" name="fecha" dataDxfId="56"/>
    <tableColumn id="8" xr3:uid="{C75E3187-BC61-43FC-8B20-69C27C7C8E9C}" name="DD" dataDxfId="55"/>
    <tableColumn id="20" xr3:uid="{AD4060C6-42D5-4FF1-B885-93BDF5192BD2}" name="asist_df" dataDxfId="54"/>
    <tableColumn id="14" xr3:uid="{30A5E7AE-5161-4598-8465-AF14260B56BB}" name="reto_1" dataDxfId="53"/>
    <tableColumn id="15" xr3:uid="{C5D974EA-8F1F-4F2D-A2EA-F910ED7111DD}" name="reto_2" dataDxfId="52"/>
    <tableColumn id="16" xr3:uid="{2B219BCD-CFFC-46F1-B103-1AE23DB72308}" name="reto_3" dataDxfId="51"/>
    <tableColumn id="9" xr3:uid="{A7101A1E-2F80-479D-9CBF-5E863AABA108}" name="DF" dataDxfId="50"/>
    <tableColumn id="21" xr3:uid="{BCE5A005-0F31-4D84-83AA-ADE09C5D1DBD}" name="asist_cl" dataDxfId="49"/>
    <tableColumn id="17" xr3:uid="{26D074D4-4EB9-4BD9-BFBC-CF70603F3DAE}" name="req_1" dataDxfId="48"/>
    <tableColumn id="18" xr3:uid="{F494145E-AEF9-4BF3-8BAF-D19A047A8D51}" name="req_2" dataDxfId="47"/>
    <tableColumn id="19" xr3:uid="{248A9C3D-E8CF-47BF-B0B5-668F20B7A554}" name="req_3" dataDxfId="46"/>
    <tableColumn id="10" xr3:uid="{0E836494-AA14-448C-B54C-DCEA081DD390}" name="CL" dataDxfId="45"/>
    <tableColumn id="11" xr3:uid="{D8BAEE92-60B5-4180-8BBA-B345BC63D21C}" name="CG" dataDxfId="44"/>
    <tableColumn id="13" xr3:uid="{BAE833C2-7E7C-44EC-A7E9-19AAFA6B2E14}" name="lugar" dataDxfId="43"/>
    <tableColumn id="12" xr3:uid="{5F5CF600-8CF1-4FE1-9DEF-4828548025EE}" name="puntos" dataDxfId="42">
      <calculatedColumnFormula array="1">ABS(equipos[[#This Row],[DD]])*200+ABS(equipos[[#This Row],[DF]])*200+ABS(equipos[[#This Row],[CL]])*200+ABS(equipos[[#This Row],[CG]])*300+_xlfn.SWITCH(equipos[[#This Row],[lugar]],1,500,2,400,3,300,0)</calculatedColumnFormula>
    </tableColumn>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28BCA8-A03F-4D71-AABA-CD769992504B}" name="torneos" displayName="torneos" ref="A1:P13" totalsRowShown="0">
  <autoFilter ref="A1:P13" xr:uid="{ADC7D196-CAEB-45B6-B042-21A08CEFDB88}"/>
  <sortState xmlns:xlrd2="http://schemas.microsoft.com/office/spreadsheetml/2017/richdata2" ref="A2:C9">
    <sortCondition ref="C1:C9"/>
  </sortState>
  <tableColumns count="16">
    <tableColumn id="1" xr3:uid="{8C89D065-434A-4EA0-9921-2CA825965A93}" name="torneo_id" dataDxfId="38"/>
    <tableColumn id="2" xr3:uid="{AF9ED568-772F-4AA3-BCFF-DA75ED89BAD1}" name="nombre"/>
    <tableColumn id="3" xr3:uid="{C763CCC6-D9E0-4A4D-9585-59F8BFCF6626}" name="inscr_inicio" dataDxfId="37"/>
    <tableColumn id="5" xr3:uid="{89349135-ED8D-44A7-AFFB-DA428D4724F8}" name="activo" dataDxfId="36"/>
    <tableColumn id="4" xr3:uid="{66E25B14-3D14-42DB-A1E5-4213BAAEF790}" name="puntos_blue" dataDxfId="35" dataCellStyle="Normal">
      <calculatedColumnFormula>SUMIFS(equipos[[#All],[puntos]],equipos[[#All],[casa]],"Blue Team",equipos[[#All],[torneo]], torneos[[#This Row],[torneo_id]])</calculatedColumnFormula>
    </tableColumn>
    <tableColumn id="6" xr3:uid="{DED0A2E5-73A1-47CF-952C-F16F2CCF4253}" name="puntos_red" dataDxfId="34" dataCellStyle="Normal">
      <calculatedColumnFormula>SUMIFS(equipos[[#All],[puntos]],equipos[[#All],[casa]],"Red Team",equipos[[#All],[torneo]], torneos[[#This Row],[torneo_id]])</calculatedColumnFormula>
    </tableColumn>
    <tableColumn id="7" xr3:uid="{F447882C-7815-4EE6-8628-0B7FCE928162}" name="puntos_yellow" dataDxfId="33" dataCellStyle="Normal">
      <calculatedColumnFormula>SUMIFS(equipos[[#All],[puntos]],equipos[[#All],[casa]],"Yellow Team",equipos[[#All],[torneo]], torneos[[#This Row],[torneo_id]])</calculatedColumnFormula>
    </tableColumn>
    <tableColumn id="8" xr3:uid="{CC81EA64-9F0E-4F24-B40A-218D9DCFB0B0}" name="part_blue" dataDxfId="32">
      <calculatedColumnFormula>COUNTIFS(equipos[[#All],[casa]],"Blue Team",equipos[[#All],[torneo]],torneos[[#This Row],[torneo_id]])</calculatedColumnFormula>
    </tableColumn>
    <tableColumn id="9" xr3:uid="{18AB45CE-5A36-4DC3-A870-E883A98FB3CA}" name="part_red" dataDxfId="31">
      <calculatedColumnFormula>COUNTIFS(equipos[[#All],[casa]],"Red Team",equipos[[#All],[torneo]],torneos[[#This Row],[torneo_id]])</calculatedColumnFormula>
    </tableColumn>
    <tableColumn id="10" xr3:uid="{F8A33015-23C3-4561-81A9-DC0F7493C190}" name="part_yellow" dataDxfId="30">
      <calculatedColumnFormula>COUNTIFS(equipos[[#All],[casa]],"Yellow Team",equipos[[#All],[torneo]],torneos[[#This Row],[torneo_id]])</calculatedColumnFormula>
    </tableColumn>
    <tableColumn id="11" xr3:uid="{D674AF1D-F9D4-4288-ACE4-0396A5E14D1E}" name="norm_blue" dataDxfId="29">
      <calculatedColumnFormula>IF(torneos[[#This Row],[puntos_blue]]=0,0,torneos[[#This Row],[puntos_blue]]*SUM(torneos[[#This Row],[part_blue]:[part_yellow]])/torneos[[#This Row],[part_blue]])</calculatedColumnFormula>
    </tableColumn>
    <tableColumn id="12" xr3:uid="{541787D7-B4BE-4519-A660-47D65179D724}" name="norm_red" dataDxfId="28">
      <calculatedColumnFormula>IF(torneos[[#This Row],[puntos_red]]=0,0,torneos[[#This Row],[puntos_red]]*SUM(torneos[[#This Row],[part_blue]:[part_yellow]])/torneos[[#This Row],[part_red]])</calculatedColumnFormula>
    </tableColumn>
    <tableColumn id="13" xr3:uid="{9295327D-B5F5-42BB-BAE9-79BBE538D550}" name="norm_yellow" dataDxfId="27">
      <calculatedColumnFormula>IF(torneos[[#This Row],[puntos_yellow]]=0,0,torneos[[#This Row],[puntos_yellow]]*SUM(torneos[[#This Row],[part_blue]:[part_yellow]])/torneos[[#This Row],[part_yellow]])</calculatedColumnFormula>
    </tableColumn>
    <tableColumn id="16" xr3:uid="{53E044A1-43E1-4670-8A21-40C83015C19F}" name="rank_blue" dataDxfId="26">
      <calculatedColumnFormula>RANK(torneos[[#This Row],[norm_blue]],torneos[[#This Row],[norm_blue]:[norm_yellow]])</calculatedColumnFormula>
    </tableColumn>
    <tableColumn id="15" xr3:uid="{F4F562F6-A420-4577-A4C8-755529AD7F68}" name="rank_red" dataDxfId="25">
      <calculatedColumnFormula>RANK(torneos[[#This Row],[norm_red]],torneos[[#This Row],[norm_blue]:[norm_yellow]])</calculatedColumnFormula>
    </tableColumn>
    <tableColumn id="14" xr3:uid="{24A8E2EE-3CD0-4668-88C5-CD33ACDBF2E7}" name="rank_yellow" dataDxfId="24">
      <calculatedColumnFormula>RANK(torneos[[#This Row],[norm_yellow]],torneos[[#This Row],[norm_blue]:[norm_yellow]])</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722517E-D475-486D-8342-2D3A981A0C7D}" name="eventos" displayName="eventos" ref="A1:E12" totalsRowShown="0" headerRowDxfId="23" dataDxfId="22">
  <autoFilter ref="A1:E12" xr:uid="{3C21BEC7-ED1D-4C53-AF25-C07D394B307A}"/>
  <tableColumns count="5">
    <tableColumn id="1" xr3:uid="{B2AF4847-13E1-42F8-9474-16F541AA4037}" name="evento_id" dataDxfId="21"/>
    <tableColumn id="2" xr3:uid="{8085ED05-1E7F-4249-8E3C-FC83775FA074}" name="player_id" dataDxfId="20"/>
    <tableColumn id="3" xr3:uid="{649AE7B0-D011-492F-84B8-7E3BDD5259DE}" name="tipo" dataDxfId="19"/>
    <tableColumn id="4" xr3:uid="{4C946F53-3AEA-4783-9ED9-8D6361961209}" name="fecha" dataDxfId="18"/>
    <tableColumn id="5" xr3:uid="{CAFE685A-6872-48DE-BC9D-C6CFFF67576C}" name="puntos" dataDxfId="17">
      <calculatedColumnFormula>INDEX(eventos_puntos[valor_org],MATCH(eventos[[#This Row],[tipo]],eventos_puntos[evento_nombre],0))</calculatedColumnFormula>
    </tableColum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9D9541A-4E8B-4FED-A924-7D2B8998B124}" name="asistencia_eventos" displayName="asistencia_eventos" ref="A1:D14" totalsRowShown="0" headerRowDxfId="16" dataDxfId="15">
  <autoFilter ref="A1:D14" xr:uid="{A92F3540-3FC7-4BCD-BC62-E91107469557}"/>
  <tableColumns count="4">
    <tableColumn id="1" xr3:uid="{2A61EF2D-88BE-490D-9236-19598C6C18E1}" name="player_id" dataDxfId="14"/>
    <tableColumn id="2" xr3:uid="{35EC87F7-0C1D-48CF-89FA-2CF157F96309}" name="evento_id" dataDxfId="13"/>
    <tableColumn id="3" xr3:uid="{C643EFBA-1B3F-487A-BD95-EC763FB3F3AF}" name="tipo" dataDxfId="12">
      <calculatedColumnFormula>INDEX(eventos[tipo],MATCH(asistencia_eventos[[#This Row],[evento_id]],eventos[evento_id],0))</calculatedColumnFormula>
    </tableColumn>
    <tableColumn id="4" xr3:uid="{9E1C03FB-93DC-4D7B-943A-344448103F0B}" name="puntos" dataDxfId="11">
      <calculatedColumnFormula>INDEX(eventos_puntos[valor_part],MATCH(asistencia_eventos[[#This Row],[tipo]],eventos_puntos[evento_nombre],0))</calculatedColumnFormula>
    </tableColumn>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10DA0F-0D13-432B-9275-65A9E032206A}" name="rangos" displayName="rangos" ref="A1:B6" totalsRowShown="0">
  <autoFilter ref="A1:B6" xr:uid="{6E2CFDA6-B87A-44BD-A92C-C9F7B9821EB8}"/>
  <tableColumns count="2">
    <tableColumn id="1" xr3:uid="{0BBEAFD9-C634-4708-A0C2-0B5EF487BF12}" name="puntaje"/>
    <tableColumn id="2" xr3:uid="{BBAA6373-C2B0-446D-BE15-CB36181CCF80}" name="rango" dataDxfId="5"/>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0AFFAC9-52BF-4D1B-842A-744AF935291C}" name="eventos_puntos" displayName="eventos_puntos" ref="A1:C3" totalsRowShown="0" headerRowDxfId="4" dataDxfId="3">
  <autoFilter ref="A1:C3" xr:uid="{9FC17015-AECD-4DD8-9125-D38AF12BEF7B}"/>
  <sortState xmlns:xlrd2="http://schemas.microsoft.com/office/spreadsheetml/2017/richdata2" ref="A2:B3">
    <sortCondition descending="1" ref="A1:A3"/>
  </sortState>
  <tableColumns count="3">
    <tableColumn id="1" xr3:uid="{CFFEFCEF-B5A9-43C3-9D59-AEC3FAE0D385}" name="evento_nombre" dataDxfId="2"/>
    <tableColumn id="2" xr3:uid="{CD60AD99-823E-4F46-85E0-4F3239162EFC}" name="valor_org" dataDxfId="1"/>
    <tableColumn id="3" xr3:uid="{A15B6BAD-802E-48E4-A040-3CACEAA2D6E6}" name="valor_part"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8" dT="2020-08-14T19:48:17.23" personId="{635853FC-6507-45D5-B33E-4AEEF832244A}" id="{0626666F-4727-4279-84DF-DAA7C97AD364}">
    <text>Puede darse el caso de un empate, que se puede hacer en este caso?</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0D68-8FA8-4826-8388-1B39E4C45AD3}">
  <dimension ref="B1:Y30"/>
  <sheetViews>
    <sheetView workbookViewId="0">
      <selection activeCell="C1" sqref="C1:K31"/>
    </sheetView>
  </sheetViews>
  <sheetFormatPr defaultRowHeight="15" x14ac:dyDescent="0.25"/>
  <cols>
    <col min="4" max="4" width="10.28515625" bestFit="1" customWidth="1"/>
    <col min="7" max="7" width="9.140625" customWidth="1"/>
  </cols>
  <sheetData>
    <row r="1" spans="2:25" ht="17.25" customHeight="1" x14ac:dyDescent="0.3">
      <c r="B1" s="37"/>
      <c r="C1" s="104" t="s">
        <v>559</v>
      </c>
      <c r="D1" s="104"/>
      <c r="E1" s="104"/>
      <c r="F1" s="104"/>
      <c r="G1" s="104"/>
      <c r="H1" s="104"/>
      <c r="I1" s="104"/>
      <c r="J1" s="104"/>
      <c r="K1" s="38"/>
      <c r="P1" s="98" t="s">
        <v>561</v>
      </c>
      <c r="Q1" s="99"/>
      <c r="R1" s="99"/>
      <c r="S1" s="99"/>
      <c r="T1" s="99"/>
      <c r="U1" s="99"/>
      <c r="V1" s="99">
        <v>7</v>
      </c>
      <c r="W1" s="99"/>
      <c r="X1" s="102"/>
      <c r="Y1" s="36"/>
    </row>
    <row r="2" spans="2:25" ht="17.25" customHeight="1" thickBot="1" x14ac:dyDescent="0.35">
      <c r="B2" s="39"/>
      <c r="C2" s="105"/>
      <c r="D2" s="105"/>
      <c r="E2" s="105"/>
      <c r="F2" s="105"/>
      <c r="G2" s="105"/>
      <c r="H2" s="105"/>
      <c r="I2" s="105"/>
      <c r="J2" s="105"/>
      <c r="K2" s="40"/>
      <c r="P2" s="100"/>
      <c r="Q2" s="101"/>
      <c r="R2" s="101"/>
      <c r="S2" s="101"/>
      <c r="T2" s="101"/>
      <c r="U2" s="101"/>
      <c r="V2" s="101"/>
      <c r="W2" s="101"/>
      <c r="X2" s="103"/>
      <c r="Y2" s="36"/>
    </row>
    <row r="3" spans="2:25" ht="18" thickBot="1" x14ac:dyDescent="0.35">
      <c r="B3" s="41"/>
      <c r="C3" s="105"/>
      <c r="D3" s="105"/>
      <c r="E3" s="105"/>
      <c r="F3" s="105"/>
      <c r="G3" s="105"/>
      <c r="H3" s="105"/>
      <c r="I3" s="105"/>
      <c r="J3" s="105"/>
      <c r="K3" s="40"/>
      <c r="P3" s="78"/>
      <c r="Q3" s="79"/>
      <c r="R3" s="80"/>
      <c r="S3" s="78"/>
      <c r="T3" s="79"/>
      <c r="U3" s="80"/>
      <c r="V3" s="78"/>
      <c r="W3" s="79"/>
      <c r="X3" s="80"/>
    </row>
    <row r="4" spans="2:25" ht="18" thickBot="1" x14ac:dyDescent="0.35">
      <c r="B4" s="42"/>
      <c r="C4" s="43"/>
      <c r="D4" s="43"/>
      <c r="E4" s="43"/>
      <c r="F4" s="43"/>
      <c r="G4" s="43"/>
      <c r="H4" s="43"/>
      <c r="I4" s="43"/>
      <c r="J4" s="43"/>
      <c r="K4" s="44"/>
      <c r="P4" s="81"/>
      <c r="Q4" s="82"/>
      <c r="R4" s="83"/>
      <c r="S4" s="81"/>
      <c r="T4" s="82"/>
      <c r="U4" s="83"/>
      <c r="V4" s="81"/>
      <c r="W4" s="82"/>
      <c r="X4" s="83"/>
    </row>
    <row r="5" spans="2:25" ht="18" thickBot="1" x14ac:dyDescent="0.35">
      <c r="B5" s="45"/>
      <c r="C5" s="46" t="s">
        <v>552</v>
      </c>
      <c r="D5" s="47">
        <v>1069808</v>
      </c>
      <c r="E5" s="115" t="s">
        <v>553</v>
      </c>
      <c r="F5" s="116"/>
      <c r="G5" s="129" t="str">
        <f>IFERROR(INDEX(players[nombre], MATCH(inteface!D5,players[player_id],0)),"")</f>
        <v>Mael Dorne</v>
      </c>
      <c r="H5" s="129"/>
      <c r="I5" s="129"/>
      <c r="J5" s="130"/>
      <c r="K5" s="48"/>
      <c r="P5" s="81"/>
      <c r="Q5" s="82"/>
      <c r="R5" s="83"/>
      <c r="S5" s="81"/>
      <c r="T5" s="82"/>
      <c r="U5" s="83"/>
      <c r="V5" s="81"/>
      <c r="W5" s="82"/>
      <c r="X5" s="83"/>
    </row>
    <row r="6" spans="2:25" ht="18" thickBot="1" x14ac:dyDescent="0.35">
      <c r="B6" s="45"/>
      <c r="C6" s="49"/>
      <c r="D6" s="49"/>
      <c r="E6" s="50"/>
      <c r="F6" s="49"/>
      <c r="G6" s="49"/>
      <c r="H6" s="49"/>
      <c r="I6" s="49"/>
      <c r="J6" s="49"/>
      <c r="K6" s="48"/>
      <c r="P6" s="81"/>
      <c r="Q6" s="82"/>
      <c r="R6" s="83"/>
      <c r="S6" s="81"/>
      <c r="T6" s="82"/>
      <c r="U6" s="83"/>
      <c r="V6" s="81"/>
      <c r="W6" s="82"/>
      <c r="X6" s="83"/>
    </row>
    <row r="7" spans="2:25" ht="15" customHeight="1" x14ac:dyDescent="0.3">
      <c r="B7" s="45"/>
      <c r="C7" s="106" t="s">
        <v>554</v>
      </c>
      <c r="D7" s="107"/>
      <c r="E7" s="107"/>
      <c r="F7" s="107"/>
      <c r="G7" s="107"/>
      <c r="H7" s="107"/>
      <c r="I7" s="107"/>
      <c r="J7" s="108"/>
      <c r="K7" s="48"/>
      <c r="P7" s="81"/>
      <c r="Q7" s="82"/>
      <c r="R7" s="83"/>
      <c r="S7" s="81"/>
      <c r="T7" s="82"/>
      <c r="U7" s="83"/>
      <c r="V7" s="81"/>
      <c r="W7" s="82"/>
      <c r="X7" s="83"/>
    </row>
    <row r="8" spans="2:25" ht="15" customHeight="1" x14ac:dyDescent="0.3">
      <c r="B8" s="45"/>
      <c r="C8" s="109"/>
      <c r="D8" s="110"/>
      <c r="E8" s="110"/>
      <c r="F8" s="110"/>
      <c r="G8" s="110"/>
      <c r="H8" s="110"/>
      <c r="I8" s="110"/>
      <c r="J8" s="111"/>
      <c r="K8" s="48"/>
      <c r="P8" s="81"/>
      <c r="Q8" s="82"/>
      <c r="R8" s="83"/>
      <c r="S8" s="81"/>
      <c r="T8" s="82"/>
      <c r="U8" s="83"/>
      <c r="V8" s="81"/>
      <c r="W8" s="82"/>
      <c r="X8" s="83"/>
    </row>
    <row r="9" spans="2:25" ht="15" customHeight="1" x14ac:dyDescent="0.3">
      <c r="B9" s="45"/>
      <c r="C9" s="109"/>
      <c r="D9" s="110"/>
      <c r="E9" s="110"/>
      <c r="F9" s="110"/>
      <c r="G9" s="110"/>
      <c r="H9" s="110"/>
      <c r="I9" s="110"/>
      <c r="J9" s="111"/>
      <c r="K9" s="48"/>
      <c r="P9" s="81"/>
      <c r="Q9" s="82"/>
      <c r="R9" s="83"/>
      <c r="S9" s="81"/>
      <c r="T9" s="82"/>
      <c r="U9" s="83"/>
      <c r="V9" s="81"/>
      <c r="W9" s="82"/>
      <c r="X9" s="83"/>
    </row>
    <row r="10" spans="2:25" ht="15" customHeight="1" thickBot="1" x14ac:dyDescent="0.35">
      <c r="B10" s="45"/>
      <c r="C10" s="117" t="s">
        <v>556</v>
      </c>
      <c r="D10" s="118"/>
      <c r="E10" s="118"/>
      <c r="F10" s="127" t="str">
        <f>IFERROR(INDEX(players[rango], MATCH(inteface!D5,players[player_id],0)),"")</f>
        <v>Negro</v>
      </c>
      <c r="G10" s="127"/>
      <c r="H10" s="127"/>
      <c r="I10" s="127"/>
      <c r="J10" s="128"/>
      <c r="K10" s="48"/>
      <c r="P10" s="81"/>
      <c r="Q10" s="82"/>
      <c r="R10" s="83"/>
      <c r="S10" s="81"/>
      <c r="T10" s="82"/>
      <c r="U10" s="83"/>
      <c r="V10" s="81"/>
      <c r="W10" s="82"/>
      <c r="X10" s="83"/>
    </row>
    <row r="11" spans="2:25" ht="15" customHeight="1" x14ac:dyDescent="0.3">
      <c r="B11" s="45"/>
      <c r="C11" s="117"/>
      <c r="D11" s="118"/>
      <c r="E11" s="118"/>
      <c r="F11" s="127"/>
      <c r="G11" s="127"/>
      <c r="H11" s="127"/>
      <c r="I11" s="127"/>
      <c r="J11" s="128"/>
      <c r="K11" s="48"/>
      <c r="P11" s="84" t="s">
        <v>17</v>
      </c>
      <c r="Q11" s="85"/>
      <c r="R11" s="85"/>
      <c r="S11" s="88" t="s">
        <v>15</v>
      </c>
      <c r="T11" s="89"/>
      <c r="U11" s="90"/>
      <c r="V11" s="94" t="s">
        <v>16</v>
      </c>
      <c r="W11" s="94"/>
      <c r="X11" s="95"/>
    </row>
    <row r="12" spans="2:25" ht="15" customHeight="1" thickBot="1" x14ac:dyDescent="0.35">
      <c r="B12" s="45"/>
      <c r="C12" s="117" t="s">
        <v>557</v>
      </c>
      <c r="D12" s="118"/>
      <c r="E12" s="118"/>
      <c r="F12" s="125" t="str">
        <f>IFERROR(INDEX(players[equipo_actual], MATCH(inteface!D5,players[player_id],0)),"")</f>
        <v>Inactivo</v>
      </c>
      <c r="G12" s="125"/>
      <c r="H12" s="125"/>
      <c r="I12" s="125"/>
      <c r="J12" s="126"/>
      <c r="K12" s="48"/>
      <c r="P12" s="86"/>
      <c r="Q12" s="87"/>
      <c r="R12" s="87"/>
      <c r="S12" s="91"/>
      <c r="T12" s="92"/>
      <c r="U12" s="93"/>
      <c r="V12" s="96"/>
      <c r="W12" s="96"/>
      <c r="X12" s="97"/>
    </row>
    <row r="13" spans="2:25" ht="15" customHeight="1" x14ac:dyDescent="0.3">
      <c r="B13" s="45"/>
      <c r="C13" s="117"/>
      <c r="D13" s="118"/>
      <c r="E13" s="118"/>
      <c r="F13" s="125"/>
      <c r="G13" s="125"/>
      <c r="H13" s="125"/>
      <c r="I13" s="125"/>
      <c r="J13" s="126"/>
      <c r="K13" s="48"/>
      <c r="P13" s="54">
        <f>INDEX(torneos!L2:L13,MATCH(inteface!V1,torneos!A2:A13))</f>
        <v>3000</v>
      </c>
      <c r="Q13" s="55"/>
      <c r="R13" s="56"/>
      <c r="S13" s="60">
        <f>INDEX(torneos!M2:M13,MATCH(inteface!V1,torneos!A2:A13))</f>
        <v>3000</v>
      </c>
      <c r="T13" s="61"/>
      <c r="U13" s="62"/>
      <c r="V13" s="66">
        <f>INDEX(torneos!K2:K13,MATCH(inteface!V1,torneos!A2:A13))</f>
        <v>3000</v>
      </c>
      <c r="W13" s="67"/>
      <c r="X13" s="68"/>
    </row>
    <row r="14" spans="2:25" ht="17.25" customHeight="1" thickBot="1" x14ac:dyDescent="0.35">
      <c r="B14" s="45"/>
      <c r="C14" s="117" t="s">
        <v>558</v>
      </c>
      <c r="D14" s="118"/>
      <c r="E14" s="118"/>
      <c r="F14" s="121">
        <f>IFERROR(INDEX(players[puntos], MATCH(inteface!D5,players[player_id],0)),"")</f>
        <v>4250</v>
      </c>
      <c r="G14" s="121"/>
      <c r="H14" s="121"/>
      <c r="I14" s="121"/>
      <c r="J14" s="122"/>
      <c r="K14" s="48"/>
      <c r="P14" s="57"/>
      <c r="Q14" s="58"/>
      <c r="R14" s="59"/>
      <c r="S14" s="63"/>
      <c r="T14" s="64"/>
      <c r="U14" s="65"/>
      <c r="V14" s="69"/>
      <c r="W14" s="70"/>
      <c r="X14" s="71"/>
    </row>
    <row r="15" spans="2:25" ht="17.25" customHeight="1" x14ac:dyDescent="0.3">
      <c r="B15" s="45"/>
      <c r="C15" s="117"/>
      <c r="D15" s="118"/>
      <c r="E15" s="118"/>
      <c r="F15" s="121"/>
      <c r="G15" s="121"/>
      <c r="H15" s="121"/>
      <c r="I15" s="121"/>
      <c r="J15" s="122"/>
      <c r="K15" s="48"/>
      <c r="P15" s="72">
        <f>INDEX(torneos!O2:O13,MATCH(inteface!V1,torneos!A2:A13))</f>
        <v>1</v>
      </c>
      <c r="Q15" s="73"/>
      <c r="R15" s="74"/>
      <c r="S15" s="72">
        <f>INDEX(torneos!P2:P13,MATCH(inteface!V1,torneos!A2:A13))</f>
        <v>1</v>
      </c>
      <c r="T15" s="73"/>
      <c r="U15" s="73"/>
      <c r="V15" s="73">
        <f>INDEX(torneos!N2:N13,MATCH(inteface!V1,torneos!A2:A13))</f>
        <v>1</v>
      </c>
      <c r="W15" s="73"/>
      <c r="X15" s="74"/>
    </row>
    <row r="16" spans="2:25" ht="18" customHeight="1" x14ac:dyDescent="0.3">
      <c r="B16" s="45"/>
      <c r="C16" s="117" t="s">
        <v>555</v>
      </c>
      <c r="D16" s="118"/>
      <c r="E16" s="118"/>
      <c r="F16" s="121" t="str">
        <f>IFERROR(INDEX(players[casa], MATCH(inteface!D5,players[player_id],0)),"")</f>
        <v>COH</v>
      </c>
      <c r="G16" s="121"/>
      <c r="H16" s="121"/>
      <c r="I16" s="121"/>
      <c r="J16" s="122"/>
      <c r="K16" s="48"/>
      <c r="P16" s="72"/>
      <c r="Q16" s="73"/>
      <c r="R16" s="74"/>
      <c r="S16" s="72"/>
      <c r="T16" s="73"/>
      <c r="U16" s="73"/>
      <c r="V16" s="73"/>
      <c r="W16" s="73"/>
      <c r="X16" s="74"/>
    </row>
    <row r="17" spans="2:24" ht="18" thickBot="1" x14ac:dyDescent="0.35">
      <c r="B17" s="45"/>
      <c r="C17" s="119"/>
      <c r="D17" s="120"/>
      <c r="E17" s="120"/>
      <c r="F17" s="123"/>
      <c r="G17" s="123"/>
      <c r="H17" s="123"/>
      <c r="I17" s="123"/>
      <c r="J17" s="124"/>
      <c r="K17" s="48"/>
      <c r="P17" s="72"/>
      <c r="Q17" s="73"/>
      <c r="R17" s="74"/>
      <c r="S17" s="72"/>
      <c r="T17" s="73"/>
      <c r="U17" s="73"/>
      <c r="V17" s="73"/>
      <c r="W17" s="73"/>
      <c r="X17" s="74"/>
    </row>
    <row r="18" spans="2:24" ht="18" thickBot="1" x14ac:dyDescent="0.35">
      <c r="B18" s="45"/>
      <c r="C18" s="50"/>
      <c r="D18" s="50"/>
      <c r="E18" s="50"/>
      <c r="F18" s="50"/>
      <c r="G18" s="50"/>
      <c r="H18" s="50"/>
      <c r="I18" s="50"/>
      <c r="J18" s="50"/>
      <c r="K18" s="48"/>
      <c r="P18" s="72"/>
      <c r="Q18" s="73"/>
      <c r="R18" s="74"/>
      <c r="S18" s="72"/>
      <c r="T18" s="73"/>
      <c r="U18" s="73"/>
      <c r="V18" s="73"/>
      <c r="W18" s="73"/>
      <c r="X18" s="74"/>
    </row>
    <row r="19" spans="2:24" ht="18" thickBot="1" x14ac:dyDescent="0.35">
      <c r="B19" s="45"/>
      <c r="C19" s="106" t="s">
        <v>560</v>
      </c>
      <c r="D19" s="107"/>
      <c r="E19" s="107"/>
      <c r="F19" s="107"/>
      <c r="G19" s="107"/>
      <c r="H19" s="107"/>
      <c r="I19" s="107"/>
      <c r="J19" s="108"/>
      <c r="K19" s="48"/>
      <c r="P19" s="75"/>
      <c r="Q19" s="76"/>
      <c r="R19" s="77"/>
      <c r="S19" s="75"/>
      <c r="T19" s="76"/>
      <c r="U19" s="76"/>
      <c r="V19" s="76"/>
      <c r="W19" s="76"/>
      <c r="X19" s="77"/>
    </row>
    <row r="20" spans="2:24" ht="17.25" x14ac:dyDescent="0.3">
      <c r="B20" s="45"/>
      <c r="C20" s="109"/>
      <c r="D20" s="110"/>
      <c r="E20" s="110"/>
      <c r="F20" s="110"/>
      <c r="G20" s="110"/>
      <c r="H20" s="110"/>
      <c r="I20" s="110"/>
      <c r="J20" s="111"/>
      <c r="K20" s="48"/>
      <c r="P20" s="53"/>
      <c r="Q20" s="53"/>
      <c r="R20" s="53"/>
      <c r="S20" s="36"/>
      <c r="T20" s="36"/>
      <c r="U20" s="36"/>
      <c r="V20" s="36"/>
      <c r="W20" s="36"/>
      <c r="X20" s="36"/>
    </row>
    <row r="21" spans="2:24" ht="18" thickBot="1" x14ac:dyDescent="0.35">
      <c r="B21" s="45"/>
      <c r="C21" s="112"/>
      <c r="D21" s="113"/>
      <c r="E21" s="113"/>
      <c r="F21" s="113"/>
      <c r="G21" s="113"/>
      <c r="H21" s="113"/>
      <c r="I21" s="113"/>
      <c r="J21" s="114"/>
      <c r="K21" s="48"/>
      <c r="P21" s="53"/>
      <c r="Q21" s="53"/>
      <c r="R21" s="53"/>
      <c r="S21" s="36"/>
      <c r="T21" s="36"/>
      <c r="U21" s="36"/>
      <c r="V21" s="36"/>
      <c r="W21" s="36"/>
      <c r="X21" s="36"/>
    </row>
    <row r="22" spans="2:24" ht="15" customHeight="1" x14ac:dyDescent="0.3">
      <c r="B22" s="45"/>
      <c r="C22" s="152"/>
      <c r="D22" s="153"/>
      <c r="E22" s="131" t="s">
        <v>557</v>
      </c>
      <c r="F22" s="132"/>
      <c r="G22" s="164"/>
      <c r="H22" s="131" t="s">
        <v>558</v>
      </c>
      <c r="I22" s="132"/>
      <c r="J22" s="133"/>
      <c r="K22" s="48"/>
    </row>
    <row r="23" spans="2:24" ht="15" customHeight="1" x14ac:dyDescent="0.3">
      <c r="B23" s="45"/>
      <c r="C23" s="154"/>
      <c r="D23" s="155"/>
      <c r="E23" s="134"/>
      <c r="F23" s="135"/>
      <c r="G23" s="165"/>
      <c r="H23" s="134"/>
      <c r="I23" s="135"/>
      <c r="J23" s="136"/>
      <c r="K23" s="48"/>
    </row>
    <row r="24" spans="2:24" ht="15" customHeight="1" x14ac:dyDescent="0.3">
      <c r="B24" s="45"/>
      <c r="C24" s="160" t="s">
        <v>209</v>
      </c>
      <c r="D24" s="161"/>
      <c r="E24" s="137" t="str">
        <f>IFERROR(INDEX(players[equipo_monster], MATCH(D5,players[player_id],0)),"")</f>
        <v>T-800</v>
      </c>
      <c r="F24" s="138"/>
      <c r="G24" s="166"/>
      <c r="H24" s="137">
        <f>IFERROR(INDEX(players[puntos_monster], MATCH(D5,players[player_id],0)),"")</f>
        <v>1400</v>
      </c>
      <c r="I24" s="138"/>
      <c r="J24" s="139"/>
      <c r="K24" s="48"/>
    </row>
    <row r="25" spans="2:24" ht="15" customHeight="1" x14ac:dyDescent="0.3">
      <c r="B25" s="45"/>
      <c r="C25" s="162"/>
      <c r="D25" s="163"/>
      <c r="E25" s="140"/>
      <c r="F25" s="141"/>
      <c r="G25" s="167"/>
      <c r="H25" s="140"/>
      <c r="I25" s="141"/>
      <c r="J25" s="142"/>
      <c r="K25" s="48"/>
    </row>
    <row r="26" spans="2:24" ht="15" customHeight="1" x14ac:dyDescent="0.3">
      <c r="B26" s="45"/>
      <c r="C26" s="156" t="s">
        <v>211</v>
      </c>
      <c r="D26" s="157"/>
      <c r="E26" s="143" t="str">
        <f>IFERROR(INDEX(players[equipo_sumo], MATCH(D5,players[player_id],0)),"")</f>
        <v>Wilkin</v>
      </c>
      <c r="F26" s="144"/>
      <c r="G26" s="168"/>
      <c r="H26" s="143">
        <f>IFERROR(INDEX(players[puntos_monster], MATCH(D5,players[player_id],0)),"")</f>
        <v>1400</v>
      </c>
      <c r="I26" s="144"/>
      <c r="J26" s="145"/>
      <c r="K26" s="48"/>
    </row>
    <row r="27" spans="2:24" ht="15" customHeight="1" x14ac:dyDescent="0.3">
      <c r="B27" s="45"/>
      <c r="C27" s="162"/>
      <c r="D27" s="163"/>
      <c r="E27" s="146"/>
      <c r="F27" s="147"/>
      <c r="G27" s="169"/>
      <c r="H27" s="146"/>
      <c r="I27" s="147"/>
      <c r="J27" s="148"/>
      <c r="K27" s="48"/>
    </row>
    <row r="28" spans="2:24" ht="15" customHeight="1" x14ac:dyDescent="0.3">
      <c r="B28" s="45"/>
      <c r="C28" s="156" t="s">
        <v>210</v>
      </c>
      <c r="D28" s="157"/>
      <c r="E28" s="143" t="str">
        <f>IFERROR(INDEX(players[equipo_rover], MATCH(D5,players[player_id],0)),"")</f>
        <v>R.O.B.E.R.T.O</v>
      </c>
      <c r="F28" s="144"/>
      <c r="G28" s="168"/>
      <c r="H28" s="143">
        <f>IFERROR(INDEX(players[puntos_rover], MATCH(D5,players[player_id],0)),"")</f>
        <v>1400</v>
      </c>
      <c r="I28" s="144"/>
      <c r="J28" s="145"/>
      <c r="K28" s="48"/>
    </row>
    <row r="29" spans="2:24" ht="15" customHeight="1" thickBot="1" x14ac:dyDescent="0.35">
      <c r="B29" s="45"/>
      <c r="C29" s="158"/>
      <c r="D29" s="159"/>
      <c r="E29" s="149"/>
      <c r="F29" s="150"/>
      <c r="G29" s="170"/>
      <c r="H29" s="149"/>
      <c r="I29" s="150"/>
      <c r="J29" s="151"/>
      <c r="K29" s="48"/>
    </row>
    <row r="30" spans="2:24" ht="18" thickBot="1" x14ac:dyDescent="0.35">
      <c r="B30" s="51"/>
      <c r="C30" s="50"/>
      <c r="D30" s="50"/>
      <c r="E30" s="50"/>
      <c r="F30" s="50"/>
      <c r="G30" s="50"/>
      <c r="H30" s="50"/>
      <c r="I30" s="50"/>
      <c r="J30" s="50"/>
      <c r="K30" s="52"/>
    </row>
  </sheetData>
  <sheetProtection selectLockedCells="1"/>
  <mergeCells count="39">
    <mergeCell ref="H22:J23"/>
    <mergeCell ref="H24:J25"/>
    <mergeCell ref="H26:J27"/>
    <mergeCell ref="H28:J29"/>
    <mergeCell ref="C22:D23"/>
    <mergeCell ref="C28:D29"/>
    <mergeCell ref="C24:D25"/>
    <mergeCell ref="C26:D27"/>
    <mergeCell ref="E22:G23"/>
    <mergeCell ref="E24:G25"/>
    <mergeCell ref="E26:G27"/>
    <mergeCell ref="E28:G29"/>
    <mergeCell ref="P1:U2"/>
    <mergeCell ref="V1:X2"/>
    <mergeCell ref="C1:J3"/>
    <mergeCell ref="C19:J21"/>
    <mergeCell ref="E5:F5"/>
    <mergeCell ref="C10:E11"/>
    <mergeCell ref="C12:E13"/>
    <mergeCell ref="C14:E15"/>
    <mergeCell ref="C16:E17"/>
    <mergeCell ref="F16:J17"/>
    <mergeCell ref="F14:J15"/>
    <mergeCell ref="F12:J13"/>
    <mergeCell ref="F10:J11"/>
    <mergeCell ref="G5:J5"/>
    <mergeCell ref="C7:J9"/>
    <mergeCell ref="S15:U19"/>
    <mergeCell ref="P3:R10"/>
    <mergeCell ref="P11:R12"/>
    <mergeCell ref="S3:U10"/>
    <mergeCell ref="V3:X10"/>
    <mergeCell ref="S11:U12"/>
    <mergeCell ref="V11:X12"/>
    <mergeCell ref="P13:R14"/>
    <mergeCell ref="S13:U14"/>
    <mergeCell ref="V13:X14"/>
    <mergeCell ref="P15:R19"/>
    <mergeCell ref="V15:X19"/>
  </mergeCells>
  <conditionalFormatting sqref="F16">
    <cfRule type="containsText" dxfId="147" priority="35" operator="containsText" text="COH">
      <formula>NOT(ISERROR(SEARCH("COH",F16)))</formula>
    </cfRule>
    <cfRule type="containsText" dxfId="146" priority="36" operator="containsText" text="Mendigo">
      <formula>NOT(ISERROR(SEARCH("Mendigo",F16)))</formula>
    </cfRule>
    <cfRule type="containsText" dxfId="145" priority="37" operator="containsText" text="Yellow Team">
      <formula>NOT(ISERROR(SEARCH("Yellow Team",F16)))</formula>
    </cfRule>
    <cfRule type="containsText" dxfId="144" priority="38" operator="containsText" text="Red Team">
      <formula>NOT(ISERROR(SEARCH("Red Team",F16)))</formula>
    </cfRule>
    <cfRule type="containsText" dxfId="143" priority="39" operator="containsText" text="Blue Team">
      <formula>NOT(ISERROR(SEARCH("Blue Team",F16)))</formula>
    </cfRule>
  </conditionalFormatting>
  <conditionalFormatting sqref="F14">
    <cfRule type="containsText" dxfId="142" priority="30" operator="containsText" text="COH">
      <formula>NOT(ISERROR(SEARCH("COH",F14)))</formula>
    </cfRule>
    <cfRule type="containsText" dxfId="141" priority="31" operator="containsText" text="Mendigo">
      <formula>NOT(ISERROR(SEARCH("Mendigo",F14)))</formula>
    </cfRule>
    <cfRule type="containsText" dxfId="140" priority="32" operator="containsText" text="Yellow Team">
      <formula>NOT(ISERROR(SEARCH("Yellow Team",F14)))</formula>
    </cfRule>
    <cfRule type="containsText" dxfId="139" priority="33" operator="containsText" text="Red Team">
      <formula>NOT(ISERROR(SEARCH("Red Team",F14)))</formula>
    </cfRule>
    <cfRule type="containsText" dxfId="138" priority="34" operator="containsText" text="Blue Team">
      <formula>NOT(ISERROR(SEARCH("Blue Team",F14)))</formula>
    </cfRule>
  </conditionalFormatting>
  <conditionalFormatting sqref="F10">
    <cfRule type="containsText" dxfId="137" priority="25" operator="containsText" text="Negro">
      <formula>NOT(ISERROR(SEARCH("Negro",F10)))</formula>
    </cfRule>
    <cfRule type="containsText" dxfId="136" priority="26" operator="containsText" text="Rojo">
      <formula>NOT(ISERROR(SEARCH("Rojo",F10)))</formula>
    </cfRule>
    <cfRule type="containsText" dxfId="135" priority="27" operator="containsText" text="Morado">
      <formula>NOT(ISERROR(SEARCH("Morado",F10)))</formula>
    </cfRule>
    <cfRule type="containsText" dxfId="134" priority="28" operator="containsText" text="Verde">
      <formula>NOT(ISERROR(SEARCH("Verde",F10)))</formula>
    </cfRule>
    <cfRule type="containsText" dxfId="133" priority="29" operator="containsText" text="Blanco">
      <formula>NOT(ISERROR(SEARCH("Blanco",F10)))</formula>
    </cfRule>
  </conditionalFormatting>
  <conditionalFormatting sqref="E28">
    <cfRule type="containsText" dxfId="132" priority="18" operator="containsText" text="COH">
      <formula>NOT(ISERROR(SEARCH("COH",E28)))</formula>
    </cfRule>
    <cfRule type="containsText" dxfId="131" priority="19" operator="containsText" text="Mendigo">
      <formula>NOT(ISERROR(SEARCH("Mendigo",E28)))</formula>
    </cfRule>
    <cfRule type="containsText" dxfId="130" priority="20" operator="containsText" text="Yellow Team">
      <formula>NOT(ISERROR(SEARCH("Yellow Team",E28)))</formula>
    </cfRule>
    <cfRule type="containsText" dxfId="129" priority="21" operator="containsText" text="Red Team">
      <formula>NOT(ISERROR(SEARCH("Red Team",E28)))</formula>
    </cfRule>
    <cfRule type="containsText" dxfId="128" priority="22" operator="containsText" text="Blue Team">
      <formula>NOT(ISERROR(SEARCH("Blue Team",E28)))</formula>
    </cfRule>
  </conditionalFormatting>
  <conditionalFormatting sqref="E26">
    <cfRule type="containsText" dxfId="127" priority="13" operator="containsText" text="COH">
      <formula>NOT(ISERROR(SEARCH("COH",E26)))</formula>
    </cfRule>
    <cfRule type="containsText" dxfId="126" priority="14" operator="containsText" text="Mendigo">
      <formula>NOT(ISERROR(SEARCH("Mendigo",E26)))</formula>
    </cfRule>
    <cfRule type="containsText" dxfId="125" priority="15" operator="containsText" text="Yellow Team">
      <formula>NOT(ISERROR(SEARCH("Yellow Team",E26)))</formula>
    </cfRule>
    <cfRule type="containsText" dxfId="124" priority="16" operator="containsText" text="Red Team">
      <formula>NOT(ISERROR(SEARCH("Red Team",E26)))</formula>
    </cfRule>
    <cfRule type="containsText" dxfId="123" priority="17" operator="containsText" text="Blue Team">
      <formula>NOT(ISERROR(SEARCH("Blue Team",E26)))</formula>
    </cfRule>
  </conditionalFormatting>
  <conditionalFormatting sqref="E22">
    <cfRule type="containsText" dxfId="122" priority="8" operator="containsText" text="Negro">
      <formula>NOT(ISERROR(SEARCH("Negro",E22)))</formula>
    </cfRule>
    <cfRule type="containsText" dxfId="121" priority="9" operator="containsText" text="Rojo">
      <formula>NOT(ISERROR(SEARCH("Rojo",E22)))</formula>
    </cfRule>
    <cfRule type="containsText" dxfId="120" priority="10" operator="containsText" text="Morado">
      <formula>NOT(ISERROR(SEARCH("Morado",E22)))</formula>
    </cfRule>
    <cfRule type="containsText" dxfId="119" priority="11" operator="containsText" text="Verde">
      <formula>NOT(ISERROR(SEARCH("Verde",E22)))</formula>
    </cfRule>
    <cfRule type="containsText" dxfId="118" priority="12" operator="containsText" text="Blanco">
      <formula>NOT(ISERROR(SEARCH("Blanco",E22)))</formula>
    </cfRule>
  </conditionalFormatting>
  <conditionalFormatting sqref="C24 C26 C28">
    <cfRule type="containsText" dxfId="117" priority="5" operator="containsText" text="Rover">
      <formula>NOT(ISERROR(SEARCH("Rover",C24)))</formula>
    </cfRule>
    <cfRule type="containsText" dxfId="116" priority="6" operator="containsText" text="Sumo">
      <formula>NOT(ISERROR(SEARCH("Sumo",C24)))</formula>
    </cfRule>
    <cfRule type="containsText" dxfId="115" priority="7" operator="containsText" text="Monster">
      <formula>NOT(ISERROR(SEARCH("Monster",C24)))</formula>
    </cfRule>
  </conditionalFormatting>
  <conditionalFormatting sqref="V15 S15 P15">
    <cfRule type="cellIs" dxfId="114" priority="1" stopIfTrue="1" operator="equal">
      <formula>3</formula>
    </cfRule>
    <cfRule type="cellIs" dxfId="113" priority="2" stopIfTrue="1" operator="equal">
      <formula>2</formula>
    </cfRule>
    <cfRule type="cellIs" dxfId="112" priority="3" stopIfTrue="1" operator="equal">
      <formula>1</formula>
    </cfRule>
    <cfRule type="colorScale" priority="4">
      <colorScale>
        <cfvo type="min"/>
        <cfvo type="max"/>
        <color rgb="FF63BE7B"/>
        <color rgb="FFFFEF9C"/>
      </colorScale>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1:Q369"/>
  <sheetViews>
    <sheetView zoomScaleNormal="100" workbookViewId="0">
      <selection activeCell="F110" sqref="F110"/>
    </sheetView>
  </sheetViews>
  <sheetFormatPr defaultRowHeight="15" x14ac:dyDescent="0.25"/>
  <cols>
    <col min="1" max="1" width="11.5703125" bestFit="1" customWidth="1"/>
    <col min="2" max="2" width="39.5703125" bestFit="1" customWidth="1"/>
    <col min="3" max="3" width="11.7109375" style="4" bestFit="1" customWidth="1"/>
    <col min="4" max="4" width="8.28515625" bestFit="1" customWidth="1"/>
    <col min="5" max="5" width="8.7109375" style="4" bestFit="1" customWidth="1"/>
    <col min="6" max="6" width="12.28515625" style="4" bestFit="1" customWidth="1"/>
    <col min="7" max="7" width="16" bestFit="1" customWidth="1"/>
    <col min="8" max="8" width="24.140625" customWidth="1"/>
    <col min="9" max="9" width="18" customWidth="1"/>
    <col min="10" max="10" width="15.5703125" bestFit="1" customWidth="1"/>
    <col min="11" max="11" width="15.42578125" bestFit="1" customWidth="1"/>
    <col min="12" max="12" width="15.7109375" bestFit="1" customWidth="1"/>
    <col min="13" max="13" width="15.140625" bestFit="1" customWidth="1"/>
    <col min="14" max="14" width="15.42578125" bestFit="1" customWidth="1"/>
    <col min="15" max="15" width="10.7109375" customWidth="1"/>
    <col min="16" max="16" width="10.5703125" customWidth="1"/>
    <col min="17" max="17" width="9.5703125" style="8" customWidth="1"/>
    <col min="18" max="18" width="9.85546875" customWidth="1"/>
  </cols>
  <sheetData>
    <row r="1" spans="1:17" x14ac:dyDescent="0.25">
      <c r="A1" t="s">
        <v>4</v>
      </c>
      <c r="B1" t="s">
        <v>5</v>
      </c>
      <c r="C1" s="4" t="s">
        <v>0</v>
      </c>
      <c r="D1" t="s">
        <v>1</v>
      </c>
      <c r="E1" s="4" t="s">
        <v>2</v>
      </c>
      <c r="F1" s="4" t="s">
        <v>6</v>
      </c>
      <c r="G1" t="s">
        <v>245</v>
      </c>
      <c r="H1" s="30" t="s">
        <v>242</v>
      </c>
      <c r="I1" s="30" t="s">
        <v>246</v>
      </c>
      <c r="J1" s="28" t="s">
        <v>243</v>
      </c>
      <c r="K1" s="28" t="s">
        <v>247</v>
      </c>
      <c r="L1" s="29" t="s">
        <v>244</v>
      </c>
      <c r="M1" s="29" t="s">
        <v>248</v>
      </c>
      <c r="N1" t="s">
        <v>249</v>
      </c>
      <c r="Q1"/>
    </row>
    <row r="2" spans="1:17" x14ac:dyDescent="0.25">
      <c r="A2">
        <v>1069808</v>
      </c>
      <c r="B2" t="s">
        <v>235</v>
      </c>
      <c r="C2" s="11">
        <f>SUMIF(players_equipos[player_id],players[[#This Row],[player_id]],players_equipos[puntos])+players[[#This Row],[puntos_eventos]]</f>
        <v>4250</v>
      </c>
      <c r="D2" s="6" t="str">
        <f>LOOKUP(players[[#This Row],[puntos]],rangos[puntaje],rangos[rango])</f>
        <v>Negro</v>
      </c>
      <c r="E2" s="4">
        <v>1</v>
      </c>
      <c r="F2" s="11" t="str">
        <f>IF(players[[#This Row],[coh]]=1,"COH",IF(INDEX(players_equipos[activo],MATCH(players[[#This Row],[player_id]],players_equipos[player_id],0))=1,INDEX(players_equipos[casa],MATCH(players[[#This Row],[player_id]],players_equipos[player_id],0)),"Mendigo"))</f>
        <v>COH</v>
      </c>
      <c r="G2" s="11" t="str">
        <f>IF(players[[#This Row],[coh]]=1,"Inactivo",IF(INDEX(players_equipos[activo],MATCH(players[[#This Row],[player_id]],players_equipos[player_id],0))=1,INDEX(players_equipos[nombre],MATCH(players[[#This Row],[player_id]],players_equipos[player_id],0)),"Inactivo"))</f>
        <v>Inactivo</v>
      </c>
      <c r="H2" s="11" t="str" cm="1">
        <f t="array" ref="H2">VLOOKUP(players[[#This Row],[player_id]],IF(players_equipos[categoria]="Monster",players_equipos[],""),8,FALSE)</f>
        <v>T-800</v>
      </c>
      <c r="I2" s="11" cm="1">
        <f t="array" ref="I2">VLOOKUP(players[[#This Row],[player_id]],IF(players_equipos[categoria]="Monster",players_equipos[],""),3,FALSE)</f>
        <v>1400</v>
      </c>
      <c r="J2" s="11" t="str" cm="1">
        <f t="array" ref="J2">VLOOKUP(players[[#This Row],[player_id]],IF(players_equipos[categoria]="Sumo",players_equipos[],""),8,FALSE)</f>
        <v>Wilkin</v>
      </c>
      <c r="K2" s="11" cm="1">
        <f t="array" ref="K2">VLOOKUP(players[[#This Row],[player_id]],IF(players_equipos[categoria]="Sumo",players_equipos[],""),3,FALSE)</f>
        <v>1400</v>
      </c>
      <c r="L2" s="11" t="str" cm="1">
        <f t="array" ref="L2">VLOOKUP(players[[#This Row],[player_id]],IF(players_equipos[categoria]="Rover",players_equipos[],""),8,FALSE)</f>
        <v>R.O.B.E.R.T.O</v>
      </c>
      <c r="M2" s="11" cm="1">
        <f t="array" ref="M2">VLOOKUP(players[[#This Row],[player_id]],IF(players_equipos[categoria]="Rover",players_equipos[],""),3,FALSE)</f>
        <v>1400</v>
      </c>
      <c r="N2" s="11">
        <f>SUMIF(eventos[player_id],players[[#This Row],[player_id]],eventos[puntos])+SUMIF(asistencia_eventos[player_id],players[[#This Row],[player_id]],asistencia_eventos[puntos])</f>
        <v>50</v>
      </c>
      <c r="Q2"/>
    </row>
    <row r="3" spans="1:17" x14ac:dyDescent="0.25">
      <c r="A3">
        <v>1073775</v>
      </c>
      <c r="B3" t="s">
        <v>321</v>
      </c>
      <c r="C3" s="11">
        <f>SUMIF(players_equipos[player_id],players[[#This Row],[player_id]],players_equipos[puntos])+players[[#This Row],[puntos_eventos]]</f>
        <v>4200</v>
      </c>
      <c r="D3" s="6" t="str">
        <f>LOOKUP(players[[#This Row],[puntos]],rangos[puntaje],rangos[rango])</f>
        <v>Negro</v>
      </c>
      <c r="E3" s="4">
        <v>0</v>
      </c>
      <c r="F3" s="11" t="str">
        <f>IF(players[[#This Row],[coh]]=1,"COH",IF(INDEX(players_equipos[activo],MATCH(players[[#This Row],[player_id]],players_equipos[player_id],0))=1,INDEX(players_equipos[casa],MATCH(players[[#This Row],[player_id]],players_equipos[player_id],0)),"Mendigo"))</f>
        <v>Mendigo</v>
      </c>
      <c r="G3" s="11" t="str">
        <f>IF(players[[#This Row],[coh]]=1,"Inactivo",IF(INDEX(players_equipos[activo],MATCH(players[[#This Row],[player_id]],players_equipos[player_id],0))=1,INDEX(players_equipos[nombre],MATCH(players[[#This Row],[player_id]],players_equipos[player_id],0)),"Inactivo"))</f>
        <v>Inactivo</v>
      </c>
      <c r="H3" s="11" t="str" cm="1">
        <f t="array" ref="H3">VLOOKUP(players[[#This Row],[player_id]],IF(players_equipos[categoria]="Monster",players_equipos[],""),8,FALSE)</f>
        <v>T-800</v>
      </c>
      <c r="I3" s="11" cm="1">
        <f t="array" ref="I3">VLOOKUP(players[[#This Row],[player_id]],IF(players_equipos[categoria]="Monster",players_equipos[],""),3,FALSE)</f>
        <v>1400</v>
      </c>
      <c r="J3" s="11" t="str" cm="1">
        <f t="array" ref="J3">VLOOKUP(players[[#This Row],[player_id]],IF(players_equipos[categoria]="Sumo",players_equipos[],""),8,FALSE)</f>
        <v>Wilkin</v>
      </c>
      <c r="K3" s="11" cm="1">
        <f t="array" ref="K3">VLOOKUP(players[[#This Row],[player_id]],IF(players_equipos[categoria]="Sumo",players_equipos[],""),3,FALSE)</f>
        <v>1400</v>
      </c>
      <c r="L3" s="11" t="str" cm="1">
        <f t="array" ref="L3">VLOOKUP(players[[#This Row],[player_id]],IF(players_equipos[categoria]="Rover",players_equipos[],""),8,FALSE)</f>
        <v>R.O.B.E.R.T.O</v>
      </c>
      <c r="M3" s="11" cm="1">
        <f t="array" ref="M3">VLOOKUP(players[[#This Row],[player_id]],IF(players_equipos[categoria]="Rover",players_equipos[],""),3,FALSE)</f>
        <v>1400</v>
      </c>
      <c r="N3" s="11">
        <f>SUMIF(eventos[player_id],players[[#This Row],[player_id]],eventos[puntos])+SUMIF(asistencia_eventos[player_id],players[[#This Row],[player_id]],asistencia_eventos[puntos])</f>
        <v>0</v>
      </c>
      <c r="Q3"/>
    </row>
    <row r="4" spans="1:17" x14ac:dyDescent="0.25">
      <c r="A4">
        <v>1071240</v>
      </c>
      <c r="B4" t="s">
        <v>334</v>
      </c>
      <c r="C4" s="11">
        <f>SUMIF(players_equipos[player_id],players[[#This Row],[player_id]],players_equipos[puntos])+players[[#This Row],[puntos_eventos]]</f>
        <v>4200</v>
      </c>
      <c r="D4" s="6" t="str">
        <f>LOOKUP(players[[#This Row],[puntos]],rangos[puntaje],rangos[rango])</f>
        <v>Negro</v>
      </c>
      <c r="E4" s="4">
        <v>0</v>
      </c>
      <c r="F4" s="11" t="str">
        <f>IF(players[[#This Row],[coh]]=1,"COH",IF(INDEX(players_equipos[activo],MATCH(players[[#This Row],[player_id]],players_equipos[player_id],0))=1,INDEX(players_equipos[casa],MATCH(players[[#This Row],[player_id]],players_equipos[player_id],0)),"Mendigo"))</f>
        <v>Mendigo</v>
      </c>
      <c r="G4" s="11" t="str">
        <f>IF(players[[#This Row],[coh]]=1,"Inactivo",IF(INDEX(players_equipos[activo],MATCH(players[[#This Row],[player_id]],players_equipos[player_id],0))=1,INDEX(players_equipos[nombre],MATCH(players[[#This Row],[player_id]],players_equipos[player_id],0)),"Inactivo"))</f>
        <v>Inactivo</v>
      </c>
      <c r="H4" s="11" t="str" cm="1">
        <f t="array" ref="H4">VLOOKUP(players[[#This Row],[player_id]],IF(players_equipos[categoria]="Monster",players_equipos[],""),8,FALSE)</f>
        <v>R.A.M.O.N.A.</v>
      </c>
      <c r="I4" s="11" cm="1">
        <f t="array" ref="I4">VLOOKUP(players[[#This Row],[player_id]],IF(players_equipos[categoria]="Monster",players_equipos[],""),3,FALSE)</f>
        <v>1200</v>
      </c>
      <c r="J4" s="11" t="str" cm="1">
        <f t="array" ref="J4">VLOOKUP(players[[#This Row],[player_id]],IF(players_equipos[categoria]="Sumo",players_equipos[],""),8,FALSE)</f>
        <v>Wilkin</v>
      </c>
      <c r="K4" s="11" cm="1">
        <f t="array" ref="K4">VLOOKUP(players[[#This Row],[player_id]],IF(players_equipos[categoria]="Sumo",players_equipos[],""),3,FALSE)</f>
        <v>1400</v>
      </c>
      <c r="L4" s="11" t="str" cm="1">
        <f t="array" ref="L4">VLOOKUP(players[[#This Row],[player_id]],IF(players_equipos[categoria]="Rover",players_equipos[],""),8,FALSE)</f>
        <v>R.O.B.E.R.T.O</v>
      </c>
      <c r="M4" s="11" cm="1">
        <f t="array" ref="M4">VLOOKUP(players[[#This Row],[player_id]],IF(players_equipos[categoria]="Rover",players_equipos[],""),3,FALSE)</f>
        <v>1400</v>
      </c>
      <c r="N4" s="11">
        <f>SUMIF(eventos[player_id],players[[#This Row],[player_id]],eventos[puntos])+SUMIF(asistencia_eventos[player_id],players[[#This Row],[player_id]],asistencia_eventos[puntos])</f>
        <v>200</v>
      </c>
      <c r="Q4"/>
    </row>
    <row r="5" spans="1:17" x14ac:dyDescent="0.25">
      <c r="A5">
        <v>1064213</v>
      </c>
      <c r="B5" t="s">
        <v>494</v>
      </c>
      <c r="C5" s="11">
        <f>SUMIF(players_equipos[player_id],players[[#This Row],[player_id]],players_equipos[puntos])+players[[#This Row],[puntos_eventos]]</f>
        <v>2900</v>
      </c>
      <c r="D5" s="6" t="str">
        <f>LOOKUP(players[[#This Row],[puntos]],rangos[puntaje],rangos[rango])</f>
        <v>Morado</v>
      </c>
      <c r="E5" s="4">
        <v>0</v>
      </c>
      <c r="F5" s="11" t="str">
        <f>IF(players[[#This Row],[coh]]=1,"COH",IF(INDEX(players_equipos[activo],MATCH(players[[#This Row],[player_id]],players_equipos[player_id],0))=1,INDEX(players_equipos[casa],MATCH(players[[#This Row],[player_id]],players_equipos[player_id],0)),"Mendigo"))</f>
        <v>Mendigo</v>
      </c>
      <c r="G5" s="11" t="str">
        <f>IF(players[[#This Row],[coh]]=1,"Inactivo",IF(INDEX(players_equipos[activo],MATCH(players[[#This Row],[player_id]],players_equipos[player_id],0))=1,INDEX(players_equipos[nombre],MATCH(players[[#This Row],[player_id]],players_equipos[player_id],0)),"Inactivo"))</f>
        <v>Inactivo</v>
      </c>
      <c r="H5" s="11" t="str" cm="1">
        <f t="array" ref="H5">VLOOKUP(players[[#This Row],[player_id]],IF(players_equipos[categoria]="Monster",players_equipos[],""),8,FALSE)</f>
        <v>Mach 7</v>
      </c>
      <c r="I5" s="11" cm="1">
        <f t="array" ref="I5">VLOOKUP(players[[#This Row],[player_id]],IF(players_equipos[categoria]="Monster",players_equipos[],""),3,FALSE)</f>
        <v>600</v>
      </c>
      <c r="J5" s="11" t="str" cm="1">
        <f t="array" ref="J5">VLOOKUP(players[[#This Row],[player_id]],IF(players_equipos[categoria]="Sumo",players_equipos[],""),8,FALSE)</f>
        <v>Dranzel</v>
      </c>
      <c r="K5" s="11" cm="1">
        <f t="array" ref="K5">VLOOKUP(players[[#This Row],[player_id]],IF(players_equipos[categoria]="Sumo",players_equipos[],""),3,FALSE)</f>
        <v>900</v>
      </c>
      <c r="L5" s="11" t="str" cm="1">
        <f t="array" ref="L5">VLOOKUP(players[[#This Row],[player_id]],IF(players_equipos[categoria]="Rover",players_equipos[],""),8,FALSE)</f>
        <v>Muzaka</v>
      </c>
      <c r="M5" s="11" cm="1">
        <f t="array" ref="M5">VLOOKUP(players[[#This Row],[player_id]],IF(players_equipos[categoria]="Rover",players_equipos[],""),3,FALSE)</f>
        <v>1400</v>
      </c>
      <c r="N5" s="11">
        <f>SUMIF(eventos[player_id],players[[#This Row],[player_id]],eventos[puntos])+SUMIF(asistencia_eventos[player_id],players[[#This Row],[player_id]],asistencia_eventos[puntos])</f>
        <v>0</v>
      </c>
      <c r="Q5"/>
    </row>
    <row r="6" spans="1:17" x14ac:dyDescent="0.25">
      <c r="A6">
        <v>1062725</v>
      </c>
      <c r="B6" t="s">
        <v>493</v>
      </c>
      <c r="C6" s="11">
        <f>SUMIF(players_equipos[player_id],players[[#This Row],[player_id]],players_equipos[puntos])+players[[#This Row],[puntos_eventos]]</f>
        <v>2900</v>
      </c>
      <c r="D6" s="6" t="str">
        <f>LOOKUP(players[[#This Row],[puntos]],rangos[puntaje],rangos[rango])</f>
        <v>Morado</v>
      </c>
      <c r="E6" s="4">
        <v>0</v>
      </c>
      <c r="F6" s="11" t="str">
        <f>IF(players[[#This Row],[coh]]=1,"COH",IF(INDEX(players_equipos[activo],MATCH(players[[#This Row],[player_id]],players_equipos[player_id],0))=1,INDEX(players_equipos[casa],MATCH(players[[#This Row],[player_id]],players_equipos[player_id],0)),"Mendigo"))</f>
        <v>Mendigo</v>
      </c>
      <c r="G6" s="11" t="str">
        <f>IF(players[[#This Row],[coh]]=1,"Inactivo",IF(INDEX(players_equipos[activo],MATCH(players[[#This Row],[player_id]],players_equipos[player_id],0))=1,INDEX(players_equipos[nombre],MATCH(players[[#This Row],[player_id]],players_equipos[player_id],0)),"Inactivo"))</f>
        <v>Inactivo</v>
      </c>
      <c r="H6" s="11" t="str" cm="1">
        <f t="array" ref="H6">VLOOKUP(players[[#This Row],[player_id]],IF(players_equipos[categoria]="Monster",players_equipos[],""),8,FALSE)</f>
        <v>Mach 7</v>
      </c>
      <c r="I6" s="11" cm="1">
        <f t="array" ref="I6">VLOOKUP(players[[#This Row],[player_id]],IF(players_equipos[categoria]="Monster",players_equipos[],""),3,FALSE)</f>
        <v>600</v>
      </c>
      <c r="J6" s="11" t="str" cm="1">
        <f t="array" ref="J6">VLOOKUP(players[[#This Row],[player_id]],IF(players_equipos[categoria]="Sumo",players_equipos[],""),8,FALSE)</f>
        <v>Dranzel</v>
      </c>
      <c r="K6" s="11" cm="1">
        <f t="array" ref="K6">VLOOKUP(players[[#This Row],[player_id]],IF(players_equipos[categoria]="Sumo",players_equipos[],""),3,FALSE)</f>
        <v>900</v>
      </c>
      <c r="L6" s="11" t="str" cm="1">
        <f t="array" ref="L6">VLOOKUP(players[[#This Row],[player_id]],IF(players_equipos[categoria]="Rover",players_equipos[],""),8,FALSE)</f>
        <v>Muzaka</v>
      </c>
      <c r="M6" s="11" cm="1">
        <f t="array" ref="M6">VLOOKUP(players[[#This Row],[player_id]],IF(players_equipos[categoria]="Rover",players_equipos[],""),3,FALSE)</f>
        <v>1400</v>
      </c>
      <c r="N6" s="11">
        <f>SUMIF(eventos[player_id],players[[#This Row],[player_id]],eventos[puntos])+SUMIF(asistencia_eventos[player_id],players[[#This Row],[player_id]],asistencia_eventos[puntos])</f>
        <v>0</v>
      </c>
      <c r="Q6"/>
    </row>
    <row r="7" spans="1:17" x14ac:dyDescent="0.25">
      <c r="A7">
        <v>1075268</v>
      </c>
      <c r="B7" t="s">
        <v>77</v>
      </c>
      <c r="C7" s="11">
        <f>SUMIF(players_equipos[player_id],players[[#This Row],[player_id]],players_equipos[puntos])+players[[#This Row],[puntos_eventos]]</f>
        <v>2700</v>
      </c>
      <c r="D7" s="6" t="str">
        <f>LOOKUP(players[[#This Row],[puntos]],rangos[puntaje],rangos[rango])</f>
        <v>Morado</v>
      </c>
      <c r="E7" s="4">
        <v>0</v>
      </c>
      <c r="F7" s="11" t="str">
        <f>IF(players[[#This Row],[coh]]=1,"COH",IF(INDEX(players_equipos[activo],MATCH(players[[#This Row],[player_id]],players_equipos[player_id],0))=1,INDEX(players_equipos[casa],MATCH(players[[#This Row],[player_id]],players_equipos[player_id],0)),"Mendigo"))</f>
        <v>Yellow Team</v>
      </c>
      <c r="G7" s="11" t="str">
        <f>IF(players[[#This Row],[coh]]=1,"Inactivo",IF(INDEX(players_equipos[activo],MATCH(players[[#This Row],[player_id]],players_equipos[player_id],0))=1,INDEX(players_equipos[nombre],MATCH(players[[#This Row],[player_id]],players_equipos[player_id],0)),"Inactivo"))</f>
        <v>Ajax</v>
      </c>
      <c r="H7" s="11" t="str" cm="1">
        <f t="array" ref="H7">VLOOKUP(players[[#This Row],[player_id]],IF(players_equipos[categoria]="Monster",players_equipos[],""),8,FALSE)</f>
        <v>D.A.H. 1.0</v>
      </c>
      <c r="I7" s="11" cm="1">
        <f t="array" ref="I7">VLOOKUP(players[[#This Row],[player_id]],IF(players_equipos[categoria]="Monster",players_equipos[],""),3,FALSE)</f>
        <v>900</v>
      </c>
      <c r="J7" s="11" t="str" cm="1">
        <f t="array" ref="J7">VLOOKUP(players[[#This Row],[player_id]],IF(players_equipos[categoria]="Sumo",players_equipos[],""),8,FALSE)</f>
        <v>Murphy</v>
      </c>
      <c r="K7" s="11" cm="1">
        <f t="array" ref="K7">VLOOKUP(players[[#This Row],[player_id]],IF(players_equipos[categoria]="Sumo",players_equipos[],""),3,FALSE)</f>
        <v>1400</v>
      </c>
      <c r="L7" s="11" t="str" cm="1">
        <f t="array" ref="L7">VLOOKUP(players[[#This Row],[player_id]],IF(players_equipos[categoria]="Rover",players_equipos[],""),8,FALSE)</f>
        <v>Ajax</v>
      </c>
      <c r="M7" s="11" cm="1">
        <f t="array" ref="M7">VLOOKUP(players[[#This Row],[player_id]],IF(players_equipos[categoria]="Rover",players_equipos[],""),3,FALSE)</f>
        <v>200</v>
      </c>
      <c r="N7" s="11">
        <f>SUMIF(eventos[player_id],players[[#This Row],[player_id]],eventos[puntos])+SUMIF(asistencia_eventos[player_id],players[[#This Row],[player_id]],asistencia_eventos[puntos])</f>
        <v>200</v>
      </c>
      <c r="Q7"/>
    </row>
    <row r="8" spans="1:17" x14ac:dyDescent="0.25">
      <c r="A8">
        <v>1074213</v>
      </c>
      <c r="B8" t="s">
        <v>368</v>
      </c>
      <c r="C8" s="11">
        <f>SUMIF(players_equipos[player_id],players[[#This Row],[player_id]],players_equipos[puntos])+players[[#This Row],[puntos_eventos]]</f>
        <v>2700</v>
      </c>
      <c r="D8" s="6" t="str">
        <f>LOOKUP(players[[#This Row],[puntos]],rangos[puntaje],rangos[rango])</f>
        <v>Morado</v>
      </c>
      <c r="E8" s="4">
        <v>0</v>
      </c>
      <c r="F8" s="11" t="str">
        <f>IF(players[[#This Row],[coh]]=1,"COH",IF(INDEX(players_equipos[activo],MATCH(players[[#This Row],[player_id]],players_equipos[player_id],0))=1,INDEX(players_equipos[casa],MATCH(players[[#This Row],[player_id]],players_equipos[player_id],0)),"Mendigo"))</f>
        <v>Yellow Team</v>
      </c>
      <c r="G8" s="11" t="str">
        <f>IF(players[[#This Row],[coh]]=1,"Inactivo",IF(INDEX(players_equipos[activo],MATCH(players[[#This Row],[player_id]],players_equipos[player_id],0))=1,INDEX(players_equipos[nombre],MATCH(players[[#This Row],[player_id]],players_equipos[player_id],0)),"Inactivo"))</f>
        <v>Ajax</v>
      </c>
      <c r="H8" s="11" t="str" cm="1">
        <f t="array" ref="H8">VLOOKUP(players[[#This Row],[player_id]],IF(players_equipos[categoria]="Monster",players_equipos[],""),8,FALSE)</f>
        <v>D.A.H. 1.0</v>
      </c>
      <c r="I8" s="11" cm="1">
        <f t="array" ref="I8">VLOOKUP(players[[#This Row],[player_id]],IF(players_equipos[categoria]="Monster",players_equipos[],""),3,FALSE)</f>
        <v>900</v>
      </c>
      <c r="J8" s="11" t="str" cm="1">
        <f t="array" ref="J8">VLOOKUP(players[[#This Row],[player_id]],IF(players_equipos[categoria]="Sumo",players_equipos[],""),8,FALSE)</f>
        <v>Murphy</v>
      </c>
      <c r="K8" s="11" cm="1">
        <f t="array" ref="K8">VLOOKUP(players[[#This Row],[player_id]],IF(players_equipos[categoria]="Sumo",players_equipos[],""),3,FALSE)</f>
        <v>1400</v>
      </c>
      <c r="L8" s="11" t="str" cm="1">
        <f t="array" ref="L8">VLOOKUP(players[[#This Row],[player_id]],IF(players_equipos[categoria]="Rover",players_equipos[],""),8,FALSE)</f>
        <v>Ajax</v>
      </c>
      <c r="M8" s="11" cm="1">
        <f t="array" ref="M8">VLOOKUP(players[[#This Row],[player_id]],IF(players_equipos[categoria]="Rover",players_equipos[],""),3,FALSE)</f>
        <v>200</v>
      </c>
      <c r="N8" s="11">
        <f>SUMIF(eventos[player_id],players[[#This Row],[player_id]],eventos[puntos])+SUMIF(asistencia_eventos[player_id],players[[#This Row],[player_id]],asistencia_eventos[puntos])</f>
        <v>200</v>
      </c>
      <c r="Q8"/>
    </row>
    <row r="9" spans="1:17" x14ac:dyDescent="0.25">
      <c r="A9">
        <v>1076404</v>
      </c>
      <c r="B9" t="s">
        <v>378</v>
      </c>
      <c r="C9" s="11">
        <f>SUMIF(players_equipos[player_id],players[[#This Row],[player_id]],players_equipos[puntos])+players[[#This Row],[puntos_eventos]]</f>
        <v>2550</v>
      </c>
      <c r="D9" s="6" t="str">
        <f>LOOKUP(players[[#This Row],[puntos]],rangos[puntaje],rangos[rango])</f>
        <v>Morado</v>
      </c>
      <c r="E9" s="4">
        <v>0</v>
      </c>
      <c r="F9" s="11" t="str">
        <f>IF(players[[#This Row],[coh]]=1,"COH",IF(INDEX(players_equipos[activo],MATCH(players[[#This Row],[player_id]],players_equipos[player_id],0))=1,INDEX(players_equipos[casa],MATCH(players[[#This Row],[player_id]],players_equipos[player_id],0)),"Mendigo"))</f>
        <v>Yellow Team</v>
      </c>
      <c r="G9" s="11" t="str">
        <f>IF(players[[#This Row],[coh]]=1,"Inactivo",IF(INDEX(players_equipos[activo],MATCH(players[[#This Row],[player_id]],players_equipos[player_id],0))=1,INDEX(players_equipos[nombre],MATCH(players[[#This Row],[player_id]],players_equipos[player_id],0)),"Inactivo"))</f>
        <v>Ajax</v>
      </c>
      <c r="H9" s="11" t="str" cm="1">
        <f t="array" ref="H9">VLOOKUP(players[[#This Row],[player_id]],IF(players_equipos[categoria]="Monster",players_equipos[],""),8,FALSE)</f>
        <v>giga</v>
      </c>
      <c r="I9" s="11" cm="1">
        <f t="array" ref="I9">VLOOKUP(players[[#This Row],[player_id]],IF(players_equipos[categoria]="Monster",players_equipos[],""),3,FALSE)</f>
        <v>900</v>
      </c>
      <c r="J9" s="11" t="str" cm="1">
        <f t="array" ref="J9">VLOOKUP(players[[#This Row],[player_id]],IF(players_equipos[categoria]="Sumo",players_equipos[],""),8,FALSE)</f>
        <v>Murphy</v>
      </c>
      <c r="K9" s="11" cm="1">
        <f t="array" ref="K9">VLOOKUP(players[[#This Row],[player_id]],IF(players_equipos[categoria]="Sumo",players_equipos[],""),3,FALSE)</f>
        <v>1400</v>
      </c>
      <c r="L9" s="11" t="str" cm="1">
        <f t="array" ref="L9">VLOOKUP(players[[#This Row],[player_id]],IF(players_equipos[categoria]="Rover",players_equipos[],""),8,FALSE)</f>
        <v>Ajax</v>
      </c>
      <c r="M9" s="11" cm="1">
        <f t="array" ref="M9">VLOOKUP(players[[#This Row],[player_id]],IF(players_equipos[categoria]="Rover",players_equipos[],""),3,FALSE)</f>
        <v>200</v>
      </c>
      <c r="N9" s="11">
        <f>SUMIF(eventos[player_id],players[[#This Row],[player_id]],eventos[puntos])+SUMIF(asistencia_eventos[player_id],players[[#This Row],[player_id]],asistencia_eventos[puntos])</f>
        <v>50</v>
      </c>
      <c r="Q9"/>
    </row>
    <row r="10" spans="1:17" x14ac:dyDescent="0.25">
      <c r="A10">
        <v>1077352</v>
      </c>
      <c r="B10" t="s">
        <v>298</v>
      </c>
      <c r="C10" s="11">
        <f>SUMIF(players_equipos[player_id],players[[#This Row],[player_id]],players_equipos[puntos])+players[[#This Row],[puntos_eventos]]</f>
        <v>2400</v>
      </c>
      <c r="D10" s="6" t="str">
        <f>LOOKUP(players[[#This Row],[puntos]],rangos[puntaje],rangos[rango])</f>
        <v>Morado</v>
      </c>
      <c r="E10" s="4">
        <v>0</v>
      </c>
      <c r="F10" s="11" t="str">
        <f>IF(players[[#This Row],[coh]]=1,"COH",IF(INDEX(players_equipos[activo],MATCH(players[[#This Row],[player_id]],players_equipos[player_id],0))=1,INDEX(players_equipos[casa],MATCH(players[[#This Row],[player_id]],players_equipos[player_id],0)),"Mendigo"))</f>
        <v>Yellow Team</v>
      </c>
      <c r="G10" s="11" t="str">
        <f>IF(players[[#This Row],[coh]]=1,"Inactivo",IF(INDEX(players_equipos[activo],MATCH(players[[#This Row],[player_id]],players_equipos[player_id],0))=1,INDEX(players_equipos[nombre],MATCH(players[[#This Row],[player_id]],players_equipos[player_id],0)),"Inactivo"))</f>
        <v>T-Seven</v>
      </c>
      <c r="H10" s="11" t="str" cm="1">
        <f t="array" ref="H10">VLOOKUP(players[[#This Row],[player_id]],IF(players_equipos[categoria]="Monster",players_equipos[],""),8,FALSE)</f>
        <v>Jaim-E</v>
      </c>
      <c r="I10" s="11" cm="1">
        <f t="array" ref="I10">VLOOKUP(players[[#This Row],[player_id]],IF(players_equipos[categoria]="Monster",players_equipos[],""),3,FALSE)</f>
        <v>900</v>
      </c>
      <c r="J10" s="11" t="str" cm="1">
        <f t="array" ref="J10">VLOOKUP(players[[#This Row],[player_id]],IF(players_equipos[categoria]="Sumo",players_equipos[],""),8,FALSE)</f>
        <v>Jaim-E</v>
      </c>
      <c r="K10" s="11" cm="1">
        <f t="array" ref="K10">VLOOKUP(players[[#This Row],[player_id]],IF(players_equipos[categoria]="Sumo",players_equipos[],""),3,FALSE)</f>
        <v>1300</v>
      </c>
      <c r="L10" s="11" t="str" cm="1">
        <f t="array" ref="L10">VLOOKUP(players[[#This Row],[player_id]],IF(players_equipos[categoria]="Rover",players_equipos[],""),8,FALSE)</f>
        <v>T-Seven</v>
      </c>
      <c r="M10" s="11" cm="1">
        <f t="array" ref="M10">VLOOKUP(players[[#This Row],[player_id]],IF(players_equipos[categoria]="Rover",players_equipos[],""),3,FALSE)</f>
        <v>200</v>
      </c>
      <c r="N10" s="11">
        <f>SUMIF(eventos[player_id],players[[#This Row],[player_id]],eventos[puntos])+SUMIF(asistencia_eventos[player_id],players[[#This Row],[player_id]],asistencia_eventos[puntos])</f>
        <v>0</v>
      </c>
      <c r="Q10"/>
    </row>
    <row r="11" spans="1:17" x14ac:dyDescent="0.25">
      <c r="A11">
        <v>1075273</v>
      </c>
      <c r="B11" t="s">
        <v>372</v>
      </c>
      <c r="C11" s="11">
        <f>SUMIF(players_equipos[player_id],players[[#This Row],[player_id]],players_equipos[puntos])+players[[#This Row],[puntos_eventos]]</f>
        <v>2400</v>
      </c>
      <c r="D11" s="6" t="str">
        <f>LOOKUP(players[[#This Row],[puntos]],rangos[puntaje],rangos[rango])</f>
        <v>Morado</v>
      </c>
      <c r="E11" s="4">
        <v>0</v>
      </c>
      <c r="F11" s="11" t="str">
        <f>IF(players[[#This Row],[coh]]=1,"COH",IF(INDEX(players_equipos[activo],MATCH(players[[#This Row],[player_id]],players_equipos[player_id],0))=1,INDEX(players_equipos[casa],MATCH(players[[#This Row],[player_id]],players_equipos[player_id],0)),"Mendigo"))</f>
        <v>Red Team</v>
      </c>
      <c r="G11" s="11" t="str">
        <f>IF(players[[#This Row],[coh]]=1,"Inactivo",IF(INDEX(players_equipos[activo],MATCH(players[[#This Row],[player_id]],players_equipos[player_id],0))=1,INDEX(players_equipos[nombre],MATCH(players[[#This Row],[player_id]],players_equipos[player_id],0)),"Inactivo"))</f>
        <v>Saktivantamaina</v>
      </c>
      <c r="H11" s="11" t="str" cm="1">
        <f t="array" ref="H11">VLOOKUP(players[[#This Row],[player_id]],IF(players_equipos[categoria]="Monster",players_equipos[],""),8,FALSE)</f>
        <v>MANSIS</v>
      </c>
      <c r="I11" s="11" cm="1">
        <f t="array" ref="I11">VLOOKUP(players[[#This Row],[player_id]],IF(players_equipos[categoria]="Monster",players_equipos[],""),3,FALSE)</f>
        <v>900</v>
      </c>
      <c r="J11" s="11" t="str" cm="1">
        <f t="array" ref="J11">VLOOKUP(players[[#This Row],[player_id]],IF(players_equipos[categoria]="Sumo",players_equipos[],""),8,FALSE)</f>
        <v>Jaim-E</v>
      </c>
      <c r="K11" s="11" cm="1">
        <f t="array" ref="K11">VLOOKUP(players[[#This Row],[player_id]],IF(players_equipos[categoria]="Sumo",players_equipos[],""),3,FALSE)</f>
        <v>1300</v>
      </c>
      <c r="L11" s="11" t="str" cm="1">
        <f t="array" ref="L11">VLOOKUP(players[[#This Row],[player_id]],IF(players_equipos[categoria]="Rover",players_equipos[],""),8,FALSE)</f>
        <v>Saktivantamaina</v>
      </c>
      <c r="M11" s="11" cm="1">
        <f t="array" ref="M11">VLOOKUP(players[[#This Row],[player_id]],IF(players_equipos[categoria]="Rover",players_equipos[],""),3,FALSE)</f>
        <v>200</v>
      </c>
      <c r="N11" s="11">
        <f>SUMIF(eventos[player_id],players[[#This Row],[player_id]],eventos[puntos])+SUMIF(asistencia_eventos[player_id],players[[#This Row],[player_id]],asistencia_eventos[puntos])</f>
        <v>0</v>
      </c>
      <c r="Q11"/>
    </row>
    <row r="12" spans="1:17" x14ac:dyDescent="0.25">
      <c r="A12">
        <v>1074175</v>
      </c>
      <c r="B12" t="s">
        <v>320</v>
      </c>
      <c r="C12" s="11">
        <f>SUMIF(players_equipos[player_id],players[[#This Row],[player_id]],players_equipos[puntos])+players[[#This Row],[puntos_eventos]]</f>
        <v>2400</v>
      </c>
      <c r="D12" s="6" t="str">
        <f>LOOKUP(players[[#This Row],[puntos]],rangos[puntaje],rangos[rango])</f>
        <v>Morado</v>
      </c>
      <c r="E12" s="4">
        <v>0</v>
      </c>
      <c r="F12" s="11" t="str">
        <f>IF(players[[#This Row],[coh]]=1,"COH",IF(INDEX(players_equipos[activo],MATCH(players[[#This Row],[player_id]],players_equipos[player_id],0))=1,INDEX(players_equipos[casa],MATCH(players[[#This Row],[player_id]],players_equipos[player_id],0)),"Mendigo"))</f>
        <v>Red Team</v>
      </c>
      <c r="G12" s="11" t="str">
        <f>IF(players[[#This Row],[coh]]=1,"Inactivo",IF(INDEX(players_equipos[activo],MATCH(players[[#This Row],[player_id]],players_equipos[player_id],0))=1,INDEX(players_equipos[nombre],MATCH(players[[#This Row],[player_id]],players_equipos[player_id],0)),"Inactivo"))</f>
        <v>Saktivantamaina</v>
      </c>
      <c r="H12" s="11" t="str" cm="1">
        <f t="array" ref="H12">VLOOKUP(players[[#This Row],[player_id]],IF(players_equipos[categoria]="Monster",players_equipos[],""),8,FALSE)</f>
        <v>Jaim-E</v>
      </c>
      <c r="I12" s="11" cm="1">
        <f t="array" ref="I12">VLOOKUP(players[[#This Row],[player_id]],IF(players_equipos[categoria]="Monster",players_equipos[],""),3,FALSE)</f>
        <v>900</v>
      </c>
      <c r="J12" s="11" t="str" cm="1">
        <f t="array" ref="J12">VLOOKUP(players[[#This Row],[player_id]],IF(players_equipos[categoria]="Sumo",players_equipos[],""),8,FALSE)</f>
        <v>Jaim-E</v>
      </c>
      <c r="K12" s="11" cm="1">
        <f t="array" ref="K12">VLOOKUP(players[[#This Row],[player_id]],IF(players_equipos[categoria]="Sumo",players_equipos[],""),3,FALSE)</f>
        <v>1300</v>
      </c>
      <c r="L12" s="11" t="str" cm="1">
        <f t="array" ref="L12">VLOOKUP(players[[#This Row],[player_id]],IF(players_equipos[categoria]="Rover",players_equipos[],""),8,FALSE)</f>
        <v>Saktivantamaina</v>
      </c>
      <c r="M12" s="11" cm="1">
        <f t="array" ref="M12">VLOOKUP(players[[#This Row],[player_id]],IF(players_equipos[categoria]="Rover",players_equipos[],""),3,FALSE)</f>
        <v>200</v>
      </c>
      <c r="N12" s="11">
        <f>SUMIF(eventos[player_id],players[[#This Row],[player_id]],eventos[puntos])+SUMIF(asistencia_eventos[player_id],players[[#This Row],[player_id]],asistencia_eventos[puntos])</f>
        <v>0</v>
      </c>
      <c r="Q12"/>
    </row>
    <row r="13" spans="1:17" x14ac:dyDescent="0.25">
      <c r="A13">
        <v>1070440</v>
      </c>
      <c r="B13" t="s">
        <v>387</v>
      </c>
      <c r="C13" s="11">
        <f>SUMIF(players_equipos[player_id],players[[#This Row],[player_id]],players_equipos[puntos])+players[[#This Row],[puntos_eventos]]</f>
        <v>2100</v>
      </c>
      <c r="D13" s="6" t="str">
        <f>LOOKUP(players[[#This Row],[puntos]],rangos[puntaje],rangos[rango])</f>
        <v>Morado</v>
      </c>
      <c r="E13" s="4">
        <v>0</v>
      </c>
      <c r="F13" s="11" t="str">
        <f>IF(players[[#This Row],[coh]]=1,"COH",IF(INDEX(players_equipos[activo],MATCH(players[[#This Row],[player_id]],players_equipos[player_id],0))=1,INDEX(players_equipos[casa],MATCH(players[[#This Row],[player_id]],players_equipos[player_id],0)),"Mendigo"))</f>
        <v>Mendigo</v>
      </c>
      <c r="G13" s="11" t="str">
        <f>IF(players[[#This Row],[coh]]=1,"Inactivo",IF(INDEX(players_equipos[activo],MATCH(players[[#This Row],[player_id]],players_equipos[player_id],0))=1,INDEX(players_equipos[nombre],MATCH(players[[#This Row],[player_id]],players_equipos[player_id],0)),"Inactivo"))</f>
        <v>Inactivo</v>
      </c>
      <c r="H13" s="11" t="str" cm="1">
        <f t="array" ref="H13">VLOOKUP(players[[#This Row],[player_id]],IF(players_equipos[categoria]="Monster",players_equipos[],""),8,FALSE)</f>
        <v>BIG T-MOAB</v>
      </c>
      <c r="I13" s="11" cm="1">
        <f t="array" ref="I13">VLOOKUP(players[[#This Row],[player_id]],IF(players_equipos[categoria]="Monster",players_equipos[],""),3,FALSE)</f>
        <v>1300</v>
      </c>
      <c r="J13" s="11" t="str" cm="1">
        <f t="array" ref="J13">VLOOKUP(players[[#This Row],[player_id]],IF(players_equipos[categoria]="Sumo",players_equipos[],""),8,FALSE)</f>
        <v>CHIQUI-BOT</v>
      </c>
      <c r="K13" s="11" cm="1">
        <f t="array" ref="K13">VLOOKUP(players[[#This Row],[player_id]],IF(players_equipos[categoria]="Sumo",players_equipos[],""),3,FALSE)</f>
        <v>200</v>
      </c>
      <c r="L13" s="11" t="str" cm="1">
        <f t="array" ref="L13">VLOOKUP(players[[#This Row],[player_id]],IF(players_equipos[categoria]="Rover",players_equipos[],""),8,FALSE)</f>
        <v>METEORO</v>
      </c>
      <c r="M13" s="11" cm="1">
        <f t="array" ref="M13">VLOOKUP(players[[#This Row],[player_id]],IF(players_equipos[categoria]="Rover",players_equipos[],""),3,FALSE)</f>
        <v>400</v>
      </c>
      <c r="N13" s="11">
        <f>SUMIF(eventos[player_id],players[[#This Row],[player_id]],eventos[puntos])+SUMIF(asistencia_eventos[player_id],players[[#This Row],[player_id]],asistencia_eventos[puntos])</f>
        <v>200</v>
      </c>
      <c r="Q13"/>
    </row>
    <row r="14" spans="1:17" x14ac:dyDescent="0.25">
      <c r="A14">
        <v>1069764</v>
      </c>
      <c r="B14" t="s">
        <v>345</v>
      </c>
      <c r="C14" s="11">
        <f>SUMIF(players_equipos[player_id],players[[#This Row],[player_id]],players_equipos[puntos])+players[[#This Row],[puntos_eventos]]</f>
        <v>2100</v>
      </c>
      <c r="D14" s="6" t="str">
        <f>LOOKUP(players[[#This Row],[puntos]],rangos[puntaje],rangos[rango])</f>
        <v>Morado</v>
      </c>
      <c r="E14" s="4">
        <v>0</v>
      </c>
      <c r="F14" s="11" t="str">
        <f>IF(players[[#This Row],[coh]]=1,"COH",IF(INDEX(players_equipos[activo],MATCH(players[[#This Row],[player_id]],players_equipos[player_id],0))=1,INDEX(players_equipos[casa],MATCH(players[[#This Row],[player_id]],players_equipos[player_id],0)),"Mendigo"))</f>
        <v>Mendigo</v>
      </c>
      <c r="G14" s="11" t="str">
        <f>IF(players[[#This Row],[coh]]=1,"Inactivo",IF(INDEX(players_equipos[activo],MATCH(players[[#This Row],[player_id]],players_equipos[player_id],0))=1,INDEX(players_equipos[nombre],MATCH(players[[#This Row],[player_id]],players_equipos[player_id],0)),"Inactivo"))</f>
        <v>Inactivo</v>
      </c>
      <c r="H14" s="11" t="str" cm="1">
        <f t="array" ref="H14">VLOOKUP(players[[#This Row],[player_id]],IF(players_equipos[categoria]="Monster",players_equipos[],""),8,FALSE)</f>
        <v>BIG T-MOAB</v>
      </c>
      <c r="I14" s="11" cm="1">
        <f t="array" ref="I14">VLOOKUP(players[[#This Row],[player_id]],IF(players_equipos[categoria]="Monster",players_equipos[],""),3,FALSE)</f>
        <v>1300</v>
      </c>
      <c r="J14" s="11" t="str" cm="1">
        <f t="array" ref="J14">VLOOKUP(players[[#This Row],[player_id]],IF(players_equipos[categoria]="Sumo",players_equipos[],""),8,FALSE)</f>
        <v>CHIQUI-BOT</v>
      </c>
      <c r="K14" s="11" cm="1">
        <f t="array" ref="K14">VLOOKUP(players[[#This Row],[player_id]],IF(players_equipos[categoria]="Sumo",players_equipos[],""),3,FALSE)</f>
        <v>200</v>
      </c>
      <c r="L14" s="11" t="str" cm="1">
        <f t="array" ref="L14">VLOOKUP(players[[#This Row],[player_id]],IF(players_equipos[categoria]="Rover",players_equipos[],""),8,FALSE)</f>
        <v>METEORO</v>
      </c>
      <c r="M14" s="11" cm="1">
        <f t="array" ref="M14">VLOOKUP(players[[#This Row],[player_id]],IF(players_equipos[categoria]="Rover",players_equipos[],""),3,FALSE)</f>
        <v>400</v>
      </c>
      <c r="N14" s="11">
        <f>SUMIF(eventos[player_id],players[[#This Row],[player_id]],eventos[puntos])+SUMIF(asistencia_eventos[player_id],players[[#This Row],[player_id]],asistencia_eventos[puntos])</f>
        <v>200</v>
      </c>
      <c r="Q14"/>
    </row>
    <row r="15" spans="1:17" x14ac:dyDescent="0.25">
      <c r="A15">
        <v>1065695</v>
      </c>
      <c r="B15" t="s">
        <v>356</v>
      </c>
      <c r="C15" s="11">
        <f>SUMIF(players_equipos[player_id],players[[#This Row],[player_id]],players_equipos[puntos])+players[[#This Row],[puntos_eventos]]</f>
        <v>2000</v>
      </c>
      <c r="D15" s="6" t="str">
        <f>LOOKUP(players[[#This Row],[puntos]],rangos[puntaje],rangos[rango])</f>
        <v>Morado</v>
      </c>
      <c r="E15" s="4">
        <v>0</v>
      </c>
      <c r="F15" s="11" t="str">
        <f>IF(players[[#This Row],[coh]]=1,"COH",IF(INDEX(players_equipos[activo],MATCH(players[[#This Row],[player_id]],players_equipos[player_id],0))=1,INDEX(players_equipos[casa],MATCH(players[[#This Row],[player_id]],players_equipos[player_id],0)),"Mendigo"))</f>
        <v>Mendigo</v>
      </c>
      <c r="G15" s="11" t="str">
        <f>IF(players[[#This Row],[coh]]=1,"Inactivo",IF(INDEX(players_equipos[activo],MATCH(players[[#This Row],[player_id]],players_equipos[player_id],0))=1,INDEX(players_equipos[nombre],MATCH(players[[#This Row],[player_id]],players_equipos[player_id],0)),"Inactivo"))</f>
        <v>Inactivo</v>
      </c>
      <c r="H15" s="11" t="str" cm="1">
        <f t="array" ref="H15">VLOOKUP(players[[#This Row],[player_id]],IF(players_equipos[categoria]="Monster",players_equipos[],""),8,FALSE)</f>
        <v>The chestnut</v>
      </c>
      <c r="I15" s="11" cm="1">
        <f t="array" ref="I15">VLOOKUP(players[[#This Row],[player_id]],IF(players_equipos[categoria]="Monster",players_equipos[],""),3,FALSE)</f>
        <v>600</v>
      </c>
      <c r="J15" s="11" t="str" cm="1">
        <f t="array" ref="J15">VLOOKUP(players[[#This Row],[player_id]],IF(players_equipos[categoria]="Sumo",players_equipos[],""),8,FALSE)</f>
        <v>Harbber</v>
      </c>
      <c r="K15" s="11" cm="1">
        <f t="array" ref="K15">VLOOKUP(players[[#This Row],[player_id]],IF(players_equipos[categoria]="Sumo",players_equipos[],""),3,FALSE)</f>
        <v>600</v>
      </c>
      <c r="L15" s="11" t="str" cm="1">
        <f t="array" ref="L15">VLOOKUP(players[[#This Row],[player_id]],IF(players_equipos[categoria]="Rover",players_equipos[],""),8,FALSE)</f>
        <v>Harver</v>
      </c>
      <c r="M15" s="11" cm="1">
        <f t="array" ref="M15">VLOOKUP(players[[#This Row],[player_id]],IF(players_equipos[categoria]="Rover",players_equipos[],""),3,FALSE)</f>
        <v>400</v>
      </c>
      <c r="N15" s="11">
        <f>SUMIF(eventos[player_id],players[[#This Row],[player_id]],eventos[puntos])+SUMIF(asistencia_eventos[player_id],players[[#This Row],[player_id]],asistencia_eventos[puntos])</f>
        <v>400</v>
      </c>
      <c r="Q15"/>
    </row>
    <row r="16" spans="1:17" x14ac:dyDescent="0.25">
      <c r="A16">
        <v>1073482</v>
      </c>
      <c r="B16" t="s">
        <v>323</v>
      </c>
      <c r="C16" s="11">
        <f>SUMIF(players_equipos[player_id],players[[#This Row],[player_id]],players_equipos[puntos])+players[[#This Row],[puntos_eventos]]</f>
        <v>1800</v>
      </c>
      <c r="D16" s="6" t="str">
        <f>LOOKUP(players[[#This Row],[puntos]],rangos[puntaje],rangos[rango])</f>
        <v>Verde</v>
      </c>
      <c r="E16" s="4">
        <v>0</v>
      </c>
      <c r="F16" s="11" t="str">
        <f>IF(players[[#This Row],[coh]]=1,"COH",IF(INDEX(players_equipos[activo],MATCH(players[[#This Row],[player_id]],players_equipos[player_id],0))=1,INDEX(players_equipos[casa],MATCH(players[[#This Row],[player_id]],players_equipos[player_id],0)),"Mendigo"))</f>
        <v>Mendigo</v>
      </c>
      <c r="G16" s="11" t="str">
        <f>IF(players[[#This Row],[coh]]=1,"Inactivo",IF(INDEX(players_equipos[activo],MATCH(players[[#This Row],[player_id]],players_equipos[player_id],0))=1,INDEX(players_equipos[nombre],MATCH(players[[#This Row],[player_id]],players_equipos[player_id],0)),"Inactivo"))</f>
        <v>Inactivo</v>
      </c>
      <c r="H16" s="11" t="str" cm="1">
        <f t="array" ref="H16">VLOOKUP(players[[#This Row],[player_id]],IF(players_equipos[categoria]="Monster",players_equipos[],""),8,FALSE)</f>
        <v>El Undertaker</v>
      </c>
      <c r="I16" s="11" cm="1">
        <f t="array" ref="I16">VLOOKUP(players[[#This Row],[player_id]],IF(players_equipos[categoria]="Monster",players_equipos[],""),3,FALSE)</f>
        <v>900</v>
      </c>
      <c r="J16" s="11" t="e" cm="1">
        <f t="array" ref="J16">VLOOKUP(players[[#This Row],[player_id]],IF(players_equipos[categoria]="Sumo",players_equipos[],""),8,FALSE)</f>
        <v>#N/A</v>
      </c>
      <c r="K16" s="11" t="e" cm="1">
        <f t="array" ref="K16">VLOOKUP(players[[#This Row],[player_id]],IF(players_equipos[categoria]="Sumo",players_equipos[],""),3,FALSE)</f>
        <v>#N/A</v>
      </c>
      <c r="L16" s="11" t="e" cm="1">
        <f t="array" ref="L16">VLOOKUP(players[[#This Row],[player_id]],IF(players_equipos[categoria]="Rover",players_equipos[],""),8,FALSE)</f>
        <v>#N/A</v>
      </c>
      <c r="M16" s="11" t="e" cm="1">
        <f t="array" ref="M16">VLOOKUP(players[[#This Row],[player_id]],IF(players_equipos[categoria]="Rover",players_equipos[],""),3,FALSE)</f>
        <v>#N/A</v>
      </c>
      <c r="N16" s="11">
        <f>SUMIF(eventos[player_id],players[[#This Row],[player_id]],eventos[puntos])+SUMIF(asistencia_eventos[player_id],players[[#This Row],[player_id]],asistencia_eventos[puntos])</f>
        <v>0</v>
      </c>
      <c r="Q16"/>
    </row>
    <row r="17" spans="1:17" x14ac:dyDescent="0.25">
      <c r="A17">
        <v>1071662</v>
      </c>
      <c r="B17" t="s">
        <v>381</v>
      </c>
      <c r="C17" s="11">
        <f>SUMIF(players_equipos[player_id],players[[#This Row],[player_id]],players_equipos[puntos])+players[[#This Row],[puntos_eventos]]</f>
        <v>1800</v>
      </c>
      <c r="D17" s="6" t="str">
        <f>LOOKUP(players[[#This Row],[puntos]],rangos[puntaje],rangos[rango])</f>
        <v>Verde</v>
      </c>
      <c r="E17" s="4">
        <v>1</v>
      </c>
      <c r="F17" s="11" t="str">
        <f>IF(players[[#This Row],[coh]]=1,"COH",IF(INDEX(players_equipos[activo],MATCH(players[[#This Row],[player_id]],players_equipos[player_id],0))=1,INDEX(players_equipos[casa],MATCH(players[[#This Row],[player_id]],players_equipos[player_id],0)),"Mendigo"))</f>
        <v>COH</v>
      </c>
      <c r="G17" s="11" t="str">
        <f>IF(players[[#This Row],[coh]]=1,"Inactivo",IF(INDEX(players_equipos[activo],MATCH(players[[#This Row],[player_id]],players_equipos[player_id],0))=1,INDEX(players_equipos[nombre],MATCH(players[[#This Row],[player_id]],players_equipos[player_id],0)),"Inactivo"))</f>
        <v>Inactivo</v>
      </c>
      <c r="H17" s="11" t="str" cm="1">
        <f t="array" ref="H17">VLOOKUP(players[[#This Row],[player_id]],IF(players_equipos[categoria]="Monster",players_equipos[],""),8,FALSE)</f>
        <v>R.A.M.O.N.A.</v>
      </c>
      <c r="I17" s="11" cm="1">
        <f t="array" ref="I17">VLOOKUP(players[[#This Row],[player_id]],IF(players_equipos[categoria]="Monster",players_equipos[],""),3,FALSE)</f>
        <v>1200</v>
      </c>
      <c r="J17" s="11" t="str" cm="1">
        <f t="array" ref="J17">VLOOKUP(players[[#This Row],[player_id]],IF(players_equipos[categoria]="Sumo",players_equipos[],""),8,FALSE)</f>
        <v>Valkiria</v>
      </c>
      <c r="K17" s="11" cm="1">
        <f t="array" ref="K17">VLOOKUP(players[[#This Row],[player_id]],IF(players_equipos[categoria]="Sumo",players_equipos[],""),3,FALSE)</f>
        <v>600</v>
      </c>
      <c r="L17" s="11" t="e" cm="1">
        <f t="array" ref="L17">VLOOKUP(players[[#This Row],[player_id]],IF(players_equipos[categoria]="Rover",players_equipos[],""),8,FALSE)</f>
        <v>#N/A</v>
      </c>
      <c r="M17" s="11" t="e" cm="1">
        <f t="array" ref="M17">VLOOKUP(players[[#This Row],[player_id]],IF(players_equipos[categoria]="Rover",players_equipos[],""),3,FALSE)</f>
        <v>#N/A</v>
      </c>
      <c r="N17" s="11">
        <f>SUMIF(eventos[player_id],players[[#This Row],[player_id]],eventos[puntos])+SUMIF(asistencia_eventos[player_id],players[[#This Row],[player_id]],asistencia_eventos[puntos])</f>
        <v>0</v>
      </c>
      <c r="Q17"/>
    </row>
    <row r="18" spans="1:17" x14ac:dyDescent="0.25">
      <c r="A18">
        <v>1076972</v>
      </c>
      <c r="B18" t="s">
        <v>303</v>
      </c>
      <c r="C18" s="11">
        <f>SUMIF(players_equipos[player_id],players[[#This Row],[player_id]],players_equipos[puntos])+players[[#This Row],[puntos_eventos]]</f>
        <v>1750</v>
      </c>
      <c r="D18" s="6" t="str">
        <f>LOOKUP(players[[#This Row],[puntos]],rangos[puntaje],rangos[rango])</f>
        <v>Verde</v>
      </c>
      <c r="E18" s="4">
        <v>0</v>
      </c>
      <c r="F18" s="11" t="str">
        <f>IF(players[[#This Row],[coh]]=1,"COH",IF(INDEX(players_equipos[activo],MATCH(players[[#This Row],[player_id]],players_equipos[player_id],0))=1,INDEX(players_equipos[casa],MATCH(players[[#This Row],[player_id]],players_equipos[player_id],0)),"Mendigo"))</f>
        <v>Red Team</v>
      </c>
      <c r="G18" s="11" t="str">
        <f>IF(players[[#This Row],[coh]]=1,"Inactivo",IF(INDEX(players_equipos[activo],MATCH(players[[#This Row],[player_id]],players_equipos[player_id],0))=1,INDEX(players_equipos[nombre],MATCH(players[[#This Row],[player_id]],players_equipos[player_id],0)),"Inactivo"))</f>
        <v>Saktivantamaina</v>
      </c>
      <c r="H18" s="11" t="str" cm="1">
        <f t="array" ref="H18">VLOOKUP(players[[#This Row],[player_id]],IF(players_equipos[categoria]="Monster",players_equipos[],""),8,FALSE)</f>
        <v>giga</v>
      </c>
      <c r="I18" s="11" cm="1">
        <f t="array" ref="I18">VLOOKUP(players[[#This Row],[player_id]],IF(players_equipos[categoria]="Monster",players_equipos[],""),3,FALSE)</f>
        <v>900</v>
      </c>
      <c r="J18" s="11" t="str" cm="1">
        <f t="array" ref="J18">VLOOKUP(players[[#This Row],[player_id]],IF(players_equipos[categoria]="Sumo",players_equipos[],""),8,FALSE)</f>
        <v>Ikaros</v>
      </c>
      <c r="K18" s="11" cm="1">
        <f t="array" ref="K18">VLOOKUP(players[[#This Row],[player_id]],IF(players_equipos[categoria]="Sumo",players_equipos[],""),3,FALSE)</f>
        <v>600</v>
      </c>
      <c r="L18" s="11" t="str" cm="1">
        <f t="array" ref="L18">VLOOKUP(players[[#This Row],[player_id]],IF(players_equipos[categoria]="Rover",players_equipos[],""),8,FALSE)</f>
        <v>Saktivantamaina</v>
      </c>
      <c r="M18" s="11" cm="1">
        <f t="array" ref="M18">VLOOKUP(players[[#This Row],[player_id]],IF(players_equipos[categoria]="Rover",players_equipos[],""),3,FALSE)</f>
        <v>200</v>
      </c>
      <c r="N18" s="11">
        <f>SUMIF(eventos[player_id],players[[#This Row],[player_id]],eventos[puntos])+SUMIF(asistencia_eventos[player_id],players[[#This Row],[player_id]],asistencia_eventos[puntos])</f>
        <v>50</v>
      </c>
      <c r="Q18"/>
    </row>
    <row r="19" spans="1:17" x14ac:dyDescent="0.25">
      <c r="A19">
        <v>1075327</v>
      </c>
      <c r="B19" t="s">
        <v>79</v>
      </c>
      <c r="C19" s="11">
        <f>SUMIF(players_equipos[player_id],players[[#This Row],[player_id]],players_equipos[puntos])+players[[#This Row],[puntos_eventos]]</f>
        <v>1700</v>
      </c>
      <c r="D19" s="6" t="str">
        <f>LOOKUP(players[[#This Row],[puntos]],rangos[puntaje],rangos[rango])</f>
        <v>Verde</v>
      </c>
      <c r="E19" s="4">
        <v>0</v>
      </c>
      <c r="F19" s="11" t="str">
        <f>IF(players[[#This Row],[coh]]=1,"COH",IF(INDEX(players_equipos[activo],MATCH(players[[#This Row],[player_id]],players_equipos[player_id],0))=1,INDEX(players_equipos[casa],MATCH(players[[#This Row],[player_id]],players_equipos[player_id],0)),"Mendigo"))</f>
        <v>Yellow Team</v>
      </c>
      <c r="G19" s="11" t="str">
        <f>IF(players[[#This Row],[coh]]=1,"Inactivo",IF(INDEX(players_equipos[activo],MATCH(players[[#This Row],[player_id]],players_equipos[player_id],0))=1,INDEX(players_equipos[nombre],MATCH(players[[#This Row],[player_id]],players_equipos[player_id],0)),"Inactivo"))</f>
        <v>T-Seven</v>
      </c>
      <c r="H19" s="11" t="str" cm="1">
        <f t="array" ref="H19">VLOOKUP(players[[#This Row],[player_id]],IF(players_equipos[categoria]="Monster",players_equipos[],""),8,FALSE)</f>
        <v>Kronos</v>
      </c>
      <c r="I19" s="11" cm="1">
        <f t="array" ref="I19">VLOOKUP(players[[#This Row],[player_id]],IF(players_equipos[categoria]="Monster",players_equipos[],""),3,FALSE)</f>
        <v>900</v>
      </c>
      <c r="J19" s="11" t="str" cm="1">
        <f t="array" ref="J19">VLOOKUP(players[[#This Row],[player_id]],IF(players_equipos[categoria]="Sumo",players_equipos[],""),8,FALSE)</f>
        <v>Ikaros</v>
      </c>
      <c r="K19" s="11" cm="1">
        <f t="array" ref="K19">VLOOKUP(players[[#This Row],[player_id]],IF(players_equipos[categoria]="Sumo",players_equipos[],""),3,FALSE)</f>
        <v>600</v>
      </c>
      <c r="L19" s="11" t="str" cm="1">
        <f t="array" ref="L19">VLOOKUP(players[[#This Row],[player_id]],IF(players_equipos[categoria]="Rover",players_equipos[],""),8,FALSE)</f>
        <v>T-Seven</v>
      </c>
      <c r="M19" s="11" cm="1">
        <f t="array" ref="M19">VLOOKUP(players[[#This Row],[player_id]],IF(players_equipos[categoria]="Rover",players_equipos[],""),3,FALSE)</f>
        <v>200</v>
      </c>
      <c r="N19" s="11">
        <f>SUMIF(eventos[player_id],players[[#This Row],[player_id]],eventos[puntos])+SUMIF(asistencia_eventos[player_id],players[[#This Row],[player_id]],asistencia_eventos[puntos])</f>
        <v>0</v>
      </c>
      <c r="Q19"/>
    </row>
    <row r="20" spans="1:17" x14ac:dyDescent="0.25">
      <c r="A20">
        <v>1074439</v>
      </c>
      <c r="B20" t="s">
        <v>78</v>
      </c>
      <c r="C20" s="11">
        <f>SUMIF(players_equipos[player_id],players[[#This Row],[player_id]],players_equipos[puntos])+players[[#This Row],[puntos_eventos]]</f>
        <v>1700</v>
      </c>
      <c r="D20" s="6" t="str">
        <f>LOOKUP(players[[#This Row],[puntos]],rangos[puntaje],rangos[rango])</f>
        <v>Verde</v>
      </c>
      <c r="E20" s="4">
        <v>0</v>
      </c>
      <c r="F20" s="11" t="str">
        <f>IF(players[[#This Row],[coh]]=1,"COH",IF(INDEX(players_equipos[activo],MATCH(players[[#This Row],[player_id]],players_equipos[player_id],0))=1,INDEX(players_equipos[casa],MATCH(players[[#This Row],[player_id]],players_equipos[player_id],0)),"Mendigo"))</f>
        <v>Yellow Team</v>
      </c>
      <c r="G20" s="11" t="str">
        <f>IF(players[[#This Row],[coh]]=1,"Inactivo",IF(INDEX(players_equipos[activo],MATCH(players[[#This Row],[player_id]],players_equipos[player_id],0))=1,INDEX(players_equipos[nombre],MATCH(players[[#This Row],[player_id]],players_equipos[player_id],0)),"Inactivo"))</f>
        <v>T-Seven</v>
      </c>
      <c r="H20" s="11" t="str" cm="1">
        <f t="array" ref="H20">VLOOKUP(players[[#This Row],[player_id]],IF(players_equipos[categoria]="Monster",players_equipos[],""),8,FALSE)</f>
        <v>Kronos</v>
      </c>
      <c r="I20" s="11" cm="1">
        <f t="array" ref="I20">VLOOKUP(players[[#This Row],[player_id]],IF(players_equipos[categoria]="Monster",players_equipos[],""),3,FALSE)</f>
        <v>900</v>
      </c>
      <c r="J20" s="11" t="str" cm="1">
        <f t="array" ref="J20">VLOOKUP(players[[#This Row],[player_id]],IF(players_equipos[categoria]="Sumo",players_equipos[],""),8,FALSE)</f>
        <v>Ikaros</v>
      </c>
      <c r="K20" s="11" cm="1">
        <f t="array" ref="K20">VLOOKUP(players[[#This Row],[player_id]],IF(players_equipos[categoria]="Sumo",players_equipos[],""),3,FALSE)</f>
        <v>600</v>
      </c>
      <c r="L20" s="11" t="str" cm="1">
        <f t="array" ref="L20">VLOOKUP(players[[#This Row],[player_id]],IF(players_equipos[categoria]="Rover",players_equipos[],""),8,FALSE)</f>
        <v>T-Seven</v>
      </c>
      <c r="M20" s="11" cm="1">
        <f t="array" ref="M20">VLOOKUP(players[[#This Row],[player_id]],IF(players_equipos[categoria]="Rover",players_equipos[],""),3,FALSE)</f>
        <v>200</v>
      </c>
      <c r="N20" s="11">
        <f>SUMIF(eventos[player_id],players[[#This Row],[player_id]],eventos[puntos])+SUMIF(asistencia_eventos[player_id],players[[#This Row],[player_id]],asistencia_eventos[puntos])</f>
        <v>0</v>
      </c>
      <c r="Q20"/>
    </row>
    <row r="21" spans="1:17" x14ac:dyDescent="0.25">
      <c r="A21">
        <v>1071870</v>
      </c>
      <c r="B21" t="s">
        <v>327</v>
      </c>
      <c r="C21" s="11">
        <f>SUMIF(players_equipos[player_id],players[[#This Row],[player_id]],players_equipos[puntos])+players[[#This Row],[puntos_eventos]]</f>
        <v>1700</v>
      </c>
      <c r="D21" s="6" t="str">
        <f>LOOKUP(players[[#This Row],[puntos]],rangos[puntaje],rangos[rango])</f>
        <v>Verde</v>
      </c>
      <c r="E21" s="4">
        <v>0</v>
      </c>
      <c r="F21" s="11" t="str">
        <f>IF(players[[#This Row],[coh]]=1,"COH",IF(INDEX(players_equipos[activo],MATCH(players[[#This Row],[player_id]],players_equipos[player_id],0))=1,INDEX(players_equipos[casa],MATCH(players[[#This Row],[player_id]],players_equipos[player_id],0)),"Mendigo"))</f>
        <v>Mendigo</v>
      </c>
      <c r="G21" s="11" t="str">
        <f>IF(players[[#This Row],[coh]]=1,"Inactivo",IF(INDEX(players_equipos[activo],MATCH(players[[#This Row],[player_id]],players_equipos[player_id],0))=1,INDEX(players_equipos[nombre],MATCH(players[[#This Row],[player_id]],players_equipos[player_id],0)),"Inactivo"))</f>
        <v>Inactivo</v>
      </c>
      <c r="H21" s="11" t="str" cm="1">
        <f t="array" ref="H21">VLOOKUP(players[[#This Row],[player_id]],IF(players_equipos[categoria]="Monster",players_equipos[],""),8,FALSE)</f>
        <v>The Ripper</v>
      </c>
      <c r="I21" s="11" cm="1">
        <f t="array" ref="I21">VLOOKUP(players[[#This Row],[player_id]],IF(players_equipos[categoria]="Monster",players_equipos[],""),3,FALSE)</f>
        <v>900</v>
      </c>
      <c r="J21" s="11" t="str" cm="1">
        <f t="array" ref="J21">VLOOKUP(players[[#This Row],[player_id]],IF(players_equipos[categoria]="Sumo",players_equipos[],""),8,FALSE)</f>
        <v>Bödvar</v>
      </c>
      <c r="K21" s="11" cm="1">
        <f t="array" ref="K21">VLOOKUP(players[[#This Row],[player_id]],IF(players_equipos[categoria]="Sumo",players_equipos[],""),3,FALSE)</f>
        <v>200</v>
      </c>
      <c r="L21" s="11" t="str" cm="1">
        <f t="array" ref="L21">VLOOKUP(players[[#This Row],[player_id]],IF(players_equipos[categoria]="Rover",players_equipos[],""),8,FALSE)</f>
        <v>Bifröst</v>
      </c>
      <c r="M21" s="11" cm="1">
        <f t="array" ref="M21">VLOOKUP(players[[#This Row],[player_id]],IF(players_equipos[categoria]="Rover",players_equipos[],""),3,FALSE)</f>
        <v>400</v>
      </c>
      <c r="N21" s="11">
        <f>SUMIF(eventos[player_id],players[[#This Row],[player_id]],eventos[puntos])+SUMIF(asistencia_eventos[player_id],players[[#This Row],[player_id]],asistencia_eventos[puntos])</f>
        <v>200</v>
      </c>
      <c r="Q21"/>
    </row>
    <row r="22" spans="1:17" x14ac:dyDescent="0.25">
      <c r="A22">
        <v>1070465</v>
      </c>
      <c r="B22" t="s">
        <v>343</v>
      </c>
      <c r="C22" s="11">
        <f>SUMIF(players_equipos[player_id],players[[#This Row],[player_id]],players_equipos[puntos])+players[[#This Row],[puntos_eventos]]</f>
        <v>1700</v>
      </c>
      <c r="D22" s="6" t="str">
        <f>LOOKUP(players[[#This Row],[puntos]],rangos[puntaje],rangos[rango])</f>
        <v>Verde</v>
      </c>
      <c r="E22" s="4">
        <v>0</v>
      </c>
      <c r="F22" s="11" t="str">
        <f>IF(players[[#This Row],[coh]]=1,"COH",IF(INDEX(players_equipos[activo],MATCH(players[[#This Row],[player_id]],players_equipos[player_id],0))=1,INDEX(players_equipos[casa],MATCH(players[[#This Row],[player_id]],players_equipos[player_id],0)),"Mendigo"))</f>
        <v>Mendigo</v>
      </c>
      <c r="G22" s="11" t="str">
        <f>IF(players[[#This Row],[coh]]=1,"Inactivo",IF(INDEX(players_equipos[activo],MATCH(players[[#This Row],[player_id]],players_equipos[player_id],0))=1,INDEX(players_equipos[nombre],MATCH(players[[#This Row],[player_id]],players_equipos[player_id],0)),"Inactivo"))</f>
        <v>Inactivo</v>
      </c>
      <c r="H22" s="11" t="str" cm="1">
        <f t="array" ref="H22">VLOOKUP(players[[#This Row],[player_id]],IF(players_equipos[categoria]="Monster",players_equipos[],""),8,FALSE)</f>
        <v>ASNS-1</v>
      </c>
      <c r="I22" s="11" cm="1">
        <f t="array" ref="I22">VLOOKUP(players[[#This Row],[player_id]],IF(players_equipos[categoria]="Monster",players_equipos[],""),3,FALSE)</f>
        <v>900</v>
      </c>
      <c r="J22" s="11" t="str" cm="1">
        <f t="array" ref="J22">VLOOKUP(players[[#This Row],[player_id]],IF(players_equipos[categoria]="Sumo",players_equipos[],""),8,FALSE)</f>
        <v>CHIQUI-BOT</v>
      </c>
      <c r="K22" s="11" cm="1">
        <f t="array" ref="K22">VLOOKUP(players[[#This Row],[player_id]],IF(players_equipos[categoria]="Sumo",players_equipos[],""),3,FALSE)</f>
        <v>200</v>
      </c>
      <c r="L22" s="11" t="str" cm="1">
        <f t="array" ref="L22">VLOOKUP(players[[#This Row],[player_id]],IF(players_equipos[categoria]="Rover",players_equipos[],""),8,FALSE)</f>
        <v>METEORO</v>
      </c>
      <c r="M22" s="11" cm="1">
        <f t="array" ref="M22">VLOOKUP(players[[#This Row],[player_id]],IF(players_equipos[categoria]="Rover",players_equipos[],""),3,FALSE)</f>
        <v>400</v>
      </c>
      <c r="N22" s="11">
        <f>SUMIF(eventos[player_id],players[[#This Row],[player_id]],eventos[puntos])+SUMIF(asistencia_eventos[player_id],players[[#This Row],[player_id]],asistencia_eventos[puntos])</f>
        <v>200</v>
      </c>
      <c r="Q22"/>
    </row>
    <row r="23" spans="1:17" x14ac:dyDescent="0.25">
      <c r="A23">
        <v>1069332</v>
      </c>
      <c r="B23" t="s">
        <v>347</v>
      </c>
      <c r="C23" s="11">
        <f>SUMIF(players_equipos[player_id],players[[#This Row],[player_id]],players_equipos[puntos])+players[[#This Row],[puntos_eventos]]</f>
        <v>1700</v>
      </c>
      <c r="D23" s="6" t="str">
        <f>LOOKUP(players[[#This Row],[puntos]],rangos[puntaje],rangos[rango])</f>
        <v>Verde</v>
      </c>
      <c r="E23" s="4">
        <v>0</v>
      </c>
      <c r="F23" s="11" t="str">
        <f>IF(players[[#This Row],[coh]]=1,"COH",IF(INDEX(players_equipos[activo],MATCH(players[[#This Row],[player_id]],players_equipos[player_id],0))=1,INDEX(players_equipos[casa],MATCH(players[[#This Row],[player_id]],players_equipos[player_id],0)),"Mendigo"))</f>
        <v>Mendigo</v>
      </c>
      <c r="G23" s="11" t="str">
        <f>IF(players[[#This Row],[coh]]=1,"Inactivo",IF(INDEX(players_equipos[activo],MATCH(players[[#This Row],[player_id]],players_equipos[player_id],0))=1,INDEX(players_equipos[nombre],MATCH(players[[#This Row],[player_id]],players_equipos[player_id],0)),"Inactivo"))</f>
        <v>Inactivo</v>
      </c>
      <c r="H23" s="11" t="str" cm="1">
        <f t="array" ref="H23">VLOOKUP(players[[#This Row],[player_id]],IF(players_equipos[categoria]="Monster",players_equipos[],""),8,FALSE)</f>
        <v>The Ripper</v>
      </c>
      <c r="I23" s="11" cm="1">
        <f t="array" ref="I23">VLOOKUP(players[[#This Row],[player_id]],IF(players_equipos[categoria]="Monster",players_equipos[],""),3,FALSE)</f>
        <v>900</v>
      </c>
      <c r="J23" s="11" t="str" cm="1">
        <f t="array" ref="J23">VLOOKUP(players[[#This Row],[player_id]],IF(players_equipos[categoria]="Sumo",players_equipos[],""),8,FALSE)</f>
        <v>Bödvar</v>
      </c>
      <c r="K23" s="11" cm="1">
        <f t="array" ref="K23">VLOOKUP(players[[#This Row],[player_id]],IF(players_equipos[categoria]="Sumo",players_equipos[],""),3,FALSE)</f>
        <v>200</v>
      </c>
      <c r="L23" s="11" t="str" cm="1">
        <f t="array" ref="L23">VLOOKUP(players[[#This Row],[player_id]],IF(players_equipos[categoria]="Rover",players_equipos[],""),8,FALSE)</f>
        <v>Bifröst</v>
      </c>
      <c r="M23" s="11" cm="1">
        <f t="array" ref="M23">VLOOKUP(players[[#This Row],[player_id]],IF(players_equipos[categoria]="Rover",players_equipos[],""),3,FALSE)</f>
        <v>400</v>
      </c>
      <c r="N23" s="11">
        <f>SUMIF(eventos[player_id],players[[#This Row],[player_id]],eventos[puntos])+SUMIF(asistencia_eventos[player_id],players[[#This Row],[player_id]],asistencia_eventos[puntos])</f>
        <v>200</v>
      </c>
      <c r="Q23"/>
    </row>
    <row r="24" spans="1:17" x14ac:dyDescent="0.25">
      <c r="A24">
        <v>1068811</v>
      </c>
      <c r="B24" t="s">
        <v>375</v>
      </c>
      <c r="C24" s="11">
        <f>SUMIF(players_equipos[player_id],players[[#This Row],[player_id]],players_equipos[puntos])+players[[#This Row],[puntos_eventos]]</f>
        <v>1700</v>
      </c>
      <c r="D24" s="6" t="str">
        <f>LOOKUP(players[[#This Row],[puntos]],rangos[puntaje],rangos[rango])</f>
        <v>Verde</v>
      </c>
      <c r="E24" s="4">
        <v>0</v>
      </c>
      <c r="F24" s="11" t="str">
        <f>IF(players[[#This Row],[coh]]=1,"COH",IF(INDEX(players_equipos[activo],MATCH(players[[#This Row],[player_id]],players_equipos[player_id],0))=1,INDEX(players_equipos[casa],MATCH(players[[#This Row],[player_id]],players_equipos[player_id],0)),"Mendigo"))</f>
        <v>Mendigo</v>
      </c>
      <c r="G24" s="11" t="str">
        <f>IF(players[[#This Row],[coh]]=1,"Inactivo",IF(INDEX(players_equipos[activo],MATCH(players[[#This Row],[player_id]],players_equipos[player_id],0))=1,INDEX(players_equipos[nombre],MATCH(players[[#This Row],[player_id]],players_equipos[player_id],0)),"Inactivo"))</f>
        <v>Inactivo</v>
      </c>
      <c r="H24" s="11" t="str" cm="1">
        <f t="array" ref="H24">VLOOKUP(players[[#This Row],[player_id]],IF(players_equipos[categoria]="Monster",players_equipos[],""),8,FALSE)</f>
        <v>SAPPHIRON</v>
      </c>
      <c r="I24" s="11" cm="1">
        <f t="array" ref="I24">VLOOKUP(players[[#This Row],[player_id]],IF(players_equipos[categoria]="Monster",players_equipos[],""),3,FALSE)</f>
        <v>900</v>
      </c>
      <c r="J24" s="11" t="str" cm="1">
        <f t="array" ref="J24">VLOOKUP(players[[#This Row],[player_id]],IF(players_equipos[categoria]="Sumo",players_equipos[],""),8,FALSE)</f>
        <v>Androide 17</v>
      </c>
      <c r="K24" s="11" cm="1">
        <f t="array" ref="K24">VLOOKUP(players[[#This Row],[player_id]],IF(players_equipos[categoria]="Sumo",players_equipos[],""),3,FALSE)</f>
        <v>600</v>
      </c>
      <c r="L24" s="11" t="str" cm="1">
        <f t="array" ref="L24">VLOOKUP(players[[#This Row],[player_id]],IF(players_equipos[categoria]="Rover",players_equipos[],""),8,FALSE)</f>
        <v>CARMEN</v>
      </c>
      <c r="M24" s="11" cm="1">
        <f t="array" ref="M24">VLOOKUP(players[[#This Row],[player_id]],IF(players_equipos[categoria]="Rover",players_equipos[],""),3,FALSE)</f>
        <v>200</v>
      </c>
      <c r="N24" s="11">
        <f>SUMIF(eventos[player_id],players[[#This Row],[player_id]],eventos[puntos])+SUMIF(asistencia_eventos[player_id],players[[#This Row],[player_id]],asistencia_eventos[puntos])</f>
        <v>0</v>
      </c>
      <c r="Q24"/>
    </row>
    <row r="25" spans="1:17" x14ac:dyDescent="0.25">
      <c r="A25">
        <v>1071288</v>
      </c>
      <c r="B25" t="s">
        <v>401</v>
      </c>
      <c r="C25" s="11">
        <f>SUMIF(players_equipos[player_id],players[[#This Row],[player_id]],players_equipos[puntos])+players[[#This Row],[puntos_eventos]]</f>
        <v>1600</v>
      </c>
      <c r="D25" s="6" t="str">
        <f>LOOKUP(players[[#This Row],[puntos]],rangos[puntaje],rangos[rango])</f>
        <v>Verde</v>
      </c>
      <c r="E25" s="4">
        <v>0</v>
      </c>
      <c r="F25" s="11" t="str">
        <f>IF(players[[#This Row],[coh]]=1,"COH",IF(INDEX(players_equipos[activo],MATCH(players[[#This Row],[player_id]],players_equipos[player_id],0))=1,INDEX(players_equipos[casa],MATCH(players[[#This Row],[player_id]],players_equipos[player_id],0)),"Mendigo"))</f>
        <v>Mendigo</v>
      </c>
      <c r="G25" s="11" t="str">
        <f>IF(players[[#This Row],[coh]]=1,"Inactivo",IF(INDEX(players_equipos[activo],MATCH(players[[#This Row],[player_id]],players_equipos[player_id],0))=1,INDEX(players_equipos[nombre],MATCH(players[[#This Row],[player_id]],players_equipos[player_id],0)),"Inactivo"))</f>
        <v>Inactivo</v>
      </c>
      <c r="H25" s="11" t="str" cm="1">
        <f t="array" ref="H25">VLOOKUP(players[[#This Row],[player_id]],IF(players_equipos[categoria]="Monster",players_equipos[],""),8,FALSE)</f>
        <v>R.A.M.O.N.A.</v>
      </c>
      <c r="I25" s="11" cm="1">
        <f t="array" ref="I25">VLOOKUP(players[[#This Row],[player_id]],IF(players_equipos[categoria]="Monster",players_equipos[],""),3,FALSE)</f>
        <v>1200</v>
      </c>
      <c r="J25" s="11" t="str" cm="1">
        <f t="array" ref="J25">VLOOKUP(players[[#This Row],[player_id]],IF(players_equipos[categoria]="Sumo",players_equipos[],""),8,FALSE)</f>
        <v>Valkirya</v>
      </c>
      <c r="K25" s="11" cm="1">
        <f t="array" ref="K25">VLOOKUP(players[[#This Row],[player_id]],IF(players_equipos[categoria]="Sumo",players_equipos[],""),3,FALSE)</f>
        <v>400</v>
      </c>
      <c r="L25" s="11" t="e" cm="1">
        <f t="array" ref="L25">VLOOKUP(players[[#This Row],[player_id]],IF(players_equipos[categoria]="Rover",players_equipos[],""),8,FALSE)</f>
        <v>#N/A</v>
      </c>
      <c r="M25" s="11" t="e" cm="1">
        <f t="array" ref="M25">VLOOKUP(players[[#This Row],[player_id]],IF(players_equipos[categoria]="Rover",players_equipos[],""),3,FALSE)</f>
        <v>#N/A</v>
      </c>
      <c r="N25" s="11">
        <f>SUMIF(eventos[player_id],players[[#This Row],[player_id]],eventos[puntos])+SUMIF(asistencia_eventos[player_id],players[[#This Row],[player_id]],asistencia_eventos[puntos])</f>
        <v>0</v>
      </c>
      <c r="Q25"/>
    </row>
    <row r="26" spans="1:17" x14ac:dyDescent="0.25">
      <c r="A26">
        <v>1067982</v>
      </c>
      <c r="B26" t="s">
        <v>351</v>
      </c>
      <c r="C26" s="11">
        <f>SUMIF(players_equipos[player_id],players[[#This Row],[player_id]],players_equipos[puntos])+players[[#This Row],[puntos_eventos]]</f>
        <v>1600</v>
      </c>
      <c r="D26" s="6" t="str">
        <f>LOOKUP(players[[#This Row],[puntos]],rangos[puntaje],rangos[rango])</f>
        <v>Verde</v>
      </c>
      <c r="E26" s="4">
        <v>0</v>
      </c>
      <c r="F26" s="11" t="str">
        <f>IF(players[[#This Row],[coh]]=1,"COH",IF(INDEX(players_equipos[activo],MATCH(players[[#This Row],[player_id]],players_equipos[player_id],0))=1,INDEX(players_equipos[casa],MATCH(players[[#This Row],[player_id]],players_equipos[player_id],0)),"Mendigo"))</f>
        <v>Mendigo</v>
      </c>
      <c r="G26" s="11" t="str">
        <f>IF(players[[#This Row],[coh]]=1,"Inactivo",IF(INDEX(players_equipos[activo],MATCH(players[[#This Row],[player_id]],players_equipos[player_id],0))=1,INDEX(players_equipos[nombre],MATCH(players[[#This Row],[player_id]],players_equipos[player_id],0)),"Inactivo"))</f>
        <v>Inactivo</v>
      </c>
      <c r="H26" s="11" t="str" cm="1">
        <f t="array" ref="H26">VLOOKUP(players[[#This Row],[player_id]],IF(players_equipos[categoria]="Monster",players_equipos[],""),8,FALSE)</f>
        <v>The chestnut</v>
      </c>
      <c r="I26" s="11" cm="1">
        <f t="array" ref="I26">VLOOKUP(players[[#This Row],[player_id]],IF(players_equipos[categoria]="Monster",players_equipos[],""),3,FALSE)</f>
        <v>600</v>
      </c>
      <c r="J26" s="11" t="str" cm="1">
        <f t="array" ref="J26">VLOOKUP(players[[#This Row],[player_id]],IF(players_equipos[categoria]="Sumo",players_equipos[],""),8,FALSE)</f>
        <v>Harbber</v>
      </c>
      <c r="K26" s="11" cm="1">
        <f t="array" ref="K26">VLOOKUP(players[[#This Row],[player_id]],IF(players_equipos[categoria]="Sumo",players_equipos[],""),3,FALSE)</f>
        <v>600</v>
      </c>
      <c r="L26" s="11" t="str" cm="1">
        <f t="array" ref="L26">VLOOKUP(players[[#This Row],[player_id]],IF(players_equipos[categoria]="Rover",players_equipos[],""),8,FALSE)</f>
        <v>Harver</v>
      </c>
      <c r="M26" s="11" cm="1">
        <f t="array" ref="M26">VLOOKUP(players[[#This Row],[player_id]],IF(players_equipos[categoria]="Rover",players_equipos[],""),3,FALSE)</f>
        <v>400</v>
      </c>
      <c r="N26" s="11">
        <f>SUMIF(eventos[player_id],players[[#This Row],[player_id]],eventos[puntos])+SUMIF(asistencia_eventos[player_id],players[[#This Row],[player_id]],asistencia_eventos[puntos])</f>
        <v>0</v>
      </c>
      <c r="Q26"/>
    </row>
    <row r="27" spans="1:17" x14ac:dyDescent="0.25">
      <c r="A27">
        <v>1077018</v>
      </c>
      <c r="B27" t="s">
        <v>569</v>
      </c>
      <c r="C27" s="11">
        <f>SUMIF(players_equipos[player_id],players[[#This Row],[player_id]],players_equipos[puntos])+players[[#This Row],[puntos_eventos]]</f>
        <v>1550</v>
      </c>
      <c r="D27" s="6" t="str">
        <f>LOOKUP(players[[#This Row],[puntos]],rangos[puntaje],rangos[rango])</f>
        <v>Verde</v>
      </c>
      <c r="E27" s="4">
        <v>0</v>
      </c>
      <c r="F27" s="11" t="str">
        <f>IF(players[[#This Row],[coh]]=1,"COH",IF(INDEX(players_equipos[activo],MATCH(players[[#This Row],[player_id]],players_equipos[player_id],0))=1,INDEX(players_equipos[casa],MATCH(players[[#This Row],[player_id]],players_equipos[player_id],0)),"Mendigo"))</f>
        <v>Blue Team</v>
      </c>
      <c r="G27" s="11" t="str">
        <f>IF(players[[#This Row],[coh]]=1,"Inactivo",IF(INDEX(players_equipos[activo],MATCH(players[[#This Row],[player_id]],players_equipos[player_id],0))=1,INDEX(players_equipos[nombre],MATCH(players[[#This Row],[player_id]],players_equipos[player_id],0)),"Inactivo"))</f>
        <v>Quimera</v>
      </c>
      <c r="H27" s="11" t="str" cm="1">
        <f t="array" ref="H27">VLOOKUP(players[[#This Row],[player_id]],IF(players_equipos[categoria]="Monster",players_equipos[],""),8,FALSE)</f>
        <v>Kratos</v>
      </c>
      <c r="I27" s="11" cm="1">
        <f t="array" ref="I27">VLOOKUP(players[[#This Row],[player_id]],IF(players_equipos[categoria]="Monster",players_equipos[],""),3,FALSE)</f>
        <v>900</v>
      </c>
      <c r="J27" s="11" t="str" cm="1">
        <f t="array" ref="J27">VLOOKUP(players[[#This Row],[player_id]],IF(players_equipos[categoria]="Sumo",players_equipos[],""),8,FALSE)</f>
        <v>Valkirya</v>
      </c>
      <c r="K27" s="11" cm="1">
        <f t="array" ref="K27">VLOOKUP(players[[#This Row],[player_id]],IF(players_equipos[categoria]="Sumo",players_equipos[],""),3,FALSE)</f>
        <v>400</v>
      </c>
      <c r="L27" s="11" t="str" cm="1">
        <f t="array" ref="L27">VLOOKUP(players[[#This Row],[player_id]],IF(players_equipos[categoria]="Rover",players_equipos[],""),8,FALSE)</f>
        <v>Quimera</v>
      </c>
      <c r="M27" s="11" cm="1">
        <f t="array" ref="M27">VLOOKUP(players[[#This Row],[player_id]],IF(players_equipos[categoria]="Rover",players_equipos[],""),3,FALSE)</f>
        <v>200</v>
      </c>
      <c r="N27" s="11">
        <f>SUMIF(eventos[player_id],players[[#This Row],[player_id]],eventos[puntos])+SUMIF(asistencia_eventos[player_id],players[[#This Row],[player_id]],asistencia_eventos[puntos])</f>
        <v>50</v>
      </c>
      <c r="Q27"/>
    </row>
    <row r="28" spans="1:17" x14ac:dyDescent="0.25">
      <c r="A28">
        <v>1085263</v>
      </c>
      <c r="B28" t="s">
        <v>282</v>
      </c>
      <c r="C28" s="11">
        <f>SUMIF(players_equipos[player_id],players[[#This Row],[player_id]],players_equipos[puntos])+players[[#This Row],[puntos_eventos]]</f>
        <v>1500</v>
      </c>
      <c r="D28" s="6" t="str">
        <f>LOOKUP(players[[#This Row],[puntos]],rangos[puntaje],rangos[rango])</f>
        <v>Verde</v>
      </c>
      <c r="E28" s="4">
        <v>0</v>
      </c>
      <c r="F28" s="11" t="str">
        <f>IF(players[[#This Row],[coh]]=1,"COH",IF(INDEX(players_equipos[activo],MATCH(players[[#This Row],[player_id]],players_equipos[player_id],0))=1,INDEX(players_equipos[casa],MATCH(players[[#This Row],[player_id]],players_equipos[player_id],0)),"Mendigo"))</f>
        <v>Mendigo</v>
      </c>
      <c r="G28" s="11" t="str">
        <f>IF(players[[#This Row],[coh]]=1,"Inactivo",IF(INDEX(players_equipos[activo],MATCH(players[[#This Row],[player_id]],players_equipos[player_id],0))=1,INDEX(players_equipos[nombre],MATCH(players[[#This Row],[player_id]],players_equipos[player_id],0)),"Inactivo"))</f>
        <v>Inactivo</v>
      </c>
      <c r="H28" s="11" t="str" cm="1">
        <f t="array" ref="H28">VLOOKUP(players[[#This Row],[player_id]],IF(players_equipos[categoria]="Monster",players_equipos[],""),8,FALSE)</f>
        <v>RPR-X</v>
      </c>
      <c r="I28" s="11" cm="1">
        <f t="array" ref="I28">VLOOKUP(players[[#This Row],[player_id]],IF(players_equipos[categoria]="Monster",players_equipos[],""),3,FALSE)</f>
        <v>900</v>
      </c>
      <c r="J28" s="11" t="str" cm="1">
        <f t="array" ref="J28">VLOOKUP(players[[#This Row],[player_id]],IF(players_equipos[categoria]="Sumo",players_equipos[],""),8,FALSE)</f>
        <v>RPR - X</v>
      </c>
      <c r="K28" s="11" cm="1">
        <f t="array" ref="K28">VLOOKUP(players[[#This Row],[player_id]],IF(players_equipos[categoria]="Sumo",players_equipos[],""),3,FALSE)</f>
        <v>600</v>
      </c>
      <c r="L28" s="11" t="e" cm="1">
        <f t="array" ref="L28">VLOOKUP(players[[#This Row],[player_id]],IF(players_equipos[categoria]="Rover",players_equipos[],""),8,FALSE)</f>
        <v>#N/A</v>
      </c>
      <c r="M28" s="11" t="e" cm="1">
        <f t="array" ref="M28">VLOOKUP(players[[#This Row],[player_id]],IF(players_equipos[categoria]="Rover",players_equipos[],""),3,FALSE)</f>
        <v>#N/A</v>
      </c>
      <c r="N28" s="11">
        <f>SUMIF(eventos[player_id],players[[#This Row],[player_id]],eventos[puntos])+SUMIF(asistencia_eventos[player_id],players[[#This Row],[player_id]],asistencia_eventos[puntos])</f>
        <v>0</v>
      </c>
      <c r="Q28"/>
    </row>
    <row r="29" spans="1:17" x14ac:dyDescent="0.25">
      <c r="A29">
        <v>1077301</v>
      </c>
      <c r="B29" t="s">
        <v>299</v>
      </c>
      <c r="C29" s="11">
        <f>SUMIF(players_equipos[player_id],players[[#This Row],[player_id]],players_equipos[puntos])+players[[#This Row],[puntos_eventos]]</f>
        <v>1500</v>
      </c>
      <c r="D29" s="6" t="str">
        <f>LOOKUP(players[[#This Row],[puntos]],rangos[puntaje],rangos[rango])</f>
        <v>Verde</v>
      </c>
      <c r="E29" s="4">
        <v>0</v>
      </c>
      <c r="F29" s="11" t="str">
        <f>IF(players[[#This Row],[coh]]=1,"COH",IF(INDEX(players_equipos[activo],MATCH(players[[#This Row],[player_id]],players_equipos[player_id],0))=1,INDEX(players_equipos[casa],MATCH(players[[#This Row],[player_id]],players_equipos[player_id],0)),"Mendigo"))</f>
        <v>Mendigo</v>
      </c>
      <c r="G29" s="11" t="str">
        <f>IF(players[[#This Row],[coh]]=1,"Inactivo",IF(INDEX(players_equipos[activo],MATCH(players[[#This Row],[player_id]],players_equipos[player_id],0))=1,INDEX(players_equipos[nombre],MATCH(players[[#This Row],[player_id]],players_equipos[player_id],0)),"Inactivo"))</f>
        <v>Inactivo</v>
      </c>
      <c r="H29" s="11" t="str" cm="1">
        <f t="array" ref="H29">VLOOKUP(players[[#This Row],[player_id]],IF(players_equipos[categoria]="Monster",players_equipos[],""),8,FALSE)</f>
        <v>πBot</v>
      </c>
      <c r="I29" s="11" cm="1">
        <f t="array" ref="I29">VLOOKUP(players[[#This Row],[player_id]],IF(players_equipos[categoria]="Monster",players_equipos[],""),3,FALSE)</f>
        <v>900</v>
      </c>
      <c r="J29" s="11" t="str" cm="1">
        <f t="array" ref="J29">VLOOKUP(players[[#This Row],[player_id]],IF(players_equipos[categoria]="Sumo",players_equipos[],""),8,FALSE)</f>
        <v>πBot</v>
      </c>
      <c r="K29" s="11" cm="1">
        <f t="array" ref="K29">VLOOKUP(players[[#This Row],[player_id]],IF(players_equipos[categoria]="Sumo",players_equipos[],""),3,FALSE)</f>
        <v>600</v>
      </c>
      <c r="L29" s="11" t="e" cm="1">
        <f t="array" ref="L29">VLOOKUP(players[[#This Row],[player_id]],IF(players_equipos[categoria]="Rover",players_equipos[],""),8,FALSE)</f>
        <v>#N/A</v>
      </c>
      <c r="M29" s="11" t="e" cm="1">
        <f t="array" ref="M29">VLOOKUP(players[[#This Row],[player_id]],IF(players_equipos[categoria]="Rover",players_equipos[],""),3,FALSE)</f>
        <v>#N/A</v>
      </c>
      <c r="N29" s="11">
        <f>SUMIF(eventos[player_id],players[[#This Row],[player_id]],eventos[puntos])+SUMIF(asistencia_eventos[player_id],players[[#This Row],[player_id]],asistencia_eventos[puntos])</f>
        <v>0</v>
      </c>
      <c r="Q29"/>
    </row>
    <row r="30" spans="1:17" x14ac:dyDescent="0.25">
      <c r="A30">
        <v>1077061</v>
      </c>
      <c r="B30" t="s">
        <v>301</v>
      </c>
      <c r="C30" s="11">
        <f>SUMIF(players_equipos[player_id],players[[#This Row],[player_id]],players_equipos[puntos])+players[[#This Row],[puntos_eventos]]</f>
        <v>1500</v>
      </c>
      <c r="D30" s="6" t="str">
        <f>LOOKUP(players[[#This Row],[puntos]],rangos[puntaje],rangos[rango])</f>
        <v>Verde</v>
      </c>
      <c r="E30" s="4">
        <v>0</v>
      </c>
      <c r="F30" s="11" t="str">
        <f>IF(players[[#This Row],[coh]]=1,"COH",IF(INDEX(players_equipos[activo],MATCH(players[[#This Row],[player_id]],players_equipos[player_id],0))=1,INDEX(players_equipos[casa],MATCH(players[[#This Row],[player_id]],players_equipos[player_id],0)),"Mendigo"))</f>
        <v>Mendigo</v>
      </c>
      <c r="G30" s="11" t="str">
        <f>IF(players[[#This Row],[coh]]=1,"Inactivo",IF(INDEX(players_equipos[activo],MATCH(players[[#This Row],[player_id]],players_equipos[player_id],0))=1,INDEX(players_equipos[nombre],MATCH(players[[#This Row],[player_id]],players_equipos[player_id],0)),"Inactivo"))</f>
        <v>Inactivo</v>
      </c>
      <c r="H30" s="11" t="str" cm="1">
        <f t="array" ref="H30">VLOOKUP(players[[#This Row],[player_id]],IF(players_equipos[categoria]="Monster",players_equipos[],""),8,FALSE)</f>
        <v>RPR-X</v>
      </c>
      <c r="I30" s="11" cm="1">
        <f t="array" ref="I30">VLOOKUP(players[[#This Row],[player_id]],IF(players_equipos[categoria]="Monster",players_equipos[],""),3,FALSE)</f>
        <v>900</v>
      </c>
      <c r="J30" s="11" t="str" cm="1">
        <f t="array" ref="J30">VLOOKUP(players[[#This Row],[player_id]],IF(players_equipos[categoria]="Sumo",players_equipos[],""),8,FALSE)</f>
        <v>RPR - X</v>
      </c>
      <c r="K30" s="11" cm="1">
        <f t="array" ref="K30">VLOOKUP(players[[#This Row],[player_id]],IF(players_equipos[categoria]="Sumo",players_equipos[],""),3,FALSE)</f>
        <v>600</v>
      </c>
      <c r="L30" s="11" t="e" cm="1">
        <f t="array" ref="L30">VLOOKUP(players[[#This Row],[player_id]],IF(players_equipos[categoria]="Rover",players_equipos[],""),8,FALSE)</f>
        <v>#N/A</v>
      </c>
      <c r="M30" s="11" t="e" cm="1">
        <f t="array" ref="M30">VLOOKUP(players[[#This Row],[player_id]],IF(players_equipos[categoria]="Rover",players_equipos[],""),3,FALSE)</f>
        <v>#N/A</v>
      </c>
      <c r="N30" s="11">
        <f>SUMIF(eventos[player_id],players[[#This Row],[player_id]],eventos[puntos])+SUMIF(asistencia_eventos[player_id],players[[#This Row],[player_id]],asistencia_eventos[puntos])</f>
        <v>0</v>
      </c>
      <c r="Q30"/>
    </row>
    <row r="31" spans="1:17" x14ac:dyDescent="0.25">
      <c r="A31">
        <v>1076374</v>
      </c>
      <c r="B31" t="s">
        <v>379</v>
      </c>
      <c r="C31" s="11">
        <f>SUMIF(players_equipos[player_id],players[[#This Row],[player_id]],players_equipos[puntos])+players[[#This Row],[puntos_eventos]]</f>
        <v>1500</v>
      </c>
      <c r="D31" s="6" t="str">
        <f>LOOKUP(players[[#This Row],[puntos]],rangos[puntaje],rangos[rango])</f>
        <v>Verde</v>
      </c>
      <c r="E31" s="4">
        <v>0</v>
      </c>
      <c r="F31" s="11" t="str">
        <f>IF(players[[#This Row],[coh]]=1,"COH",IF(INDEX(players_equipos[activo],MATCH(players[[#This Row],[player_id]],players_equipos[player_id],0))=1,INDEX(players_equipos[casa],MATCH(players[[#This Row],[player_id]],players_equipos[player_id],0)),"Mendigo"))</f>
        <v>Mendigo</v>
      </c>
      <c r="G31" s="11" t="str">
        <f>IF(players[[#This Row],[coh]]=1,"Inactivo",IF(INDEX(players_equipos[activo],MATCH(players[[#This Row],[player_id]],players_equipos[player_id],0))=1,INDEX(players_equipos[nombre],MATCH(players[[#This Row],[player_id]],players_equipos[player_id],0)),"Inactivo"))</f>
        <v>Inactivo</v>
      </c>
      <c r="H31" s="11" t="str" cm="1">
        <f t="array" ref="H31">VLOOKUP(players[[#This Row],[player_id]],IF(players_equipos[categoria]="Monster",players_equipos[],""),8,FALSE)</f>
        <v>πBot</v>
      </c>
      <c r="I31" s="11" cm="1">
        <f t="array" ref="I31">VLOOKUP(players[[#This Row],[player_id]],IF(players_equipos[categoria]="Monster",players_equipos[],""),3,FALSE)</f>
        <v>900</v>
      </c>
      <c r="J31" s="11" t="str" cm="1">
        <f t="array" ref="J31">VLOOKUP(players[[#This Row],[player_id]],IF(players_equipos[categoria]="Sumo",players_equipos[],""),8,FALSE)</f>
        <v>πBot</v>
      </c>
      <c r="K31" s="11" cm="1">
        <f t="array" ref="K31">VLOOKUP(players[[#This Row],[player_id]],IF(players_equipos[categoria]="Sumo",players_equipos[],""),3,FALSE)</f>
        <v>600</v>
      </c>
      <c r="L31" s="11" t="e" cm="1">
        <f t="array" ref="L31">VLOOKUP(players[[#This Row],[player_id]],IF(players_equipos[categoria]="Rover",players_equipos[],""),8,FALSE)</f>
        <v>#N/A</v>
      </c>
      <c r="M31" s="11" t="e" cm="1">
        <f t="array" ref="M31">VLOOKUP(players[[#This Row],[player_id]],IF(players_equipos[categoria]="Rover",players_equipos[],""),3,FALSE)</f>
        <v>#N/A</v>
      </c>
      <c r="N31" s="11">
        <f>SUMIF(eventos[player_id],players[[#This Row],[player_id]],eventos[puntos])+SUMIF(asistencia_eventos[player_id],players[[#This Row],[player_id]],asistencia_eventos[puntos])</f>
        <v>0</v>
      </c>
      <c r="Q31"/>
    </row>
    <row r="32" spans="1:17" x14ac:dyDescent="0.25">
      <c r="A32">
        <v>1074974</v>
      </c>
      <c r="B32" t="s">
        <v>37</v>
      </c>
      <c r="C32" s="11">
        <f>SUMIF(players_equipos[player_id],players[[#This Row],[player_id]],players_equipos[puntos])+players[[#This Row],[puntos_eventos]]</f>
        <v>1500</v>
      </c>
      <c r="D32" s="6" t="str">
        <f>LOOKUP(players[[#This Row],[puntos]],rangos[puntaje],rangos[rango])</f>
        <v>Verde</v>
      </c>
      <c r="E32" s="4">
        <v>0</v>
      </c>
      <c r="F32" s="11" t="str">
        <f>IF(players[[#This Row],[coh]]=1,"COH",IF(INDEX(players_equipos[activo],MATCH(players[[#This Row],[player_id]],players_equipos[player_id],0))=1,INDEX(players_equipos[casa],MATCH(players[[#This Row],[player_id]],players_equipos[player_id],0)),"Mendigo"))</f>
        <v>Blue Team</v>
      </c>
      <c r="G32" s="11" t="str">
        <f>IF(players[[#This Row],[coh]]=1,"Inactivo",IF(INDEX(players_equipos[activo],MATCH(players[[#This Row],[player_id]],players_equipos[player_id],0))=1,INDEX(players_equipos[nombre],MATCH(players[[#This Row],[player_id]],players_equipos[player_id],0)),"Inactivo"))</f>
        <v>Quimera</v>
      </c>
      <c r="H32" s="11" t="str" cm="1">
        <f t="array" ref="H32">VLOOKUP(players[[#This Row],[player_id]],IF(players_equipos[categoria]="Monster",players_equipos[],""),8,FALSE)</f>
        <v>Quimera</v>
      </c>
      <c r="I32" s="11" cm="1">
        <f t="array" ref="I32">VLOOKUP(players[[#This Row],[player_id]],IF(players_equipos[categoria]="Monster",players_equipos[],""),3,FALSE)</f>
        <v>900</v>
      </c>
      <c r="J32" s="11" t="str" cm="1">
        <f t="array" ref="J32">VLOOKUP(players[[#This Row],[player_id]],IF(players_equipos[categoria]="Sumo",players_equipos[],""),8,FALSE)</f>
        <v>Quimera</v>
      </c>
      <c r="K32" s="11" cm="1">
        <f t="array" ref="K32">VLOOKUP(players[[#This Row],[player_id]],IF(players_equipos[categoria]="Sumo",players_equipos[],""),3,FALSE)</f>
        <v>400</v>
      </c>
      <c r="L32" s="11" t="str" cm="1">
        <f t="array" ref="L32">VLOOKUP(players[[#This Row],[player_id]],IF(players_equipos[categoria]="Rover",players_equipos[],""),8,FALSE)</f>
        <v>Quimera</v>
      </c>
      <c r="M32" s="11" cm="1">
        <f t="array" ref="M32">VLOOKUP(players[[#This Row],[player_id]],IF(players_equipos[categoria]="Rover",players_equipos[],""),3,FALSE)</f>
        <v>200</v>
      </c>
      <c r="N32" s="11">
        <f>SUMIF(eventos[player_id],players[[#This Row],[player_id]],eventos[puntos])+SUMIF(asistencia_eventos[player_id],players[[#This Row],[player_id]],asistencia_eventos[puntos])</f>
        <v>0</v>
      </c>
      <c r="Q32"/>
    </row>
    <row r="33" spans="1:17" x14ac:dyDescent="0.25">
      <c r="A33">
        <v>1074686</v>
      </c>
      <c r="B33" t="s">
        <v>380</v>
      </c>
      <c r="C33" s="11">
        <f>SUMIF(players_equipos[player_id],players[[#This Row],[player_id]],players_equipos[puntos])+players[[#This Row],[puntos_eventos]]</f>
        <v>1500</v>
      </c>
      <c r="D33" s="6" t="str">
        <f>LOOKUP(players[[#This Row],[puntos]],rangos[puntaje],rangos[rango])</f>
        <v>Verde</v>
      </c>
      <c r="E33" s="4">
        <v>0</v>
      </c>
      <c r="F33" s="11" t="str">
        <f>IF(players[[#This Row],[coh]]=1,"COH",IF(INDEX(players_equipos[activo],MATCH(players[[#This Row],[player_id]],players_equipos[player_id],0))=1,INDEX(players_equipos[casa],MATCH(players[[#This Row],[player_id]],players_equipos[player_id],0)),"Mendigo"))</f>
        <v>Mendigo</v>
      </c>
      <c r="G33" s="11" t="str">
        <f>IF(players[[#This Row],[coh]]=1,"Inactivo",IF(INDEX(players_equipos[activo],MATCH(players[[#This Row],[player_id]],players_equipos[player_id],0))=1,INDEX(players_equipos[nombre],MATCH(players[[#This Row],[player_id]],players_equipos[player_id],0)),"Inactivo"))</f>
        <v>Inactivo</v>
      </c>
      <c r="H33" s="11" t="str" cm="1">
        <f t="array" ref="H33">VLOOKUP(players[[#This Row],[player_id]],IF(players_equipos[categoria]="Monster",players_equipos[],""),8,FALSE)</f>
        <v>πBot</v>
      </c>
      <c r="I33" s="11" cm="1">
        <f t="array" ref="I33">VLOOKUP(players[[#This Row],[player_id]],IF(players_equipos[categoria]="Monster",players_equipos[],""),3,FALSE)</f>
        <v>900</v>
      </c>
      <c r="J33" s="11" t="str" cm="1">
        <f t="array" ref="J33">VLOOKUP(players[[#This Row],[player_id]],IF(players_equipos[categoria]="Sumo",players_equipos[],""),8,FALSE)</f>
        <v>πBot</v>
      </c>
      <c r="K33" s="11" cm="1">
        <f t="array" ref="K33">VLOOKUP(players[[#This Row],[player_id]],IF(players_equipos[categoria]="Sumo",players_equipos[],""),3,FALSE)</f>
        <v>600</v>
      </c>
      <c r="L33" s="11" t="e" cm="1">
        <f t="array" ref="L33">VLOOKUP(players[[#This Row],[player_id]],IF(players_equipos[categoria]="Rover",players_equipos[],""),8,FALSE)</f>
        <v>#N/A</v>
      </c>
      <c r="M33" s="11" t="e" cm="1">
        <f t="array" ref="M33">VLOOKUP(players[[#This Row],[player_id]],IF(players_equipos[categoria]="Rover",players_equipos[],""),3,FALSE)</f>
        <v>#N/A</v>
      </c>
      <c r="N33" s="11">
        <f>SUMIF(eventos[player_id],players[[#This Row],[player_id]],eventos[puntos])+SUMIF(asistencia_eventos[player_id],players[[#This Row],[player_id]],asistencia_eventos[puntos])</f>
        <v>0</v>
      </c>
      <c r="Q33"/>
    </row>
    <row r="34" spans="1:17" x14ac:dyDescent="0.25">
      <c r="A34">
        <v>1073792</v>
      </c>
      <c r="B34" t="s">
        <v>38</v>
      </c>
      <c r="C34" s="11">
        <f>SUMIF(players_equipos[player_id],players[[#This Row],[player_id]],players_equipos[puntos])+players[[#This Row],[puntos_eventos]]</f>
        <v>1500</v>
      </c>
      <c r="D34" s="6" t="str">
        <f>LOOKUP(players[[#This Row],[puntos]],rangos[puntaje],rangos[rango])</f>
        <v>Verde</v>
      </c>
      <c r="E34" s="4">
        <v>0</v>
      </c>
      <c r="F34" s="11" t="str">
        <f>IF(players[[#This Row],[coh]]=1,"COH",IF(INDEX(players_equipos[activo],MATCH(players[[#This Row],[player_id]],players_equipos[player_id],0))=1,INDEX(players_equipos[casa],MATCH(players[[#This Row],[player_id]],players_equipos[player_id],0)),"Mendigo"))</f>
        <v>Blue Team</v>
      </c>
      <c r="G34" s="11" t="str">
        <f>IF(players[[#This Row],[coh]]=1,"Inactivo",IF(INDEX(players_equipos[activo],MATCH(players[[#This Row],[player_id]],players_equipos[player_id],0))=1,INDEX(players_equipos[nombre],MATCH(players[[#This Row],[player_id]],players_equipos[player_id],0)),"Inactivo"))</f>
        <v>Quimera</v>
      </c>
      <c r="H34" s="11" t="str" cm="1">
        <f t="array" ref="H34">VLOOKUP(players[[#This Row],[player_id]],IF(players_equipos[categoria]="Monster",players_equipos[],""),8,FALSE)</f>
        <v>Quimera</v>
      </c>
      <c r="I34" s="11" cm="1">
        <f t="array" ref="I34">VLOOKUP(players[[#This Row],[player_id]],IF(players_equipos[categoria]="Monster",players_equipos[],""),3,FALSE)</f>
        <v>900</v>
      </c>
      <c r="J34" s="11" t="str" cm="1">
        <f t="array" ref="J34">VLOOKUP(players[[#This Row],[player_id]],IF(players_equipos[categoria]="Sumo",players_equipos[],""),8,FALSE)</f>
        <v>Quimera</v>
      </c>
      <c r="K34" s="11" cm="1">
        <f t="array" ref="K34">VLOOKUP(players[[#This Row],[player_id]],IF(players_equipos[categoria]="Sumo",players_equipos[],""),3,FALSE)</f>
        <v>400</v>
      </c>
      <c r="L34" s="11" t="str" cm="1">
        <f t="array" ref="L34">VLOOKUP(players[[#This Row],[player_id]],IF(players_equipos[categoria]="Rover",players_equipos[],""),8,FALSE)</f>
        <v>Quimera</v>
      </c>
      <c r="M34" s="11" cm="1">
        <f t="array" ref="M34">VLOOKUP(players[[#This Row],[player_id]],IF(players_equipos[categoria]="Rover",players_equipos[],""),3,FALSE)</f>
        <v>200</v>
      </c>
      <c r="N34" s="11">
        <f>SUMIF(eventos[player_id],players[[#This Row],[player_id]],eventos[puntos])+SUMIF(asistencia_eventos[player_id],players[[#This Row],[player_id]],asistencia_eventos[puntos])</f>
        <v>0</v>
      </c>
      <c r="Q34"/>
    </row>
    <row r="35" spans="1:17" x14ac:dyDescent="0.25">
      <c r="A35">
        <v>1072499</v>
      </c>
      <c r="B35" t="s">
        <v>324</v>
      </c>
      <c r="C35" s="11">
        <f>SUMIF(players_equipos[player_id],players[[#This Row],[player_id]],players_equipos[puntos])+players[[#This Row],[puntos_eventos]]</f>
        <v>1500</v>
      </c>
      <c r="D35" s="6" t="str">
        <f>LOOKUP(players[[#This Row],[puntos]],rangos[puntaje],rangos[rango])</f>
        <v>Verde</v>
      </c>
      <c r="E35" s="4">
        <v>0</v>
      </c>
      <c r="F35" s="11" t="str">
        <f>IF(players[[#This Row],[coh]]=1,"COH",IF(INDEX(players_equipos[activo],MATCH(players[[#This Row],[player_id]],players_equipos[player_id],0))=1,INDEX(players_equipos[casa],MATCH(players[[#This Row],[player_id]],players_equipos[player_id],0)),"Mendigo"))</f>
        <v>Mendigo</v>
      </c>
      <c r="G35" s="11" t="str">
        <f>IF(players[[#This Row],[coh]]=1,"Inactivo",IF(INDEX(players_equipos[activo],MATCH(players[[#This Row],[player_id]],players_equipos[player_id],0))=1,INDEX(players_equipos[nombre],MATCH(players[[#This Row],[player_id]],players_equipos[player_id],0)),"Inactivo"))</f>
        <v>Inactivo</v>
      </c>
      <c r="H35" s="11" t="str" cm="1">
        <f t="array" ref="H35">VLOOKUP(players[[#This Row],[player_id]],IF(players_equipos[categoria]="Monster",players_equipos[],""),8,FALSE)</f>
        <v>RPR-X</v>
      </c>
      <c r="I35" s="11" cm="1">
        <f t="array" ref="I35">VLOOKUP(players[[#This Row],[player_id]],IF(players_equipos[categoria]="Monster",players_equipos[],""),3,FALSE)</f>
        <v>900</v>
      </c>
      <c r="J35" s="11" t="str" cm="1">
        <f t="array" ref="J35">VLOOKUP(players[[#This Row],[player_id]],IF(players_equipos[categoria]="Sumo",players_equipos[],""),8,FALSE)</f>
        <v>RPR - X</v>
      </c>
      <c r="K35" s="11" cm="1">
        <f t="array" ref="K35">VLOOKUP(players[[#This Row],[player_id]],IF(players_equipos[categoria]="Sumo",players_equipos[],""),3,FALSE)</f>
        <v>600</v>
      </c>
      <c r="L35" s="11" t="e" cm="1">
        <f t="array" ref="L35">VLOOKUP(players[[#This Row],[player_id]],IF(players_equipos[categoria]="Rover",players_equipos[],""),8,FALSE)</f>
        <v>#N/A</v>
      </c>
      <c r="M35" s="11" t="e" cm="1">
        <f t="array" ref="M35">VLOOKUP(players[[#This Row],[player_id]],IF(players_equipos[categoria]="Rover",players_equipos[],""),3,FALSE)</f>
        <v>#N/A</v>
      </c>
      <c r="N35" s="11">
        <f>SUMIF(eventos[player_id],players[[#This Row],[player_id]],eventos[puntos])+SUMIF(asistencia_eventos[player_id],players[[#This Row],[player_id]],asistencia_eventos[puntos])</f>
        <v>0</v>
      </c>
      <c r="Q35"/>
    </row>
    <row r="36" spans="1:17" x14ac:dyDescent="0.25">
      <c r="A36">
        <v>1071150</v>
      </c>
      <c r="B36" t="s">
        <v>382</v>
      </c>
      <c r="C36" s="11">
        <f>SUMIF(players_equipos[player_id],players[[#This Row],[player_id]],players_equipos[puntos])+players[[#This Row],[puntos_eventos]]</f>
        <v>1500</v>
      </c>
      <c r="D36" s="6" t="str">
        <f>LOOKUP(players[[#This Row],[puntos]],rangos[puntaje],rangos[rango])</f>
        <v>Verde</v>
      </c>
      <c r="E36" s="4">
        <v>1</v>
      </c>
      <c r="F36" s="11" t="str">
        <f>IF(players[[#This Row],[coh]]=1,"COH",IF(INDEX(players_equipos[activo],MATCH(players[[#This Row],[player_id]],players_equipos[player_id],0))=1,INDEX(players_equipos[casa],MATCH(players[[#This Row],[player_id]],players_equipos[player_id],0)),"Mendigo"))</f>
        <v>COH</v>
      </c>
      <c r="G36" s="11" t="str">
        <f>IF(players[[#This Row],[coh]]=1,"Inactivo",IF(INDEX(players_equipos[activo],MATCH(players[[#This Row],[player_id]],players_equipos[player_id],0))=1,INDEX(players_equipos[nombre],MATCH(players[[#This Row],[player_id]],players_equipos[player_id],0)),"Inactivo"))</f>
        <v>Inactivo</v>
      </c>
      <c r="H36" s="11" t="str" cm="1">
        <f t="array" ref="H36">VLOOKUP(players[[#This Row],[player_id]],IF(players_equipos[categoria]="Monster",players_equipos[],""),8,FALSE)</f>
        <v>SETH</v>
      </c>
      <c r="I36" s="11" cm="1">
        <f t="array" ref="I36">VLOOKUP(players[[#This Row],[player_id]],IF(players_equipos[categoria]="Monster",players_equipos[],""),3,FALSE)</f>
        <v>900</v>
      </c>
      <c r="J36" s="11" t="str" cm="1">
        <f t="array" ref="J36">VLOOKUP(players[[#This Row],[player_id]],IF(players_equipos[categoria]="Sumo",players_equipos[],""),8,FALSE)</f>
        <v>Valkiria</v>
      </c>
      <c r="K36" s="11" cm="1">
        <f t="array" ref="K36">VLOOKUP(players[[#This Row],[player_id]],IF(players_equipos[categoria]="Sumo",players_equipos[],""),3,FALSE)</f>
        <v>600</v>
      </c>
      <c r="L36" s="11" t="e" cm="1">
        <f t="array" ref="L36">VLOOKUP(players[[#This Row],[player_id]],IF(players_equipos[categoria]="Rover",players_equipos[],""),8,FALSE)</f>
        <v>#N/A</v>
      </c>
      <c r="M36" s="11" t="e" cm="1">
        <f t="array" ref="M36">VLOOKUP(players[[#This Row],[player_id]],IF(players_equipos[categoria]="Rover",players_equipos[],""),3,FALSE)</f>
        <v>#N/A</v>
      </c>
      <c r="N36" s="11">
        <f>SUMIF(eventos[player_id],players[[#This Row],[player_id]],eventos[puntos])+SUMIF(asistencia_eventos[player_id],players[[#This Row],[player_id]],asistencia_eventos[puntos])</f>
        <v>0</v>
      </c>
      <c r="Q36"/>
    </row>
    <row r="37" spans="1:17" x14ac:dyDescent="0.25">
      <c r="A37">
        <v>1070383</v>
      </c>
      <c r="B37" t="s">
        <v>376</v>
      </c>
      <c r="C37" s="11">
        <f>SUMIF(players_equipos[player_id],players[[#This Row],[player_id]],players_equipos[puntos])+players[[#This Row],[puntos_eventos]]</f>
        <v>1500</v>
      </c>
      <c r="D37" s="6" t="str">
        <f>LOOKUP(players[[#This Row],[puntos]],rangos[puntaje],rangos[rango])</f>
        <v>Verde</v>
      </c>
      <c r="E37" s="4">
        <v>0</v>
      </c>
      <c r="F37" s="11" t="str">
        <f>IF(players[[#This Row],[coh]]=1,"COH",IF(INDEX(players_equipos[activo],MATCH(players[[#This Row],[player_id]],players_equipos[player_id],0))=1,INDEX(players_equipos[casa],MATCH(players[[#This Row],[player_id]],players_equipos[player_id],0)),"Mendigo"))</f>
        <v>Mendigo</v>
      </c>
      <c r="G37" s="11" t="str">
        <f>IF(players[[#This Row],[coh]]=1,"Inactivo",IF(INDEX(players_equipos[activo],MATCH(players[[#This Row],[player_id]],players_equipos[player_id],0))=1,INDEX(players_equipos[nombre],MATCH(players[[#This Row],[player_id]],players_equipos[player_id],0)),"Inactivo"))</f>
        <v>Inactivo</v>
      </c>
      <c r="H37" s="11" t="str" cm="1">
        <f t="array" ref="H37">VLOOKUP(players[[#This Row],[player_id]],IF(players_equipos[categoria]="Monster",players_equipos[],""),8,FALSE)</f>
        <v>SAPPHIRON</v>
      </c>
      <c r="I37" s="11" cm="1">
        <f t="array" ref="I37">VLOOKUP(players[[#This Row],[player_id]],IF(players_equipos[categoria]="Monster",players_equipos[],""),3,FALSE)</f>
        <v>900</v>
      </c>
      <c r="J37" s="11" t="str" cm="1">
        <f t="array" ref="J37">VLOOKUP(players[[#This Row],[player_id]],IF(players_equipos[categoria]="Sumo",players_equipos[],""),8,FALSE)</f>
        <v>Androide 17</v>
      </c>
      <c r="K37" s="11" cm="1">
        <f t="array" ref="K37">VLOOKUP(players[[#This Row],[player_id]],IF(players_equipos[categoria]="Sumo",players_equipos[],""),3,FALSE)</f>
        <v>600</v>
      </c>
      <c r="L37" s="11" t="e" cm="1">
        <f t="array" ref="L37">VLOOKUP(players[[#This Row],[player_id]],IF(players_equipos[categoria]="Rover",players_equipos[],""),8,FALSE)</f>
        <v>#N/A</v>
      </c>
      <c r="M37" s="11" t="e" cm="1">
        <f t="array" ref="M37">VLOOKUP(players[[#This Row],[player_id]],IF(players_equipos[categoria]="Rover",players_equipos[],""),3,FALSE)</f>
        <v>#N/A</v>
      </c>
      <c r="N37" s="11">
        <f>SUMIF(eventos[player_id],players[[#This Row],[player_id]],eventos[puntos])+SUMIF(asistencia_eventos[player_id],players[[#This Row],[player_id]],asistencia_eventos[puntos])</f>
        <v>0</v>
      </c>
      <c r="Q37"/>
    </row>
    <row r="38" spans="1:17" x14ac:dyDescent="0.25">
      <c r="A38">
        <v>1069963</v>
      </c>
      <c r="B38" t="s">
        <v>344</v>
      </c>
      <c r="C38" s="11">
        <f>SUMIF(players_equipos[player_id],players[[#This Row],[player_id]],players_equipos[puntos])+players[[#This Row],[puntos_eventos]]</f>
        <v>1500</v>
      </c>
      <c r="D38" s="6" t="str">
        <f>LOOKUP(players[[#This Row],[puntos]],rangos[puntaje],rangos[rango])</f>
        <v>Verde</v>
      </c>
      <c r="E38" s="4">
        <v>1</v>
      </c>
      <c r="F38" s="11" t="str">
        <f>IF(players[[#This Row],[coh]]=1,"COH",IF(INDEX(players_equipos[activo],MATCH(players[[#This Row],[player_id]],players_equipos[player_id],0))=1,INDEX(players_equipos[casa],MATCH(players[[#This Row],[player_id]],players_equipos[player_id],0)),"Mendigo"))</f>
        <v>COH</v>
      </c>
      <c r="G38" s="11" t="str">
        <f>IF(players[[#This Row],[coh]]=1,"Inactivo",IF(INDEX(players_equipos[activo],MATCH(players[[#This Row],[player_id]],players_equipos[player_id],0))=1,INDEX(players_equipos[nombre],MATCH(players[[#This Row],[player_id]],players_equipos[player_id],0)),"Inactivo"))</f>
        <v>Inactivo</v>
      </c>
      <c r="H38" s="11" t="str" cm="1">
        <f t="array" ref="H38">VLOOKUP(players[[#This Row],[player_id]],IF(players_equipos[categoria]="Monster",players_equipos[],""),8,FALSE)</f>
        <v>SETH</v>
      </c>
      <c r="I38" s="11" cm="1">
        <f t="array" ref="I38">VLOOKUP(players[[#This Row],[player_id]],IF(players_equipos[categoria]="Monster",players_equipos[],""),3,FALSE)</f>
        <v>900</v>
      </c>
      <c r="J38" s="11" t="str" cm="1">
        <f t="array" ref="J38">VLOOKUP(players[[#This Row],[player_id]],IF(players_equipos[categoria]="Sumo",players_equipos[],""),8,FALSE)</f>
        <v>Valkiria</v>
      </c>
      <c r="K38" s="11" cm="1">
        <f t="array" ref="K38">VLOOKUP(players[[#This Row],[player_id]],IF(players_equipos[categoria]="Sumo",players_equipos[],""),3,FALSE)</f>
        <v>600</v>
      </c>
      <c r="L38" s="11" t="e" cm="1">
        <f t="array" ref="L38">VLOOKUP(players[[#This Row],[player_id]],IF(players_equipos[categoria]="Rover",players_equipos[],""),8,FALSE)</f>
        <v>#N/A</v>
      </c>
      <c r="M38" s="11" t="e" cm="1">
        <f t="array" ref="M38">VLOOKUP(players[[#This Row],[player_id]],IF(players_equipos[categoria]="Rover",players_equipos[],""),3,FALSE)</f>
        <v>#N/A</v>
      </c>
      <c r="N38" s="11">
        <f>SUMIF(eventos[player_id],players[[#This Row],[player_id]],eventos[puntos])+SUMIF(asistencia_eventos[player_id],players[[#This Row],[player_id]],asistencia_eventos[puntos])</f>
        <v>0</v>
      </c>
      <c r="Q38"/>
    </row>
    <row r="39" spans="1:17" x14ac:dyDescent="0.25">
      <c r="A39">
        <v>1064545</v>
      </c>
      <c r="B39" t="s">
        <v>362</v>
      </c>
      <c r="C39" s="11">
        <f>SUMIF(players_equipos[player_id],players[[#This Row],[player_id]],players_equipos[puntos])+players[[#This Row],[puntos_eventos]]</f>
        <v>1500</v>
      </c>
      <c r="D39" s="6" t="str">
        <f>LOOKUP(players[[#This Row],[puntos]],rangos[puntaje],rangos[rango])</f>
        <v>Verde</v>
      </c>
      <c r="E39" s="4">
        <v>1</v>
      </c>
      <c r="F39" s="11" t="str">
        <f>IF(players[[#This Row],[coh]]=1,"COH",IF(INDEX(players_equipos[activo],MATCH(players[[#This Row],[player_id]],players_equipos[player_id],0))=1,INDEX(players_equipos[casa],MATCH(players[[#This Row],[player_id]],players_equipos[player_id],0)),"Mendigo"))</f>
        <v>COH</v>
      </c>
      <c r="G39" s="11" t="str">
        <f>IF(players[[#This Row],[coh]]=1,"Inactivo",IF(INDEX(players_equipos[activo],MATCH(players[[#This Row],[player_id]],players_equipos[player_id],0))=1,INDEX(players_equipos[nombre],MATCH(players[[#This Row],[player_id]],players_equipos[player_id],0)),"Inactivo"))</f>
        <v>Inactivo</v>
      </c>
      <c r="H39" s="11" t="e" cm="1">
        <f t="array" ref="H39">VLOOKUP(players[[#This Row],[player_id]],IF(players_equipos[categoria]="Monster",players_equipos[],""),8,FALSE)</f>
        <v>#N/A</v>
      </c>
      <c r="I39" s="11" t="e" cm="1">
        <f t="array" ref="I39">VLOOKUP(players[[#This Row],[player_id]],IF(players_equipos[categoria]="Monster",players_equipos[],""),3,FALSE)</f>
        <v>#N/A</v>
      </c>
      <c r="J39" s="11" t="str" cm="1">
        <f t="array" ref="J39">VLOOKUP(players[[#This Row],[player_id]],IF(players_equipos[categoria]="Sumo",players_equipos[],""),8,FALSE)</f>
        <v>Sumo1</v>
      </c>
      <c r="K39" s="11" cm="1">
        <f t="array" ref="K39">VLOOKUP(players[[#This Row],[player_id]],IF(players_equipos[categoria]="Sumo",players_equipos[],""),3,FALSE)</f>
        <v>1300</v>
      </c>
      <c r="L39" s="11" t="str" cm="1">
        <f t="array" ref="L39">VLOOKUP(players[[#This Row],[player_id]],IF(players_equipos[categoria]="Rover",players_equipos[],""),8,FALSE)</f>
        <v>Harver 2.0</v>
      </c>
      <c r="M39" s="11" cm="1">
        <f t="array" ref="M39">VLOOKUP(players[[#This Row],[player_id]],IF(players_equipos[categoria]="Rover",players_equipos[],""),3,FALSE)</f>
        <v>200</v>
      </c>
      <c r="N39" s="11">
        <f>SUMIF(eventos[player_id],players[[#This Row],[player_id]],eventos[puntos])+SUMIF(asistencia_eventos[player_id],players[[#This Row],[player_id]],asistencia_eventos[puntos])</f>
        <v>0</v>
      </c>
      <c r="Q39"/>
    </row>
    <row r="40" spans="1:17" x14ac:dyDescent="0.25">
      <c r="A40">
        <v>1071722</v>
      </c>
      <c r="B40" t="s">
        <v>377</v>
      </c>
      <c r="C40" s="11">
        <f>SUMIF(players_equipos[player_id],players[[#This Row],[player_id]],players_equipos[puntos])+players[[#This Row],[puntos_eventos]]</f>
        <v>1450</v>
      </c>
      <c r="D40" s="6" t="str">
        <f>LOOKUP(players[[#This Row],[puntos]],rangos[puntaje],rangos[rango])</f>
        <v>Verde</v>
      </c>
      <c r="E40" s="4">
        <v>1</v>
      </c>
      <c r="F40" s="11" t="str">
        <f>IF(players[[#This Row],[coh]]=1,"COH",IF(INDEX(players_equipos[activo],MATCH(players[[#This Row],[player_id]],players_equipos[player_id],0))=1,INDEX(players_equipos[casa],MATCH(players[[#This Row],[player_id]],players_equipos[player_id],0)),"Mendigo"))</f>
        <v>COH</v>
      </c>
      <c r="G40" s="11" t="str">
        <f>IF(players[[#This Row],[coh]]=1,"Inactivo",IF(INDEX(players_equipos[activo],MATCH(players[[#This Row],[player_id]],players_equipos[player_id],0))=1,INDEX(players_equipos[nombre],MATCH(players[[#This Row],[player_id]],players_equipos[player_id],0)),"Inactivo"))</f>
        <v>Inactivo</v>
      </c>
      <c r="H40" s="11" t="str" cm="1">
        <f t="array" ref="H40">VLOOKUP(players[[#This Row],[player_id]],IF(players_equipos[categoria]="Monster",players_equipos[],""),8,FALSE)</f>
        <v>Alpha-Bear</v>
      </c>
      <c r="I40" s="11" cm="1">
        <f t="array" ref="I40">VLOOKUP(players[[#This Row],[player_id]],IF(players_equipos[categoria]="Monster",players_equipos[],""),3,FALSE)</f>
        <v>600</v>
      </c>
      <c r="J40" s="11" t="str" cm="1">
        <f t="array" ref="J40">VLOOKUP(players[[#This Row],[player_id]],IF(players_equipos[categoria]="Sumo",players_equipos[],""),8,FALSE)</f>
        <v>Androide 17</v>
      </c>
      <c r="K40" s="11" cm="1">
        <f t="array" ref="K40">VLOOKUP(players[[#This Row],[player_id]],IF(players_equipos[categoria]="Sumo",players_equipos[],""),3,FALSE)</f>
        <v>600</v>
      </c>
      <c r="L40" s="11" t="str" cm="1">
        <f t="array" ref="L40">VLOOKUP(players[[#This Row],[player_id]],IF(players_equipos[categoria]="Rover",players_equipos[],""),8,FALSE)</f>
        <v>CARMEN</v>
      </c>
      <c r="M40" s="11" cm="1">
        <f t="array" ref="M40">VLOOKUP(players[[#This Row],[player_id]],IF(players_equipos[categoria]="Rover",players_equipos[],""),3,FALSE)</f>
        <v>200</v>
      </c>
      <c r="N40" s="11">
        <f>SUMIF(eventos[player_id],players[[#This Row],[player_id]],eventos[puntos])+SUMIF(asistencia_eventos[player_id],players[[#This Row],[player_id]],asistencia_eventos[puntos])</f>
        <v>50</v>
      </c>
      <c r="Q40"/>
    </row>
    <row r="41" spans="1:17" x14ac:dyDescent="0.25">
      <c r="A41">
        <v>1084357</v>
      </c>
      <c r="B41" t="s">
        <v>290</v>
      </c>
      <c r="C41" s="11">
        <f>SUMIF(players_equipos[player_id],players[[#This Row],[player_id]],players_equipos[puntos])+players[[#This Row],[puntos_eventos]]</f>
        <v>1300</v>
      </c>
      <c r="D41" s="6" t="str">
        <f>LOOKUP(players[[#This Row],[puntos]],rangos[puntaje],rangos[rango])</f>
        <v>Verde</v>
      </c>
      <c r="E41" s="4">
        <v>0</v>
      </c>
      <c r="F41" s="11" t="str">
        <f>IF(players[[#This Row],[coh]]=1,"COH",IF(INDEX(players_equipos[activo],MATCH(players[[#This Row],[player_id]],players_equipos[player_id],0))=1,INDEX(players_equipos[casa],MATCH(players[[#This Row],[player_id]],players_equipos[player_id],0)),"Mendigo"))</f>
        <v>Mendigo</v>
      </c>
      <c r="G41" s="11" t="str">
        <f>IF(players[[#This Row],[coh]]=1,"Inactivo",IF(INDEX(players_equipos[activo],MATCH(players[[#This Row],[player_id]],players_equipos[player_id],0))=1,INDEX(players_equipos[nombre],MATCH(players[[#This Row],[player_id]],players_equipos[player_id],0)),"Inactivo"))</f>
        <v>Inactivo</v>
      </c>
      <c r="H41" s="11" t="str" cm="1">
        <f t="array" ref="H41">VLOOKUP(players[[#This Row],[player_id]],IF(players_equipos[categoria]="Monster",players_equipos[],""),8,FALSE)</f>
        <v>KILLER-BEE's</v>
      </c>
      <c r="I41" s="11" cm="1">
        <f t="array" ref="I41">VLOOKUP(players[[#This Row],[player_id]],IF(players_equipos[categoria]="Monster",players_equipos[],""),3,FALSE)</f>
        <v>900</v>
      </c>
      <c r="J41" s="11" t="str" cm="1">
        <f t="array" ref="J41">VLOOKUP(players[[#This Row],[player_id]],IF(players_equipos[categoria]="Sumo",players_equipos[],""),8,FALSE)</f>
        <v>Killerbee</v>
      </c>
      <c r="K41" s="11" cm="1">
        <f t="array" ref="K41">VLOOKUP(players[[#This Row],[player_id]],IF(players_equipos[categoria]="Sumo",players_equipos[],""),3,FALSE)</f>
        <v>400</v>
      </c>
      <c r="L41" s="11" t="e" cm="1">
        <f t="array" ref="L41">VLOOKUP(players[[#This Row],[player_id]],IF(players_equipos[categoria]="Rover",players_equipos[],""),8,FALSE)</f>
        <v>#N/A</v>
      </c>
      <c r="M41" s="11" t="e" cm="1">
        <f t="array" ref="M41">VLOOKUP(players[[#This Row],[player_id]],IF(players_equipos[categoria]="Rover",players_equipos[],""),3,FALSE)</f>
        <v>#N/A</v>
      </c>
      <c r="N41" s="11">
        <f>SUMIF(eventos[player_id],players[[#This Row],[player_id]],eventos[puntos])+SUMIF(asistencia_eventos[player_id],players[[#This Row],[player_id]],asistencia_eventos[puntos])</f>
        <v>0</v>
      </c>
      <c r="Q41"/>
    </row>
    <row r="42" spans="1:17" x14ac:dyDescent="0.25">
      <c r="A42">
        <v>1077050</v>
      </c>
      <c r="B42" t="s">
        <v>302</v>
      </c>
      <c r="C42" s="11">
        <f>SUMIF(players_equipos[player_id],players[[#This Row],[player_id]],players_equipos[puntos])+players[[#This Row],[puntos_eventos]]</f>
        <v>1300</v>
      </c>
      <c r="D42" s="6" t="str">
        <f>LOOKUP(players[[#This Row],[puntos]],rangos[puntaje],rangos[rango])</f>
        <v>Verde</v>
      </c>
      <c r="E42" s="4">
        <v>0</v>
      </c>
      <c r="F42" s="11" t="str">
        <f>IF(players[[#This Row],[coh]]=1,"COH",IF(INDEX(players_equipos[activo],MATCH(players[[#This Row],[player_id]],players_equipos[player_id],0))=1,INDEX(players_equipos[casa],MATCH(players[[#This Row],[player_id]],players_equipos[player_id],0)),"Mendigo"))</f>
        <v>Mendigo</v>
      </c>
      <c r="G42" s="11" t="str">
        <f>IF(players[[#This Row],[coh]]=1,"Inactivo",IF(INDEX(players_equipos[activo],MATCH(players[[#This Row],[player_id]],players_equipos[player_id],0))=1,INDEX(players_equipos[nombre],MATCH(players[[#This Row],[player_id]],players_equipos[player_id],0)),"Inactivo"))</f>
        <v>Inactivo</v>
      </c>
      <c r="H42" s="11" t="str" cm="1">
        <f t="array" ref="H42">VLOOKUP(players[[#This Row],[player_id]],IF(players_equipos[categoria]="Monster",players_equipos[],""),8,FALSE)</f>
        <v>Kratos</v>
      </c>
      <c r="I42" s="11" cm="1">
        <f t="array" ref="I42">VLOOKUP(players[[#This Row],[player_id]],IF(players_equipos[categoria]="Monster",players_equipos[],""),3,FALSE)</f>
        <v>900</v>
      </c>
      <c r="J42" s="11" t="str" cm="1">
        <f t="array" ref="J42">VLOOKUP(players[[#This Row],[player_id]],IF(players_equipos[categoria]="Sumo",players_equipos[],""),8,FALSE)</f>
        <v>Kratos</v>
      </c>
      <c r="K42" s="11" cm="1">
        <f t="array" ref="K42">VLOOKUP(players[[#This Row],[player_id]],IF(players_equipos[categoria]="Sumo",players_equipos[],""),3,FALSE)</f>
        <v>400</v>
      </c>
      <c r="L42" s="11" t="e" cm="1">
        <f t="array" ref="L42">VLOOKUP(players[[#This Row],[player_id]],IF(players_equipos[categoria]="Rover",players_equipos[],""),8,FALSE)</f>
        <v>#N/A</v>
      </c>
      <c r="M42" s="11" t="e" cm="1">
        <f t="array" ref="M42">VLOOKUP(players[[#This Row],[player_id]],IF(players_equipos[categoria]="Rover",players_equipos[],""),3,FALSE)</f>
        <v>#N/A</v>
      </c>
      <c r="N42" s="11">
        <f>SUMIF(eventos[player_id],players[[#This Row],[player_id]],eventos[puntos])+SUMIF(asistencia_eventos[player_id],players[[#This Row],[player_id]],asistencia_eventos[puntos])</f>
        <v>0</v>
      </c>
      <c r="Q42"/>
    </row>
    <row r="43" spans="1:17" x14ac:dyDescent="0.25">
      <c r="A43">
        <v>1076663</v>
      </c>
      <c r="B43" t="s">
        <v>370</v>
      </c>
      <c r="C43" s="11">
        <f>SUMIF(players_equipos[player_id],players[[#This Row],[player_id]],players_equipos[puntos])+players[[#This Row],[puntos_eventos]]</f>
        <v>1300</v>
      </c>
      <c r="D43" s="6" t="str">
        <f>LOOKUP(players[[#This Row],[puntos]],rangos[puntaje],rangos[rango])</f>
        <v>Verde</v>
      </c>
      <c r="E43" s="4">
        <v>0</v>
      </c>
      <c r="F43" s="11" t="str">
        <f>IF(players[[#This Row],[coh]]=1,"COH",IF(INDEX(players_equipos[activo],MATCH(players[[#This Row],[player_id]],players_equipos[player_id],0))=1,INDEX(players_equipos[casa],MATCH(players[[#This Row],[player_id]],players_equipos[player_id],0)),"Mendigo"))</f>
        <v>Mendigo</v>
      </c>
      <c r="G43" s="11" t="str">
        <f>IF(players[[#This Row],[coh]]=1,"Inactivo",IF(INDEX(players_equipos[activo],MATCH(players[[#This Row],[player_id]],players_equipos[player_id],0))=1,INDEX(players_equipos[nombre],MATCH(players[[#This Row],[player_id]],players_equipos[player_id],0)),"Inactivo"))</f>
        <v>Inactivo</v>
      </c>
      <c r="H43" s="11" t="str" cm="1">
        <f t="array" ref="H43">VLOOKUP(players[[#This Row],[player_id]],IF(players_equipos[categoria]="Monster",players_equipos[],""),8,FALSE)</f>
        <v>Quimera</v>
      </c>
      <c r="I43" s="11" cm="1">
        <f t="array" ref="I43">VLOOKUP(players[[#This Row],[player_id]],IF(players_equipos[categoria]="Monster",players_equipos[],""),3,FALSE)</f>
        <v>900</v>
      </c>
      <c r="J43" s="11" t="str" cm="1">
        <f t="array" ref="J43">VLOOKUP(players[[#This Row],[player_id]],IF(players_equipos[categoria]="Sumo",players_equipos[],""),8,FALSE)</f>
        <v>Quimera</v>
      </c>
      <c r="K43" s="11" cm="1">
        <f t="array" ref="K43">VLOOKUP(players[[#This Row],[player_id]],IF(players_equipos[categoria]="Sumo",players_equipos[],""),3,FALSE)</f>
        <v>400</v>
      </c>
      <c r="L43" s="11" t="e" cm="1">
        <f t="array" ref="L43">VLOOKUP(players[[#This Row],[player_id]],IF(players_equipos[categoria]="Rover",players_equipos[],""),8,FALSE)</f>
        <v>#N/A</v>
      </c>
      <c r="M43" s="11" t="e" cm="1">
        <f t="array" ref="M43">VLOOKUP(players[[#This Row],[player_id]],IF(players_equipos[categoria]="Rover",players_equipos[],""),3,FALSE)</f>
        <v>#N/A</v>
      </c>
      <c r="N43" s="11">
        <f>SUMIF(eventos[player_id],players[[#This Row],[player_id]],eventos[puntos])+SUMIF(asistencia_eventos[player_id],players[[#This Row],[player_id]],asistencia_eventos[puntos])</f>
        <v>0</v>
      </c>
      <c r="Q43"/>
    </row>
    <row r="44" spans="1:17" x14ac:dyDescent="0.25">
      <c r="A44">
        <v>1075620</v>
      </c>
      <c r="B44" t="s">
        <v>308</v>
      </c>
      <c r="C44" s="11">
        <f>SUMIF(players_equipos[player_id],players[[#This Row],[player_id]],players_equipos[puntos])+players[[#This Row],[puntos_eventos]]</f>
        <v>1300</v>
      </c>
      <c r="D44" s="6" t="str">
        <f>LOOKUP(players[[#This Row],[puntos]],rangos[puntaje],rangos[rango])</f>
        <v>Verde</v>
      </c>
      <c r="E44" s="4">
        <v>0</v>
      </c>
      <c r="F44" s="11" t="str">
        <f>IF(players[[#This Row],[coh]]=1,"COH",IF(INDEX(players_equipos[activo],MATCH(players[[#This Row],[player_id]],players_equipos[player_id],0))=1,INDEX(players_equipos[casa],MATCH(players[[#This Row],[player_id]],players_equipos[player_id],0)),"Mendigo"))</f>
        <v>Mendigo</v>
      </c>
      <c r="G44" s="11" t="str">
        <f>IF(players[[#This Row],[coh]]=1,"Inactivo",IF(INDEX(players_equipos[activo],MATCH(players[[#This Row],[player_id]],players_equipos[player_id],0))=1,INDEX(players_equipos[nombre],MATCH(players[[#This Row],[player_id]],players_equipos[player_id],0)),"Inactivo"))</f>
        <v>Inactivo</v>
      </c>
      <c r="H44" s="11" t="str" cm="1">
        <f t="array" ref="H44">VLOOKUP(players[[#This Row],[player_id]],IF(players_equipos[categoria]="Monster",players_equipos[],""),8,FALSE)</f>
        <v>Kratos</v>
      </c>
      <c r="I44" s="11" cm="1">
        <f t="array" ref="I44">VLOOKUP(players[[#This Row],[player_id]],IF(players_equipos[categoria]="Monster",players_equipos[],""),3,FALSE)</f>
        <v>900</v>
      </c>
      <c r="J44" s="11" t="str" cm="1">
        <f t="array" ref="J44">VLOOKUP(players[[#This Row],[player_id]],IF(players_equipos[categoria]="Sumo",players_equipos[],""),8,FALSE)</f>
        <v>Kratos</v>
      </c>
      <c r="K44" s="11" cm="1">
        <f t="array" ref="K44">VLOOKUP(players[[#This Row],[player_id]],IF(players_equipos[categoria]="Sumo",players_equipos[],""),3,FALSE)</f>
        <v>400</v>
      </c>
      <c r="L44" s="11" t="e" cm="1">
        <f t="array" ref="L44">VLOOKUP(players[[#This Row],[player_id]],IF(players_equipos[categoria]="Rover",players_equipos[],""),8,FALSE)</f>
        <v>#N/A</v>
      </c>
      <c r="M44" s="11" t="e" cm="1">
        <f t="array" ref="M44">VLOOKUP(players[[#This Row],[player_id]],IF(players_equipos[categoria]="Rover",players_equipos[],""),3,FALSE)</f>
        <v>#N/A</v>
      </c>
      <c r="N44" s="11">
        <f>SUMIF(eventos[player_id],players[[#This Row],[player_id]],eventos[puntos])+SUMIF(asistencia_eventos[player_id],players[[#This Row],[player_id]],asistencia_eventos[puntos])</f>
        <v>0</v>
      </c>
      <c r="Q44"/>
    </row>
    <row r="45" spans="1:17" x14ac:dyDescent="0.25">
      <c r="A45">
        <v>1075374</v>
      </c>
      <c r="B45" t="s">
        <v>310</v>
      </c>
      <c r="C45" s="11">
        <f>SUMIF(players_equipos[player_id],players[[#This Row],[player_id]],players_equipos[puntos])+players[[#This Row],[puntos_eventos]]</f>
        <v>1300</v>
      </c>
      <c r="D45" s="6" t="str">
        <f>LOOKUP(players[[#This Row],[puntos]],rangos[puntaje],rangos[rango])</f>
        <v>Verde</v>
      </c>
      <c r="E45" s="4">
        <v>0</v>
      </c>
      <c r="F45" s="11" t="str">
        <f>IF(players[[#This Row],[coh]]=1,"COH",IF(INDEX(players_equipos[activo],MATCH(players[[#This Row],[player_id]],players_equipos[player_id],0))=1,INDEX(players_equipos[casa],MATCH(players[[#This Row],[player_id]],players_equipos[player_id],0)),"Mendigo"))</f>
        <v>Mendigo</v>
      </c>
      <c r="G45" s="11" t="str">
        <f>IF(players[[#This Row],[coh]]=1,"Inactivo",IF(INDEX(players_equipos[activo],MATCH(players[[#This Row],[player_id]],players_equipos[player_id],0))=1,INDEX(players_equipos[nombre],MATCH(players[[#This Row],[player_id]],players_equipos[player_id],0)),"Inactivo"))</f>
        <v>Inactivo</v>
      </c>
      <c r="H45" s="11" t="str" cm="1">
        <f t="array" ref="H45">VLOOKUP(players[[#This Row],[player_id]],IF(players_equipos[categoria]="Monster",players_equipos[],""),8,FALSE)</f>
        <v>KILLER-BEE's</v>
      </c>
      <c r="I45" s="11" cm="1">
        <f t="array" ref="I45">VLOOKUP(players[[#This Row],[player_id]],IF(players_equipos[categoria]="Monster",players_equipos[],""),3,FALSE)</f>
        <v>900</v>
      </c>
      <c r="J45" s="11" t="str" cm="1">
        <f t="array" ref="J45">VLOOKUP(players[[#This Row],[player_id]],IF(players_equipos[categoria]="Sumo",players_equipos[],""),8,FALSE)</f>
        <v>Killerbee</v>
      </c>
      <c r="K45" s="11" cm="1">
        <f t="array" ref="K45">VLOOKUP(players[[#This Row],[player_id]],IF(players_equipos[categoria]="Sumo",players_equipos[],""),3,FALSE)</f>
        <v>400</v>
      </c>
      <c r="L45" s="11" t="e" cm="1">
        <f t="array" ref="L45">VLOOKUP(players[[#This Row],[player_id]],IF(players_equipos[categoria]="Rover",players_equipos[],""),8,FALSE)</f>
        <v>#N/A</v>
      </c>
      <c r="M45" s="11" t="e" cm="1">
        <f t="array" ref="M45">VLOOKUP(players[[#This Row],[player_id]],IF(players_equipos[categoria]="Rover",players_equipos[],""),3,FALSE)</f>
        <v>#N/A</v>
      </c>
      <c r="N45" s="11">
        <f>SUMIF(eventos[player_id],players[[#This Row],[player_id]],eventos[puntos])+SUMIF(asistencia_eventos[player_id],players[[#This Row],[player_id]],asistencia_eventos[puntos])</f>
        <v>0</v>
      </c>
      <c r="Q45"/>
    </row>
    <row r="46" spans="1:17" x14ac:dyDescent="0.25">
      <c r="A46">
        <v>1074594</v>
      </c>
      <c r="B46" t="s">
        <v>316</v>
      </c>
      <c r="C46" s="11">
        <f>SUMIF(players_equipos[player_id],players[[#This Row],[player_id]],players_equipos[puntos])+players[[#This Row],[puntos_eventos]]</f>
        <v>1300</v>
      </c>
      <c r="D46" s="6" t="str">
        <f>LOOKUP(players[[#This Row],[puntos]],rangos[puntaje],rangos[rango])</f>
        <v>Verde</v>
      </c>
      <c r="E46" s="4">
        <v>0</v>
      </c>
      <c r="F46" s="11" t="str">
        <f>IF(players[[#This Row],[coh]]=1,"COH",IF(INDEX(players_equipos[activo],MATCH(players[[#This Row],[player_id]],players_equipos[player_id],0))=1,INDEX(players_equipos[casa],MATCH(players[[#This Row],[player_id]],players_equipos[player_id],0)),"Mendigo"))</f>
        <v>Mendigo</v>
      </c>
      <c r="G46" s="11" t="str">
        <f>IF(players[[#This Row],[coh]]=1,"Inactivo",IF(INDEX(players_equipos[activo],MATCH(players[[#This Row],[player_id]],players_equipos[player_id],0))=1,INDEX(players_equipos[nombre],MATCH(players[[#This Row],[player_id]],players_equipos[player_id],0)),"Inactivo"))</f>
        <v>Inactivo</v>
      </c>
      <c r="H46" s="11" t="str" cm="1">
        <f t="array" ref="H46">VLOOKUP(players[[#This Row],[player_id]],IF(players_equipos[categoria]="Monster",players_equipos[],""),8,FALSE)</f>
        <v>KILLER-BEE's</v>
      </c>
      <c r="I46" s="11" cm="1">
        <f t="array" ref="I46">VLOOKUP(players[[#This Row],[player_id]],IF(players_equipos[categoria]="Monster",players_equipos[],""),3,FALSE)</f>
        <v>900</v>
      </c>
      <c r="J46" s="11" t="str" cm="1">
        <f t="array" ref="J46">VLOOKUP(players[[#This Row],[player_id]],IF(players_equipos[categoria]="Sumo",players_equipos[],""),8,FALSE)</f>
        <v>Killerbee</v>
      </c>
      <c r="K46" s="11" cm="1">
        <f t="array" ref="K46">VLOOKUP(players[[#This Row],[player_id]],IF(players_equipos[categoria]="Sumo",players_equipos[],""),3,FALSE)</f>
        <v>400</v>
      </c>
      <c r="L46" s="11" t="e" cm="1">
        <f t="array" ref="L46">VLOOKUP(players[[#This Row],[player_id]],IF(players_equipos[categoria]="Rover",players_equipos[],""),8,FALSE)</f>
        <v>#N/A</v>
      </c>
      <c r="M46" s="11" t="e" cm="1">
        <f t="array" ref="M46">VLOOKUP(players[[#This Row],[player_id]],IF(players_equipos[categoria]="Rover",players_equipos[],""),3,FALSE)</f>
        <v>#N/A</v>
      </c>
      <c r="N46" s="11">
        <f>SUMIF(eventos[player_id],players[[#This Row],[player_id]],eventos[puntos])+SUMIF(asistencia_eventos[player_id],players[[#This Row],[player_id]],asistencia_eventos[puntos])</f>
        <v>0</v>
      </c>
      <c r="Q46"/>
    </row>
    <row r="47" spans="1:17" x14ac:dyDescent="0.25">
      <c r="A47">
        <v>1068613</v>
      </c>
      <c r="B47" t="s">
        <v>350</v>
      </c>
      <c r="C47" s="11">
        <f>SUMIF(players_equipos[player_id],players[[#This Row],[player_id]],players_equipos[puntos])+players[[#This Row],[puntos_eventos]]</f>
        <v>1300</v>
      </c>
      <c r="D47" s="6" t="str">
        <f>LOOKUP(players[[#This Row],[puntos]],rangos[puntaje],rangos[rango])</f>
        <v>Verde</v>
      </c>
      <c r="E47" s="4">
        <v>0</v>
      </c>
      <c r="F47" s="11" t="str">
        <f>IF(players[[#This Row],[coh]]=1,"COH",IF(INDEX(players_equipos[activo],MATCH(players[[#This Row],[player_id]],players_equipos[player_id],0))=1,INDEX(players_equipos[casa],MATCH(players[[#This Row],[player_id]],players_equipos[player_id],0)),"Mendigo"))</f>
        <v>Mendigo</v>
      </c>
      <c r="G47" s="11" t="str">
        <f>IF(players[[#This Row],[coh]]=1,"Inactivo",IF(INDEX(players_equipos[activo],MATCH(players[[#This Row],[player_id]],players_equipos[player_id],0))=1,INDEX(players_equipos[nombre],MATCH(players[[#This Row],[player_id]],players_equipos[player_id],0)),"Inactivo"))</f>
        <v>Inactivo</v>
      </c>
      <c r="H47" s="11" t="e" cm="1">
        <f t="array" ref="H47">VLOOKUP(players[[#This Row],[player_id]],IF(players_equipos[categoria]="Monster",players_equipos[],""),8,FALSE)</f>
        <v>#N/A</v>
      </c>
      <c r="I47" s="11" t="e" cm="1">
        <f t="array" ref="I47">VLOOKUP(players[[#This Row],[player_id]],IF(players_equipos[categoria]="Monster",players_equipos[],""),3,FALSE)</f>
        <v>#N/A</v>
      </c>
      <c r="J47" s="11" t="str" cm="1">
        <f t="array" ref="J47">VLOOKUP(players[[#This Row],[player_id]],IF(players_equipos[categoria]="Sumo",players_equipos[],""),8,FALSE)</f>
        <v>MetaBee</v>
      </c>
      <c r="K47" s="11" cm="1">
        <f t="array" ref="K47">VLOOKUP(players[[#This Row],[player_id]],IF(players_equipos[categoria]="Sumo",players_equipos[],""),3,FALSE)</f>
        <v>900</v>
      </c>
      <c r="L47" s="11" t="str" cm="1">
        <f t="array" ref="L47">VLOOKUP(players[[#This Row],[player_id]],IF(players_equipos[categoria]="Rover",players_equipos[],""),8,FALSE)</f>
        <v>MetaBee</v>
      </c>
      <c r="M47" s="11" cm="1">
        <f t="array" ref="M47">VLOOKUP(players[[#This Row],[player_id]],IF(players_equipos[categoria]="Rover",players_equipos[],""),3,FALSE)</f>
        <v>200</v>
      </c>
      <c r="N47" s="11">
        <f>SUMIF(eventos[player_id],players[[#This Row],[player_id]],eventos[puntos])+SUMIF(asistencia_eventos[player_id],players[[#This Row],[player_id]],asistencia_eventos[puntos])</f>
        <v>200</v>
      </c>
      <c r="Q47"/>
    </row>
    <row r="48" spans="1:17" x14ac:dyDescent="0.25">
      <c r="A48">
        <v>1089943</v>
      </c>
      <c r="B48" t="s">
        <v>257</v>
      </c>
      <c r="C48" s="11">
        <f>SUMIF(players_equipos[player_id],players[[#This Row],[player_id]],players_equipos[puntos])+players[[#This Row],[puntos_eventos]]</f>
        <v>1200</v>
      </c>
      <c r="D48" s="6" t="str">
        <f>LOOKUP(players[[#This Row],[puntos]],rangos[puntaje],rangos[rango])</f>
        <v>Verde</v>
      </c>
      <c r="E48" s="4">
        <v>0</v>
      </c>
      <c r="F48" s="11" t="str">
        <f>IF(players[[#This Row],[coh]]=1,"COH",IF(INDEX(players_equipos[activo],MATCH(players[[#This Row],[player_id]],players_equipos[player_id],0))=1,INDEX(players_equipos[casa],MATCH(players[[#This Row],[player_id]],players_equipos[player_id],0)),"Mendigo"))</f>
        <v>Yellow Team</v>
      </c>
      <c r="G48" s="11" t="str">
        <f>IF(players[[#This Row],[coh]]=1,"Inactivo",IF(INDEX(players_equipos[activo],MATCH(players[[#This Row],[player_id]],players_equipos[player_id],0))=1,INDEX(players_equipos[nombre],MATCH(players[[#This Row],[player_id]],players_equipos[player_id],0)),"Inactivo"))</f>
        <v>JMJ</v>
      </c>
      <c r="H48" s="11" t="str" cm="1">
        <f t="array" ref="H48">VLOOKUP(players[[#This Row],[player_id]],IF(players_equipos[categoria]="Monster",players_equipos[],""),8,FALSE)</f>
        <v>Spider Trick</v>
      </c>
      <c r="I48" s="11" cm="1">
        <f t="array" ref="I48">VLOOKUP(players[[#This Row],[player_id]],IF(players_equipos[categoria]="Monster",players_equipos[],""),3,FALSE)</f>
        <v>400</v>
      </c>
      <c r="J48" s="11" t="str" cm="1">
        <f t="array" ref="J48">VLOOKUP(players[[#This Row],[player_id]],IF(players_equipos[categoria]="Sumo",players_equipos[],""),8,FALSE)</f>
        <v>JMJ</v>
      </c>
      <c r="K48" s="11" cm="1">
        <f t="array" ref="K48">VLOOKUP(players[[#This Row],[player_id]],IF(players_equipos[categoria]="Sumo",players_equipos[],""),3,FALSE)</f>
        <v>200</v>
      </c>
      <c r="L48" s="11" t="e" cm="1">
        <f t="array" ref="L48">VLOOKUP(players[[#This Row],[player_id]],IF(players_equipos[categoria]="Rover",players_equipos[],""),8,FALSE)</f>
        <v>#N/A</v>
      </c>
      <c r="M48" s="11" t="e" cm="1">
        <f t="array" ref="M48">VLOOKUP(players[[#This Row],[player_id]],IF(players_equipos[categoria]="Rover",players_equipos[],""),3,FALSE)</f>
        <v>#N/A</v>
      </c>
      <c r="N48" s="11">
        <f>SUMIF(eventos[player_id],players[[#This Row],[player_id]],eventos[puntos])+SUMIF(asistencia_eventos[player_id],players[[#This Row],[player_id]],asistencia_eventos[puntos])</f>
        <v>0</v>
      </c>
      <c r="Q48"/>
    </row>
    <row r="49" spans="1:17" x14ac:dyDescent="0.25">
      <c r="A49">
        <v>1088536</v>
      </c>
      <c r="B49" t="s">
        <v>263</v>
      </c>
      <c r="C49" s="11">
        <f>SUMIF(players_equipos[player_id],players[[#This Row],[player_id]],players_equipos[puntos])+players[[#This Row],[puntos_eventos]]</f>
        <v>1200</v>
      </c>
      <c r="D49" s="6" t="str">
        <f>LOOKUP(players[[#This Row],[puntos]],rangos[puntaje],rangos[rango])</f>
        <v>Verde</v>
      </c>
      <c r="E49" s="4">
        <v>0</v>
      </c>
      <c r="F49" s="11" t="str">
        <f>IF(players[[#This Row],[coh]]=1,"COH",IF(INDEX(players_equipos[activo],MATCH(players[[#This Row],[player_id]],players_equipos[player_id],0))=1,INDEX(players_equipos[casa],MATCH(players[[#This Row],[player_id]],players_equipos[player_id],0)),"Mendigo"))</f>
        <v>Yellow Team</v>
      </c>
      <c r="G49" s="11" t="str">
        <f>IF(players[[#This Row],[coh]]=1,"Inactivo",IF(INDEX(players_equipos[activo],MATCH(players[[#This Row],[player_id]],players_equipos[player_id],0))=1,INDEX(players_equipos[nombre],MATCH(players[[#This Row],[player_id]],players_equipos[player_id],0)),"Inactivo"))</f>
        <v>JMJ</v>
      </c>
      <c r="H49" s="11" t="str" cm="1">
        <f t="array" ref="H49">VLOOKUP(players[[#This Row],[player_id]],IF(players_equipos[categoria]="Monster",players_equipos[],""),8,FALSE)</f>
        <v>Spider Trick</v>
      </c>
      <c r="I49" s="11" cm="1">
        <f t="array" ref="I49">VLOOKUP(players[[#This Row],[player_id]],IF(players_equipos[categoria]="Monster",players_equipos[],""),3,FALSE)</f>
        <v>400</v>
      </c>
      <c r="J49" s="11" t="str" cm="1">
        <f t="array" ref="J49">VLOOKUP(players[[#This Row],[player_id]],IF(players_equipos[categoria]="Sumo",players_equipos[],""),8,FALSE)</f>
        <v>JMJ</v>
      </c>
      <c r="K49" s="11" cm="1">
        <f t="array" ref="K49">VLOOKUP(players[[#This Row],[player_id]],IF(players_equipos[categoria]="Sumo",players_equipos[],""),3,FALSE)</f>
        <v>200</v>
      </c>
      <c r="L49" s="11" t="e" cm="1">
        <f t="array" ref="L49">VLOOKUP(players[[#This Row],[player_id]],IF(players_equipos[categoria]="Rover",players_equipos[],""),8,FALSE)</f>
        <v>#N/A</v>
      </c>
      <c r="M49" s="11" t="e" cm="1">
        <f t="array" ref="M49">VLOOKUP(players[[#This Row],[player_id]],IF(players_equipos[categoria]="Rover",players_equipos[],""),3,FALSE)</f>
        <v>#N/A</v>
      </c>
      <c r="N49" s="11">
        <f>SUMIF(eventos[player_id],players[[#This Row],[player_id]],eventos[puntos])+SUMIF(asistencia_eventos[player_id],players[[#This Row],[player_id]],asistencia_eventos[puntos])</f>
        <v>0</v>
      </c>
      <c r="Q49"/>
    </row>
    <row r="50" spans="1:17" x14ac:dyDescent="0.25">
      <c r="A50">
        <v>1074570</v>
      </c>
      <c r="B50" t="s">
        <v>318</v>
      </c>
      <c r="C50" s="11">
        <f>SUMIF(players_equipos[player_id],players[[#This Row],[player_id]],players_equipos[puntos])+players[[#This Row],[puntos_eventos]]</f>
        <v>1200</v>
      </c>
      <c r="D50" s="6" t="str">
        <f>LOOKUP(players[[#This Row],[puntos]],rangos[puntaje],rangos[rango])</f>
        <v>Verde</v>
      </c>
      <c r="E50" s="4">
        <v>0</v>
      </c>
      <c r="F50" s="11" t="str">
        <f>IF(players[[#This Row],[coh]]=1,"COH",IF(INDEX(players_equipos[activo],MATCH(players[[#This Row],[player_id]],players_equipos[player_id],0))=1,INDEX(players_equipos[casa],MATCH(players[[#This Row],[player_id]],players_equipos[player_id],0)),"Mendigo"))</f>
        <v>Red Team</v>
      </c>
      <c r="G50" s="11" t="str">
        <f>IF(players[[#This Row],[coh]]=1,"Inactivo",IF(INDEX(players_equipos[activo],MATCH(players[[#This Row],[player_id]],players_equipos[player_id],0))=1,INDEX(players_equipos[nombre],MATCH(players[[#This Row],[player_id]],players_equipos[player_id],0)),"Inactivo"))</f>
        <v>Arzeus</v>
      </c>
      <c r="H50" s="11" t="str" cm="1">
        <f t="array" ref="H50">VLOOKUP(players[[#This Row],[player_id]],IF(players_equipos[categoria]="Monster",players_equipos[],""),8,FALSE)</f>
        <v>Luxor 2.0</v>
      </c>
      <c r="I50" s="11" cm="1">
        <f t="array" ref="I50">VLOOKUP(players[[#This Row],[player_id]],IF(players_equipos[categoria]="Monster",players_equipos[],""),3,FALSE)</f>
        <v>200</v>
      </c>
      <c r="J50" s="11" t="str" cm="1">
        <f t="array" ref="J50">VLOOKUP(players[[#This Row],[player_id]],IF(players_equipos[categoria]="Sumo",players_equipos[],""),8,FALSE)</f>
        <v>Arzeus</v>
      </c>
      <c r="K50" s="11" cm="1">
        <f t="array" ref="K50">VLOOKUP(players[[#This Row],[player_id]],IF(players_equipos[categoria]="Sumo",players_equipos[],""),3,FALSE)</f>
        <v>400</v>
      </c>
      <c r="L50" s="11" t="str" cm="1">
        <f t="array" ref="L50">VLOOKUP(players[[#This Row],[player_id]],IF(players_equipos[categoria]="Rover",players_equipos[],""),8,FALSE)</f>
        <v>Arzeus</v>
      </c>
      <c r="M50" s="11" cm="1">
        <f t="array" ref="M50">VLOOKUP(players[[#This Row],[player_id]],IF(players_equipos[categoria]="Rover",players_equipos[],""),3,FALSE)</f>
        <v>200</v>
      </c>
      <c r="N50" s="11">
        <f>SUMIF(eventos[player_id],players[[#This Row],[player_id]],eventos[puntos])+SUMIF(asistencia_eventos[player_id],players[[#This Row],[player_id]],asistencia_eventos[puntos])</f>
        <v>0</v>
      </c>
      <c r="Q50"/>
    </row>
    <row r="51" spans="1:17" x14ac:dyDescent="0.25">
      <c r="A51">
        <v>1068738</v>
      </c>
      <c r="B51" t="s">
        <v>349</v>
      </c>
      <c r="C51" s="11">
        <f>SUMIF(players_equipos[player_id],players[[#This Row],[player_id]],players_equipos[puntos])+players[[#This Row],[puntos_eventos]]</f>
        <v>1200</v>
      </c>
      <c r="D51" s="6" t="str">
        <f>LOOKUP(players[[#This Row],[puntos]],rangos[puntaje],rangos[rango])</f>
        <v>Verde</v>
      </c>
      <c r="E51" s="4">
        <v>0</v>
      </c>
      <c r="F51" s="11" t="str">
        <f>IF(players[[#This Row],[coh]]=1,"COH",IF(INDEX(players_equipos[activo],MATCH(players[[#This Row],[player_id]],players_equipos[player_id],0))=1,INDEX(players_equipos[casa],MATCH(players[[#This Row],[player_id]],players_equipos[player_id],0)),"Mendigo"))</f>
        <v>Mendigo</v>
      </c>
      <c r="G51" s="11" t="str">
        <f>IF(players[[#This Row],[coh]]=1,"Inactivo",IF(INDEX(players_equipos[activo],MATCH(players[[#This Row],[player_id]],players_equipos[player_id],0))=1,INDEX(players_equipos[nombre],MATCH(players[[#This Row],[player_id]],players_equipos[player_id],0)),"Inactivo"))</f>
        <v>Inactivo</v>
      </c>
      <c r="H51" s="11" t="str" cm="1">
        <f t="array" ref="H51">VLOOKUP(players[[#This Row],[player_id]],IF(players_equipos[categoria]="Monster",players_equipos[],""),8,FALSE)</f>
        <v>SkyFather</v>
      </c>
      <c r="I51" s="11" cm="1">
        <f t="array" ref="I51">VLOOKUP(players[[#This Row],[player_id]],IF(players_equipos[categoria]="Monster",players_equipos[],""),3,FALSE)</f>
        <v>600</v>
      </c>
      <c r="J51" s="11" t="str" cm="1">
        <f t="array" ref="J51">VLOOKUP(players[[#This Row],[player_id]],IF(players_equipos[categoria]="Sumo",players_equipos[],""),8,FALSE)</f>
        <v>Bödvar</v>
      </c>
      <c r="K51" s="11" cm="1">
        <f t="array" ref="K51">VLOOKUP(players[[#This Row],[player_id]],IF(players_equipos[categoria]="Sumo",players_equipos[],""),3,FALSE)</f>
        <v>200</v>
      </c>
      <c r="L51" s="11" t="str" cm="1">
        <f t="array" ref="L51">VLOOKUP(players[[#This Row],[player_id]],IF(players_equipos[categoria]="Rover",players_equipos[],""),8,FALSE)</f>
        <v>Bifröst</v>
      </c>
      <c r="M51" s="11" cm="1">
        <f t="array" ref="M51">VLOOKUP(players[[#This Row],[player_id]],IF(players_equipos[categoria]="Rover",players_equipos[],""),3,FALSE)</f>
        <v>400</v>
      </c>
      <c r="N51" s="11">
        <f>SUMIF(eventos[player_id],players[[#This Row],[player_id]],eventos[puntos])+SUMIF(asistencia_eventos[player_id],players[[#This Row],[player_id]],asistencia_eventos[puntos])</f>
        <v>0</v>
      </c>
      <c r="Q51"/>
    </row>
    <row r="52" spans="1:17" x14ac:dyDescent="0.25">
      <c r="A52">
        <v>1071694</v>
      </c>
      <c r="B52" t="s">
        <v>329</v>
      </c>
      <c r="C52" s="11">
        <f>SUMIF(players_equipos[player_id],players[[#This Row],[player_id]],players_equipos[puntos])+players[[#This Row],[puntos_eventos]]</f>
        <v>1100</v>
      </c>
      <c r="D52" s="6" t="str">
        <f>LOOKUP(players[[#This Row],[puntos]],rangos[puntaje],rangos[rango])</f>
        <v>Verde</v>
      </c>
      <c r="E52" s="4">
        <v>0</v>
      </c>
      <c r="F52" s="11" t="str">
        <f>IF(players[[#This Row],[coh]]=1,"COH",IF(INDEX(players_equipos[activo],MATCH(players[[#This Row],[player_id]],players_equipos[player_id],0))=1,INDEX(players_equipos[casa],MATCH(players[[#This Row],[player_id]],players_equipos[player_id],0)),"Mendigo"))</f>
        <v>Mendigo</v>
      </c>
      <c r="G52" s="11" t="str">
        <f>IF(players[[#This Row],[coh]]=1,"Inactivo",IF(INDEX(players_equipos[activo],MATCH(players[[#This Row],[player_id]],players_equipos[player_id],0))=1,INDEX(players_equipos[nombre],MATCH(players[[#This Row],[player_id]],players_equipos[player_id],0)),"Inactivo"))</f>
        <v>Inactivo</v>
      </c>
      <c r="H52" s="11" t="str" cm="1">
        <f t="array" ref="H52">VLOOKUP(players[[#This Row],[player_id]],IF(players_equipos[categoria]="Monster",players_equipos[],""),8,FALSE)</f>
        <v>Seiryū</v>
      </c>
      <c r="I52" s="11" cm="1">
        <f t="array" ref="I52">VLOOKUP(players[[#This Row],[player_id]],IF(players_equipos[categoria]="Monster",players_equipos[],""),3,FALSE)</f>
        <v>900</v>
      </c>
      <c r="J52" s="11" t="str" cm="1">
        <f t="array" ref="J52">VLOOKUP(players[[#This Row],[player_id]],IF(players_equipos[categoria]="Sumo",players_equipos[],""),8,FALSE)</f>
        <v>All Mighty</v>
      </c>
      <c r="K52" s="11" cm="1">
        <f t="array" ref="K52">VLOOKUP(players[[#This Row],[player_id]],IF(players_equipos[categoria]="Sumo",players_equipos[],""),3,FALSE)</f>
        <v>200</v>
      </c>
      <c r="L52" s="11" t="e" cm="1">
        <f t="array" ref="L52">VLOOKUP(players[[#This Row],[player_id]],IF(players_equipos[categoria]="Rover",players_equipos[],""),8,FALSE)</f>
        <v>#N/A</v>
      </c>
      <c r="M52" s="11" t="e" cm="1">
        <f t="array" ref="M52">VLOOKUP(players[[#This Row],[player_id]],IF(players_equipos[categoria]="Rover",players_equipos[],""),3,FALSE)</f>
        <v>#N/A</v>
      </c>
      <c r="N52" s="11">
        <f>SUMIF(eventos[player_id],players[[#This Row],[player_id]],eventos[puntos])+SUMIF(asistencia_eventos[player_id],players[[#This Row],[player_id]],asistencia_eventos[puntos])</f>
        <v>0</v>
      </c>
      <c r="Q52"/>
    </row>
    <row r="53" spans="1:17" x14ac:dyDescent="0.25">
      <c r="A53">
        <v>1071553</v>
      </c>
      <c r="B53" t="s">
        <v>330</v>
      </c>
      <c r="C53" s="11">
        <f>SUMIF(players_equipos[player_id],players[[#This Row],[player_id]],players_equipos[puntos])+players[[#This Row],[puntos_eventos]]</f>
        <v>1100</v>
      </c>
      <c r="D53" s="6" t="str">
        <f>LOOKUP(players[[#This Row],[puntos]],rangos[puntaje],rangos[rango])</f>
        <v>Verde</v>
      </c>
      <c r="E53" s="4">
        <v>0</v>
      </c>
      <c r="F53" s="11" t="str">
        <f>IF(players[[#This Row],[coh]]=1,"COH",IF(INDEX(players_equipos[activo],MATCH(players[[#This Row],[player_id]],players_equipos[player_id],0))=1,INDEX(players_equipos[casa],MATCH(players[[#This Row],[player_id]],players_equipos[player_id],0)),"Mendigo"))</f>
        <v>Mendigo</v>
      </c>
      <c r="G53" s="11" t="str">
        <f>IF(players[[#This Row],[coh]]=1,"Inactivo",IF(INDEX(players_equipos[activo],MATCH(players[[#This Row],[player_id]],players_equipos[player_id],0))=1,INDEX(players_equipos[nombre],MATCH(players[[#This Row],[player_id]],players_equipos[player_id],0)),"Inactivo"))</f>
        <v>Inactivo</v>
      </c>
      <c r="H53" s="11" t="str" cm="1">
        <f t="array" ref="H53">VLOOKUP(players[[#This Row],[player_id]],IF(players_equipos[categoria]="Monster",players_equipos[],""),8,FALSE)</f>
        <v>M005</v>
      </c>
      <c r="I53" s="11" cm="1">
        <f t="array" ref="I53">VLOOKUP(players[[#This Row],[player_id]],IF(players_equipos[categoria]="Monster",players_equipos[],""),3,FALSE)</f>
        <v>900</v>
      </c>
      <c r="J53" s="11" t="str" cm="1">
        <f t="array" ref="J53">VLOOKUP(players[[#This Row],[player_id]],IF(players_equipos[categoria]="Sumo",players_equipos[],""),8,FALSE)</f>
        <v>S-005</v>
      </c>
      <c r="K53" s="11" cm="1">
        <f t="array" ref="K53">VLOOKUP(players[[#This Row],[player_id]],IF(players_equipos[categoria]="Sumo",players_equipos[],""),3,FALSE)</f>
        <v>200</v>
      </c>
      <c r="L53" s="11" t="e" cm="1">
        <f t="array" ref="L53">VLOOKUP(players[[#This Row],[player_id]],IF(players_equipos[categoria]="Rover",players_equipos[],""),8,FALSE)</f>
        <v>#N/A</v>
      </c>
      <c r="M53" s="11" t="e" cm="1">
        <f t="array" ref="M53">VLOOKUP(players[[#This Row],[player_id]],IF(players_equipos[categoria]="Rover",players_equipos[],""),3,FALSE)</f>
        <v>#N/A</v>
      </c>
      <c r="N53" s="11">
        <f>SUMIF(eventos[player_id],players[[#This Row],[player_id]],eventos[puntos])+SUMIF(asistencia_eventos[player_id],players[[#This Row],[player_id]],asistencia_eventos[puntos])</f>
        <v>0</v>
      </c>
      <c r="Q53"/>
    </row>
    <row r="54" spans="1:17" x14ac:dyDescent="0.25">
      <c r="A54">
        <v>1071383</v>
      </c>
      <c r="B54" t="s">
        <v>331</v>
      </c>
      <c r="C54" s="11">
        <f>SUMIF(players_equipos[player_id],players[[#This Row],[player_id]],players_equipos[puntos])+players[[#This Row],[puntos_eventos]]</f>
        <v>1100</v>
      </c>
      <c r="D54" s="6" t="str">
        <f>LOOKUP(players[[#This Row],[puntos]],rangos[puntaje],rangos[rango])</f>
        <v>Verde</v>
      </c>
      <c r="E54" s="4">
        <v>0</v>
      </c>
      <c r="F54" s="11" t="str">
        <f>IF(players[[#This Row],[coh]]=1,"COH",IF(INDEX(players_equipos[activo],MATCH(players[[#This Row],[player_id]],players_equipos[player_id],0))=1,INDEX(players_equipos[casa],MATCH(players[[#This Row],[player_id]],players_equipos[player_id],0)),"Mendigo"))</f>
        <v>Mendigo</v>
      </c>
      <c r="G54" s="11" t="str">
        <f>IF(players[[#This Row],[coh]]=1,"Inactivo",IF(INDEX(players_equipos[activo],MATCH(players[[#This Row],[player_id]],players_equipos[player_id],0))=1,INDEX(players_equipos[nombre],MATCH(players[[#This Row],[player_id]],players_equipos[player_id],0)),"Inactivo"))</f>
        <v>Inactivo</v>
      </c>
      <c r="H54" s="11" t="str" cm="1">
        <f t="array" ref="H54">VLOOKUP(players[[#This Row],[player_id]],IF(players_equipos[categoria]="Monster",players_equipos[],""),8,FALSE)</f>
        <v>Centinelas</v>
      </c>
      <c r="I54" s="11" cm="1">
        <f t="array" ref="I54">VLOOKUP(players[[#This Row],[player_id]],IF(players_equipos[categoria]="Monster",players_equipos[],""),3,FALSE)</f>
        <v>900</v>
      </c>
      <c r="J54" s="11" t="str" cm="1">
        <f t="array" ref="J54">VLOOKUP(players[[#This Row],[player_id]],IF(players_equipos[categoria]="Sumo",players_equipos[],""),8,FALSE)</f>
        <v>Centinela 2.0</v>
      </c>
      <c r="K54" s="11" cm="1">
        <f t="array" ref="K54">VLOOKUP(players[[#This Row],[player_id]],IF(players_equipos[categoria]="Sumo",players_equipos[],""),3,FALSE)</f>
        <v>200</v>
      </c>
      <c r="L54" s="11" t="e" cm="1">
        <f t="array" ref="L54">VLOOKUP(players[[#This Row],[player_id]],IF(players_equipos[categoria]="Rover",players_equipos[],""),8,FALSE)</f>
        <v>#N/A</v>
      </c>
      <c r="M54" s="11" t="e" cm="1">
        <f t="array" ref="M54">VLOOKUP(players[[#This Row],[player_id]],IF(players_equipos[categoria]="Rover",players_equipos[],""),3,FALSE)</f>
        <v>#N/A</v>
      </c>
      <c r="N54" s="11">
        <f>SUMIF(eventos[player_id],players[[#This Row],[player_id]],eventos[puntos])+SUMIF(asistencia_eventos[player_id],players[[#This Row],[player_id]],asistencia_eventos[puntos])</f>
        <v>0</v>
      </c>
      <c r="Q54"/>
    </row>
    <row r="55" spans="1:17" x14ac:dyDescent="0.25">
      <c r="A55">
        <v>1071375</v>
      </c>
      <c r="B55" t="s">
        <v>332</v>
      </c>
      <c r="C55" s="11">
        <f>SUMIF(players_equipos[player_id],players[[#This Row],[player_id]],players_equipos[puntos])+players[[#This Row],[puntos_eventos]]</f>
        <v>1100</v>
      </c>
      <c r="D55" s="6" t="str">
        <f>LOOKUP(players[[#This Row],[puntos]],rangos[puntaje],rangos[rango])</f>
        <v>Verde</v>
      </c>
      <c r="E55" s="4">
        <v>0</v>
      </c>
      <c r="F55" s="11" t="str">
        <f>IF(players[[#This Row],[coh]]=1,"COH",IF(INDEX(players_equipos[activo],MATCH(players[[#This Row],[player_id]],players_equipos[player_id],0))=1,INDEX(players_equipos[casa],MATCH(players[[#This Row],[player_id]],players_equipos[player_id],0)),"Mendigo"))</f>
        <v>Mendigo</v>
      </c>
      <c r="G55" s="11" t="str">
        <f>IF(players[[#This Row],[coh]]=1,"Inactivo",IF(INDEX(players_equipos[activo],MATCH(players[[#This Row],[player_id]],players_equipos[player_id],0))=1,INDEX(players_equipos[nombre],MATCH(players[[#This Row],[player_id]],players_equipos[player_id],0)),"Inactivo"))</f>
        <v>Inactivo</v>
      </c>
      <c r="H55" s="11" t="str" cm="1">
        <f t="array" ref="H55">VLOOKUP(players[[#This Row],[player_id]],IF(players_equipos[categoria]="Monster",players_equipos[],""),8,FALSE)</f>
        <v>M005</v>
      </c>
      <c r="I55" s="11" cm="1">
        <f t="array" ref="I55">VLOOKUP(players[[#This Row],[player_id]],IF(players_equipos[categoria]="Monster",players_equipos[],""),3,FALSE)</f>
        <v>900</v>
      </c>
      <c r="J55" s="11" t="str" cm="1">
        <f t="array" ref="J55">VLOOKUP(players[[#This Row],[player_id]],IF(players_equipos[categoria]="Sumo",players_equipos[],""),8,FALSE)</f>
        <v>S-005</v>
      </c>
      <c r="K55" s="11" cm="1">
        <f t="array" ref="K55">VLOOKUP(players[[#This Row],[player_id]],IF(players_equipos[categoria]="Sumo",players_equipos[],""),3,FALSE)</f>
        <v>200</v>
      </c>
      <c r="L55" s="11" t="e" cm="1">
        <f t="array" ref="L55">VLOOKUP(players[[#This Row],[player_id]],IF(players_equipos[categoria]="Rover",players_equipos[],""),8,FALSE)</f>
        <v>#N/A</v>
      </c>
      <c r="M55" s="11" t="e" cm="1">
        <f t="array" ref="M55">VLOOKUP(players[[#This Row],[player_id]],IF(players_equipos[categoria]="Rover",players_equipos[],""),3,FALSE)</f>
        <v>#N/A</v>
      </c>
      <c r="N55" s="11">
        <f>SUMIF(eventos[player_id],players[[#This Row],[player_id]],eventos[puntos])+SUMIF(asistencia_eventos[player_id],players[[#This Row],[player_id]],asistencia_eventos[puntos])</f>
        <v>0</v>
      </c>
      <c r="Q55"/>
    </row>
    <row r="56" spans="1:17" x14ac:dyDescent="0.25">
      <c r="A56">
        <v>1071367</v>
      </c>
      <c r="B56" t="s">
        <v>333</v>
      </c>
      <c r="C56" s="11">
        <f>SUMIF(players_equipos[player_id],players[[#This Row],[player_id]],players_equipos[puntos])+players[[#This Row],[puntos_eventos]]</f>
        <v>1100</v>
      </c>
      <c r="D56" s="6" t="str">
        <f>LOOKUP(players[[#This Row],[puntos]],rangos[puntaje],rangos[rango])</f>
        <v>Verde</v>
      </c>
      <c r="E56" s="4">
        <v>0</v>
      </c>
      <c r="F56" s="11" t="str">
        <f>IF(players[[#This Row],[coh]]=1,"COH",IF(INDEX(players_equipos[activo],MATCH(players[[#This Row],[player_id]],players_equipos[player_id],0))=1,INDEX(players_equipos[casa],MATCH(players[[#This Row],[player_id]],players_equipos[player_id],0)),"Mendigo"))</f>
        <v>Mendigo</v>
      </c>
      <c r="G56" s="11" t="str">
        <f>IF(players[[#This Row],[coh]]=1,"Inactivo",IF(INDEX(players_equipos[activo],MATCH(players[[#This Row],[player_id]],players_equipos[player_id],0))=1,INDEX(players_equipos[nombre],MATCH(players[[#This Row],[player_id]],players_equipos[player_id],0)),"Inactivo"))</f>
        <v>Inactivo</v>
      </c>
      <c r="H56" s="11" t="str" cm="1">
        <f t="array" ref="H56">VLOOKUP(players[[#This Row],[player_id]],IF(players_equipos[categoria]="Monster",players_equipos[],""),8,FALSE)</f>
        <v>Seiryū</v>
      </c>
      <c r="I56" s="11" cm="1">
        <f t="array" ref="I56">VLOOKUP(players[[#This Row],[player_id]],IF(players_equipos[categoria]="Monster",players_equipos[],""),3,FALSE)</f>
        <v>900</v>
      </c>
      <c r="J56" s="11" t="str" cm="1">
        <f t="array" ref="J56">VLOOKUP(players[[#This Row],[player_id]],IF(players_equipos[categoria]="Sumo",players_equipos[],""),8,FALSE)</f>
        <v>All Mighty</v>
      </c>
      <c r="K56" s="11" cm="1">
        <f t="array" ref="K56">VLOOKUP(players[[#This Row],[player_id]],IF(players_equipos[categoria]="Sumo",players_equipos[],""),3,FALSE)</f>
        <v>200</v>
      </c>
      <c r="L56" s="11" t="e" cm="1">
        <f t="array" ref="L56">VLOOKUP(players[[#This Row],[player_id]],IF(players_equipos[categoria]="Rover",players_equipos[],""),8,FALSE)</f>
        <v>#N/A</v>
      </c>
      <c r="M56" s="11" t="e" cm="1">
        <f t="array" ref="M56">VLOOKUP(players[[#This Row],[player_id]],IF(players_equipos[categoria]="Rover",players_equipos[],""),3,FALSE)</f>
        <v>#N/A</v>
      </c>
      <c r="N56" s="11">
        <f>SUMIF(eventos[player_id],players[[#This Row],[player_id]],eventos[puntos])+SUMIF(asistencia_eventos[player_id],players[[#This Row],[player_id]],asistencia_eventos[puntos])</f>
        <v>0</v>
      </c>
      <c r="Q56"/>
    </row>
    <row r="57" spans="1:17" x14ac:dyDescent="0.25">
      <c r="A57">
        <v>1071069</v>
      </c>
      <c r="B57" t="s">
        <v>335</v>
      </c>
      <c r="C57" s="11">
        <f>SUMIF(players_equipos[player_id],players[[#This Row],[player_id]],players_equipos[puntos])+players[[#This Row],[puntos_eventos]]</f>
        <v>1100</v>
      </c>
      <c r="D57" s="6" t="str">
        <f>LOOKUP(players[[#This Row],[puntos]],rangos[puntaje],rangos[rango])</f>
        <v>Verde</v>
      </c>
      <c r="E57" s="4">
        <v>0</v>
      </c>
      <c r="F57" s="11" t="str">
        <f>IF(players[[#This Row],[coh]]=1,"COH",IF(INDEX(players_equipos[activo],MATCH(players[[#This Row],[player_id]],players_equipos[player_id],0))=1,INDEX(players_equipos[casa],MATCH(players[[#This Row],[player_id]],players_equipos[player_id],0)),"Mendigo"))</f>
        <v>Mendigo</v>
      </c>
      <c r="G57" s="11" t="str">
        <f>IF(players[[#This Row],[coh]]=1,"Inactivo",IF(INDEX(players_equipos[activo],MATCH(players[[#This Row],[player_id]],players_equipos[player_id],0))=1,INDEX(players_equipos[nombre],MATCH(players[[#This Row],[player_id]],players_equipos[player_id],0)),"Inactivo"))</f>
        <v>Inactivo</v>
      </c>
      <c r="H57" s="11" t="str" cm="1">
        <f t="array" ref="H57">VLOOKUP(players[[#This Row],[player_id]],IF(players_equipos[categoria]="Monster",players_equipos[],""),8,FALSE)</f>
        <v>Centinelas</v>
      </c>
      <c r="I57" s="11" cm="1">
        <f t="array" ref="I57">VLOOKUP(players[[#This Row],[player_id]],IF(players_equipos[categoria]="Monster",players_equipos[],""),3,FALSE)</f>
        <v>900</v>
      </c>
      <c r="J57" s="11" t="str" cm="1">
        <f t="array" ref="J57">VLOOKUP(players[[#This Row],[player_id]],IF(players_equipos[categoria]="Sumo",players_equipos[],""),8,FALSE)</f>
        <v>Centinela 2.0</v>
      </c>
      <c r="K57" s="11" cm="1">
        <f t="array" ref="K57">VLOOKUP(players[[#This Row],[player_id]],IF(players_equipos[categoria]="Sumo",players_equipos[],""),3,FALSE)</f>
        <v>200</v>
      </c>
      <c r="L57" s="11" t="e" cm="1">
        <f t="array" ref="L57">VLOOKUP(players[[#This Row],[player_id]],IF(players_equipos[categoria]="Rover",players_equipos[],""),8,FALSE)</f>
        <v>#N/A</v>
      </c>
      <c r="M57" s="11" t="e" cm="1">
        <f t="array" ref="M57">VLOOKUP(players[[#This Row],[player_id]],IF(players_equipos[categoria]="Rover",players_equipos[],""),3,FALSE)</f>
        <v>#N/A</v>
      </c>
      <c r="N57" s="11">
        <f>SUMIF(eventos[player_id],players[[#This Row],[player_id]],eventos[puntos])+SUMIF(asistencia_eventos[player_id],players[[#This Row],[player_id]],asistencia_eventos[puntos])</f>
        <v>0</v>
      </c>
      <c r="Q57"/>
    </row>
    <row r="58" spans="1:17" x14ac:dyDescent="0.25">
      <c r="A58">
        <v>1070626</v>
      </c>
      <c r="B58" t="s">
        <v>339</v>
      </c>
      <c r="C58" s="11">
        <f>SUMIF(players_equipos[player_id],players[[#This Row],[player_id]],players_equipos[puntos])+players[[#This Row],[puntos_eventos]]</f>
        <v>1100</v>
      </c>
      <c r="D58" s="6" t="str">
        <f>LOOKUP(players[[#This Row],[puntos]],rangos[puntaje],rangos[rango])</f>
        <v>Verde</v>
      </c>
      <c r="E58" s="4">
        <v>0</v>
      </c>
      <c r="F58" s="11" t="str">
        <f>IF(players[[#This Row],[coh]]=1,"COH",IF(INDEX(players_equipos[activo],MATCH(players[[#This Row],[player_id]],players_equipos[player_id],0))=1,INDEX(players_equipos[casa],MATCH(players[[#This Row],[player_id]],players_equipos[player_id],0)),"Mendigo"))</f>
        <v>Mendigo</v>
      </c>
      <c r="G58" s="11" t="str">
        <f>IF(players[[#This Row],[coh]]=1,"Inactivo",IF(INDEX(players_equipos[activo],MATCH(players[[#This Row],[player_id]],players_equipos[player_id],0))=1,INDEX(players_equipos[nombre],MATCH(players[[#This Row],[player_id]],players_equipos[player_id],0)),"Inactivo"))</f>
        <v>Inactivo</v>
      </c>
      <c r="H58" s="11" t="str" cm="1">
        <f t="array" ref="H58">VLOOKUP(players[[#This Row],[player_id]],IF(players_equipos[categoria]="Monster",players_equipos[],""),8,FALSE)</f>
        <v>M005</v>
      </c>
      <c r="I58" s="11" cm="1">
        <f t="array" ref="I58">VLOOKUP(players[[#This Row],[player_id]],IF(players_equipos[categoria]="Monster",players_equipos[],""),3,FALSE)</f>
        <v>900</v>
      </c>
      <c r="J58" s="11" t="str" cm="1">
        <f t="array" ref="J58">VLOOKUP(players[[#This Row],[player_id]],IF(players_equipos[categoria]="Sumo",players_equipos[],""),8,FALSE)</f>
        <v>S-005</v>
      </c>
      <c r="K58" s="11" cm="1">
        <f t="array" ref="K58">VLOOKUP(players[[#This Row],[player_id]],IF(players_equipos[categoria]="Sumo",players_equipos[],""),3,FALSE)</f>
        <v>200</v>
      </c>
      <c r="L58" s="11" t="e" cm="1">
        <f t="array" ref="L58">VLOOKUP(players[[#This Row],[player_id]],IF(players_equipos[categoria]="Rover",players_equipos[],""),8,FALSE)</f>
        <v>#N/A</v>
      </c>
      <c r="M58" s="11" t="e" cm="1">
        <f t="array" ref="M58">VLOOKUP(players[[#This Row],[player_id]],IF(players_equipos[categoria]="Rover",players_equipos[],""),3,FALSE)</f>
        <v>#N/A</v>
      </c>
      <c r="N58" s="11">
        <f>SUMIF(eventos[player_id],players[[#This Row],[player_id]],eventos[puntos])+SUMIF(asistencia_eventos[player_id],players[[#This Row],[player_id]],asistencia_eventos[puntos])</f>
        <v>0</v>
      </c>
      <c r="Q58"/>
    </row>
    <row r="59" spans="1:17" x14ac:dyDescent="0.25">
      <c r="A59">
        <v>1070542</v>
      </c>
      <c r="B59" t="s">
        <v>342</v>
      </c>
      <c r="C59" s="11">
        <f>SUMIF(players_equipos[player_id],players[[#This Row],[player_id]],players_equipos[puntos])+players[[#This Row],[puntos_eventos]]</f>
        <v>1100</v>
      </c>
      <c r="D59" s="6" t="str">
        <f>LOOKUP(players[[#This Row],[puntos]],rangos[puntaje],rangos[rango])</f>
        <v>Verde</v>
      </c>
      <c r="E59" s="4">
        <v>0</v>
      </c>
      <c r="F59" s="11" t="str">
        <f>IF(players[[#This Row],[coh]]=1,"COH",IF(INDEX(players_equipos[activo],MATCH(players[[#This Row],[player_id]],players_equipos[player_id],0))=1,INDEX(players_equipos[casa],MATCH(players[[#This Row],[player_id]],players_equipos[player_id],0)),"Mendigo"))</f>
        <v>Mendigo</v>
      </c>
      <c r="G59" s="11" t="str">
        <f>IF(players[[#This Row],[coh]]=1,"Inactivo",IF(INDEX(players_equipos[activo],MATCH(players[[#This Row],[player_id]],players_equipos[player_id],0))=1,INDEX(players_equipos[nombre],MATCH(players[[#This Row],[player_id]],players_equipos[player_id],0)),"Inactivo"))</f>
        <v>Inactivo</v>
      </c>
      <c r="H59" s="11" t="str" cm="1">
        <f t="array" ref="H59">VLOOKUP(players[[#This Row],[player_id]],IF(players_equipos[categoria]="Monster",players_equipos[],""),8,FALSE)</f>
        <v>Seiryū</v>
      </c>
      <c r="I59" s="11" cm="1">
        <f t="array" ref="I59">VLOOKUP(players[[#This Row],[player_id]],IF(players_equipos[categoria]="Monster",players_equipos[],""),3,FALSE)</f>
        <v>900</v>
      </c>
      <c r="J59" s="11" t="str" cm="1">
        <f t="array" ref="J59">VLOOKUP(players[[#This Row],[player_id]],IF(players_equipos[categoria]="Sumo",players_equipos[],""),8,FALSE)</f>
        <v>All Mighty</v>
      </c>
      <c r="K59" s="11" cm="1">
        <f t="array" ref="K59">VLOOKUP(players[[#This Row],[player_id]],IF(players_equipos[categoria]="Sumo",players_equipos[],""),3,FALSE)</f>
        <v>200</v>
      </c>
      <c r="L59" s="11" t="e" cm="1">
        <f t="array" ref="L59">VLOOKUP(players[[#This Row],[player_id]],IF(players_equipos[categoria]="Rover",players_equipos[],""),8,FALSE)</f>
        <v>#N/A</v>
      </c>
      <c r="M59" s="11" t="e" cm="1">
        <f t="array" ref="M59">VLOOKUP(players[[#This Row],[player_id]],IF(players_equipos[categoria]="Rover",players_equipos[],""),3,FALSE)</f>
        <v>#N/A</v>
      </c>
      <c r="N59" s="11">
        <f>SUMIF(eventos[player_id],players[[#This Row],[player_id]],eventos[puntos])+SUMIF(asistencia_eventos[player_id],players[[#This Row],[player_id]],asistencia_eventos[puntos])</f>
        <v>0</v>
      </c>
      <c r="Q59"/>
    </row>
    <row r="60" spans="1:17" x14ac:dyDescent="0.25">
      <c r="A60">
        <v>1068028</v>
      </c>
      <c r="B60" t="s">
        <v>383</v>
      </c>
      <c r="C60" s="11">
        <f>SUMIF(players_equipos[player_id],players[[#This Row],[player_id]],players_equipos[puntos])+players[[#This Row],[puntos_eventos]]</f>
        <v>1100</v>
      </c>
      <c r="D60" s="6" t="str">
        <f>LOOKUP(players[[#This Row],[puntos]],rangos[puntaje],rangos[rango])</f>
        <v>Verde</v>
      </c>
      <c r="E60" s="4">
        <v>0</v>
      </c>
      <c r="F60" s="11" t="str">
        <f>IF(players[[#This Row],[coh]]=1,"COH",IF(INDEX(players_equipos[activo],MATCH(players[[#This Row],[player_id]],players_equipos[player_id],0))=1,INDEX(players_equipos[casa],MATCH(players[[#This Row],[player_id]],players_equipos[player_id],0)),"Mendigo"))</f>
        <v>Mendigo</v>
      </c>
      <c r="G60" s="11" t="str">
        <f>IF(players[[#This Row],[coh]]=1,"Inactivo",IF(INDEX(players_equipos[activo],MATCH(players[[#This Row],[player_id]],players_equipos[player_id],0))=1,INDEX(players_equipos[nombre],MATCH(players[[#This Row],[player_id]],players_equipos[player_id],0)),"Inactivo"))</f>
        <v>Inactivo</v>
      </c>
      <c r="H60" s="11" t="e" cm="1">
        <f t="array" ref="H60">VLOOKUP(players[[#This Row],[player_id]],IF(players_equipos[categoria]="Monster",players_equipos[],""),8,FALSE)</f>
        <v>#N/A</v>
      </c>
      <c r="I60" s="11" t="e" cm="1">
        <f t="array" ref="I60">VLOOKUP(players[[#This Row],[player_id]],IF(players_equipos[categoria]="Monster",players_equipos[],""),3,FALSE)</f>
        <v>#N/A</v>
      </c>
      <c r="J60" s="11" t="str" cm="1">
        <f t="array" ref="J60">VLOOKUP(players[[#This Row],[player_id]],IF(players_equipos[categoria]="Sumo",players_equipos[],""),8,FALSE)</f>
        <v>AMMDI</v>
      </c>
      <c r="K60" s="11" cm="1">
        <f t="array" ref="K60">VLOOKUP(players[[#This Row],[player_id]],IF(players_equipos[categoria]="Sumo",players_equipos[],""),3,FALSE)</f>
        <v>900</v>
      </c>
      <c r="L60" s="11" t="e" cm="1">
        <f t="array" ref="L60">VLOOKUP(players[[#This Row],[player_id]],IF(players_equipos[categoria]="Rover",players_equipos[],""),8,FALSE)</f>
        <v>#N/A</v>
      </c>
      <c r="M60" s="11" t="e" cm="1">
        <f t="array" ref="M60">VLOOKUP(players[[#This Row],[player_id]],IF(players_equipos[categoria]="Rover",players_equipos[],""),3,FALSE)</f>
        <v>#N/A</v>
      </c>
      <c r="N60" s="11">
        <f>SUMIF(eventos[player_id],players[[#This Row],[player_id]],eventos[puntos])+SUMIF(asistencia_eventos[player_id],players[[#This Row],[player_id]],asistencia_eventos[puntos])</f>
        <v>0</v>
      </c>
      <c r="Q60"/>
    </row>
    <row r="61" spans="1:17" x14ac:dyDescent="0.25">
      <c r="A61">
        <v>1067027</v>
      </c>
      <c r="B61" t="s">
        <v>385</v>
      </c>
      <c r="C61" s="11">
        <f>SUMIF(players_equipos[player_id],players[[#This Row],[player_id]],players_equipos[puntos])+players[[#This Row],[puntos_eventos]]</f>
        <v>1100</v>
      </c>
      <c r="D61" s="6" t="str">
        <f>LOOKUP(players[[#This Row],[puntos]],rangos[puntaje],rangos[rango])</f>
        <v>Verde</v>
      </c>
      <c r="E61" s="4">
        <v>0</v>
      </c>
      <c r="F61" s="11" t="str">
        <f>IF(players[[#This Row],[coh]]=1,"COH",IF(INDEX(players_equipos[activo],MATCH(players[[#This Row],[player_id]],players_equipos[player_id],0))=1,INDEX(players_equipos[casa],MATCH(players[[#This Row],[player_id]],players_equipos[player_id],0)),"Mendigo"))</f>
        <v>Mendigo</v>
      </c>
      <c r="G61" s="11" t="str">
        <f>IF(players[[#This Row],[coh]]=1,"Inactivo",IF(INDEX(players_equipos[activo],MATCH(players[[#This Row],[player_id]],players_equipos[player_id],0))=1,INDEX(players_equipos[nombre],MATCH(players[[#This Row],[player_id]],players_equipos[player_id],0)),"Inactivo"))</f>
        <v>Inactivo</v>
      </c>
      <c r="H61" s="11" t="e" cm="1">
        <f t="array" ref="H61">VLOOKUP(players[[#This Row],[player_id]],IF(players_equipos[categoria]="Monster",players_equipos[],""),8,FALSE)</f>
        <v>#N/A</v>
      </c>
      <c r="I61" s="11" t="e" cm="1">
        <f t="array" ref="I61">VLOOKUP(players[[#This Row],[player_id]],IF(players_equipos[categoria]="Monster",players_equipos[],""),3,FALSE)</f>
        <v>#N/A</v>
      </c>
      <c r="J61" s="11" t="str" cm="1">
        <f t="array" ref="J61">VLOOKUP(players[[#This Row],[player_id]],IF(players_equipos[categoria]="Sumo",players_equipos[],""),8,FALSE)</f>
        <v>MetaBee</v>
      </c>
      <c r="K61" s="11" cm="1">
        <f t="array" ref="K61">VLOOKUP(players[[#This Row],[player_id]],IF(players_equipos[categoria]="Sumo",players_equipos[],""),3,FALSE)</f>
        <v>900</v>
      </c>
      <c r="L61" s="11" t="e" cm="1">
        <f t="array" ref="L61">VLOOKUP(players[[#This Row],[player_id]],IF(players_equipos[categoria]="Rover",players_equipos[],""),8,FALSE)</f>
        <v>#N/A</v>
      </c>
      <c r="M61" s="11" t="e" cm="1">
        <f t="array" ref="M61">VLOOKUP(players[[#This Row],[player_id]],IF(players_equipos[categoria]="Rover",players_equipos[],""),3,FALSE)</f>
        <v>#N/A</v>
      </c>
      <c r="N61" s="11">
        <f>SUMIF(eventos[player_id],players[[#This Row],[player_id]],eventos[puntos])+SUMIF(asistencia_eventos[player_id],players[[#This Row],[player_id]],asistencia_eventos[puntos])</f>
        <v>0</v>
      </c>
      <c r="Q61"/>
    </row>
    <row r="62" spans="1:17" x14ac:dyDescent="0.25">
      <c r="A62">
        <v>1066134</v>
      </c>
      <c r="B62" t="s">
        <v>384</v>
      </c>
      <c r="C62" s="11">
        <f>SUMIF(players_equipos[player_id],players[[#This Row],[player_id]],players_equipos[puntos])+players[[#This Row],[puntos_eventos]]</f>
        <v>1100</v>
      </c>
      <c r="D62" s="6" t="str">
        <f>LOOKUP(players[[#This Row],[puntos]],rangos[puntaje],rangos[rango])</f>
        <v>Verde</v>
      </c>
      <c r="E62" s="4">
        <v>0</v>
      </c>
      <c r="F62" s="11" t="str">
        <f>IF(players[[#This Row],[coh]]=1,"COH",IF(INDEX(players_equipos[activo],MATCH(players[[#This Row],[player_id]],players_equipos[player_id],0))=1,INDEX(players_equipos[casa],MATCH(players[[#This Row],[player_id]],players_equipos[player_id],0)),"Mendigo"))</f>
        <v>Mendigo</v>
      </c>
      <c r="G62" s="11" t="str">
        <f>IF(players[[#This Row],[coh]]=1,"Inactivo",IF(INDEX(players_equipos[activo],MATCH(players[[#This Row],[player_id]],players_equipos[player_id],0))=1,INDEX(players_equipos[nombre],MATCH(players[[#This Row],[player_id]],players_equipos[player_id],0)),"Inactivo"))</f>
        <v>Inactivo</v>
      </c>
      <c r="H62" s="11" t="e" cm="1">
        <f t="array" ref="H62">VLOOKUP(players[[#This Row],[player_id]],IF(players_equipos[categoria]="Monster",players_equipos[],""),8,FALSE)</f>
        <v>#N/A</v>
      </c>
      <c r="I62" s="11" t="e" cm="1">
        <f t="array" ref="I62">VLOOKUP(players[[#This Row],[player_id]],IF(players_equipos[categoria]="Monster",players_equipos[],""),3,FALSE)</f>
        <v>#N/A</v>
      </c>
      <c r="J62" s="11" t="str" cm="1">
        <f t="array" ref="J62">VLOOKUP(players[[#This Row],[player_id]],IF(players_equipos[categoria]="Sumo",players_equipos[],""),8,FALSE)</f>
        <v>AMMDI</v>
      </c>
      <c r="K62" s="11" cm="1">
        <f t="array" ref="K62">VLOOKUP(players[[#This Row],[player_id]],IF(players_equipos[categoria]="Sumo",players_equipos[],""),3,FALSE)</f>
        <v>900</v>
      </c>
      <c r="L62" s="11" t="e" cm="1">
        <f t="array" ref="L62">VLOOKUP(players[[#This Row],[player_id]],IF(players_equipos[categoria]="Rover",players_equipos[],""),8,FALSE)</f>
        <v>#N/A</v>
      </c>
      <c r="M62" s="11" t="e" cm="1">
        <f t="array" ref="M62">VLOOKUP(players[[#This Row],[player_id]],IF(players_equipos[categoria]="Rover",players_equipos[],""),3,FALSE)</f>
        <v>#N/A</v>
      </c>
      <c r="N62" s="11">
        <f>SUMIF(eventos[player_id],players[[#This Row],[player_id]],eventos[puntos])+SUMIF(asistencia_eventos[player_id],players[[#This Row],[player_id]],asistencia_eventos[puntos])</f>
        <v>0</v>
      </c>
      <c r="Q62"/>
    </row>
    <row r="63" spans="1:17" x14ac:dyDescent="0.25">
      <c r="A63">
        <v>1065029</v>
      </c>
      <c r="B63" t="s">
        <v>359</v>
      </c>
      <c r="C63" s="11">
        <f>SUMIF(players_equipos[player_id],players[[#This Row],[player_id]],players_equipos[puntos])+players[[#This Row],[puntos_eventos]]</f>
        <v>1100</v>
      </c>
      <c r="D63" s="6" t="str">
        <f>LOOKUP(players[[#This Row],[puntos]],rangos[puntaje],rangos[rango])</f>
        <v>Verde</v>
      </c>
      <c r="E63" s="4">
        <v>0</v>
      </c>
      <c r="F63" s="11" t="str">
        <f>IF(players[[#This Row],[coh]]=1,"COH",IF(INDEX(players_equipos[activo],MATCH(players[[#This Row],[player_id]],players_equipos[player_id],0))=1,INDEX(players_equipos[casa],MATCH(players[[#This Row],[player_id]],players_equipos[player_id],0)),"Mendigo"))</f>
        <v>Mendigo</v>
      </c>
      <c r="G63" s="11" t="str">
        <f>IF(players[[#This Row],[coh]]=1,"Inactivo",IF(INDEX(players_equipos[activo],MATCH(players[[#This Row],[player_id]],players_equipos[player_id],0))=1,INDEX(players_equipos[nombre],MATCH(players[[#This Row],[player_id]],players_equipos[player_id],0)),"Inactivo"))</f>
        <v>Inactivo</v>
      </c>
      <c r="H63" s="11" t="e" cm="1">
        <f t="array" ref="H63">VLOOKUP(players[[#This Row],[player_id]],IF(players_equipos[categoria]="Monster",players_equipos[],""),8,FALSE)</f>
        <v>#N/A</v>
      </c>
      <c r="I63" s="11" t="e" cm="1">
        <f t="array" ref="I63">VLOOKUP(players[[#This Row],[player_id]],IF(players_equipos[categoria]="Monster",players_equipos[],""),3,FALSE)</f>
        <v>#N/A</v>
      </c>
      <c r="J63" s="11" t="str" cm="1">
        <f t="array" ref="J63">VLOOKUP(players[[#This Row],[player_id]],IF(players_equipos[categoria]="Sumo",players_equipos[],""),8,FALSE)</f>
        <v>AMMDI</v>
      </c>
      <c r="K63" s="11" cm="1">
        <f t="array" ref="K63">VLOOKUP(players[[#This Row],[player_id]],IF(players_equipos[categoria]="Sumo",players_equipos[],""),3,FALSE)</f>
        <v>900</v>
      </c>
      <c r="L63" s="11" t="e" cm="1">
        <f t="array" ref="L63">VLOOKUP(players[[#This Row],[player_id]],IF(players_equipos[categoria]="Rover",players_equipos[],""),8,FALSE)</f>
        <v>#N/A</v>
      </c>
      <c r="M63" s="11" t="e" cm="1">
        <f t="array" ref="M63">VLOOKUP(players[[#This Row],[player_id]],IF(players_equipos[categoria]="Rover",players_equipos[],""),3,FALSE)</f>
        <v>#N/A</v>
      </c>
      <c r="N63" s="11">
        <f>SUMIF(eventos[player_id],players[[#This Row],[player_id]],eventos[puntos])+SUMIF(asistencia_eventos[player_id],players[[#This Row],[player_id]],asistencia_eventos[puntos])</f>
        <v>0</v>
      </c>
      <c r="Q63"/>
    </row>
    <row r="64" spans="1:17" x14ac:dyDescent="0.25">
      <c r="A64">
        <v>1076686</v>
      </c>
      <c r="B64" t="s">
        <v>304</v>
      </c>
      <c r="C64" s="11">
        <f>SUMIF(players_equipos[player_id],players[[#This Row],[player_id]],players_equipos[puntos])+players[[#This Row],[puntos_eventos]]</f>
        <v>1000</v>
      </c>
      <c r="D64" s="6" t="str">
        <f>LOOKUP(players[[#This Row],[puntos]],rangos[puntaje],rangos[rango])</f>
        <v>Verde</v>
      </c>
      <c r="E64" s="4">
        <v>0</v>
      </c>
      <c r="F64" s="11" t="str">
        <f>IF(players[[#This Row],[coh]]=1,"COH",IF(INDEX(players_equipos[activo],MATCH(players[[#This Row],[player_id]],players_equipos[player_id],0))=1,INDEX(players_equipos[casa],MATCH(players[[#This Row],[player_id]],players_equipos[player_id],0)),"Mendigo"))</f>
        <v>Red Team</v>
      </c>
      <c r="G64" s="11" t="str">
        <f>IF(players[[#This Row],[coh]]=1,"Inactivo",IF(INDEX(players_equipos[activo],MATCH(players[[#This Row],[player_id]],players_equipos[player_id],0))=1,INDEX(players_equipos[nombre],MATCH(players[[#This Row],[player_id]],players_equipos[player_id],0)),"Inactivo"))</f>
        <v>Arzeus</v>
      </c>
      <c r="H64" s="11" t="str" cm="1">
        <f t="array" ref="H64">VLOOKUP(players[[#This Row],[player_id]],IF(players_equipos[categoria]="Monster",players_equipos[],""),8,FALSE)</f>
        <v>Rino</v>
      </c>
      <c r="I64" s="11" cm="1">
        <f t="array" ref="I64">VLOOKUP(players[[#This Row],[player_id]],IF(players_equipos[categoria]="Monster",players_equipos[],""),3,FALSE)</f>
        <v>200</v>
      </c>
      <c r="J64" s="11" t="str" cm="1">
        <f t="array" ref="J64">VLOOKUP(players[[#This Row],[player_id]],IF(players_equipos[categoria]="Sumo",players_equipos[],""),8,FALSE)</f>
        <v>Arzeus</v>
      </c>
      <c r="K64" s="11" cm="1">
        <f t="array" ref="K64">VLOOKUP(players[[#This Row],[player_id]],IF(players_equipos[categoria]="Sumo",players_equipos[],""),3,FALSE)</f>
        <v>400</v>
      </c>
      <c r="L64" s="11" t="str" cm="1">
        <f t="array" ref="L64">VLOOKUP(players[[#This Row],[player_id]],IF(players_equipos[categoria]="Rover",players_equipos[],""),8,FALSE)</f>
        <v>Arzeus</v>
      </c>
      <c r="M64" s="11" cm="1">
        <f t="array" ref="M64">VLOOKUP(players[[#This Row],[player_id]],IF(players_equipos[categoria]="Rover",players_equipos[],""),3,FALSE)</f>
        <v>200</v>
      </c>
      <c r="N64" s="11">
        <f>SUMIF(eventos[player_id],players[[#This Row],[player_id]],eventos[puntos])+SUMIF(asistencia_eventos[player_id],players[[#This Row],[player_id]],asistencia_eventos[puntos])</f>
        <v>0</v>
      </c>
      <c r="Q64"/>
    </row>
    <row r="65" spans="1:17" x14ac:dyDescent="0.25">
      <c r="A65">
        <v>1072566</v>
      </c>
      <c r="B65" t="s">
        <v>34</v>
      </c>
      <c r="C65" s="11">
        <f>SUMIF(players_equipos[player_id],players[[#This Row],[player_id]],players_equipos[puntos])+players[[#This Row],[puntos_eventos]]</f>
        <v>1000</v>
      </c>
      <c r="D65" s="6" t="str">
        <f>LOOKUP(players[[#This Row],[puntos]],rangos[puntaje],rangos[rango])</f>
        <v>Verde</v>
      </c>
      <c r="E65" s="4">
        <v>0</v>
      </c>
      <c r="F65" s="11" t="str">
        <f>IF(players[[#This Row],[coh]]=1,"COH",IF(INDEX(players_equipos[activo],MATCH(players[[#This Row],[player_id]],players_equipos[player_id],0))=1,INDEX(players_equipos[casa],MATCH(players[[#This Row],[player_id]],players_equipos[player_id],0)),"Mendigo"))</f>
        <v>Blue Team</v>
      </c>
      <c r="G65" s="11" t="str">
        <f>IF(players[[#This Row],[coh]]=1,"Inactivo",IF(INDEX(players_equipos[activo],MATCH(players[[#This Row],[player_id]],players_equipos[player_id],0))=1,INDEX(players_equipos[nombre],MATCH(players[[#This Row],[player_id]],players_equipos[player_id],0)),"Inactivo"))</f>
        <v>Curiolasux</v>
      </c>
      <c r="H65" s="11" t="str" cm="1">
        <f t="array" ref="H65">VLOOKUP(players[[#This Row],[player_id]],IF(players_equipos[categoria]="Monster",players_equipos[],""),8,FALSE)</f>
        <v>Curiosity</v>
      </c>
      <c r="I65" s="11" cm="1">
        <f t="array" ref="I65">VLOOKUP(players[[#This Row],[player_id]],IF(players_equipos[categoria]="Monster",players_equipos[],""),3,FALSE)</f>
        <v>600</v>
      </c>
      <c r="J65" s="11" t="str" cm="1">
        <f t="array" ref="J65">VLOOKUP(players[[#This Row],[player_id]],IF(players_equipos[categoria]="Sumo",players_equipos[],""),8,FALSE)</f>
        <v>Curiosity 2.0</v>
      </c>
      <c r="K65" s="11" cm="1">
        <f t="array" ref="K65">VLOOKUP(players[[#This Row],[player_id]],IF(players_equipos[categoria]="Sumo",players_equipos[],""),3,FALSE)</f>
        <v>200</v>
      </c>
      <c r="L65" s="11" t="str" cm="1">
        <f t="array" ref="L65">VLOOKUP(players[[#This Row],[player_id]],IF(players_equipos[categoria]="Rover",players_equipos[],""),8,FALSE)</f>
        <v>Curiolasux</v>
      </c>
      <c r="M65" s="11" cm="1">
        <f t="array" ref="M65">VLOOKUP(players[[#This Row],[player_id]],IF(players_equipos[categoria]="Rover",players_equipos[],""),3,FALSE)</f>
        <v>200</v>
      </c>
      <c r="N65" s="11">
        <f>SUMIF(eventos[player_id],players[[#This Row],[player_id]],eventos[puntos])+SUMIF(asistencia_eventos[player_id],players[[#This Row],[player_id]],asistencia_eventos[puntos])</f>
        <v>0</v>
      </c>
      <c r="Q65"/>
    </row>
    <row r="66" spans="1:17" x14ac:dyDescent="0.25">
      <c r="A66">
        <v>1072121</v>
      </c>
      <c r="B66" t="s">
        <v>35</v>
      </c>
      <c r="C66" s="11">
        <f>SUMIF(players_equipos[player_id],players[[#This Row],[player_id]],players_equipos[puntos])+players[[#This Row],[puntos_eventos]]</f>
        <v>1000</v>
      </c>
      <c r="D66" s="6" t="str">
        <f>LOOKUP(players[[#This Row],[puntos]],rangos[puntaje],rangos[rango])</f>
        <v>Verde</v>
      </c>
      <c r="E66" s="4">
        <v>1</v>
      </c>
      <c r="F66" s="11" t="str">
        <f>IF(players[[#This Row],[coh]]=1,"COH",IF(INDEX(players_equipos[activo],MATCH(players[[#This Row],[player_id]],players_equipos[player_id],0))=1,INDEX(players_equipos[casa],MATCH(players[[#This Row],[player_id]],players_equipos[player_id],0)),"Mendigo"))</f>
        <v>COH</v>
      </c>
      <c r="G66" s="11" t="str">
        <f>IF(players[[#This Row],[coh]]=1,"Inactivo",IF(INDEX(players_equipos[activo],MATCH(players[[#This Row],[player_id]],players_equipos[player_id],0))=1,INDEX(players_equipos[nombre],MATCH(players[[#This Row],[player_id]],players_equipos[player_id],0)),"Inactivo"))</f>
        <v>Inactivo</v>
      </c>
      <c r="H66" s="11" t="str" cm="1">
        <f t="array" ref="H66">VLOOKUP(players[[#This Row],[player_id]],IF(players_equipos[categoria]="Monster",players_equipos[],""),8,FALSE)</f>
        <v>Laxus</v>
      </c>
      <c r="I66" s="11" cm="1">
        <f t="array" ref="I66">VLOOKUP(players[[#This Row],[player_id]],IF(players_equipos[categoria]="Monster",players_equipos[],""),3,FALSE)</f>
        <v>600</v>
      </c>
      <c r="J66" s="11" t="str" cm="1">
        <f t="array" ref="J66">VLOOKUP(players[[#This Row],[player_id]],IF(players_equipos[categoria]="Sumo",players_equipos[],""),8,FALSE)</f>
        <v>Laxus</v>
      </c>
      <c r="K66" s="11" cm="1">
        <f t="array" ref="K66">VLOOKUP(players[[#This Row],[player_id]],IF(players_equipos[categoria]="Sumo",players_equipos[],""),3,FALSE)</f>
        <v>200</v>
      </c>
      <c r="L66" s="11" t="str" cm="1">
        <f t="array" ref="L66">VLOOKUP(players[[#This Row],[player_id]],IF(players_equipos[categoria]="Rover",players_equipos[],""),8,FALSE)</f>
        <v>Curiolasux</v>
      </c>
      <c r="M66" s="11" cm="1">
        <f t="array" ref="M66">VLOOKUP(players[[#This Row],[player_id]],IF(players_equipos[categoria]="Rover",players_equipos[],""),3,FALSE)</f>
        <v>200</v>
      </c>
      <c r="N66" s="11">
        <f>SUMIF(eventos[player_id],players[[#This Row],[player_id]],eventos[puntos])+SUMIF(asistencia_eventos[player_id],players[[#This Row],[player_id]],asistencia_eventos[puntos])</f>
        <v>0</v>
      </c>
      <c r="Q66"/>
    </row>
    <row r="67" spans="1:17" x14ac:dyDescent="0.25">
      <c r="A67">
        <v>1071065</v>
      </c>
      <c r="B67" t="s">
        <v>336</v>
      </c>
      <c r="C67" s="11">
        <f>SUMIF(players_equipos[player_id],players[[#This Row],[player_id]],players_equipos[puntos])+players[[#This Row],[puntos_eventos]]</f>
        <v>1000</v>
      </c>
      <c r="D67" s="6" t="str">
        <f>LOOKUP(players[[#This Row],[puntos]],rangos[puntaje],rangos[rango])</f>
        <v>Verde</v>
      </c>
      <c r="E67" s="4">
        <v>0</v>
      </c>
      <c r="F67" s="11" t="str">
        <f>IF(players[[#This Row],[coh]]=1,"COH",IF(INDEX(players_equipos[activo],MATCH(players[[#This Row],[player_id]],players_equipos[player_id],0))=1,INDEX(players_equipos[casa],MATCH(players[[#This Row],[player_id]],players_equipos[player_id],0)),"Mendigo"))</f>
        <v>Mendigo</v>
      </c>
      <c r="G67" s="11" t="str">
        <f>IF(players[[#This Row],[coh]]=1,"Inactivo",IF(INDEX(players_equipos[activo],MATCH(players[[#This Row],[player_id]],players_equipos[player_id],0))=1,INDEX(players_equipos[nombre],MATCH(players[[#This Row],[player_id]],players_equipos[player_id],0)),"Inactivo"))</f>
        <v>Inactivo</v>
      </c>
      <c r="H67" s="11" t="e" cm="1">
        <f t="array" ref="H67">VLOOKUP(players[[#This Row],[player_id]],IF(players_equipos[categoria]="Monster",players_equipos[],""),8,FALSE)</f>
        <v>#N/A</v>
      </c>
      <c r="I67" s="11" t="e" cm="1">
        <f t="array" ref="I67">VLOOKUP(players[[#This Row],[player_id]],IF(players_equipos[categoria]="Monster",players_equipos[],""),3,FALSE)</f>
        <v>#N/A</v>
      </c>
      <c r="J67" s="11" t="str" cm="1">
        <f t="array" ref="J67">VLOOKUP(players[[#This Row],[player_id]],IF(players_equipos[categoria]="Sumo",players_equipos[],""),8,FALSE)</f>
        <v>Harbber</v>
      </c>
      <c r="K67" s="11" cm="1">
        <f t="array" ref="K67">VLOOKUP(players[[#This Row],[player_id]],IF(players_equipos[categoria]="Sumo",players_equipos[],""),3,FALSE)</f>
        <v>600</v>
      </c>
      <c r="L67" s="11" t="str" cm="1">
        <f t="array" ref="L67">VLOOKUP(players[[#This Row],[player_id]],IF(players_equipos[categoria]="Rover",players_equipos[],""),8,FALSE)</f>
        <v>Harver</v>
      </c>
      <c r="M67" s="11" cm="1">
        <f t="array" ref="M67">VLOOKUP(players[[#This Row],[player_id]],IF(players_equipos[categoria]="Rover",players_equipos[],""),3,FALSE)</f>
        <v>400</v>
      </c>
      <c r="N67" s="11">
        <f>SUMIF(eventos[player_id],players[[#This Row],[player_id]],eventos[puntos])+SUMIF(asistencia_eventos[player_id],players[[#This Row],[player_id]],asistencia_eventos[puntos])</f>
        <v>0</v>
      </c>
      <c r="Q67"/>
    </row>
    <row r="68" spans="1:17" x14ac:dyDescent="0.25">
      <c r="A68">
        <v>1070577</v>
      </c>
      <c r="B68" t="s">
        <v>340</v>
      </c>
      <c r="C68" s="11">
        <f>SUMIF(players_equipos[player_id],players[[#This Row],[player_id]],players_equipos[puntos])+players[[#This Row],[puntos_eventos]]</f>
        <v>1000</v>
      </c>
      <c r="D68" s="6" t="str">
        <f>LOOKUP(players[[#This Row],[puntos]],rangos[puntaje],rangos[rango])</f>
        <v>Verde</v>
      </c>
      <c r="E68" s="4">
        <v>0</v>
      </c>
      <c r="F68" s="11" t="str">
        <f>IF(players[[#This Row],[coh]]=1,"COH",IF(INDEX(players_equipos[activo],MATCH(players[[#This Row],[player_id]],players_equipos[player_id],0))=1,INDEX(players_equipos[casa],MATCH(players[[#This Row],[player_id]],players_equipos[player_id],0)),"Mendigo"))</f>
        <v>Mendigo</v>
      </c>
      <c r="G68" s="11" t="str">
        <f>IF(players[[#This Row],[coh]]=1,"Inactivo",IF(INDEX(players_equipos[activo],MATCH(players[[#This Row],[player_id]],players_equipos[player_id],0))=1,INDEX(players_equipos[nombre],MATCH(players[[#This Row],[player_id]],players_equipos[player_id],0)),"Inactivo"))</f>
        <v>Inactivo</v>
      </c>
      <c r="H68" s="11" t="str" cm="1">
        <f t="array" ref="H68">VLOOKUP(players[[#This Row],[player_id]],IF(players_equipos[categoria]="Monster",players_equipos[],""),8,FALSE)</f>
        <v>Turetta</v>
      </c>
      <c r="I68" s="11" cm="1">
        <f t="array" ref="I68">VLOOKUP(players[[#This Row],[player_id]],IF(players_equipos[categoria]="Monster",players_equipos[],""),3,FALSE)</f>
        <v>600</v>
      </c>
      <c r="J68" s="11" t="str" cm="1">
        <f t="array" ref="J68">VLOOKUP(players[[#This Row],[player_id]],IF(players_equipos[categoria]="Sumo",players_equipos[],""),8,FALSE)</f>
        <v>Elalfa</v>
      </c>
      <c r="K68" s="11" cm="1">
        <f t="array" ref="K68">VLOOKUP(players[[#This Row],[player_id]],IF(players_equipos[categoria]="Sumo",players_equipos[],""),3,FALSE)</f>
        <v>200</v>
      </c>
      <c r="L68" s="11" t="str" cm="1">
        <f t="array" ref="L68">VLOOKUP(players[[#This Row],[player_id]],IF(players_equipos[categoria]="Rover",players_equipos[],""),8,FALSE)</f>
        <v>CARMEN</v>
      </c>
      <c r="M68" s="11" cm="1">
        <f t="array" ref="M68">VLOOKUP(players[[#This Row],[player_id]],IF(players_equipos[categoria]="Rover",players_equipos[],""),3,FALSE)</f>
        <v>200</v>
      </c>
      <c r="N68" s="11">
        <f>SUMIF(eventos[player_id],players[[#This Row],[player_id]],eventos[puntos])+SUMIF(asistencia_eventos[player_id],players[[#This Row],[player_id]],asistencia_eventos[puntos])</f>
        <v>0</v>
      </c>
      <c r="Q68"/>
    </row>
    <row r="69" spans="1:17" x14ac:dyDescent="0.25">
      <c r="A69">
        <v>1070134</v>
      </c>
      <c r="B69" t="s">
        <v>36</v>
      </c>
      <c r="C69" s="11">
        <f>SUMIF(players_equipos[player_id],players[[#This Row],[player_id]],players_equipos[puntos])+players[[#This Row],[puntos_eventos]]</f>
        <v>1000</v>
      </c>
      <c r="D69" s="6" t="str">
        <f>LOOKUP(players[[#This Row],[puntos]],rangos[puntaje],rangos[rango])</f>
        <v>Verde</v>
      </c>
      <c r="E69" s="4">
        <v>1</v>
      </c>
      <c r="F69" s="11" t="str">
        <f>IF(players[[#This Row],[coh]]=1,"COH",IF(INDEX(players_equipos[activo],MATCH(players[[#This Row],[player_id]],players_equipos[player_id],0))=1,INDEX(players_equipos[casa],MATCH(players[[#This Row],[player_id]],players_equipos[player_id],0)),"Mendigo"))</f>
        <v>COH</v>
      </c>
      <c r="G69" s="11" t="str">
        <f>IF(players[[#This Row],[coh]]=1,"Inactivo",IF(INDEX(players_equipos[activo],MATCH(players[[#This Row],[player_id]],players_equipos[player_id],0))=1,INDEX(players_equipos[nombre],MATCH(players[[#This Row],[player_id]],players_equipos[player_id],0)),"Inactivo"))</f>
        <v>Inactivo</v>
      </c>
      <c r="H69" s="11" t="str" cm="1">
        <f t="array" ref="H69">VLOOKUP(players[[#This Row],[player_id]],IF(players_equipos[categoria]="Monster",players_equipos[],""),8,FALSE)</f>
        <v>Laxus</v>
      </c>
      <c r="I69" s="11" cm="1">
        <f t="array" ref="I69">VLOOKUP(players[[#This Row],[player_id]],IF(players_equipos[categoria]="Monster",players_equipos[],""),3,FALSE)</f>
        <v>600</v>
      </c>
      <c r="J69" s="11" t="str" cm="1">
        <f t="array" ref="J69">VLOOKUP(players[[#This Row],[player_id]],IF(players_equipos[categoria]="Sumo",players_equipos[],""),8,FALSE)</f>
        <v>Laxus</v>
      </c>
      <c r="K69" s="11" cm="1">
        <f t="array" ref="K69">VLOOKUP(players[[#This Row],[player_id]],IF(players_equipos[categoria]="Sumo",players_equipos[],""),3,FALSE)</f>
        <v>200</v>
      </c>
      <c r="L69" s="11" t="str" cm="1">
        <f t="array" ref="L69">VLOOKUP(players[[#This Row],[player_id]],IF(players_equipos[categoria]="Rover",players_equipos[],""),8,FALSE)</f>
        <v>Curiolasux</v>
      </c>
      <c r="M69" s="11" cm="1">
        <f t="array" ref="M69">VLOOKUP(players[[#This Row],[player_id]],IF(players_equipos[categoria]="Rover",players_equipos[],""),3,FALSE)</f>
        <v>200</v>
      </c>
      <c r="N69" s="11">
        <f>SUMIF(eventos[player_id],players[[#This Row],[player_id]],eventos[puntos])+SUMIF(asistencia_eventos[player_id],players[[#This Row],[player_id]],asistencia_eventos[puntos])</f>
        <v>0</v>
      </c>
      <c r="Q69"/>
    </row>
    <row r="70" spans="1:17" x14ac:dyDescent="0.25">
      <c r="A70">
        <v>1084776</v>
      </c>
      <c r="B70" t="s">
        <v>389</v>
      </c>
      <c r="C70" s="11">
        <f>SUMIF(players_equipos[player_id],players[[#This Row],[player_id]],players_equipos[puntos])+players[[#This Row],[puntos_eventos]]</f>
        <v>900</v>
      </c>
      <c r="D70" s="6" t="str">
        <f>LOOKUP(players[[#This Row],[puntos]],rangos[puntaje],rangos[rango])</f>
        <v>Blanco</v>
      </c>
      <c r="E70" s="4">
        <v>0</v>
      </c>
      <c r="F70" s="11" t="str">
        <f>IF(players[[#This Row],[coh]]=1,"COH",IF(INDEX(players_equipos[activo],MATCH(players[[#This Row],[player_id]],players_equipos[player_id],0))=1,INDEX(players_equipos[casa],MATCH(players[[#This Row],[player_id]],players_equipos[player_id],0)),"Mendigo"))</f>
        <v>Mendigo</v>
      </c>
      <c r="G70" s="11" t="str">
        <f>IF(players[[#This Row],[coh]]=1,"Inactivo",IF(INDEX(players_equipos[activo],MATCH(players[[#This Row],[player_id]],players_equipos[player_id],0))=1,INDEX(players_equipos[nombre],MATCH(players[[#This Row],[player_id]],players_equipos[player_id],0)),"Inactivo"))</f>
        <v>Inactivo</v>
      </c>
      <c r="H70" s="11" t="str" cm="1">
        <f t="array" ref="H70">VLOOKUP(players[[#This Row],[player_id]],IF(players_equipos[categoria]="Monster",players_equipos[],""),8,FALSE)</f>
        <v>El Undertaker</v>
      </c>
      <c r="I70" s="11" cm="1">
        <f t="array" ref="I70">VLOOKUP(players[[#This Row],[player_id]],IF(players_equipos[categoria]="Monster",players_equipos[],""),3,FALSE)</f>
        <v>900</v>
      </c>
      <c r="J70" s="11" t="e" cm="1">
        <f t="array" ref="J70">VLOOKUP(players[[#This Row],[player_id]],IF(players_equipos[categoria]="Sumo",players_equipos[],""),8,FALSE)</f>
        <v>#N/A</v>
      </c>
      <c r="K70" s="11" t="e" cm="1">
        <f t="array" ref="K70">VLOOKUP(players[[#This Row],[player_id]],IF(players_equipos[categoria]="Sumo",players_equipos[],""),3,FALSE)</f>
        <v>#N/A</v>
      </c>
      <c r="L70" s="11" t="e" cm="1">
        <f t="array" ref="L70">VLOOKUP(players[[#This Row],[player_id]],IF(players_equipos[categoria]="Rover",players_equipos[],""),8,FALSE)</f>
        <v>#N/A</v>
      </c>
      <c r="M70" s="11" t="e" cm="1">
        <f t="array" ref="M70">VLOOKUP(players[[#This Row],[player_id]],IF(players_equipos[categoria]="Rover",players_equipos[],""),3,FALSE)</f>
        <v>#N/A</v>
      </c>
      <c r="N70" s="11">
        <f>SUMIF(eventos[player_id],players[[#This Row],[player_id]],eventos[puntos])+SUMIF(asistencia_eventos[player_id],players[[#This Row],[player_id]],asistencia_eventos[puntos])</f>
        <v>0</v>
      </c>
      <c r="Q70"/>
    </row>
    <row r="71" spans="1:17" x14ac:dyDescent="0.25">
      <c r="A71">
        <v>1084550</v>
      </c>
      <c r="B71" t="s">
        <v>288</v>
      </c>
      <c r="C71" s="11">
        <f>SUMIF(players_equipos[player_id],players[[#This Row],[player_id]],players_equipos[puntos])+players[[#This Row],[puntos_eventos]]</f>
        <v>900</v>
      </c>
      <c r="D71" s="6" t="str">
        <f>LOOKUP(players[[#This Row],[puntos]],rangos[puntaje],rangos[rango])</f>
        <v>Blanco</v>
      </c>
      <c r="E71" s="4">
        <v>0</v>
      </c>
      <c r="F71" s="11" t="str">
        <f>IF(players[[#This Row],[coh]]=1,"COH",IF(INDEX(players_equipos[activo],MATCH(players[[#This Row],[player_id]],players_equipos[player_id],0))=1,INDEX(players_equipos[casa],MATCH(players[[#This Row],[player_id]],players_equipos[player_id],0)),"Mendigo"))</f>
        <v>Mendigo</v>
      </c>
      <c r="G71" s="11" t="str">
        <f>IF(players[[#This Row],[coh]]=1,"Inactivo",IF(INDEX(players_equipos[activo],MATCH(players[[#This Row],[player_id]],players_equipos[player_id],0))=1,INDEX(players_equipos[nombre],MATCH(players[[#This Row],[player_id]],players_equipos[player_id],0)),"Inactivo"))</f>
        <v>Inactivo</v>
      </c>
      <c r="H71" s="11" t="str" cm="1">
        <f t="array" ref="H71">VLOOKUP(players[[#This Row],[player_id]],IF(players_equipos[categoria]="Monster",players_equipos[],""),8,FALSE)</f>
        <v>El Undertaker</v>
      </c>
      <c r="I71" s="11" cm="1">
        <f t="array" ref="I71">VLOOKUP(players[[#This Row],[player_id]],IF(players_equipos[categoria]="Monster",players_equipos[],""),3,FALSE)</f>
        <v>900</v>
      </c>
      <c r="J71" s="11" t="e" cm="1">
        <f t="array" ref="J71">VLOOKUP(players[[#This Row],[player_id]],IF(players_equipos[categoria]="Sumo",players_equipos[],""),8,FALSE)</f>
        <v>#N/A</v>
      </c>
      <c r="K71" s="11" t="e" cm="1">
        <f t="array" ref="K71">VLOOKUP(players[[#This Row],[player_id]],IF(players_equipos[categoria]="Sumo",players_equipos[],""),3,FALSE)</f>
        <v>#N/A</v>
      </c>
      <c r="L71" s="11" t="e" cm="1">
        <f t="array" ref="L71">VLOOKUP(players[[#This Row],[player_id]],IF(players_equipos[categoria]="Rover",players_equipos[],""),8,FALSE)</f>
        <v>#N/A</v>
      </c>
      <c r="M71" s="11" t="e" cm="1">
        <f t="array" ref="M71">VLOOKUP(players[[#This Row],[player_id]],IF(players_equipos[categoria]="Rover",players_equipos[],""),3,FALSE)</f>
        <v>#N/A</v>
      </c>
      <c r="N71" s="11">
        <f>SUMIF(eventos[player_id],players[[#This Row],[player_id]],eventos[puntos])+SUMIF(asistencia_eventos[player_id],players[[#This Row],[player_id]],asistencia_eventos[puntos])</f>
        <v>0</v>
      </c>
      <c r="Q71"/>
    </row>
    <row r="72" spans="1:17" x14ac:dyDescent="0.25">
      <c r="A72">
        <v>1077204</v>
      </c>
      <c r="B72" t="s">
        <v>300</v>
      </c>
      <c r="C72" s="11">
        <f>SUMIF(players_equipos[player_id],players[[#This Row],[player_id]],players_equipos[puntos])+players[[#This Row],[puntos_eventos]]</f>
        <v>900</v>
      </c>
      <c r="D72" s="6" t="str">
        <f>LOOKUP(players[[#This Row],[puntos]],rangos[puntaje],rangos[rango])</f>
        <v>Blanco</v>
      </c>
      <c r="E72" s="4">
        <v>0</v>
      </c>
      <c r="F72" s="11" t="str">
        <f>IF(players[[#This Row],[coh]]=1,"COH",IF(INDEX(players_equipos[activo],MATCH(players[[#This Row],[player_id]],players_equipos[player_id],0))=1,INDEX(players_equipos[casa],MATCH(players[[#This Row],[player_id]],players_equipos[player_id],0)),"Mendigo"))</f>
        <v>Mendigo</v>
      </c>
      <c r="G72" s="11" t="str">
        <f>IF(players[[#This Row],[coh]]=1,"Inactivo",IF(INDEX(players_equipos[activo],MATCH(players[[#This Row],[player_id]],players_equipos[player_id],0))=1,INDEX(players_equipos[nombre],MATCH(players[[#This Row],[player_id]],players_equipos[player_id],0)),"Inactivo"))</f>
        <v>Inactivo</v>
      </c>
      <c r="H72" s="11" t="str" cm="1">
        <f t="array" ref="H72">VLOOKUP(players[[#This Row],[player_id]],IF(players_equipos[categoria]="Monster",players_equipos[],""),8,FALSE)</f>
        <v>giga</v>
      </c>
      <c r="I72" s="11" cm="1">
        <f t="array" ref="I72">VLOOKUP(players[[#This Row],[player_id]],IF(players_equipos[categoria]="Monster",players_equipos[],""),3,FALSE)</f>
        <v>900</v>
      </c>
      <c r="J72" s="11" t="e" cm="1">
        <f t="array" ref="J72">VLOOKUP(players[[#This Row],[player_id]],IF(players_equipos[categoria]="Sumo",players_equipos[],""),8,FALSE)</f>
        <v>#N/A</v>
      </c>
      <c r="K72" s="11" t="e" cm="1">
        <f t="array" ref="K72">VLOOKUP(players[[#This Row],[player_id]],IF(players_equipos[categoria]="Sumo",players_equipos[],""),3,FALSE)</f>
        <v>#N/A</v>
      </c>
      <c r="L72" s="11" t="e" cm="1">
        <f t="array" ref="L72">VLOOKUP(players[[#This Row],[player_id]],IF(players_equipos[categoria]="Rover",players_equipos[],""),8,FALSE)</f>
        <v>#N/A</v>
      </c>
      <c r="M72" s="11" t="e" cm="1">
        <f t="array" ref="M72">VLOOKUP(players[[#This Row],[player_id]],IF(players_equipos[categoria]="Rover",players_equipos[],""),3,FALSE)</f>
        <v>#N/A</v>
      </c>
      <c r="N72" s="11">
        <f>SUMIF(eventos[player_id],players[[#This Row],[player_id]],eventos[puntos])+SUMIF(asistencia_eventos[player_id],players[[#This Row],[player_id]],asistencia_eventos[puntos])</f>
        <v>0</v>
      </c>
      <c r="Q72"/>
    </row>
    <row r="73" spans="1:17" x14ac:dyDescent="0.25">
      <c r="A73">
        <v>1076339</v>
      </c>
      <c r="B73" t="s">
        <v>306</v>
      </c>
      <c r="C73" s="11">
        <f>SUMIF(players_equipos[player_id],players[[#This Row],[player_id]],players_equipos[puntos])+players[[#This Row],[puntos_eventos]]</f>
        <v>900</v>
      </c>
      <c r="D73" s="6" t="str">
        <f>LOOKUP(players[[#This Row],[puntos]],rangos[puntaje],rangos[rango])</f>
        <v>Blanco</v>
      </c>
      <c r="E73" s="4">
        <v>0</v>
      </c>
      <c r="F73" s="11" t="str">
        <f>IF(players[[#This Row],[coh]]=1,"COH",IF(INDEX(players_equipos[activo],MATCH(players[[#This Row],[player_id]],players_equipos[player_id],0))=1,INDEX(players_equipos[casa],MATCH(players[[#This Row],[player_id]],players_equipos[player_id],0)),"Mendigo"))</f>
        <v>Mendigo</v>
      </c>
      <c r="G73" s="11" t="str">
        <f>IF(players[[#This Row],[coh]]=1,"Inactivo",IF(INDEX(players_equipos[activo],MATCH(players[[#This Row],[player_id]],players_equipos[player_id],0))=1,INDEX(players_equipos[nombre],MATCH(players[[#This Row],[player_id]],players_equipos[player_id],0)),"Inactivo"))</f>
        <v>Inactivo</v>
      </c>
      <c r="H73" s="11" t="str" cm="1">
        <f t="array" ref="H73">VLOOKUP(players[[#This Row],[player_id]],IF(players_equipos[categoria]="Monster",players_equipos[],""),8,FALSE)</f>
        <v>Jaim-E</v>
      </c>
      <c r="I73" s="11" cm="1">
        <f t="array" ref="I73">VLOOKUP(players[[#This Row],[player_id]],IF(players_equipos[categoria]="Monster",players_equipos[],""),3,FALSE)</f>
        <v>900</v>
      </c>
      <c r="J73" s="11" t="e" cm="1">
        <f t="array" ref="J73">VLOOKUP(players[[#This Row],[player_id]],IF(players_equipos[categoria]="Sumo",players_equipos[],""),8,FALSE)</f>
        <v>#N/A</v>
      </c>
      <c r="K73" s="11" t="e" cm="1">
        <f t="array" ref="K73">VLOOKUP(players[[#This Row],[player_id]],IF(players_equipos[categoria]="Sumo",players_equipos[],""),3,FALSE)</f>
        <v>#N/A</v>
      </c>
      <c r="L73" s="11" t="e" cm="1">
        <f t="array" ref="L73">VLOOKUP(players[[#This Row],[player_id]],IF(players_equipos[categoria]="Rover",players_equipos[],""),8,FALSE)</f>
        <v>#N/A</v>
      </c>
      <c r="M73" s="11" t="e" cm="1">
        <f t="array" ref="M73">VLOOKUP(players[[#This Row],[player_id]],IF(players_equipos[categoria]="Rover",players_equipos[],""),3,FALSE)</f>
        <v>#N/A</v>
      </c>
      <c r="N73" s="11">
        <f>SUMIF(eventos[player_id],players[[#This Row],[player_id]],eventos[puntos])+SUMIF(asistencia_eventos[player_id],players[[#This Row],[player_id]],asistencia_eventos[puntos])</f>
        <v>0</v>
      </c>
      <c r="Q73"/>
    </row>
    <row r="74" spans="1:17" x14ac:dyDescent="0.25">
      <c r="A74">
        <v>1075120</v>
      </c>
      <c r="B74" t="s">
        <v>313</v>
      </c>
      <c r="C74" s="11">
        <f>SUMIF(players_equipos[player_id],players[[#This Row],[player_id]],players_equipos[puntos])+players[[#This Row],[puntos_eventos]]</f>
        <v>900</v>
      </c>
      <c r="D74" s="6" t="str">
        <f>LOOKUP(players[[#This Row],[puntos]],rangos[puntaje],rangos[rango])</f>
        <v>Blanco</v>
      </c>
      <c r="E74" s="4">
        <v>0</v>
      </c>
      <c r="F74" s="11" t="str">
        <f>IF(players[[#This Row],[coh]]=1,"COH",IF(INDEX(players_equipos[activo],MATCH(players[[#This Row],[player_id]],players_equipos[player_id],0))=1,INDEX(players_equipos[casa],MATCH(players[[#This Row],[player_id]],players_equipos[player_id],0)),"Mendigo"))</f>
        <v>Mendigo</v>
      </c>
      <c r="G74" s="11" t="str">
        <f>IF(players[[#This Row],[coh]]=1,"Inactivo",IF(INDEX(players_equipos[activo],MATCH(players[[#This Row],[player_id]],players_equipos[player_id],0))=1,INDEX(players_equipos[nombre],MATCH(players[[#This Row],[player_id]],players_equipos[player_id],0)),"Inactivo"))</f>
        <v>Inactivo</v>
      </c>
      <c r="H74" s="11" t="str" cm="1">
        <f t="array" ref="H74">VLOOKUP(players[[#This Row],[player_id]],IF(players_equipos[categoria]="Monster",players_equipos[],""),8,FALSE)</f>
        <v>MANSIS</v>
      </c>
      <c r="I74" s="11" cm="1">
        <f t="array" ref="I74">VLOOKUP(players[[#This Row],[player_id]],IF(players_equipos[categoria]="Monster",players_equipos[],""),3,FALSE)</f>
        <v>900</v>
      </c>
      <c r="J74" s="11" t="e" cm="1">
        <f t="array" ref="J74">VLOOKUP(players[[#This Row],[player_id]],IF(players_equipos[categoria]="Sumo",players_equipos[],""),8,FALSE)</f>
        <v>#N/A</v>
      </c>
      <c r="K74" s="11" t="e" cm="1">
        <f t="array" ref="K74">VLOOKUP(players[[#This Row],[player_id]],IF(players_equipos[categoria]="Sumo",players_equipos[],""),3,FALSE)</f>
        <v>#N/A</v>
      </c>
      <c r="L74" s="11" t="e" cm="1">
        <f t="array" ref="L74">VLOOKUP(players[[#This Row],[player_id]],IF(players_equipos[categoria]="Rover",players_equipos[],""),8,FALSE)</f>
        <v>#N/A</v>
      </c>
      <c r="M74" s="11" t="e" cm="1">
        <f t="array" ref="M74">VLOOKUP(players[[#This Row],[player_id]],IF(players_equipos[categoria]="Rover",players_equipos[],""),3,FALSE)</f>
        <v>#N/A</v>
      </c>
      <c r="N74" s="11">
        <f>SUMIF(eventos[player_id],players[[#This Row],[player_id]],eventos[puntos])+SUMIF(asistencia_eventos[player_id],players[[#This Row],[player_id]],asistencia_eventos[puntos])</f>
        <v>0</v>
      </c>
      <c r="Q74"/>
    </row>
    <row r="75" spans="1:17" x14ac:dyDescent="0.25">
      <c r="A75">
        <v>1073359</v>
      </c>
      <c r="B75" t="s">
        <v>373</v>
      </c>
      <c r="C75" s="11">
        <f>SUMIF(players_equipos[player_id],players[[#This Row],[player_id]],players_equipos[puntos])+players[[#This Row],[puntos_eventos]]</f>
        <v>900</v>
      </c>
      <c r="D75" s="6" t="str">
        <f>LOOKUP(players[[#This Row],[puntos]],rangos[puntaje],rangos[rango])</f>
        <v>Blanco</v>
      </c>
      <c r="E75" s="4">
        <v>0</v>
      </c>
      <c r="F75" s="11" t="str">
        <f>IF(players[[#This Row],[coh]]=1,"COH",IF(INDEX(players_equipos[activo],MATCH(players[[#This Row],[player_id]],players_equipos[player_id],0))=1,INDEX(players_equipos[casa],MATCH(players[[#This Row],[player_id]],players_equipos[player_id],0)),"Mendigo"))</f>
        <v>Mendigo</v>
      </c>
      <c r="G75" s="11" t="str">
        <f>IF(players[[#This Row],[coh]]=1,"Inactivo",IF(INDEX(players_equipos[activo],MATCH(players[[#This Row],[player_id]],players_equipos[player_id],0))=1,INDEX(players_equipos[nombre],MATCH(players[[#This Row],[player_id]],players_equipos[player_id],0)),"Inactivo"))</f>
        <v>Inactivo</v>
      </c>
      <c r="H75" s="11" t="str" cm="1">
        <f t="array" ref="H75">VLOOKUP(players[[#This Row],[player_id]],IF(players_equipos[categoria]="Monster",players_equipos[],""),8,FALSE)</f>
        <v>MANSIS</v>
      </c>
      <c r="I75" s="11" cm="1">
        <f t="array" ref="I75">VLOOKUP(players[[#This Row],[player_id]],IF(players_equipos[categoria]="Monster",players_equipos[],""),3,FALSE)</f>
        <v>900</v>
      </c>
      <c r="J75" s="11" t="e" cm="1">
        <f t="array" ref="J75">VLOOKUP(players[[#This Row],[player_id]],IF(players_equipos[categoria]="Sumo",players_equipos[],""),8,FALSE)</f>
        <v>#N/A</v>
      </c>
      <c r="K75" s="11" t="e" cm="1">
        <f t="array" ref="K75">VLOOKUP(players[[#This Row],[player_id]],IF(players_equipos[categoria]="Sumo",players_equipos[],""),3,FALSE)</f>
        <v>#N/A</v>
      </c>
      <c r="L75" s="11" t="e" cm="1">
        <f t="array" ref="L75">VLOOKUP(players[[#This Row],[player_id]],IF(players_equipos[categoria]="Rover",players_equipos[],""),8,FALSE)</f>
        <v>#N/A</v>
      </c>
      <c r="M75" s="11" t="e" cm="1">
        <f t="array" ref="M75">VLOOKUP(players[[#This Row],[player_id]],IF(players_equipos[categoria]="Rover",players_equipos[],""),3,FALSE)</f>
        <v>#N/A</v>
      </c>
      <c r="N75" s="11">
        <f>SUMIF(eventos[player_id],players[[#This Row],[player_id]],eventos[puntos])+SUMIF(asistencia_eventos[player_id],players[[#This Row],[player_id]],asistencia_eventos[puntos])</f>
        <v>0</v>
      </c>
      <c r="Q75"/>
    </row>
    <row r="76" spans="1:17" x14ac:dyDescent="0.25">
      <c r="A76">
        <v>1072516</v>
      </c>
      <c r="B76" t="s">
        <v>531</v>
      </c>
      <c r="C76" s="11">
        <f>SUMIF(players_equipos[player_id],players[[#This Row],[player_id]],players_equipos[puntos])+players[[#This Row],[puntos_eventos]]</f>
        <v>900</v>
      </c>
      <c r="D76" s="6" t="str">
        <f>LOOKUP(players[[#This Row],[puntos]],rangos[puntaje],rangos[rango])</f>
        <v>Blanco</v>
      </c>
      <c r="E76" s="4">
        <v>0</v>
      </c>
      <c r="F76" s="11" t="str">
        <f>IF(players[[#This Row],[coh]]=1,"COH",IF(INDEX(players_equipos[activo],MATCH(players[[#This Row],[player_id]],players_equipos[player_id],0))=1,INDEX(players_equipos[casa],MATCH(players[[#This Row],[player_id]],players_equipos[player_id],0)),"Mendigo"))</f>
        <v>Mendigo</v>
      </c>
      <c r="G76" s="11" t="str">
        <f>IF(players[[#This Row],[coh]]=1,"Inactivo",IF(INDEX(players_equipos[activo],MATCH(players[[#This Row],[player_id]],players_equipos[player_id],0))=1,INDEX(players_equipos[nombre],MATCH(players[[#This Row],[player_id]],players_equipos[player_id],0)),"Inactivo"))</f>
        <v>Inactivo</v>
      </c>
      <c r="H76" s="11" t="str" cm="1">
        <f t="array" ref="H76">VLOOKUP(players[[#This Row],[player_id]],IF(players_equipos[categoria]="Monster",players_equipos[],""),8,FALSE)</f>
        <v>ROBOCO</v>
      </c>
      <c r="I76" s="11" cm="1">
        <f t="array" ref="I76">VLOOKUP(players[[#This Row],[player_id]],IF(players_equipos[categoria]="Monster",players_equipos[],""),3,FALSE)</f>
        <v>900</v>
      </c>
      <c r="J76" s="11" t="e" cm="1">
        <f t="array" ref="J76">VLOOKUP(players[[#This Row],[player_id]],IF(players_equipos[categoria]="Sumo",players_equipos[],""),8,FALSE)</f>
        <v>#N/A</v>
      </c>
      <c r="K76" s="11" t="e" cm="1">
        <f t="array" ref="K76">VLOOKUP(players[[#This Row],[player_id]],IF(players_equipos[categoria]="Sumo",players_equipos[],""),3,FALSE)</f>
        <v>#N/A</v>
      </c>
      <c r="L76" s="11" t="e" cm="1">
        <f t="array" ref="L76">VLOOKUP(players[[#This Row],[player_id]],IF(players_equipos[categoria]="Rover",players_equipos[],""),8,FALSE)</f>
        <v>#N/A</v>
      </c>
      <c r="M76" s="11" t="e" cm="1">
        <f t="array" ref="M76">VLOOKUP(players[[#This Row],[player_id]],IF(players_equipos[categoria]="Rover",players_equipos[],""),3,FALSE)</f>
        <v>#N/A</v>
      </c>
      <c r="N76" s="11">
        <f>SUMIF(eventos[player_id],players[[#This Row],[player_id]],eventos[puntos])+SUMIF(asistencia_eventos[player_id],players[[#This Row],[player_id]],asistencia_eventos[puntos])</f>
        <v>0</v>
      </c>
      <c r="Q76"/>
    </row>
    <row r="77" spans="1:17" x14ac:dyDescent="0.25">
      <c r="A77">
        <v>1071616</v>
      </c>
      <c r="B77" t="s">
        <v>530</v>
      </c>
      <c r="C77" s="11">
        <f>SUMIF(players_equipos[player_id],players[[#This Row],[player_id]],players_equipos[puntos])+players[[#This Row],[puntos_eventos]]</f>
        <v>900</v>
      </c>
      <c r="D77" s="6" t="str">
        <f>LOOKUP(players[[#This Row],[puntos]],rangos[puntaje],rangos[rango])</f>
        <v>Blanco</v>
      </c>
      <c r="E77" s="4">
        <v>0</v>
      </c>
      <c r="F77" s="11" t="str">
        <f>IF(players[[#This Row],[coh]]=1,"COH",IF(INDEX(players_equipos[activo],MATCH(players[[#This Row],[player_id]],players_equipos[player_id],0))=1,INDEX(players_equipos[casa],MATCH(players[[#This Row],[player_id]],players_equipos[player_id],0)),"Mendigo"))</f>
        <v>Mendigo</v>
      </c>
      <c r="G77" s="11" t="str">
        <f>IF(players[[#This Row],[coh]]=1,"Inactivo",IF(INDEX(players_equipos[activo],MATCH(players[[#This Row],[player_id]],players_equipos[player_id],0))=1,INDEX(players_equipos[nombre],MATCH(players[[#This Row],[player_id]],players_equipos[player_id],0)),"Inactivo"))</f>
        <v>Inactivo</v>
      </c>
      <c r="H77" s="11" t="str" cm="1">
        <f t="array" ref="H77">VLOOKUP(players[[#This Row],[player_id]],IF(players_equipos[categoria]="Monster",players_equipos[],""),8,FALSE)</f>
        <v>ROBOCO</v>
      </c>
      <c r="I77" s="11" cm="1">
        <f t="array" ref="I77">VLOOKUP(players[[#This Row],[player_id]],IF(players_equipos[categoria]="Monster",players_equipos[],""),3,FALSE)</f>
        <v>900</v>
      </c>
      <c r="J77" s="11" t="e" cm="1">
        <f t="array" ref="J77">VLOOKUP(players[[#This Row],[player_id]],IF(players_equipos[categoria]="Sumo",players_equipos[],""),8,FALSE)</f>
        <v>#N/A</v>
      </c>
      <c r="K77" s="11" t="e" cm="1">
        <f t="array" ref="K77">VLOOKUP(players[[#This Row],[player_id]],IF(players_equipos[categoria]="Sumo",players_equipos[],""),3,FALSE)</f>
        <v>#N/A</v>
      </c>
      <c r="L77" s="11" t="e" cm="1">
        <f t="array" ref="L77">VLOOKUP(players[[#This Row],[player_id]],IF(players_equipos[categoria]="Rover",players_equipos[],""),8,FALSE)</f>
        <v>#N/A</v>
      </c>
      <c r="M77" s="11" t="e" cm="1">
        <f t="array" ref="M77">VLOOKUP(players[[#This Row],[player_id]],IF(players_equipos[categoria]="Rover",players_equipos[],""),3,FALSE)</f>
        <v>#N/A</v>
      </c>
      <c r="N77" s="11">
        <f>SUMIF(eventos[player_id],players[[#This Row],[player_id]],eventos[puntos])+SUMIF(asistencia_eventos[player_id],players[[#This Row],[player_id]],asistencia_eventos[puntos])</f>
        <v>0</v>
      </c>
      <c r="Q77"/>
    </row>
    <row r="78" spans="1:17" x14ac:dyDescent="0.25">
      <c r="A78">
        <v>1071172</v>
      </c>
      <c r="B78" t="s">
        <v>543</v>
      </c>
      <c r="C78" s="11">
        <f>SUMIF(players_equipos[player_id],players[[#This Row],[player_id]],players_equipos[puntos])+players[[#This Row],[puntos_eventos]]</f>
        <v>900</v>
      </c>
      <c r="D78" s="6" t="str">
        <f>LOOKUP(players[[#This Row],[puntos]],rangos[puntaje],rangos[rango])</f>
        <v>Blanco</v>
      </c>
      <c r="E78" s="4">
        <v>0</v>
      </c>
      <c r="F78" s="11" t="str">
        <f>IF(players[[#This Row],[coh]]=1,"COH",IF(INDEX(players_equipos[activo],MATCH(players[[#This Row],[player_id]],players_equipos[player_id],0))=1,INDEX(players_equipos[casa],MATCH(players[[#This Row],[player_id]],players_equipos[player_id],0)),"Mendigo"))</f>
        <v>Mendigo</v>
      </c>
      <c r="G78" s="11" t="str">
        <f>IF(players[[#This Row],[coh]]=1,"Inactivo",IF(INDEX(players_equipos[activo],MATCH(players[[#This Row],[player_id]],players_equipos[player_id],0))=1,INDEX(players_equipos[nombre],MATCH(players[[#This Row],[player_id]],players_equipos[player_id],0)),"Inactivo"))</f>
        <v>Inactivo</v>
      </c>
      <c r="H78" s="11" t="e" cm="1">
        <f t="array" ref="H78">VLOOKUP(players[[#This Row],[player_id]],IF(players_equipos[categoria]="Monster",players_equipos[],""),8,FALSE)</f>
        <v>#N/A</v>
      </c>
      <c r="I78" s="11" t="e" cm="1">
        <f t="array" ref="I78">VLOOKUP(players[[#This Row],[player_id]],IF(players_equipos[categoria]="Monster",players_equipos[],""),3,FALSE)</f>
        <v>#N/A</v>
      </c>
      <c r="J78" s="11" t="str" cm="1">
        <f t="array" ref="J78">VLOOKUP(players[[#This Row],[player_id]],IF(players_equipos[categoria]="Sumo",players_equipos[],""),8,FALSE)</f>
        <v>DeathMachine</v>
      </c>
      <c r="K78" s="11" cm="1">
        <f t="array" ref="K78">VLOOKUP(players[[#This Row],[player_id]],IF(players_equipos[categoria]="Sumo",players_equipos[],""),3,FALSE)</f>
        <v>900</v>
      </c>
      <c r="L78" s="11" t="e" cm="1">
        <f t="array" ref="L78">VLOOKUP(players[[#This Row],[player_id]],IF(players_equipos[categoria]="Rover",players_equipos[],""),8,FALSE)</f>
        <v>#N/A</v>
      </c>
      <c r="M78" s="11" t="e" cm="1">
        <f t="array" ref="M78">VLOOKUP(players[[#This Row],[player_id]],IF(players_equipos[categoria]="Rover",players_equipos[],""),3,FALSE)</f>
        <v>#N/A</v>
      </c>
      <c r="N78" s="11">
        <f>SUMIF(eventos[player_id],players[[#This Row],[player_id]],eventos[puntos])+SUMIF(asistencia_eventos[player_id],players[[#This Row],[player_id]],asistencia_eventos[puntos])</f>
        <v>0</v>
      </c>
      <c r="Q78"/>
    </row>
    <row r="79" spans="1:17" x14ac:dyDescent="0.25">
      <c r="A79">
        <v>1070495</v>
      </c>
      <c r="B79" t="s">
        <v>525</v>
      </c>
      <c r="C79" s="11">
        <f>SUMIF(players_equipos[player_id],players[[#This Row],[player_id]],players_equipos[puntos])+players[[#This Row],[puntos_eventos]]</f>
        <v>900</v>
      </c>
      <c r="D79" s="6" t="str">
        <f>LOOKUP(players[[#This Row],[puntos]],rangos[puntaje],rangos[rango])</f>
        <v>Blanco</v>
      </c>
      <c r="E79" s="4">
        <v>0</v>
      </c>
      <c r="F79" s="11" t="str">
        <f>IF(players[[#This Row],[coh]]=1,"COH",IF(INDEX(players_equipos[activo],MATCH(players[[#This Row],[player_id]],players_equipos[player_id],0))=1,INDEX(players_equipos[casa],MATCH(players[[#This Row],[player_id]],players_equipos[player_id],0)),"Mendigo"))</f>
        <v>Mendigo</v>
      </c>
      <c r="G79" s="11" t="str">
        <f>IF(players[[#This Row],[coh]]=1,"Inactivo",IF(INDEX(players_equipos[activo],MATCH(players[[#This Row],[player_id]],players_equipos[player_id],0))=1,INDEX(players_equipos[nombre],MATCH(players[[#This Row],[player_id]],players_equipos[player_id],0)),"Inactivo"))</f>
        <v>Inactivo</v>
      </c>
      <c r="H79" s="11" t="str" cm="1">
        <f t="array" ref="H79">VLOOKUP(players[[#This Row],[player_id]],IF(players_equipos[categoria]="Monster",players_equipos[],""),8,FALSE)</f>
        <v>SETH</v>
      </c>
      <c r="I79" s="11" cm="1">
        <f t="array" ref="I79">VLOOKUP(players[[#This Row],[player_id]],IF(players_equipos[categoria]="Monster",players_equipos[],""),3,FALSE)</f>
        <v>900</v>
      </c>
      <c r="J79" s="11" t="e" cm="1">
        <f t="array" ref="J79">VLOOKUP(players[[#This Row],[player_id]],IF(players_equipos[categoria]="Sumo",players_equipos[],""),8,FALSE)</f>
        <v>#N/A</v>
      </c>
      <c r="K79" s="11" t="e" cm="1">
        <f t="array" ref="K79">VLOOKUP(players[[#This Row],[player_id]],IF(players_equipos[categoria]="Sumo",players_equipos[],""),3,FALSE)</f>
        <v>#N/A</v>
      </c>
      <c r="L79" s="11" t="e" cm="1">
        <f t="array" ref="L79">VLOOKUP(players[[#This Row],[player_id]],IF(players_equipos[categoria]="Rover",players_equipos[],""),8,FALSE)</f>
        <v>#N/A</v>
      </c>
      <c r="M79" s="11" t="e" cm="1">
        <f t="array" ref="M79">VLOOKUP(players[[#This Row],[player_id]],IF(players_equipos[categoria]="Rover",players_equipos[],""),3,FALSE)</f>
        <v>#N/A</v>
      </c>
      <c r="N79" s="11">
        <f>SUMIF(eventos[player_id],players[[#This Row],[player_id]],eventos[puntos])+SUMIF(asistencia_eventos[player_id],players[[#This Row],[player_id]],asistencia_eventos[puntos])</f>
        <v>0</v>
      </c>
      <c r="Q79"/>
    </row>
    <row r="80" spans="1:17" x14ac:dyDescent="0.25">
      <c r="A80">
        <v>1070392</v>
      </c>
      <c r="B80" t="s">
        <v>568</v>
      </c>
      <c r="C80" s="11">
        <f>SUMIF(players_equipos[player_id],players[[#This Row],[player_id]],players_equipos[puntos])+players[[#This Row],[puntos_eventos]]</f>
        <v>900</v>
      </c>
      <c r="D80" s="6" t="str">
        <f>LOOKUP(players[[#This Row],[puntos]],rangos[puntaje],rangos[rango])</f>
        <v>Blanco</v>
      </c>
      <c r="E80" s="4">
        <v>0</v>
      </c>
      <c r="F80" s="11" t="str">
        <f>IF(players[[#This Row],[coh]]=1,"COH",IF(INDEX(players_equipos[activo],MATCH(players[[#This Row],[player_id]],players_equipos[player_id],0))=1,INDEX(players_equipos[casa],MATCH(players[[#This Row],[player_id]],players_equipos[player_id],0)),"Mendigo"))</f>
        <v>Mendigo</v>
      </c>
      <c r="G80" s="11" t="str">
        <f>IF(players[[#This Row],[coh]]=1,"Inactivo",IF(INDEX(players_equipos[activo],MATCH(players[[#This Row],[player_id]],players_equipos[player_id],0))=1,INDEX(players_equipos[nombre],MATCH(players[[#This Row],[player_id]],players_equipos[player_id],0)),"Inactivo"))</f>
        <v>Inactivo</v>
      </c>
      <c r="H80" s="11" t="str" cm="1">
        <f t="array" ref="H80">VLOOKUP(players[[#This Row],[player_id]],IF(players_equipos[categoria]="Monster",players_equipos[],""),8,FALSE)</f>
        <v>SAPPHIRON</v>
      </c>
      <c r="I80" s="11" cm="1">
        <f t="array" ref="I80">VLOOKUP(players[[#This Row],[player_id]],IF(players_equipos[categoria]="Monster",players_equipos[],""),3,FALSE)</f>
        <v>900</v>
      </c>
      <c r="J80" s="11" t="e" cm="1">
        <f t="array" ref="J80">VLOOKUP(players[[#This Row],[player_id]],IF(players_equipos[categoria]="Sumo",players_equipos[],""),8,FALSE)</f>
        <v>#N/A</v>
      </c>
      <c r="K80" s="11" t="e" cm="1">
        <f t="array" ref="K80">VLOOKUP(players[[#This Row],[player_id]],IF(players_equipos[categoria]="Sumo",players_equipos[],""),3,FALSE)</f>
        <v>#N/A</v>
      </c>
      <c r="L80" s="11" t="e" cm="1">
        <f t="array" ref="L80">VLOOKUP(players[[#This Row],[player_id]],IF(players_equipos[categoria]="Rover",players_equipos[],""),8,FALSE)</f>
        <v>#N/A</v>
      </c>
      <c r="M80" s="11" t="e" cm="1">
        <f t="array" ref="M80">VLOOKUP(players[[#This Row],[player_id]],IF(players_equipos[categoria]="Rover",players_equipos[],""),3,FALSE)</f>
        <v>#N/A</v>
      </c>
      <c r="N80" s="11">
        <f>SUMIF(eventos[player_id],players[[#This Row],[player_id]],eventos[puntos])+SUMIF(asistencia_eventos[player_id],players[[#This Row],[player_id]],asistencia_eventos[puntos])</f>
        <v>0</v>
      </c>
      <c r="Q80"/>
    </row>
    <row r="81" spans="1:17" x14ac:dyDescent="0.25">
      <c r="A81">
        <v>1070379</v>
      </c>
      <c r="B81" t="s">
        <v>529</v>
      </c>
      <c r="C81" s="11">
        <f>SUMIF(players_equipos[player_id],players[[#This Row],[player_id]],players_equipos[puntos])+players[[#This Row],[puntos_eventos]]</f>
        <v>900</v>
      </c>
      <c r="D81" s="6" t="str">
        <f>LOOKUP(players[[#This Row],[puntos]],rangos[puntaje],rangos[rango])</f>
        <v>Blanco</v>
      </c>
      <c r="E81" s="4">
        <v>0</v>
      </c>
      <c r="F81" s="11" t="str">
        <f>IF(players[[#This Row],[coh]]=1,"COH",IF(INDEX(players_equipos[activo],MATCH(players[[#This Row],[player_id]],players_equipos[player_id],0))=1,INDEX(players_equipos[casa],MATCH(players[[#This Row],[player_id]],players_equipos[player_id],0)),"Mendigo"))</f>
        <v>Mendigo</v>
      </c>
      <c r="G81" s="11" t="str">
        <f>IF(players[[#This Row],[coh]]=1,"Inactivo",IF(INDEX(players_equipos[activo],MATCH(players[[#This Row],[player_id]],players_equipos[player_id],0))=1,INDEX(players_equipos[nombre],MATCH(players[[#This Row],[player_id]],players_equipos[player_id],0)),"Inactivo"))</f>
        <v>Inactivo</v>
      </c>
      <c r="H81" s="11" t="str" cm="1">
        <f t="array" ref="H81">VLOOKUP(players[[#This Row],[player_id]],IF(players_equipos[categoria]="Monster",players_equipos[],""),8,FALSE)</f>
        <v>ROBOCO</v>
      </c>
      <c r="I81" s="11" cm="1">
        <f t="array" ref="I81">VLOOKUP(players[[#This Row],[player_id]],IF(players_equipos[categoria]="Monster",players_equipos[],""),3,FALSE)</f>
        <v>900</v>
      </c>
      <c r="J81" s="11" t="e" cm="1">
        <f t="array" ref="J81">VLOOKUP(players[[#This Row],[player_id]],IF(players_equipos[categoria]="Sumo",players_equipos[],""),8,FALSE)</f>
        <v>#N/A</v>
      </c>
      <c r="K81" s="11" t="e" cm="1">
        <f t="array" ref="K81">VLOOKUP(players[[#This Row],[player_id]],IF(players_equipos[categoria]="Sumo",players_equipos[],""),3,FALSE)</f>
        <v>#N/A</v>
      </c>
      <c r="L81" s="11" t="e" cm="1">
        <f t="array" ref="L81">VLOOKUP(players[[#This Row],[player_id]],IF(players_equipos[categoria]="Rover",players_equipos[],""),8,FALSE)</f>
        <v>#N/A</v>
      </c>
      <c r="M81" s="11" t="e" cm="1">
        <f t="array" ref="M81">VLOOKUP(players[[#This Row],[player_id]],IF(players_equipos[categoria]="Rover",players_equipos[],""),3,FALSE)</f>
        <v>#N/A</v>
      </c>
      <c r="N81" s="11">
        <f>SUMIF(eventos[player_id],players[[#This Row],[player_id]],eventos[puntos])+SUMIF(asistencia_eventos[player_id],players[[#This Row],[player_id]],asistencia_eventos[puntos])</f>
        <v>0</v>
      </c>
      <c r="Q81"/>
    </row>
    <row r="82" spans="1:17" x14ac:dyDescent="0.25">
      <c r="A82">
        <v>1070372</v>
      </c>
      <c r="B82" t="s">
        <v>519</v>
      </c>
      <c r="C82" s="11">
        <f>SUMIF(players_equipos[player_id],players[[#This Row],[player_id]],players_equipos[puntos])+players[[#This Row],[puntos_eventos]]</f>
        <v>900</v>
      </c>
      <c r="D82" s="6" t="str">
        <f>LOOKUP(players[[#This Row],[puntos]],rangos[puntaje],rangos[rango])</f>
        <v>Blanco</v>
      </c>
      <c r="E82" s="4">
        <v>0</v>
      </c>
      <c r="F82" s="11" t="str">
        <f>IF(players[[#This Row],[coh]]=1,"COH",IF(INDEX(players_equipos[activo],MATCH(players[[#This Row],[player_id]],players_equipos[player_id],0))=1,INDEX(players_equipos[casa],MATCH(players[[#This Row],[player_id]],players_equipos[player_id],0)),"Mendigo"))</f>
        <v>Mendigo</v>
      </c>
      <c r="G82" s="11" t="str">
        <f>IF(players[[#This Row],[coh]]=1,"Inactivo",IF(INDEX(players_equipos[activo],MATCH(players[[#This Row],[player_id]],players_equipos[player_id],0))=1,INDEX(players_equipos[nombre],MATCH(players[[#This Row],[player_id]],players_equipos[player_id],0)),"Inactivo"))</f>
        <v>Inactivo</v>
      </c>
      <c r="H82" s="11" t="str" cm="1">
        <f t="array" ref="H82">VLOOKUP(players[[#This Row],[player_id]],IF(players_equipos[categoria]="Monster",players_equipos[],""),8,FALSE)</f>
        <v>ASNS-1</v>
      </c>
      <c r="I82" s="11" cm="1">
        <f t="array" ref="I82">VLOOKUP(players[[#This Row],[player_id]],IF(players_equipos[categoria]="Monster",players_equipos[],""),3,FALSE)</f>
        <v>900</v>
      </c>
      <c r="J82" s="11" t="e" cm="1">
        <f t="array" ref="J82">VLOOKUP(players[[#This Row],[player_id]],IF(players_equipos[categoria]="Sumo",players_equipos[],""),8,FALSE)</f>
        <v>#N/A</v>
      </c>
      <c r="K82" s="11" t="e" cm="1">
        <f t="array" ref="K82">VLOOKUP(players[[#This Row],[player_id]],IF(players_equipos[categoria]="Sumo",players_equipos[],""),3,FALSE)</f>
        <v>#N/A</v>
      </c>
      <c r="L82" s="11" t="e" cm="1">
        <f t="array" ref="L82">VLOOKUP(players[[#This Row],[player_id]],IF(players_equipos[categoria]="Rover",players_equipos[],""),8,FALSE)</f>
        <v>#N/A</v>
      </c>
      <c r="M82" s="11" t="e" cm="1">
        <f t="array" ref="M82">VLOOKUP(players[[#This Row],[player_id]],IF(players_equipos[categoria]="Rover",players_equipos[],""),3,FALSE)</f>
        <v>#N/A</v>
      </c>
      <c r="N82" s="11">
        <f>SUMIF(eventos[player_id],players[[#This Row],[player_id]],eventos[puntos])+SUMIF(asistencia_eventos[player_id],players[[#This Row],[player_id]],asistencia_eventos[puntos])</f>
        <v>0</v>
      </c>
      <c r="Q82"/>
    </row>
    <row r="83" spans="1:17" x14ac:dyDescent="0.25">
      <c r="A83">
        <v>1069818</v>
      </c>
      <c r="B83" t="s">
        <v>542</v>
      </c>
      <c r="C83" s="11">
        <f>SUMIF(players_equipos[player_id],players[[#This Row],[player_id]],players_equipos[puntos])+players[[#This Row],[puntos_eventos]]</f>
        <v>900</v>
      </c>
      <c r="D83" s="6" t="str">
        <f>LOOKUP(players[[#This Row],[puntos]],rangos[puntaje],rangos[rango])</f>
        <v>Blanco</v>
      </c>
      <c r="E83" s="4">
        <v>0</v>
      </c>
      <c r="F83" s="11" t="str">
        <f>IF(players[[#This Row],[coh]]=1,"COH",IF(INDEX(players_equipos[activo],MATCH(players[[#This Row],[player_id]],players_equipos[player_id],0))=1,INDEX(players_equipos[casa],MATCH(players[[#This Row],[player_id]],players_equipos[player_id],0)),"Mendigo"))</f>
        <v>Mendigo</v>
      </c>
      <c r="G83" s="11" t="str">
        <f>IF(players[[#This Row],[coh]]=1,"Inactivo",IF(INDEX(players_equipos[activo],MATCH(players[[#This Row],[player_id]],players_equipos[player_id],0))=1,INDEX(players_equipos[nombre],MATCH(players[[#This Row],[player_id]],players_equipos[player_id],0)),"Inactivo"))</f>
        <v>Inactivo</v>
      </c>
      <c r="H83" s="11" t="e" cm="1">
        <f t="array" ref="H83">VLOOKUP(players[[#This Row],[player_id]],IF(players_equipos[categoria]="Monster",players_equipos[],""),8,FALSE)</f>
        <v>#N/A</v>
      </c>
      <c r="I83" s="11" t="e" cm="1">
        <f t="array" ref="I83">VLOOKUP(players[[#This Row],[player_id]],IF(players_equipos[categoria]="Monster",players_equipos[],""),3,FALSE)</f>
        <v>#N/A</v>
      </c>
      <c r="J83" s="11" t="str" cm="1">
        <f t="array" ref="J83">VLOOKUP(players[[#This Row],[player_id]],IF(players_equipos[categoria]="Sumo",players_equipos[],""),8,FALSE)</f>
        <v>DeathMachine</v>
      </c>
      <c r="K83" s="11" cm="1">
        <f t="array" ref="K83">VLOOKUP(players[[#This Row],[player_id]],IF(players_equipos[categoria]="Sumo",players_equipos[],""),3,FALSE)</f>
        <v>900</v>
      </c>
      <c r="L83" s="11" t="e" cm="1">
        <f t="array" ref="L83">VLOOKUP(players[[#This Row],[player_id]],IF(players_equipos[categoria]="Rover",players_equipos[],""),8,FALSE)</f>
        <v>#N/A</v>
      </c>
      <c r="M83" s="11" t="e" cm="1">
        <f t="array" ref="M83">VLOOKUP(players[[#This Row],[player_id]],IF(players_equipos[categoria]="Rover",players_equipos[],""),3,FALSE)</f>
        <v>#N/A</v>
      </c>
      <c r="N83" s="11">
        <f>SUMIF(eventos[player_id],players[[#This Row],[player_id]],eventos[puntos])+SUMIF(asistencia_eventos[player_id],players[[#This Row],[player_id]],asistencia_eventos[puntos])</f>
        <v>0</v>
      </c>
      <c r="Q83"/>
    </row>
    <row r="84" spans="1:17" x14ac:dyDescent="0.25">
      <c r="A84">
        <v>1069136</v>
      </c>
      <c r="B84" t="s">
        <v>518</v>
      </c>
      <c r="C84" s="11">
        <f>SUMIF(players_equipos[player_id],players[[#This Row],[player_id]],players_equipos[puntos])+players[[#This Row],[puntos_eventos]]</f>
        <v>900</v>
      </c>
      <c r="D84" s="6" t="str">
        <f>LOOKUP(players[[#This Row],[puntos]],rangos[puntaje],rangos[rango])</f>
        <v>Blanco</v>
      </c>
      <c r="E84" s="4">
        <v>0</v>
      </c>
      <c r="F84" s="11" t="str">
        <f>IF(players[[#This Row],[coh]]=1,"COH",IF(INDEX(players_equipos[activo],MATCH(players[[#This Row],[player_id]],players_equipos[player_id],0))=1,INDEX(players_equipos[casa],MATCH(players[[#This Row],[player_id]],players_equipos[player_id],0)),"Mendigo"))</f>
        <v>Mendigo</v>
      </c>
      <c r="G84" s="11" t="str">
        <f>IF(players[[#This Row],[coh]]=1,"Inactivo",IF(INDEX(players_equipos[activo],MATCH(players[[#This Row],[player_id]],players_equipos[player_id],0))=1,INDEX(players_equipos[nombre],MATCH(players[[#This Row],[player_id]],players_equipos[player_id],0)),"Inactivo"))</f>
        <v>Inactivo</v>
      </c>
      <c r="H84" s="11" t="str" cm="1">
        <f t="array" ref="H84">VLOOKUP(players[[#This Row],[player_id]],IF(players_equipos[categoria]="Monster",players_equipos[],""),8,FALSE)</f>
        <v>ASNS-1</v>
      </c>
      <c r="I84" s="11" cm="1">
        <f t="array" ref="I84">VLOOKUP(players[[#This Row],[player_id]],IF(players_equipos[categoria]="Monster",players_equipos[],""),3,FALSE)</f>
        <v>900</v>
      </c>
      <c r="J84" s="11" t="e" cm="1">
        <f t="array" ref="J84">VLOOKUP(players[[#This Row],[player_id]],IF(players_equipos[categoria]="Sumo",players_equipos[],""),8,FALSE)</f>
        <v>#N/A</v>
      </c>
      <c r="K84" s="11" t="e" cm="1">
        <f t="array" ref="K84">VLOOKUP(players[[#This Row],[player_id]],IF(players_equipos[categoria]="Sumo",players_equipos[],""),3,FALSE)</f>
        <v>#N/A</v>
      </c>
      <c r="L84" s="11" t="e" cm="1">
        <f t="array" ref="L84">VLOOKUP(players[[#This Row],[player_id]],IF(players_equipos[categoria]="Rover",players_equipos[],""),8,FALSE)</f>
        <v>#N/A</v>
      </c>
      <c r="M84" s="11" t="e" cm="1">
        <f t="array" ref="M84">VLOOKUP(players[[#This Row],[player_id]],IF(players_equipos[categoria]="Rover",players_equipos[],""),3,FALSE)</f>
        <v>#N/A</v>
      </c>
      <c r="N84" s="11">
        <f>SUMIF(eventos[player_id],players[[#This Row],[player_id]],eventos[puntos])+SUMIF(asistencia_eventos[player_id],players[[#This Row],[player_id]],asistencia_eventos[puntos])</f>
        <v>0</v>
      </c>
      <c r="Q84"/>
    </row>
    <row r="85" spans="1:17" x14ac:dyDescent="0.25">
      <c r="A85">
        <v>1068912</v>
      </c>
      <c r="B85" t="s">
        <v>520</v>
      </c>
      <c r="C85" s="11">
        <f>SUMIF(players_equipos[player_id],players[[#This Row],[player_id]],players_equipos[puntos])+players[[#This Row],[puntos_eventos]]</f>
        <v>900</v>
      </c>
      <c r="D85" s="6" t="str">
        <f>LOOKUP(players[[#This Row],[puntos]],rangos[puntaje],rangos[rango])</f>
        <v>Blanco</v>
      </c>
      <c r="E85" s="4">
        <v>0</v>
      </c>
      <c r="F85" s="11" t="str">
        <f>IF(players[[#This Row],[coh]]=1,"COH",IF(INDEX(players_equipos[activo],MATCH(players[[#This Row],[player_id]],players_equipos[player_id],0))=1,INDEX(players_equipos[casa],MATCH(players[[#This Row],[player_id]],players_equipos[player_id],0)),"Mendigo"))</f>
        <v>Mendigo</v>
      </c>
      <c r="G85" s="11" t="str">
        <f>IF(players[[#This Row],[coh]]=1,"Inactivo",IF(INDEX(players_equipos[activo],MATCH(players[[#This Row],[player_id]],players_equipos[player_id],0))=1,INDEX(players_equipos[nombre],MATCH(players[[#This Row],[player_id]],players_equipos[player_id],0)),"Inactivo"))</f>
        <v>Inactivo</v>
      </c>
      <c r="H85" s="11" t="str" cm="1">
        <f t="array" ref="H85">VLOOKUP(players[[#This Row],[player_id]],IF(players_equipos[categoria]="Monster",players_equipos[],""),8,FALSE)</f>
        <v>Centinelas</v>
      </c>
      <c r="I85" s="11" cm="1">
        <f t="array" ref="I85">VLOOKUP(players[[#This Row],[player_id]],IF(players_equipos[categoria]="Monster",players_equipos[],""),3,FALSE)</f>
        <v>900</v>
      </c>
      <c r="J85" s="11" t="e" cm="1">
        <f t="array" ref="J85">VLOOKUP(players[[#This Row],[player_id]],IF(players_equipos[categoria]="Sumo",players_equipos[],""),8,FALSE)</f>
        <v>#N/A</v>
      </c>
      <c r="K85" s="11" t="e" cm="1">
        <f t="array" ref="K85">VLOOKUP(players[[#This Row],[player_id]],IF(players_equipos[categoria]="Sumo",players_equipos[],""),3,FALSE)</f>
        <v>#N/A</v>
      </c>
      <c r="L85" s="11" t="e" cm="1">
        <f t="array" ref="L85">VLOOKUP(players[[#This Row],[player_id]],IF(players_equipos[categoria]="Rover",players_equipos[],""),8,FALSE)</f>
        <v>#N/A</v>
      </c>
      <c r="M85" s="11" t="e" cm="1">
        <f t="array" ref="M85">VLOOKUP(players[[#This Row],[player_id]],IF(players_equipos[categoria]="Rover",players_equipos[],""),3,FALSE)</f>
        <v>#N/A</v>
      </c>
      <c r="N85" s="11">
        <f>SUMIF(eventos[player_id],players[[#This Row],[player_id]],eventos[puntos])+SUMIF(asistencia_eventos[player_id],players[[#This Row],[player_id]],asistencia_eventos[puntos])</f>
        <v>0</v>
      </c>
      <c r="Q85"/>
    </row>
    <row r="86" spans="1:17" x14ac:dyDescent="0.25">
      <c r="A86">
        <v>1068815</v>
      </c>
      <c r="B86" t="s">
        <v>474</v>
      </c>
      <c r="C86" s="11">
        <f>SUMIF(players_equipos[player_id],players[[#This Row],[player_id]],players_equipos[puntos])+players[[#This Row],[puntos_eventos]]</f>
        <v>900</v>
      </c>
      <c r="D86" s="6" t="str">
        <f>LOOKUP(players[[#This Row],[puntos]],rangos[puntaje],rangos[rango])</f>
        <v>Blanco</v>
      </c>
      <c r="E86" s="4">
        <v>0</v>
      </c>
      <c r="F86" s="11" t="str">
        <f>IF(players[[#This Row],[coh]]=1,"COH",IF(INDEX(players_equipos[activo],MATCH(players[[#This Row],[player_id]],players_equipos[player_id],0))=1,INDEX(players_equipos[casa],MATCH(players[[#This Row],[player_id]],players_equipos[player_id],0)),"Mendigo"))</f>
        <v>Mendigo</v>
      </c>
      <c r="G86" s="11" t="str">
        <f>IF(players[[#This Row],[coh]]=1,"Inactivo",IF(INDEX(players_equipos[activo],MATCH(players[[#This Row],[player_id]],players_equipos[player_id],0))=1,INDEX(players_equipos[nombre],MATCH(players[[#This Row],[player_id]],players_equipos[player_id],0)),"Inactivo"))</f>
        <v>Inactivo</v>
      </c>
      <c r="H86" s="11" t="e" cm="1">
        <f t="array" ref="H86">VLOOKUP(players[[#This Row],[player_id]],IF(players_equipos[categoria]="Monster",players_equipos[],""),8,FALSE)</f>
        <v>#N/A</v>
      </c>
      <c r="I86" s="11" t="e" cm="1">
        <f t="array" ref="I86">VLOOKUP(players[[#This Row],[player_id]],IF(players_equipos[categoria]="Monster",players_equipos[],""),3,FALSE)</f>
        <v>#N/A</v>
      </c>
      <c r="J86" s="11" t="str" cm="1">
        <f t="array" ref="J86">VLOOKUP(players[[#This Row],[player_id]],IF(players_equipos[categoria]="Sumo",players_equipos[],""),8,FALSE)</f>
        <v>0k</v>
      </c>
      <c r="K86" s="11" cm="1">
        <f t="array" ref="K86">VLOOKUP(players[[#This Row],[player_id]],IF(players_equipos[categoria]="Sumo",players_equipos[],""),3,FALSE)</f>
        <v>900</v>
      </c>
      <c r="L86" s="11" t="e" cm="1">
        <f t="array" ref="L86">VLOOKUP(players[[#This Row],[player_id]],IF(players_equipos[categoria]="Rover",players_equipos[],""),8,FALSE)</f>
        <v>#N/A</v>
      </c>
      <c r="M86" s="11" t="e" cm="1">
        <f t="array" ref="M86">VLOOKUP(players[[#This Row],[player_id]],IF(players_equipos[categoria]="Rover",players_equipos[],""),3,FALSE)</f>
        <v>#N/A</v>
      </c>
      <c r="N86" s="11">
        <f>SUMIF(eventos[player_id],players[[#This Row],[player_id]],eventos[puntos])+SUMIF(asistencia_eventos[player_id],players[[#This Row],[player_id]],asistencia_eventos[puntos])</f>
        <v>0</v>
      </c>
      <c r="Q86"/>
    </row>
    <row r="87" spans="1:17" x14ac:dyDescent="0.25">
      <c r="A87">
        <v>1068533</v>
      </c>
      <c r="B87" t="s">
        <v>524</v>
      </c>
      <c r="C87" s="11">
        <f>SUMIF(players_equipos[player_id],players[[#This Row],[player_id]],players_equipos[puntos])+players[[#This Row],[puntos_eventos]]</f>
        <v>900</v>
      </c>
      <c r="D87" s="6" t="str">
        <f>LOOKUP(players[[#This Row],[puntos]],rangos[puntaje],rangos[rango])</f>
        <v>Blanco</v>
      </c>
      <c r="E87" s="4">
        <v>0</v>
      </c>
      <c r="F87" s="11" t="str">
        <f>IF(players[[#This Row],[coh]]=1,"COH",IF(INDEX(players_equipos[activo],MATCH(players[[#This Row],[player_id]],players_equipos[player_id],0))=1,INDEX(players_equipos[casa],MATCH(players[[#This Row],[player_id]],players_equipos[player_id],0)),"Mendigo"))</f>
        <v>Mendigo</v>
      </c>
      <c r="G87" s="11" t="str">
        <f>IF(players[[#This Row],[coh]]=1,"Inactivo",IF(INDEX(players_equipos[activo],MATCH(players[[#This Row],[player_id]],players_equipos[player_id],0))=1,INDEX(players_equipos[nombre],MATCH(players[[#This Row],[player_id]],players_equipos[player_id],0)),"Inactivo"))</f>
        <v>Inactivo</v>
      </c>
      <c r="H87" s="11" t="e" cm="1">
        <f t="array" ref="H87">VLOOKUP(players[[#This Row],[player_id]],IF(players_equipos[categoria]="Monster",players_equipos[],""),8,FALSE)</f>
        <v>#N/A</v>
      </c>
      <c r="I87" s="11" t="e" cm="1">
        <f t="array" ref="I87">VLOOKUP(players[[#This Row],[player_id]],IF(players_equipos[categoria]="Monster",players_equipos[],""),3,FALSE)</f>
        <v>#N/A</v>
      </c>
      <c r="J87" s="11" t="str" cm="1">
        <f t="array" ref="J87">VLOOKUP(players[[#This Row],[player_id]],IF(players_equipos[categoria]="Sumo",players_equipos[],""),8,FALSE)</f>
        <v>MetaBee</v>
      </c>
      <c r="K87" s="11" cm="1">
        <f t="array" ref="K87">VLOOKUP(players[[#This Row],[player_id]],IF(players_equipos[categoria]="Sumo",players_equipos[],""),3,FALSE)</f>
        <v>900</v>
      </c>
      <c r="L87" s="11" t="e" cm="1">
        <f t="array" ref="L87">VLOOKUP(players[[#This Row],[player_id]],IF(players_equipos[categoria]="Rover",players_equipos[],""),8,FALSE)</f>
        <v>#N/A</v>
      </c>
      <c r="M87" s="11" t="e" cm="1">
        <f t="array" ref="M87">VLOOKUP(players[[#This Row],[player_id]],IF(players_equipos[categoria]="Rover",players_equipos[],""),3,FALSE)</f>
        <v>#N/A</v>
      </c>
      <c r="N87" s="11">
        <f>SUMIF(eventos[player_id],players[[#This Row],[player_id]],eventos[puntos])+SUMIF(asistencia_eventos[player_id],players[[#This Row],[player_id]],asistencia_eventos[puntos])</f>
        <v>0</v>
      </c>
      <c r="Q87"/>
    </row>
    <row r="88" spans="1:17" x14ac:dyDescent="0.25">
      <c r="A88">
        <v>1068148</v>
      </c>
      <c r="B88" t="s">
        <v>523</v>
      </c>
      <c r="C88" s="11">
        <f>SUMIF(players_equipos[player_id],players[[#This Row],[player_id]],players_equipos[puntos])+players[[#This Row],[puntos_eventos]]</f>
        <v>900</v>
      </c>
      <c r="D88" s="6" t="str">
        <f>LOOKUP(players[[#This Row],[puntos]],rangos[puntaje],rangos[rango])</f>
        <v>Blanco</v>
      </c>
      <c r="E88" s="4">
        <v>0</v>
      </c>
      <c r="F88" s="11" t="str">
        <f>IF(players[[#This Row],[coh]]=1,"COH",IF(INDEX(players_equipos[activo],MATCH(players[[#This Row],[player_id]],players_equipos[player_id],0))=1,INDEX(players_equipos[casa],MATCH(players[[#This Row],[player_id]],players_equipos[player_id],0)),"Mendigo"))</f>
        <v>Mendigo</v>
      </c>
      <c r="G88" s="11" t="str">
        <f>IF(players[[#This Row],[coh]]=1,"Inactivo",IF(INDEX(players_equipos[activo],MATCH(players[[#This Row],[player_id]],players_equipos[player_id],0))=1,INDEX(players_equipos[nombre],MATCH(players[[#This Row],[player_id]],players_equipos[player_id],0)),"Inactivo"))</f>
        <v>Inactivo</v>
      </c>
      <c r="H88" s="11" t="e" cm="1">
        <f t="array" ref="H88">VLOOKUP(players[[#This Row],[player_id]],IF(players_equipos[categoria]="Monster",players_equipos[],""),8,FALSE)</f>
        <v>#N/A</v>
      </c>
      <c r="I88" s="11" t="e" cm="1">
        <f t="array" ref="I88">VLOOKUP(players[[#This Row],[player_id]],IF(players_equipos[categoria]="Monster",players_equipos[],""),3,FALSE)</f>
        <v>#N/A</v>
      </c>
      <c r="J88" s="11" t="str" cm="1">
        <f t="array" ref="J88">VLOOKUP(players[[#This Row],[player_id]],IF(players_equipos[categoria]="Sumo",players_equipos[],""),8,FALSE)</f>
        <v>S/F-Gtron</v>
      </c>
      <c r="K88" s="11" cm="1">
        <f t="array" ref="K88">VLOOKUP(players[[#This Row],[player_id]],IF(players_equipos[categoria]="Sumo",players_equipos[],""),3,FALSE)</f>
        <v>900</v>
      </c>
      <c r="L88" s="11" t="e" cm="1">
        <f t="array" ref="L88">VLOOKUP(players[[#This Row],[player_id]],IF(players_equipos[categoria]="Rover",players_equipos[],""),8,FALSE)</f>
        <v>#N/A</v>
      </c>
      <c r="M88" s="11" t="e" cm="1">
        <f t="array" ref="M88">VLOOKUP(players[[#This Row],[player_id]],IF(players_equipos[categoria]="Rover",players_equipos[],""),3,FALSE)</f>
        <v>#N/A</v>
      </c>
      <c r="N88" s="11">
        <f>SUMIF(eventos[player_id],players[[#This Row],[player_id]],eventos[puntos])+SUMIF(asistencia_eventos[player_id],players[[#This Row],[player_id]],asistencia_eventos[puntos])</f>
        <v>0</v>
      </c>
      <c r="Q88"/>
    </row>
    <row r="89" spans="1:17" x14ac:dyDescent="0.25">
      <c r="A89">
        <v>1067988</v>
      </c>
      <c r="B89" t="s">
        <v>483</v>
      </c>
      <c r="C89" s="11">
        <f>SUMIF(players_equipos[player_id],players[[#This Row],[player_id]],players_equipos[puntos])+players[[#This Row],[puntos_eventos]]</f>
        <v>900</v>
      </c>
      <c r="D89" s="6" t="str">
        <f>LOOKUP(players[[#This Row],[puntos]],rangos[puntaje],rangos[rango])</f>
        <v>Blanco</v>
      </c>
      <c r="E89" s="4">
        <v>0</v>
      </c>
      <c r="F89" s="11" t="str">
        <f>IF(players[[#This Row],[coh]]=1,"COH",IF(INDEX(players_equipos[activo],MATCH(players[[#This Row],[player_id]],players_equipos[player_id],0))=1,INDEX(players_equipos[casa],MATCH(players[[#This Row],[player_id]],players_equipos[player_id],0)),"Mendigo"))</f>
        <v>Mendigo</v>
      </c>
      <c r="G89" s="11" t="str">
        <f>IF(players[[#This Row],[coh]]=1,"Inactivo",IF(INDEX(players_equipos[activo],MATCH(players[[#This Row],[player_id]],players_equipos[player_id],0))=1,INDEX(players_equipos[nombre],MATCH(players[[#This Row],[player_id]],players_equipos[player_id],0)),"Inactivo"))</f>
        <v>Inactivo</v>
      </c>
      <c r="H89" s="11" t="e" cm="1">
        <f t="array" ref="H89">VLOOKUP(players[[#This Row],[player_id]],IF(players_equipos[categoria]="Monster",players_equipos[],""),8,FALSE)</f>
        <v>#N/A</v>
      </c>
      <c r="I89" s="11" t="e" cm="1">
        <f t="array" ref="I89">VLOOKUP(players[[#This Row],[player_id]],IF(players_equipos[categoria]="Monster",players_equipos[],""),3,FALSE)</f>
        <v>#N/A</v>
      </c>
      <c r="J89" s="11" t="str" cm="1">
        <f t="array" ref="J89">VLOOKUP(players[[#This Row],[player_id]],IF(players_equipos[categoria]="Sumo",players_equipos[],""),8,FALSE)</f>
        <v>Hariyama</v>
      </c>
      <c r="K89" s="11" cm="1">
        <f t="array" ref="K89">VLOOKUP(players[[#This Row],[player_id]],IF(players_equipos[categoria]="Sumo",players_equipos[],""),3,FALSE)</f>
        <v>900</v>
      </c>
      <c r="L89" s="11" t="e" cm="1">
        <f t="array" ref="L89">VLOOKUP(players[[#This Row],[player_id]],IF(players_equipos[categoria]="Rover",players_equipos[],""),8,FALSE)</f>
        <v>#N/A</v>
      </c>
      <c r="M89" s="11" t="e" cm="1">
        <f t="array" ref="M89">VLOOKUP(players[[#This Row],[player_id]],IF(players_equipos[categoria]="Rover",players_equipos[],""),3,FALSE)</f>
        <v>#N/A</v>
      </c>
      <c r="N89" s="11">
        <f>SUMIF(eventos[player_id],players[[#This Row],[player_id]],eventos[puntos])+SUMIF(asistencia_eventos[player_id],players[[#This Row],[player_id]],asistencia_eventos[puntos])</f>
        <v>0</v>
      </c>
      <c r="Q89"/>
    </row>
    <row r="90" spans="1:17" x14ac:dyDescent="0.25">
      <c r="A90">
        <v>1067954</v>
      </c>
      <c r="B90" t="s">
        <v>522</v>
      </c>
      <c r="C90" s="11">
        <f>SUMIF(players_equipos[player_id],players[[#This Row],[player_id]],players_equipos[puntos])+players[[#This Row],[puntos_eventos]]</f>
        <v>900</v>
      </c>
      <c r="D90" s="6" t="str">
        <f>LOOKUP(players[[#This Row],[puntos]],rangos[puntaje],rangos[rango])</f>
        <v>Blanco</v>
      </c>
      <c r="E90" s="4">
        <v>0</v>
      </c>
      <c r="F90" s="11" t="str">
        <f>IF(players[[#This Row],[coh]]=1,"COH",IF(INDEX(players_equipos[activo],MATCH(players[[#This Row],[player_id]],players_equipos[player_id],0))=1,INDEX(players_equipos[casa],MATCH(players[[#This Row],[player_id]],players_equipos[player_id],0)),"Mendigo"))</f>
        <v>Mendigo</v>
      </c>
      <c r="G90" s="11" t="str">
        <f>IF(players[[#This Row],[coh]]=1,"Inactivo",IF(INDEX(players_equipos[activo],MATCH(players[[#This Row],[player_id]],players_equipos[player_id],0))=1,INDEX(players_equipos[nombre],MATCH(players[[#This Row],[player_id]],players_equipos[player_id],0)),"Inactivo"))</f>
        <v>Inactivo</v>
      </c>
      <c r="H90" s="11" t="e" cm="1">
        <f t="array" ref="H90">VLOOKUP(players[[#This Row],[player_id]],IF(players_equipos[categoria]="Monster",players_equipos[],""),8,FALSE)</f>
        <v>#N/A</v>
      </c>
      <c r="I90" s="11" t="e" cm="1">
        <f t="array" ref="I90">VLOOKUP(players[[#This Row],[player_id]],IF(players_equipos[categoria]="Monster",players_equipos[],""),3,FALSE)</f>
        <v>#N/A</v>
      </c>
      <c r="J90" s="11" t="str" cm="1">
        <f t="array" ref="J90">VLOOKUP(players[[#This Row],[player_id]],IF(players_equipos[categoria]="Sumo",players_equipos[],""),8,FALSE)</f>
        <v>S/F-Gtron</v>
      </c>
      <c r="K90" s="11" cm="1">
        <f t="array" ref="K90">VLOOKUP(players[[#This Row],[player_id]],IF(players_equipos[categoria]="Sumo",players_equipos[],""),3,FALSE)</f>
        <v>900</v>
      </c>
      <c r="L90" s="11" t="e" cm="1">
        <f t="array" ref="L90">VLOOKUP(players[[#This Row],[player_id]],IF(players_equipos[categoria]="Rover",players_equipos[],""),8,FALSE)</f>
        <v>#N/A</v>
      </c>
      <c r="M90" s="11" t="e" cm="1">
        <f t="array" ref="M90">VLOOKUP(players[[#This Row],[player_id]],IF(players_equipos[categoria]="Rover",players_equipos[],""),3,FALSE)</f>
        <v>#N/A</v>
      </c>
      <c r="N90" s="11">
        <f>SUMIF(eventos[player_id],players[[#This Row],[player_id]],eventos[puntos])+SUMIF(asistencia_eventos[player_id],players[[#This Row],[player_id]],asistencia_eventos[puntos])</f>
        <v>0</v>
      </c>
      <c r="Q90"/>
    </row>
    <row r="91" spans="1:17" x14ac:dyDescent="0.25">
      <c r="A91">
        <v>1067726</v>
      </c>
      <c r="B91" t="s">
        <v>521</v>
      </c>
      <c r="C91" s="11">
        <f>SUMIF(players_equipos[player_id],players[[#This Row],[player_id]],players_equipos[puntos])+players[[#This Row],[puntos_eventos]]</f>
        <v>900</v>
      </c>
      <c r="D91" s="6" t="str">
        <f>LOOKUP(players[[#This Row],[puntos]],rangos[puntaje],rangos[rango])</f>
        <v>Blanco</v>
      </c>
      <c r="E91" s="4">
        <v>0</v>
      </c>
      <c r="F91" s="11" t="str">
        <f>IF(players[[#This Row],[coh]]=1,"COH",IF(INDEX(players_equipos[activo],MATCH(players[[#This Row],[player_id]],players_equipos[player_id],0))=1,INDEX(players_equipos[casa],MATCH(players[[#This Row],[player_id]],players_equipos[player_id],0)),"Mendigo"))</f>
        <v>Mendigo</v>
      </c>
      <c r="G91" s="11" t="str">
        <f>IF(players[[#This Row],[coh]]=1,"Inactivo",IF(INDEX(players_equipos[activo],MATCH(players[[#This Row],[player_id]],players_equipos[player_id],0))=1,INDEX(players_equipos[nombre],MATCH(players[[#This Row],[player_id]],players_equipos[player_id],0)),"Inactivo"))</f>
        <v>Inactivo</v>
      </c>
      <c r="H91" s="11" t="str" cm="1">
        <f t="array" ref="H91">VLOOKUP(players[[#This Row],[player_id]],IF(players_equipos[categoria]="Monster",players_equipos[],""),8,FALSE)</f>
        <v>S/F-Gtron</v>
      </c>
      <c r="I91" s="11" cm="1">
        <f t="array" ref="I91">VLOOKUP(players[[#This Row],[player_id]],IF(players_equipos[categoria]="Monster",players_equipos[],""),3,FALSE)</f>
        <v>900</v>
      </c>
      <c r="J91" s="11" t="e" cm="1">
        <f t="array" ref="J91">VLOOKUP(players[[#This Row],[player_id]],IF(players_equipos[categoria]="Sumo",players_equipos[],""),8,FALSE)</f>
        <v>#N/A</v>
      </c>
      <c r="K91" s="11" t="e" cm="1">
        <f t="array" ref="K91">VLOOKUP(players[[#This Row],[player_id]],IF(players_equipos[categoria]="Sumo",players_equipos[],""),3,FALSE)</f>
        <v>#N/A</v>
      </c>
      <c r="L91" s="11" t="e" cm="1">
        <f t="array" ref="L91">VLOOKUP(players[[#This Row],[player_id]],IF(players_equipos[categoria]="Rover",players_equipos[],""),8,FALSE)</f>
        <v>#N/A</v>
      </c>
      <c r="M91" s="11" t="e" cm="1">
        <f t="array" ref="M91">VLOOKUP(players[[#This Row],[player_id]],IF(players_equipos[categoria]="Rover",players_equipos[],""),3,FALSE)</f>
        <v>#N/A</v>
      </c>
      <c r="N91" s="11">
        <f>SUMIF(eventos[player_id],players[[#This Row],[player_id]],eventos[puntos])+SUMIF(asistencia_eventos[player_id],players[[#This Row],[player_id]],asistencia_eventos[puntos])</f>
        <v>0</v>
      </c>
      <c r="Q91"/>
    </row>
    <row r="92" spans="1:17" x14ac:dyDescent="0.25">
      <c r="A92">
        <v>1067173</v>
      </c>
      <c r="B92" t="s">
        <v>514</v>
      </c>
      <c r="C92" s="11">
        <f>SUMIF(players_equipos[player_id],players[[#This Row],[player_id]],players_equipos[puntos])+players[[#This Row],[puntos_eventos]]</f>
        <v>900</v>
      </c>
      <c r="D92" s="6" t="str">
        <f>LOOKUP(players[[#This Row],[puntos]],rangos[puntaje],rangos[rango])</f>
        <v>Blanco</v>
      </c>
      <c r="E92" s="4">
        <v>0</v>
      </c>
      <c r="F92" s="11" t="str">
        <f>IF(players[[#This Row],[coh]]=1,"COH",IF(INDEX(players_equipos[activo],MATCH(players[[#This Row],[player_id]],players_equipos[player_id],0))=1,INDEX(players_equipos[casa],MATCH(players[[#This Row],[player_id]],players_equipos[player_id],0)),"Mendigo"))</f>
        <v>Mendigo</v>
      </c>
      <c r="G92" s="11" t="str">
        <f>IF(players[[#This Row],[coh]]=1,"Inactivo",IF(INDEX(players_equipos[activo],MATCH(players[[#This Row],[player_id]],players_equipos[player_id],0))=1,INDEX(players_equipos[nombre],MATCH(players[[#This Row],[player_id]],players_equipos[player_id],0)),"Inactivo"))</f>
        <v>Inactivo</v>
      </c>
      <c r="H92" s="11" t="str" cm="1">
        <f t="array" ref="H92">VLOOKUP(players[[#This Row],[player_id]],IF(players_equipos[categoria]="Monster",players_equipos[],""),8,FALSE)</f>
        <v>Tri</v>
      </c>
      <c r="I92" s="11" cm="1">
        <f t="array" ref="I92">VLOOKUP(players[[#This Row],[player_id]],IF(players_equipos[categoria]="Monster",players_equipos[],""),3,FALSE)</f>
        <v>900</v>
      </c>
      <c r="J92" s="11" t="e" cm="1">
        <f t="array" ref="J92">VLOOKUP(players[[#This Row],[player_id]],IF(players_equipos[categoria]="Sumo",players_equipos[],""),8,FALSE)</f>
        <v>#N/A</v>
      </c>
      <c r="K92" s="11" t="e" cm="1">
        <f t="array" ref="K92">VLOOKUP(players[[#This Row],[player_id]],IF(players_equipos[categoria]="Sumo",players_equipos[],""),3,FALSE)</f>
        <v>#N/A</v>
      </c>
      <c r="L92" s="11" t="e" cm="1">
        <f t="array" ref="L92">VLOOKUP(players[[#This Row],[player_id]],IF(players_equipos[categoria]="Rover",players_equipos[],""),8,FALSE)</f>
        <v>#N/A</v>
      </c>
      <c r="M92" s="11" t="e" cm="1">
        <f t="array" ref="M92">VLOOKUP(players[[#This Row],[player_id]],IF(players_equipos[categoria]="Rover",players_equipos[],""),3,FALSE)</f>
        <v>#N/A</v>
      </c>
      <c r="N92" s="11">
        <f>SUMIF(eventos[player_id],players[[#This Row],[player_id]],eventos[puntos])+SUMIF(asistencia_eventos[player_id],players[[#This Row],[player_id]],asistencia_eventos[puntos])</f>
        <v>0</v>
      </c>
      <c r="Q92"/>
    </row>
    <row r="93" spans="1:17" x14ac:dyDescent="0.25">
      <c r="A93">
        <v>1066658</v>
      </c>
      <c r="B93" t="s">
        <v>513</v>
      </c>
      <c r="C93" s="11">
        <f>SUMIF(players_equipos[player_id],players[[#This Row],[player_id]],players_equipos[puntos])+players[[#This Row],[puntos_eventos]]</f>
        <v>900</v>
      </c>
      <c r="D93" s="6" t="str">
        <f>LOOKUP(players[[#This Row],[puntos]],rangos[puntaje],rangos[rango])</f>
        <v>Blanco</v>
      </c>
      <c r="E93" s="4">
        <v>0</v>
      </c>
      <c r="F93" s="11" t="str">
        <f>IF(players[[#This Row],[coh]]=1,"COH",IF(INDEX(players_equipos[activo],MATCH(players[[#This Row],[player_id]],players_equipos[player_id],0))=1,INDEX(players_equipos[casa],MATCH(players[[#This Row],[player_id]],players_equipos[player_id],0)),"Mendigo"))</f>
        <v>Mendigo</v>
      </c>
      <c r="G93" s="11" t="str">
        <f>IF(players[[#This Row],[coh]]=1,"Inactivo",IF(INDEX(players_equipos[activo],MATCH(players[[#This Row],[player_id]],players_equipos[player_id],0))=1,INDEX(players_equipos[nombre],MATCH(players[[#This Row],[player_id]],players_equipos[player_id],0)),"Inactivo"))</f>
        <v>Inactivo</v>
      </c>
      <c r="H93" s="11" t="str" cm="1">
        <f t="array" ref="H93">VLOOKUP(players[[#This Row],[player_id]],IF(players_equipos[categoria]="Monster",players_equipos[],""),8,FALSE)</f>
        <v>Tri</v>
      </c>
      <c r="I93" s="11" cm="1">
        <f t="array" ref="I93">VLOOKUP(players[[#This Row],[player_id]],IF(players_equipos[categoria]="Monster",players_equipos[],""),3,FALSE)</f>
        <v>900</v>
      </c>
      <c r="J93" s="11" t="e" cm="1">
        <f t="array" ref="J93">VLOOKUP(players[[#This Row],[player_id]],IF(players_equipos[categoria]="Sumo",players_equipos[],""),8,FALSE)</f>
        <v>#N/A</v>
      </c>
      <c r="K93" s="11" t="e" cm="1">
        <f t="array" ref="K93">VLOOKUP(players[[#This Row],[player_id]],IF(players_equipos[categoria]="Sumo",players_equipos[],""),3,FALSE)</f>
        <v>#N/A</v>
      </c>
      <c r="L93" s="11" t="e" cm="1">
        <f t="array" ref="L93">VLOOKUP(players[[#This Row],[player_id]],IF(players_equipos[categoria]="Rover",players_equipos[],""),8,FALSE)</f>
        <v>#N/A</v>
      </c>
      <c r="M93" s="11" t="e" cm="1">
        <f t="array" ref="M93">VLOOKUP(players[[#This Row],[player_id]],IF(players_equipos[categoria]="Rover",players_equipos[],""),3,FALSE)</f>
        <v>#N/A</v>
      </c>
      <c r="N93" s="11">
        <f>SUMIF(eventos[player_id],players[[#This Row],[player_id]],eventos[puntos])+SUMIF(asistencia_eventos[player_id],players[[#This Row],[player_id]],asistencia_eventos[puntos])</f>
        <v>0</v>
      </c>
      <c r="Q93"/>
    </row>
    <row r="94" spans="1:17" x14ac:dyDescent="0.25">
      <c r="A94">
        <v>1066611</v>
      </c>
      <c r="B94" t="s">
        <v>512</v>
      </c>
      <c r="C94" s="11">
        <f>SUMIF(players_equipos[player_id],players[[#This Row],[player_id]],players_equipos[puntos])+players[[#This Row],[puntos_eventos]]</f>
        <v>900</v>
      </c>
      <c r="D94" s="6" t="str">
        <f>LOOKUP(players[[#This Row],[puntos]],rangos[puntaje],rangos[rango])</f>
        <v>Blanco</v>
      </c>
      <c r="E94" s="4">
        <v>0</v>
      </c>
      <c r="F94" s="11" t="str">
        <f>IF(players[[#This Row],[coh]]=1,"COH",IF(INDEX(players_equipos[activo],MATCH(players[[#This Row],[player_id]],players_equipos[player_id],0))=1,INDEX(players_equipos[casa],MATCH(players[[#This Row],[player_id]],players_equipos[player_id],0)),"Mendigo"))</f>
        <v>Mendigo</v>
      </c>
      <c r="G94" s="11" t="str">
        <f>IF(players[[#This Row],[coh]]=1,"Inactivo",IF(INDEX(players_equipos[activo],MATCH(players[[#This Row],[player_id]],players_equipos[player_id],0))=1,INDEX(players_equipos[nombre],MATCH(players[[#This Row],[player_id]],players_equipos[player_id],0)),"Inactivo"))</f>
        <v>Inactivo</v>
      </c>
      <c r="H94" s="11" t="str" cm="1">
        <f t="array" ref="H94">VLOOKUP(players[[#This Row],[player_id]],IF(players_equipos[categoria]="Monster",players_equipos[],""),8,FALSE)</f>
        <v>Tri</v>
      </c>
      <c r="I94" s="11" cm="1">
        <f t="array" ref="I94">VLOOKUP(players[[#This Row],[player_id]],IF(players_equipos[categoria]="Monster",players_equipos[],""),3,FALSE)</f>
        <v>900</v>
      </c>
      <c r="J94" s="11" t="e" cm="1">
        <f t="array" ref="J94">VLOOKUP(players[[#This Row],[player_id]],IF(players_equipos[categoria]="Sumo",players_equipos[],""),8,FALSE)</f>
        <v>#N/A</v>
      </c>
      <c r="K94" s="11" t="e" cm="1">
        <f t="array" ref="K94">VLOOKUP(players[[#This Row],[player_id]],IF(players_equipos[categoria]="Sumo",players_equipos[],""),3,FALSE)</f>
        <v>#N/A</v>
      </c>
      <c r="L94" s="11" t="e" cm="1">
        <f t="array" ref="L94">VLOOKUP(players[[#This Row],[player_id]],IF(players_equipos[categoria]="Rover",players_equipos[],""),8,FALSE)</f>
        <v>#N/A</v>
      </c>
      <c r="M94" s="11" t="e" cm="1">
        <f t="array" ref="M94">VLOOKUP(players[[#This Row],[player_id]],IF(players_equipos[categoria]="Rover",players_equipos[],""),3,FALSE)</f>
        <v>#N/A</v>
      </c>
      <c r="N94" s="11">
        <f>SUMIF(eventos[player_id],players[[#This Row],[player_id]],eventos[puntos])+SUMIF(asistencia_eventos[player_id],players[[#This Row],[player_id]],asistencia_eventos[puntos])</f>
        <v>0</v>
      </c>
      <c r="Q94"/>
    </row>
    <row r="95" spans="1:17" x14ac:dyDescent="0.25">
      <c r="A95">
        <v>1065423</v>
      </c>
      <c r="B95" t="s">
        <v>358</v>
      </c>
      <c r="C95" s="11">
        <f>SUMIF(players_equipos[player_id],players[[#This Row],[player_id]],players_equipos[puntos])+players[[#This Row],[puntos_eventos]]</f>
        <v>900</v>
      </c>
      <c r="D95" s="6" t="str">
        <f>LOOKUP(players[[#This Row],[puntos]],rangos[puntaje],rangos[rango])</f>
        <v>Blanco</v>
      </c>
      <c r="E95" s="4">
        <v>0</v>
      </c>
      <c r="F95" s="11" t="str">
        <f>IF(players[[#This Row],[coh]]=1,"COH",IF(INDEX(players_equipos[activo],MATCH(players[[#This Row],[player_id]],players_equipos[player_id],0))=1,INDEX(players_equipos[casa],MATCH(players[[#This Row],[player_id]],players_equipos[player_id],0)),"Mendigo"))</f>
        <v>Mendigo</v>
      </c>
      <c r="G95" s="11" t="str">
        <f>IF(players[[#This Row],[coh]]=1,"Inactivo",IF(INDEX(players_equipos[activo],MATCH(players[[#This Row],[player_id]],players_equipos[player_id],0))=1,INDEX(players_equipos[nombre],MATCH(players[[#This Row],[player_id]],players_equipos[player_id],0)),"Inactivo"))</f>
        <v>Inactivo</v>
      </c>
      <c r="H95" s="11" t="e" cm="1">
        <f t="array" ref="H95">VLOOKUP(players[[#This Row],[player_id]],IF(players_equipos[categoria]="Monster",players_equipos[],""),8,FALSE)</f>
        <v>#N/A</v>
      </c>
      <c r="I95" s="11" t="e" cm="1">
        <f t="array" ref="I95">VLOOKUP(players[[#This Row],[player_id]],IF(players_equipos[categoria]="Monster",players_equipos[],""),3,FALSE)</f>
        <v>#N/A</v>
      </c>
      <c r="J95" s="11" t="str" cm="1">
        <f t="array" ref="J95">VLOOKUP(players[[#This Row],[player_id]],IF(players_equipos[categoria]="Sumo",players_equipos[],""),8,FALSE)</f>
        <v>Hariyama</v>
      </c>
      <c r="K95" s="11" cm="1">
        <f t="array" ref="K95">VLOOKUP(players[[#This Row],[player_id]],IF(players_equipos[categoria]="Sumo",players_equipos[],""),3,FALSE)</f>
        <v>900</v>
      </c>
      <c r="L95" s="11" t="e" cm="1">
        <f t="array" ref="L95">VLOOKUP(players[[#This Row],[player_id]],IF(players_equipos[categoria]="Rover",players_equipos[],""),8,FALSE)</f>
        <v>#N/A</v>
      </c>
      <c r="M95" s="11" t="e" cm="1">
        <f t="array" ref="M95">VLOOKUP(players[[#This Row],[player_id]],IF(players_equipos[categoria]="Rover",players_equipos[],""),3,FALSE)</f>
        <v>#N/A</v>
      </c>
      <c r="N95" s="11">
        <f>SUMIF(eventos[player_id],players[[#This Row],[player_id]],eventos[puntos])+SUMIF(asistencia_eventos[player_id],players[[#This Row],[player_id]],asistencia_eventos[puntos])</f>
        <v>0</v>
      </c>
      <c r="Q95"/>
    </row>
    <row r="96" spans="1:17" x14ac:dyDescent="0.25">
      <c r="A96">
        <v>1064115</v>
      </c>
      <c r="B96" t="s">
        <v>492</v>
      </c>
      <c r="C96" s="11">
        <f>SUMIF(players_equipos[player_id],players[[#This Row],[player_id]],players_equipos[puntos])+players[[#This Row],[puntos_eventos]]</f>
        <v>900</v>
      </c>
      <c r="D96" s="6" t="str">
        <f>LOOKUP(players[[#This Row],[puntos]],rangos[puntaje],rangos[rango])</f>
        <v>Blanco</v>
      </c>
      <c r="E96" s="4">
        <v>0</v>
      </c>
      <c r="F96" s="11" t="str">
        <f>IF(players[[#This Row],[coh]]=1,"COH",IF(INDEX(players_equipos[activo],MATCH(players[[#This Row],[player_id]],players_equipos[player_id],0))=1,INDEX(players_equipos[casa],MATCH(players[[#This Row],[player_id]],players_equipos[player_id],0)),"Mendigo"))</f>
        <v>Mendigo</v>
      </c>
      <c r="G96" s="11" t="str">
        <f>IF(players[[#This Row],[coh]]=1,"Inactivo",IF(INDEX(players_equipos[activo],MATCH(players[[#This Row],[player_id]],players_equipos[player_id],0))=1,INDEX(players_equipos[nombre],MATCH(players[[#This Row],[player_id]],players_equipos[player_id],0)),"Inactivo"))</f>
        <v>Inactivo</v>
      </c>
      <c r="H96" s="11" t="e" cm="1">
        <f t="array" ref="H96">VLOOKUP(players[[#This Row],[player_id]],IF(players_equipos[categoria]="Monster",players_equipos[],""),8,FALSE)</f>
        <v>#N/A</v>
      </c>
      <c r="I96" s="11" t="e" cm="1">
        <f t="array" ref="I96">VLOOKUP(players[[#This Row],[player_id]],IF(players_equipos[categoria]="Monster",players_equipos[],""),3,FALSE)</f>
        <v>#N/A</v>
      </c>
      <c r="J96" s="11" t="str" cm="1">
        <f t="array" ref="J96">VLOOKUP(players[[#This Row],[player_id]],IF(players_equipos[categoria]="Sumo",players_equipos[],""),8,FALSE)</f>
        <v>Yokozuna</v>
      </c>
      <c r="K96" s="11" cm="1">
        <f t="array" ref="K96">VLOOKUP(players[[#This Row],[player_id]],IF(players_equipos[categoria]="Sumo",players_equipos[],""),3,FALSE)</f>
        <v>900</v>
      </c>
      <c r="L96" s="11" t="e" cm="1">
        <f t="array" ref="L96">VLOOKUP(players[[#This Row],[player_id]],IF(players_equipos[categoria]="Rover",players_equipos[],""),8,FALSE)</f>
        <v>#N/A</v>
      </c>
      <c r="M96" s="11" t="e" cm="1">
        <f t="array" ref="M96">VLOOKUP(players[[#This Row],[player_id]],IF(players_equipos[categoria]="Rover",players_equipos[],""),3,FALSE)</f>
        <v>#N/A</v>
      </c>
      <c r="N96" s="11">
        <f>SUMIF(eventos[player_id],players[[#This Row],[player_id]],eventos[puntos])+SUMIF(asistencia_eventos[player_id],players[[#This Row],[player_id]],asistencia_eventos[puntos])</f>
        <v>0</v>
      </c>
      <c r="Q96"/>
    </row>
    <row r="97" spans="1:17" x14ac:dyDescent="0.25">
      <c r="A97">
        <v>1063755</v>
      </c>
      <c r="B97" t="s">
        <v>536</v>
      </c>
      <c r="C97" s="11">
        <f>SUMIF(players_equipos[player_id],players[[#This Row],[player_id]],players_equipos[puntos])+players[[#This Row],[puntos_eventos]]</f>
        <v>900</v>
      </c>
      <c r="D97" s="6" t="str">
        <f>LOOKUP(players[[#This Row],[puntos]],rangos[puntaje],rangos[rango])</f>
        <v>Blanco</v>
      </c>
      <c r="E97" s="4">
        <v>0</v>
      </c>
      <c r="F97" s="11" t="str">
        <f>IF(players[[#This Row],[coh]]=1,"COH",IF(INDEX(players_equipos[activo],MATCH(players[[#This Row],[player_id]],players_equipos[player_id],0))=1,INDEX(players_equipos[casa],MATCH(players[[#This Row],[player_id]],players_equipos[player_id],0)),"Mendigo"))</f>
        <v>Mendigo</v>
      </c>
      <c r="G97" s="11" t="str">
        <f>IF(players[[#This Row],[coh]]=1,"Inactivo",IF(INDEX(players_equipos[activo],MATCH(players[[#This Row],[player_id]],players_equipos[player_id],0))=1,INDEX(players_equipos[nombre],MATCH(players[[#This Row],[player_id]],players_equipos[player_id],0)),"Inactivo"))</f>
        <v>Inactivo</v>
      </c>
      <c r="H97" s="11" t="e" cm="1">
        <f t="array" ref="H97">VLOOKUP(players[[#This Row],[player_id]],IF(players_equipos[categoria]="Monster",players_equipos[],""),8,FALSE)</f>
        <v>#N/A</v>
      </c>
      <c r="I97" s="11" t="e" cm="1">
        <f t="array" ref="I97">VLOOKUP(players[[#This Row],[player_id]],IF(players_equipos[categoria]="Monster",players_equipos[],""),3,FALSE)</f>
        <v>#N/A</v>
      </c>
      <c r="J97" s="11" t="str" cm="1">
        <f t="array" ref="J97">VLOOKUP(players[[#This Row],[player_id]],IF(players_equipos[categoria]="Sumo",players_equipos[],""),8,FALSE)</f>
        <v>Sumito</v>
      </c>
      <c r="K97" s="11" cm="1">
        <f t="array" ref="K97">VLOOKUP(players[[#This Row],[player_id]],IF(players_equipos[categoria]="Sumo",players_equipos[],""),3,FALSE)</f>
        <v>900</v>
      </c>
      <c r="L97" s="11" t="e" cm="1">
        <f t="array" ref="L97">VLOOKUP(players[[#This Row],[player_id]],IF(players_equipos[categoria]="Rover",players_equipos[],""),8,FALSE)</f>
        <v>#N/A</v>
      </c>
      <c r="M97" s="11" t="e" cm="1">
        <f t="array" ref="M97">VLOOKUP(players[[#This Row],[player_id]],IF(players_equipos[categoria]="Rover",players_equipos[],""),3,FALSE)</f>
        <v>#N/A</v>
      </c>
      <c r="N97" s="11">
        <f>SUMIF(eventos[player_id],players[[#This Row],[player_id]],eventos[puntos])+SUMIF(asistencia_eventos[player_id],players[[#This Row],[player_id]],asistencia_eventos[puntos])</f>
        <v>0</v>
      </c>
      <c r="Q97"/>
    </row>
    <row r="98" spans="1:17" x14ac:dyDescent="0.25">
      <c r="A98">
        <v>1063661</v>
      </c>
      <c r="B98" t="s">
        <v>491</v>
      </c>
      <c r="C98" s="11">
        <f>SUMIF(players_equipos[player_id],players[[#This Row],[player_id]],players_equipos[puntos])+players[[#This Row],[puntos_eventos]]</f>
        <v>900</v>
      </c>
      <c r="D98" s="6" t="str">
        <f>LOOKUP(players[[#This Row],[puntos]],rangos[puntaje],rangos[rango])</f>
        <v>Blanco</v>
      </c>
      <c r="E98" s="4">
        <v>0</v>
      </c>
      <c r="F98" s="11" t="str">
        <f>IF(players[[#This Row],[coh]]=1,"COH",IF(INDEX(players_equipos[activo],MATCH(players[[#This Row],[player_id]],players_equipos[player_id],0))=1,INDEX(players_equipos[casa],MATCH(players[[#This Row],[player_id]],players_equipos[player_id],0)),"Mendigo"))</f>
        <v>Mendigo</v>
      </c>
      <c r="G98" s="11" t="str">
        <f>IF(players[[#This Row],[coh]]=1,"Inactivo",IF(INDEX(players_equipos[activo],MATCH(players[[#This Row],[player_id]],players_equipos[player_id],0))=1,INDEX(players_equipos[nombre],MATCH(players[[#This Row],[player_id]],players_equipos[player_id],0)),"Inactivo"))</f>
        <v>Inactivo</v>
      </c>
      <c r="H98" s="11" t="e" cm="1">
        <f t="array" ref="H98">VLOOKUP(players[[#This Row],[player_id]],IF(players_equipos[categoria]="Monster",players_equipos[],""),8,FALSE)</f>
        <v>#N/A</v>
      </c>
      <c r="I98" s="11" t="e" cm="1">
        <f t="array" ref="I98">VLOOKUP(players[[#This Row],[player_id]],IF(players_equipos[categoria]="Monster",players_equipos[],""),3,FALSE)</f>
        <v>#N/A</v>
      </c>
      <c r="J98" s="11" t="str" cm="1">
        <f t="array" ref="J98">VLOOKUP(players[[#This Row],[player_id]],IF(players_equipos[categoria]="Sumo",players_equipos[],""),8,FALSE)</f>
        <v>Yokozuna</v>
      </c>
      <c r="K98" s="11" cm="1">
        <f t="array" ref="K98">VLOOKUP(players[[#This Row],[player_id]],IF(players_equipos[categoria]="Sumo",players_equipos[],""),3,FALSE)</f>
        <v>900</v>
      </c>
      <c r="L98" s="11" t="e" cm="1">
        <f t="array" ref="L98">VLOOKUP(players[[#This Row],[player_id]],IF(players_equipos[categoria]="Rover",players_equipos[],""),8,FALSE)</f>
        <v>#N/A</v>
      </c>
      <c r="M98" s="11" t="e" cm="1">
        <f t="array" ref="M98">VLOOKUP(players[[#This Row],[player_id]],IF(players_equipos[categoria]="Rover",players_equipos[],""),3,FALSE)</f>
        <v>#N/A</v>
      </c>
      <c r="N98" s="11">
        <f>SUMIF(eventos[player_id],players[[#This Row],[player_id]],eventos[puntos])+SUMIF(asistencia_eventos[player_id],players[[#This Row],[player_id]],asistencia_eventos[puntos])</f>
        <v>0</v>
      </c>
      <c r="Q98"/>
    </row>
    <row r="99" spans="1:17" x14ac:dyDescent="0.25">
      <c r="A99">
        <v>1063039</v>
      </c>
      <c r="B99" t="s">
        <v>500</v>
      </c>
      <c r="C99" s="11">
        <f>SUMIF(players_equipos[player_id],players[[#This Row],[player_id]],players_equipos[puntos])+players[[#This Row],[puntos_eventos]]</f>
        <v>900</v>
      </c>
      <c r="D99" s="6" t="str">
        <f>LOOKUP(players[[#This Row],[puntos]],rangos[puntaje],rangos[rango])</f>
        <v>Blanco</v>
      </c>
      <c r="E99" s="4">
        <v>0</v>
      </c>
      <c r="F99" s="11" t="str">
        <f>IF(players[[#This Row],[coh]]=1,"COH",IF(INDEX(players_equipos[activo],MATCH(players[[#This Row],[player_id]],players_equipos[player_id],0))=1,INDEX(players_equipos[casa],MATCH(players[[#This Row],[player_id]],players_equipos[player_id],0)),"Mendigo"))</f>
        <v>Mendigo</v>
      </c>
      <c r="G99" s="11" t="str">
        <f>IF(players[[#This Row],[coh]]=1,"Inactivo",IF(INDEX(players_equipos[activo],MATCH(players[[#This Row],[player_id]],players_equipos[player_id],0))=1,INDEX(players_equipos[nombre],MATCH(players[[#This Row],[player_id]],players_equipos[player_id],0)),"Inactivo"))</f>
        <v>Inactivo</v>
      </c>
      <c r="H99" s="11" t="e" cm="1">
        <f t="array" ref="H99">VLOOKUP(players[[#This Row],[player_id]],IF(players_equipos[categoria]="Monster",players_equipos[],""),8,FALSE)</f>
        <v>#N/A</v>
      </c>
      <c r="I99" s="11" t="e" cm="1">
        <f t="array" ref="I99">VLOOKUP(players[[#This Row],[player_id]],IF(players_equipos[categoria]="Monster",players_equipos[],""),3,FALSE)</f>
        <v>#N/A</v>
      </c>
      <c r="J99" s="11" t="e" cm="1">
        <f t="array" ref="J99">VLOOKUP(players[[#This Row],[player_id]],IF(players_equipos[categoria]="Sumo",players_equipos[],""),8,FALSE)</f>
        <v>#N/A</v>
      </c>
      <c r="K99" s="11" t="e" cm="1">
        <f t="array" ref="K99">VLOOKUP(players[[#This Row],[player_id]],IF(players_equipos[categoria]="Sumo",players_equipos[],""),3,FALSE)</f>
        <v>#N/A</v>
      </c>
      <c r="L99" s="11" t="str" cm="1">
        <f t="array" ref="L99">VLOOKUP(players[[#This Row],[player_id]],IF(players_equipos[categoria]="Rover",players_equipos[],""),8,FALSE)</f>
        <v>Cuquita</v>
      </c>
      <c r="M99" s="11" cm="1">
        <f t="array" ref="M99">VLOOKUP(players[[#This Row],[player_id]],IF(players_equipos[categoria]="Rover",players_equipos[],""),3,FALSE)</f>
        <v>900</v>
      </c>
      <c r="N99" s="11">
        <f>SUMIF(eventos[player_id],players[[#This Row],[player_id]],eventos[puntos])+SUMIF(asistencia_eventos[player_id],players[[#This Row],[player_id]],asistencia_eventos[puntos])</f>
        <v>0</v>
      </c>
      <c r="Q99"/>
    </row>
    <row r="100" spans="1:17" x14ac:dyDescent="0.25">
      <c r="A100">
        <v>1062736</v>
      </c>
      <c r="B100" t="s">
        <v>490</v>
      </c>
      <c r="C100" s="11">
        <f>SUMIF(players_equipos[player_id],players[[#This Row],[player_id]],players_equipos[puntos])+players[[#This Row],[puntos_eventos]]</f>
        <v>900</v>
      </c>
      <c r="D100" s="6" t="str">
        <f>LOOKUP(players[[#This Row],[puntos]],rangos[puntaje],rangos[rango])</f>
        <v>Blanco</v>
      </c>
      <c r="E100" s="4">
        <v>0</v>
      </c>
      <c r="F100" s="11" t="str">
        <f>IF(players[[#This Row],[coh]]=1,"COH",IF(INDEX(players_equipos[activo],MATCH(players[[#This Row],[player_id]],players_equipos[player_id],0))=1,INDEX(players_equipos[casa],MATCH(players[[#This Row],[player_id]],players_equipos[player_id],0)),"Mendigo"))</f>
        <v>Mendigo</v>
      </c>
      <c r="G100" s="11" t="str">
        <f>IF(players[[#This Row],[coh]]=1,"Inactivo",IF(INDEX(players_equipos[activo],MATCH(players[[#This Row],[player_id]],players_equipos[player_id],0))=1,INDEX(players_equipos[nombre],MATCH(players[[#This Row],[player_id]],players_equipos[player_id],0)),"Inactivo"))</f>
        <v>Inactivo</v>
      </c>
      <c r="H100" s="11" t="e" cm="1">
        <f t="array" ref="H100">VLOOKUP(players[[#This Row],[player_id]],IF(players_equipos[categoria]="Monster",players_equipos[],""),8,FALSE)</f>
        <v>#N/A</v>
      </c>
      <c r="I100" s="11" t="e" cm="1">
        <f t="array" ref="I100">VLOOKUP(players[[#This Row],[player_id]],IF(players_equipos[categoria]="Monster",players_equipos[],""),3,FALSE)</f>
        <v>#N/A</v>
      </c>
      <c r="J100" s="11" t="str" cm="1">
        <f t="array" ref="J100">VLOOKUP(players[[#This Row],[player_id]],IF(players_equipos[categoria]="Sumo",players_equipos[],""),8,FALSE)</f>
        <v>Yokozuna</v>
      </c>
      <c r="K100" s="11" cm="1">
        <f t="array" ref="K100">VLOOKUP(players[[#This Row],[player_id]],IF(players_equipos[categoria]="Sumo",players_equipos[],""),3,FALSE)</f>
        <v>900</v>
      </c>
      <c r="L100" s="11" t="e" cm="1">
        <f t="array" ref="L100">VLOOKUP(players[[#This Row],[player_id]],IF(players_equipos[categoria]="Rover",players_equipos[],""),8,FALSE)</f>
        <v>#N/A</v>
      </c>
      <c r="M100" s="11" t="e" cm="1">
        <f t="array" ref="M100">VLOOKUP(players[[#This Row],[player_id]],IF(players_equipos[categoria]="Rover",players_equipos[],""),3,FALSE)</f>
        <v>#N/A</v>
      </c>
      <c r="N100" s="11">
        <f>SUMIF(eventos[player_id],players[[#This Row],[player_id]],eventos[puntos])+SUMIF(asistencia_eventos[player_id],players[[#This Row],[player_id]],asistencia_eventos[puntos])</f>
        <v>0</v>
      </c>
      <c r="Q100"/>
    </row>
    <row r="101" spans="1:17" x14ac:dyDescent="0.25">
      <c r="A101">
        <v>1062093</v>
      </c>
      <c r="B101" t="s">
        <v>509</v>
      </c>
      <c r="C101" s="11">
        <f>SUMIF(players_equipos[player_id],players[[#This Row],[player_id]],players_equipos[puntos])+players[[#This Row],[puntos_eventos]]</f>
        <v>900</v>
      </c>
      <c r="D101" s="6" t="str">
        <f>LOOKUP(players[[#This Row],[puntos]],rangos[puntaje],rangos[rango])</f>
        <v>Blanco</v>
      </c>
      <c r="E101" s="4">
        <v>0</v>
      </c>
      <c r="F101" s="11" t="str">
        <f>IF(players[[#This Row],[coh]]=1,"COH",IF(INDEX(players_equipos[activo],MATCH(players[[#This Row],[player_id]],players_equipos[player_id],0))=1,INDEX(players_equipos[casa],MATCH(players[[#This Row],[player_id]],players_equipos[player_id],0)),"Mendigo"))</f>
        <v>Mendigo</v>
      </c>
      <c r="G101" s="11" t="str">
        <f>IF(players[[#This Row],[coh]]=1,"Inactivo",IF(INDEX(players_equipos[activo],MATCH(players[[#This Row],[player_id]],players_equipos[player_id],0))=1,INDEX(players_equipos[nombre],MATCH(players[[#This Row],[player_id]],players_equipos[player_id],0)),"Inactivo"))</f>
        <v>Inactivo</v>
      </c>
      <c r="H101" s="11" t="e" cm="1">
        <f t="array" ref="H101">VLOOKUP(players[[#This Row],[player_id]],IF(players_equipos[categoria]="Monster",players_equipos[],""),8,FALSE)</f>
        <v>#N/A</v>
      </c>
      <c r="I101" s="11" t="e" cm="1">
        <f t="array" ref="I101">VLOOKUP(players[[#This Row],[player_id]],IF(players_equipos[categoria]="Monster",players_equipos[],""),3,FALSE)</f>
        <v>#N/A</v>
      </c>
      <c r="J101" s="11" t="str" cm="1">
        <f t="array" ref="J101">VLOOKUP(players[[#This Row],[player_id]],IF(players_equipos[categoria]="Sumo",players_equipos[],""),8,FALSE)</f>
        <v>Rufini</v>
      </c>
      <c r="K101" s="11" cm="1">
        <f t="array" ref="K101">VLOOKUP(players[[#This Row],[player_id]],IF(players_equipos[categoria]="Sumo",players_equipos[],""),3,FALSE)</f>
        <v>900</v>
      </c>
      <c r="L101" s="11" t="e" cm="1">
        <f t="array" ref="L101">VLOOKUP(players[[#This Row],[player_id]],IF(players_equipos[categoria]="Rover",players_equipos[],""),8,FALSE)</f>
        <v>#N/A</v>
      </c>
      <c r="M101" s="11" t="e" cm="1">
        <f t="array" ref="M101">VLOOKUP(players[[#This Row],[player_id]],IF(players_equipos[categoria]="Rover",players_equipos[],""),3,FALSE)</f>
        <v>#N/A</v>
      </c>
      <c r="N101" s="11">
        <f>SUMIF(eventos[player_id],players[[#This Row],[player_id]],eventos[puntos])+SUMIF(asistencia_eventos[player_id],players[[#This Row],[player_id]],asistencia_eventos[puntos])</f>
        <v>0</v>
      </c>
      <c r="Q101"/>
    </row>
    <row r="102" spans="1:17" x14ac:dyDescent="0.25">
      <c r="A102">
        <v>1061721</v>
      </c>
      <c r="B102" t="s">
        <v>497</v>
      </c>
      <c r="C102" s="11">
        <f>SUMIF(players_equipos[player_id],players[[#This Row],[player_id]],players_equipos[puntos])+players[[#This Row],[puntos_eventos]]</f>
        <v>900</v>
      </c>
      <c r="D102" s="6" t="str">
        <f>LOOKUP(players[[#This Row],[puntos]],rangos[puntaje],rangos[rango])</f>
        <v>Blanco</v>
      </c>
      <c r="E102" s="4">
        <v>0</v>
      </c>
      <c r="F102" s="11" t="str">
        <f>IF(players[[#This Row],[coh]]=1,"COH",IF(INDEX(players_equipos[activo],MATCH(players[[#This Row],[player_id]],players_equipos[player_id],0))=1,INDEX(players_equipos[casa],MATCH(players[[#This Row],[player_id]],players_equipos[player_id],0)),"Mendigo"))</f>
        <v>Mendigo</v>
      </c>
      <c r="G102" s="11" t="str">
        <f>IF(players[[#This Row],[coh]]=1,"Inactivo",IF(INDEX(players_equipos[activo],MATCH(players[[#This Row],[player_id]],players_equipos[player_id],0))=1,INDEX(players_equipos[nombre],MATCH(players[[#This Row],[player_id]],players_equipos[player_id],0)),"Inactivo"))</f>
        <v>Inactivo</v>
      </c>
      <c r="H102" s="11" t="e" cm="1">
        <f t="array" ref="H102">VLOOKUP(players[[#This Row],[player_id]],IF(players_equipos[categoria]="Monster",players_equipos[],""),8,FALSE)</f>
        <v>#N/A</v>
      </c>
      <c r="I102" s="11" t="e" cm="1">
        <f t="array" ref="I102">VLOOKUP(players[[#This Row],[player_id]],IF(players_equipos[categoria]="Monster",players_equipos[],""),3,FALSE)</f>
        <v>#N/A</v>
      </c>
      <c r="J102" s="11" t="str" cm="1">
        <f t="array" ref="J102">VLOOKUP(players[[#This Row],[player_id]],IF(players_equipos[categoria]="Sumo",players_equipos[],""),8,FALSE)</f>
        <v>Bulldozer Jr.</v>
      </c>
      <c r="K102" s="11" cm="1">
        <f t="array" ref="K102">VLOOKUP(players[[#This Row],[player_id]],IF(players_equipos[categoria]="Sumo",players_equipos[],""),3,FALSE)</f>
        <v>900</v>
      </c>
      <c r="L102" s="11" t="e" cm="1">
        <f t="array" ref="L102">VLOOKUP(players[[#This Row],[player_id]],IF(players_equipos[categoria]="Rover",players_equipos[],""),8,FALSE)</f>
        <v>#N/A</v>
      </c>
      <c r="M102" s="11" t="e" cm="1">
        <f t="array" ref="M102">VLOOKUP(players[[#This Row],[player_id]],IF(players_equipos[categoria]="Rover",players_equipos[],""),3,FALSE)</f>
        <v>#N/A</v>
      </c>
      <c r="N102" s="11">
        <f>SUMIF(eventos[player_id],players[[#This Row],[player_id]],eventos[puntos])+SUMIF(asistencia_eventos[player_id],players[[#This Row],[player_id]],asistencia_eventos[puntos])</f>
        <v>0</v>
      </c>
      <c r="O102" s="8"/>
      <c r="Q102"/>
    </row>
    <row r="103" spans="1:17" x14ac:dyDescent="0.25">
      <c r="A103">
        <v>1061706</v>
      </c>
      <c r="B103" t="s">
        <v>499</v>
      </c>
      <c r="C103" s="11">
        <f>SUMIF(players_equipos[player_id],players[[#This Row],[player_id]],players_equipos[puntos])+players[[#This Row],[puntos_eventos]]</f>
        <v>900</v>
      </c>
      <c r="D103" s="6" t="str">
        <f>LOOKUP(players[[#This Row],[puntos]],rangos[puntaje],rangos[rango])</f>
        <v>Blanco</v>
      </c>
      <c r="E103" s="4">
        <v>0</v>
      </c>
      <c r="F103" s="11" t="str">
        <f>IF(players[[#This Row],[coh]]=1,"COH",IF(INDEX(players_equipos[activo],MATCH(players[[#This Row],[player_id]],players_equipos[player_id],0))=1,INDEX(players_equipos[casa],MATCH(players[[#This Row],[player_id]],players_equipos[player_id],0)),"Mendigo"))</f>
        <v>Mendigo</v>
      </c>
      <c r="G103" s="11" t="str">
        <f>IF(players[[#This Row],[coh]]=1,"Inactivo",IF(INDEX(players_equipos[activo],MATCH(players[[#This Row],[player_id]],players_equipos[player_id],0))=1,INDEX(players_equipos[nombre],MATCH(players[[#This Row],[player_id]],players_equipos[player_id],0)),"Inactivo"))</f>
        <v>Inactivo</v>
      </c>
      <c r="H103" s="11" t="e" cm="1">
        <f t="array" ref="H103">VLOOKUP(players[[#This Row],[player_id]],IF(players_equipos[categoria]="Monster",players_equipos[],""),8,FALSE)</f>
        <v>#N/A</v>
      </c>
      <c r="I103" s="11" t="e" cm="1">
        <f t="array" ref="I103">VLOOKUP(players[[#This Row],[player_id]],IF(players_equipos[categoria]="Monster",players_equipos[],""),3,FALSE)</f>
        <v>#N/A</v>
      </c>
      <c r="J103" s="11" t="e" cm="1">
        <f t="array" ref="J103">VLOOKUP(players[[#This Row],[player_id]],IF(players_equipos[categoria]="Sumo",players_equipos[],""),8,FALSE)</f>
        <v>#N/A</v>
      </c>
      <c r="K103" s="11" t="e" cm="1">
        <f t="array" ref="K103">VLOOKUP(players[[#This Row],[player_id]],IF(players_equipos[categoria]="Sumo",players_equipos[],""),3,FALSE)</f>
        <v>#N/A</v>
      </c>
      <c r="L103" s="11" t="str" cm="1">
        <f t="array" ref="L103">VLOOKUP(players[[#This Row],[player_id]],IF(players_equipos[categoria]="Rover",players_equipos[],""),8,FALSE)</f>
        <v>Cuquita</v>
      </c>
      <c r="M103" s="11" cm="1">
        <f t="array" ref="M103">VLOOKUP(players[[#This Row],[player_id]],IF(players_equipos[categoria]="Rover",players_equipos[],""),3,FALSE)</f>
        <v>900</v>
      </c>
      <c r="N103" s="11">
        <f>SUMIF(eventos[player_id],players[[#This Row],[player_id]],eventos[puntos])+SUMIF(asistencia_eventos[player_id],players[[#This Row],[player_id]],asistencia_eventos[puntos])</f>
        <v>0</v>
      </c>
      <c r="O103" s="8"/>
      <c r="Q103"/>
    </row>
    <row r="104" spans="1:17" x14ac:dyDescent="0.25">
      <c r="A104">
        <v>1061321</v>
      </c>
      <c r="B104" t="s">
        <v>535</v>
      </c>
      <c r="C104" s="11">
        <f>SUMIF(players_equipos[player_id],players[[#This Row],[player_id]],players_equipos[puntos])+players[[#This Row],[puntos_eventos]]</f>
        <v>900</v>
      </c>
      <c r="D104" s="6" t="str">
        <f>LOOKUP(players[[#This Row],[puntos]],rangos[puntaje],rangos[rango])</f>
        <v>Blanco</v>
      </c>
      <c r="E104" s="4">
        <v>0</v>
      </c>
      <c r="F104" s="11" t="str">
        <f>IF(players[[#This Row],[coh]]=1,"COH",IF(INDEX(players_equipos[activo],MATCH(players[[#This Row],[player_id]],players_equipos[player_id],0))=1,INDEX(players_equipos[casa],MATCH(players[[#This Row],[player_id]],players_equipos[player_id],0)),"Mendigo"))</f>
        <v>Mendigo</v>
      </c>
      <c r="G104" s="11" t="str">
        <f>IF(players[[#This Row],[coh]]=1,"Inactivo",IF(INDEX(players_equipos[activo],MATCH(players[[#This Row],[player_id]],players_equipos[player_id],0))=1,INDEX(players_equipos[nombre],MATCH(players[[#This Row],[player_id]],players_equipos[player_id],0)),"Inactivo"))</f>
        <v>Inactivo</v>
      </c>
      <c r="H104" s="11" t="e" cm="1">
        <f t="array" ref="H104">VLOOKUP(players[[#This Row],[player_id]],IF(players_equipos[categoria]="Monster",players_equipos[],""),8,FALSE)</f>
        <v>#N/A</v>
      </c>
      <c r="I104" s="11" t="e" cm="1">
        <f t="array" ref="I104">VLOOKUP(players[[#This Row],[player_id]],IF(players_equipos[categoria]="Monster",players_equipos[],""),3,FALSE)</f>
        <v>#N/A</v>
      </c>
      <c r="J104" s="11" t="str" cm="1">
        <f t="array" ref="J104">VLOOKUP(players[[#This Row],[player_id]],IF(players_equipos[categoria]="Sumo",players_equipos[],""),8,FALSE)</f>
        <v>Sumito</v>
      </c>
      <c r="K104" s="11" cm="1">
        <f t="array" ref="K104">VLOOKUP(players[[#This Row],[player_id]],IF(players_equipos[categoria]="Sumo",players_equipos[],""),3,FALSE)</f>
        <v>900</v>
      </c>
      <c r="L104" s="11" t="e" cm="1">
        <f t="array" ref="L104">VLOOKUP(players[[#This Row],[player_id]],IF(players_equipos[categoria]="Rover",players_equipos[],""),8,FALSE)</f>
        <v>#N/A</v>
      </c>
      <c r="M104" s="11" t="e" cm="1">
        <f t="array" ref="M104">VLOOKUP(players[[#This Row],[player_id]],IF(players_equipos[categoria]="Rover",players_equipos[],""),3,FALSE)</f>
        <v>#N/A</v>
      </c>
      <c r="N104" s="11">
        <f>SUMIF(eventos[player_id],players[[#This Row],[player_id]],eventos[puntos])+SUMIF(asistencia_eventos[player_id],players[[#This Row],[player_id]],asistencia_eventos[puntos])</f>
        <v>0</v>
      </c>
      <c r="O104" s="8"/>
      <c r="Q104"/>
    </row>
    <row r="105" spans="1:17" x14ac:dyDescent="0.25">
      <c r="A105">
        <v>1060570</v>
      </c>
      <c r="B105" t="s">
        <v>496</v>
      </c>
      <c r="C105" s="11">
        <f>SUMIF(players_equipos[player_id],players[[#This Row],[player_id]],players_equipos[puntos])+players[[#This Row],[puntos_eventos]]</f>
        <v>900</v>
      </c>
      <c r="D105" s="6" t="str">
        <f>LOOKUP(players[[#This Row],[puntos]],rangos[puntaje],rangos[rango])</f>
        <v>Blanco</v>
      </c>
      <c r="E105" s="4">
        <v>0</v>
      </c>
      <c r="F105" s="11" t="str">
        <f>IF(players[[#This Row],[coh]]=1,"COH",IF(INDEX(players_equipos[activo],MATCH(players[[#This Row],[player_id]],players_equipos[player_id],0))=1,INDEX(players_equipos[casa],MATCH(players[[#This Row],[player_id]],players_equipos[player_id],0)),"Mendigo"))</f>
        <v>Mendigo</v>
      </c>
      <c r="G105" s="11" t="str">
        <f>IF(players[[#This Row],[coh]]=1,"Inactivo",IF(INDEX(players_equipos[activo],MATCH(players[[#This Row],[player_id]],players_equipos[player_id],0))=1,INDEX(players_equipos[nombre],MATCH(players[[#This Row],[player_id]],players_equipos[player_id],0)),"Inactivo"))</f>
        <v>Inactivo</v>
      </c>
      <c r="H105" s="11" t="e" cm="1">
        <f t="array" ref="H105">VLOOKUP(players[[#This Row],[player_id]],IF(players_equipos[categoria]="Monster",players_equipos[],""),8,FALSE)</f>
        <v>#N/A</v>
      </c>
      <c r="I105" s="11" t="e" cm="1">
        <f t="array" ref="I105">VLOOKUP(players[[#This Row],[player_id]],IF(players_equipos[categoria]="Monster",players_equipos[],""),3,FALSE)</f>
        <v>#N/A</v>
      </c>
      <c r="J105" s="11" t="str" cm="1">
        <f t="array" ref="J105">VLOOKUP(players[[#This Row],[player_id]],IF(players_equipos[categoria]="Sumo",players_equipos[],""),8,FALSE)</f>
        <v>Bulldozer Jr.</v>
      </c>
      <c r="K105" s="11" cm="1">
        <f t="array" ref="K105">VLOOKUP(players[[#This Row],[player_id]],IF(players_equipos[categoria]="Sumo",players_equipos[],""),3,FALSE)</f>
        <v>900</v>
      </c>
      <c r="L105" s="11" t="e" cm="1">
        <f t="array" ref="L105">VLOOKUP(players[[#This Row],[player_id]],IF(players_equipos[categoria]="Rover",players_equipos[],""),8,FALSE)</f>
        <v>#N/A</v>
      </c>
      <c r="M105" s="11" t="e" cm="1">
        <f t="array" ref="M105">VLOOKUP(players[[#This Row],[player_id]],IF(players_equipos[categoria]="Rover",players_equipos[],""),3,FALSE)</f>
        <v>#N/A</v>
      </c>
      <c r="N105" s="11">
        <f>SUMIF(eventos[player_id],players[[#This Row],[player_id]],eventos[puntos])+SUMIF(asistencia_eventos[player_id],players[[#This Row],[player_id]],asistencia_eventos[puntos])</f>
        <v>0</v>
      </c>
      <c r="Q105"/>
    </row>
    <row r="106" spans="1:17" x14ac:dyDescent="0.25">
      <c r="A106">
        <v>1060466</v>
      </c>
      <c r="B106" t="s">
        <v>495</v>
      </c>
      <c r="C106" s="11">
        <f>SUMIF(players_equipos[player_id],players[[#This Row],[player_id]],players_equipos[puntos])+players[[#This Row],[puntos_eventos]]</f>
        <v>900</v>
      </c>
      <c r="D106" s="6" t="str">
        <f>LOOKUP(players[[#This Row],[puntos]],rangos[puntaje],rangos[rango])</f>
        <v>Blanco</v>
      </c>
      <c r="E106" s="4">
        <v>0</v>
      </c>
      <c r="F106" s="11" t="str">
        <f>IF(players[[#This Row],[coh]]=1,"COH",IF(INDEX(players_equipos[activo],MATCH(players[[#This Row],[player_id]],players_equipos[player_id],0))=1,INDEX(players_equipos[casa],MATCH(players[[#This Row],[player_id]],players_equipos[player_id],0)),"Mendigo"))</f>
        <v>Mendigo</v>
      </c>
      <c r="G106" s="11" t="str">
        <f>IF(players[[#This Row],[coh]]=1,"Inactivo",IF(INDEX(players_equipos[activo],MATCH(players[[#This Row],[player_id]],players_equipos[player_id],0))=1,INDEX(players_equipos[nombre],MATCH(players[[#This Row],[player_id]],players_equipos[player_id],0)),"Inactivo"))</f>
        <v>Inactivo</v>
      </c>
      <c r="H106" s="11" t="e" cm="1">
        <f t="array" ref="H106">VLOOKUP(players[[#This Row],[player_id]],IF(players_equipos[categoria]="Monster",players_equipos[],""),8,FALSE)</f>
        <v>#N/A</v>
      </c>
      <c r="I106" s="11" t="e" cm="1">
        <f t="array" ref="I106">VLOOKUP(players[[#This Row],[player_id]],IF(players_equipos[categoria]="Monster",players_equipos[],""),3,FALSE)</f>
        <v>#N/A</v>
      </c>
      <c r="J106" s="11" t="str" cm="1">
        <f t="array" ref="J106">VLOOKUP(players[[#This Row],[player_id]],IF(players_equipos[categoria]="Sumo",players_equipos[],""),8,FALSE)</f>
        <v>Bulldozer Jr.</v>
      </c>
      <c r="K106" s="11" cm="1">
        <f t="array" ref="K106">VLOOKUP(players[[#This Row],[player_id]],IF(players_equipos[categoria]="Sumo",players_equipos[],""),3,FALSE)</f>
        <v>900</v>
      </c>
      <c r="L106" s="11" t="e" cm="1">
        <f t="array" ref="L106">VLOOKUP(players[[#This Row],[player_id]],IF(players_equipos[categoria]="Rover",players_equipos[],""),8,FALSE)</f>
        <v>#N/A</v>
      </c>
      <c r="M106" s="11" t="e" cm="1">
        <f t="array" ref="M106">VLOOKUP(players[[#This Row],[player_id]],IF(players_equipos[categoria]="Rover",players_equipos[],""),3,FALSE)</f>
        <v>#N/A</v>
      </c>
      <c r="N106" s="11">
        <f>SUMIF(eventos[player_id],players[[#This Row],[player_id]],eventos[puntos])+SUMIF(asistencia_eventos[player_id],players[[#This Row],[player_id]],asistencia_eventos[puntos])</f>
        <v>0</v>
      </c>
      <c r="O106" s="8"/>
      <c r="Q106"/>
    </row>
    <row r="107" spans="1:17" x14ac:dyDescent="0.25">
      <c r="A107">
        <v>1058894</v>
      </c>
      <c r="B107" t="s">
        <v>489</v>
      </c>
      <c r="C107" s="11">
        <f>SUMIF(players_equipos[player_id],players[[#This Row],[player_id]],players_equipos[puntos])+players[[#This Row],[puntos_eventos]]</f>
        <v>900</v>
      </c>
      <c r="D107" s="6" t="str">
        <f>LOOKUP(players[[#This Row],[puntos]],rangos[puntaje],rangos[rango])</f>
        <v>Blanco</v>
      </c>
      <c r="E107" s="4">
        <v>0</v>
      </c>
      <c r="F107" s="11" t="str">
        <f>IF(players[[#This Row],[coh]]=1,"COH",IF(INDEX(players_equipos[activo],MATCH(players[[#This Row],[player_id]],players_equipos[player_id],0))=1,INDEX(players_equipos[casa],MATCH(players[[#This Row],[player_id]],players_equipos[player_id],0)),"Mendigo"))</f>
        <v>Mendigo</v>
      </c>
      <c r="G107" s="11" t="str">
        <f>IF(players[[#This Row],[coh]]=1,"Inactivo",IF(INDEX(players_equipos[activo],MATCH(players[[#This Row],[player_id]],players_equipos[player_id],0))=1,INDEX(players_equipos[nombre],MATCH(players[[#This Row],[player_id]],players_equipos[player_id],0)),"Inactivo"))</f>
        <v>Inactivo</v>
      </c>
      <c r="H107" s="11" t="e" cm="1">
        <f t="array" ref="H107">VLOOKUP(players[[#This Row],[player_id]],IF(players_equipos[categoria]="Monster",players_equipos[],""),8,FALSE)</f>
        <v>#N/A</v>
      </c>
      <c r="I107" s="11" t="e" cm="1">
        <f t="array" ref="I107">VLOOKUP(players[[#This Row],[player_id]],IF(players_equipos[categoria]="Monster",players_equipos[],""),3,FALSE)</f>
        <v>#N/A</v>
      </c>
      <c r="J107" s="11" t="str" cm="1">
        <f t="array" ref="J107">VLOOKUP(players[[#This Row],[player_id]],IF(players_equipos[categoria]="Sumo",players_equipos[],""),8,FALSE)</f>
        <v>Nidhog</v>
      </c>
      <c r="K107" s="11" cm="1">
        <f t="array" ref="K107">VLOOKUP(players[[#This Row],[player_id]],IF(players_equipos[categoria]="Sumo",players_equipos[],""),3,FALSE)</f>
        <v>900</v>
      </c>
      <c r="L107" s="11" t="e" cm="1">
        <f t="array" ref="L107">VLOOKUP(players[[#This Row],[player_id]],IF(players_equipos[categoria]="Rover",players_equipos[],""),8,FALSE)</f>
        <v>#N/A</v>
      </c>
      <c r="M107" s="11" t="e" cm="1">
        <f t="array" ref="M107">VLOOKUP(players[[#This Row],[player_id]],IF(players_equipos[categoria]="Rover",players_equipos[],""),3,FALSE)</f>
        <v>#N/A</v>
      </c>
      <c r="N107" s="11">
        <f>SUMIF(eventos[player_id],players[[#This Row],[player_id]],eventos[puntos])+SUMIF(asistencia_eventos[player_id],players[[#This Row],[player_id]],asistencia_eventos[puntos])</f>
        <v>0</v>
      </c>
      <c r="O107" s="8"/>
      <c r="Q107"/>
    </row>
    <row r="108" spans="1:17" x14ac:dyDescent="0.25">
      <c r="A108">
        <v>1058817</v>
      </c>
      <c r="B108" t="s">
        <v>485</v>
      </c>
      <c r="C108" s="11">
        <f>SUMIF(players_equipos[player_id],players[[#This Row],[player_id]],players_equipos[puntos])+players[[#This Row],[puntos_eventos]]</f>
        <v>900</v>
      </c>
      <c r="D108" s="6" t="str">
        <f>LOOKUP(players[[#This Row],[puntos]],rangos[puntaje],rangos[rango])</f>
        <v>Blanco</v>
      </c>
      <c r="E108" s="4">
        <v>0</v>
      </c>
      <c r="F108" s="11" t="str">
        <f>IF(players[[#This Row],[coh]]=1,"COH",IF(INDEX(players_equipos[activo],MATCH(players[[#This Row],[player_id]],players_equipos[player_id],0))=1,INDEX(players_equipos[casa],MATCH(players[[#This Row],[player_id]],players_equipos[player_id],0)),"Mendigo"))</f>
        <v>Mendigo</v>
      </c>
      <c r="G108" s="11" t="str">
        <f>IF(players[[#This Row],[coh]]=1,"Inactivo",IF(INDEX(players_equipos[activo],MATCH(players[[#This Row],[player_id]],players_equipos[player_id],0))=1,INDEX(players_equipos[nombre],MATCH(players[[#This Row],[player_id]],players_equipos[player_id],0)),"Inactivo"))</f>
        <v>Inactivo</v>
      </c>
      <c r="H108" s="11" t="e" cm="1">
        <f t="array" ref="H108">VLOOKUP(players[[#This Row],[player_id]],IF(players_equipos[categoria]="Monster",players_equipos[],""),8,FALSE)</f>
        <v>#N/A</v>
      </c>
      <c r="I108" s="11" t="e" cm="1">
        <f t="array" ref="I108">VLOOKUP(players[[#This Row],[player_id]],IF(players_equipos[categoria]="Monster",players_equipos[],""),3,FALSE)</f>
        <v>#N/A</v>
      </c>
      <c r="J108" s="11" t="str" cm="1">
        <f t="array" ref="J108">VLOOKUP(players[[#This Row],[player_id]],IF(players_equipos[categoria]="Sumo",players_equipos[],""),8,FALSE)</f>
        <v>K-REN</v>
      </c>
      <c r="K108" s="11" cm="1">
        <f t="array" ref="K108">VLOOKUP(players[[#This Row],[player_id]],IF(players_equipos[categoria]="Sumo",players_equipos[],""),3,FALSE)</f>
        <v>900</v>
      </c>
      <c r="L108" s="11" t="e" cm="1">
        <f t="array" ref="L108">VLOOKUP(players[[#This Row],[player_id]],IF(players_equipos[categoria]="Rover",players_equipos[],""),8,FALSE)</f>
        <v>#N/A</v>
      </c>
      <c r="M108" s="11" t="e" cm="1">
        <f t="array" ref="M108">VLOOKUP(players[[#This Row],[player_id]],IF(players_equipos[categoria]="Rover",players_equipos[],""),3,FALSE)</f>
        <v>#N/A</v>
      </c>
      <c r="N108" s="11">
        <f>SUMIF(eventos[player_id],players[[#This Row],[player_id]],eventos[puntos])+SUMIF(asistencia_eventos[player_id],players[[#This Row],[player_id]],asistencia_eventos[puntos])</f>
        <v>0</v>
      </c>
      <c r="O108" s="8"/>
      <c r="Q108"/>
    </row>
    <row r="109" spans="1:17" x14ac:dyDescent="0.25">
      <c r="A109">
        <v>1058551</v>
      </c>
      <c r="B109" t="s">
        <v>473</v>
      </c>
      <c r="C109" s="11">
        <f>SUMIF(players_equipos[player_id],players[[#This Row],[player_id]],players_equipos[puntos])+players[[#This Row],[puntos_eventos]]</f>
        <v>900</v>
      </c>
      <c r="D109" s="6" t="str">
        <f>LOOKUP(players[[#This Row],[puntos]],rangos[puntaje],rangos[rango])</f>
        <v>Blanco</v>
      </c>
      <c r="E109" s="4">
        <v>0</v>
      </c>
      <c r="F109" s="11" t="str">
        <f>IF(players[[#This Row],[coh]]=1,"COH",IF(INDEX(players_equipos[activo],MATCH(players[[#This Row],[player_id]],players_equipos[player_id],0))=1,INDEX(players_equipos[casa],MATCH(players[[#This Row],[player_id]],players_equipos[player_id],0)),"Mendigo"))</f>
        <v>Mendigo</v>
      </c>
      <c r="G109" s="11" t="str">
        <f>IF(players[[#This Row],[coh]]=1,"Inactivo",IF(INDEX(players_equipos[activo],MATCH(players[[#This Row],[player_id]],players_equipos[player_id],0))=1,INDEX(players_equipos[nombre],MATCH(players[[#This Row],[player_id]],players_equipos[player_id],0)),"Inactivo"))</f>
        <v>Inactivo</v>
      </c>
      <c r="H109" s="11" t="e" cm="1">
        <f t="array" ref="H109">VLOOKUP(players[[#This Row],[player_id]],IF(players_equipos[categoria]="Monster",players_equipos[],""),8,FALSE)</f>
        <v>#N/A</v>
      </c>
      <c r="I109" s="11" t="e" cm="1">
        <f t="array" ref="I109">VLOOKUP(players[[#This Row],[player_id]],IF(players_equipos[categoria]="Monster",players_equipos[],""),3,FALSE)</f>
        <v>#N/A</v>
      </c>
      <c r="J109" s="11" t="str" cm="1">
        <f t="array" ref="J109">VLOOKUP(players[[#This Row],[player_id]],IF(players_equipos[categoria]="Sumo",players_equipos[],""),8,FALSE)</f>
        <v>0k</v>
      </c>
      <c r="K109" s="11" cm="1">
        <f t="array" ref="K109">VLOOKUP(players[[#This Row],[player_id]],IF(players_equipos[categoria]="Sumo",players_equipos[],""),3,FALSE)</f>
        <v>900</v>
      </c>
      <c r="L109" s="11" t="e" cm="1">
        <f t="array" ref="L109">VLOOKUP(players[[#This Row],[player_id]],IF(players_equipos[categoria]="Rover",players_equipos[],""),8,FALSE)</f>
        <v>#N/A</v>
      </c>
      <c r="M109" s="11" t="e" cm="1">
        <f t="array" ref="M109">VLOOKUP(players[[#This Row],[player_id]],IF(players_equipos[categoria]="Rover",players_equipos[],""),3,FALSE)</f>
        <v>#N/A</v>
      </c>
      <c r="N109" s="11">
        <f>SUMIF(eventos[player_id],players[[#This Row],[player_id]],eventos[puntos])+SUMIF(asistencia_eventos[player_id],players[[#This Row],[player_id]],asistencia_eventos[puntos])</f>
        <v>0</v>
      </c>
      <c r="O109" s="8"/>
      <c r="Q109"/>
    </row>
    <row r="110" spans="1:17" x14ac:dyDescent="0.25">
      <c r="A110">
        <v>1058419</v>
      </c>
      <c r="B110" t="s">
        <v>471</v>
      </c>
      <c r="C110" s="11">
        <f>SUMIF(players_equipos[player_id],players[[#This Row],[player_id]],players_equipos[puntos])+players[[#This Row],[puntos_eventos]]</f>
        <v>900</v>
      </c>
      <c r="D110" s="6" t="str">
        <f>LOOKUP(players[[#This Row],[puntos]],rangos[puntaje],rangos[rango])</f>
        <v>Blanco</v>
      </c>
      <c r="E110" s="4">
        <v>0</v>
      </c>
      <c r="F110" s="11" t="str">
        <f>IF(players[[#This Row],[coh]]=1,"COH",IF(INDEX(players_equipos[activo],MATCH(players[[#This Row],[player_id]],players_equipos[player_id],0))=1,INDEX(players_equipos[casa],MATCH(players[[#This Row],[player_id]],players_equipos[player_id],0)),"Mendigo"))</f>
        <v>Mendigo</v>
      </c>
      <c r="G110" s="11" t="str">
        <f>IF(players[[#This Row],[coh]]=1,"Inactivo",IF(INDEX(players_equipos[activo],MATCH(players[[#This Row],[player_id]],players_equipos[player_id],0))=1,INDEX(players_equipos[nombre],MATCH(players[[#This Row],[player_id]],players_equipos[player_id],0)),"Inactivo"))</f>
        <v>Inactivo</v>
      </c>
      <c r="H110" s="11" t="e" cm="1">
        <f t="array" ref="H110">VLOOKUP(players[[#This Row],[player_id]],IF(players_equipos[categoria]="Monster",players_equipos[],""),8,FALSE)</f>
        <v>#N/A</v>
      </c>
      <c r="I110" s="11" t="e" cm="1">
        <f t="array" ref="I110">VLOOKUP(players[[#This Row],[player_id]],IF(players_equipos[categoria]="Monster",players_equipos[],""),3,FALSE)</f>
        <v>#N/A</v>
      </c>
      <c r="J110" s="11" t="e" cm="1">
        <f t="array" ref="J110">VLOOKUP(players[[#This Row],[player_id]],IF(players_equipos[categoria]="Sumo",players_equipos[],""),8,FALSE)</f>
        <v>#N/A</v>
      </c>
      <c r="K110" s="11" t="e" cm="1">
        <f t="array" ref="K110">VLOOKUP(players[[#This Row],[player_id]],IF(players_equipos[categoria]="Sumo",players_equipos[],""),3,FALSE)</f>
        <v>#N/A</v>
      </c>
      <c r="L110" s="11" t="str" cm="1">
        <f t="array" ref="L110">VLOOKUP(players[[#This Row],[player_id]],IF(players_equipos[categoria]="Rover",players_equipos[],""),8,FALSE)</f>
        <v>Pound King V2.0</v>
      </c>
      <c r="M110" s="11" cm="1">
        <f t="array" ref="M110">VLOOKUP(players[[#This Row],[player_id]],IF(players_equipos[categoria]="Rover",players_equipos[],""),3,FALSE)</f>
        <v>900</v>
      </c>
      <c r="N110" s="11">
        <f>SUMIF(eventos[player_id],players[[#This Row],[player_id]],eventos[puntos])+SUMIF(asistencia_eventos[player_id],players[[#This Row],[player_id]],asistencia_eventos[puntos])</f>
        <v>0</v>
      </c>
      <c r="O110" s="8"/>
      <c r="Q110"/>
    </row>
    <row r="111" spans="1:17" x14ac:dyDescent="0.25">
      <c r="A111">
        <v>1057164</v>
      </c>
      <c r="B111" t="s">
        <v>472</v>
      </c>
      <c r="C111" s="11">
        <f>SUMIF(players_equipos[player_id],players[[#This Row],[player_id]],players_equipos[puntos])+players[[#This Row],[puntos_eventos]]</f>
        <v>900</v>
      </c>
      <c r="D111" s="6" t="str">
        <f>LOOKUP(players[[#This Row],[puntos]],rangos[puntaje],rangos[rango])</f>
        <v>Blanco</v>
      </c>
      <c r="E111" s="4">
        <v>0</v>
      </c>
      <c r="F111" s="11" t="str">
        <f>IF(players[[#This Row],[coh]]=1,"COH",IF(INDEX(players_equipos[activo],MATCH(players[[#This Row],[player_id]],players_equipos[player_id],0))=1,INDEX(players_equipos[casa],MATCH(players[[#This Row],[player_id]],players_equipos[player_id],0)),"Mendigo"))</f>
        <v>Mendigo</v>
      </c>
      <c r="G111" s="11" t="str">
        <f>IF(players[[#This Row],[coh]]=1,"Inactivo",IF(INDEX(players_equipos[activo],MATCH(players[[#This Row],[player_id]],players_equipos[player_id],0))=1,INDEX(players_equipos[nombre],MATCH(players[[#This Row],[player_id]],players_equipos[player_id],0)),"Inactivo"))</f>
        <v>Inactivo</v>
      </c>
      <c r="H111" s="11" t="e" cm="1">
        <f t="array" ref="H111">VLOOKUP(players[[#This Row],[player_id]],IF(players_equipos[categoria]="Monster",players_equipos[],""),8,FALSE)</f>
        <v>#N/A</v>
      </c>
      <c r="I111" s="11" t="e" cm="1">
        <f t="array" ref="I111">VLOOKUP(players[[#This Row],[player_id]],IF(players_equipos[categoria]="Monster",players_equipos[],""),3,FALSE)</f>
        <v>#N/A</v>
      </c>
      <c r="J111" s="11" t="str" cm="1">
        <f t="array" ref="J111">VLOOKUP(players[[#This Row],[player_id]],IF(players_equipos[categoria]="Sumo",players_equipos[],""),8,FALSE)</f>
        <v>0k</v>
      </c>
      <c r="K111" s="11" cm="1">
        <f t="array" ref="K111">VLOOKUP(players[[#This Row],[player_id]],IF(players_equipos[categoria]="Sumo",players_equipos[],""),3,FALSE)</f>
        <v>900</v>
      </c>
      <c r="L111" s="11" t="e" cm="1">
        <f t="array" ref="L111">VLOOKUP(players[[#This Row],[player_id]],IF(players_equipos[categoria]="Rover",players_equipos[],""),8,FALSE)</f>
        <v>#N/A</v>
      </c>
      <c r="M111" s="11" t="e" cm="1">
        <f t="array" ref="M111">VLOOKUP(players[[#This Row],[player_id]],IF(players_equipos[categoria]="Rover",players_equipos[],""),3,FALSE)</f>
        <v>#N/A</v>
      </c>
      <c r="N111" s="11">
        <f>SUMIF(eventos[player_id],players[[#This Row],[player_id]],eventos[puntos])+SUMIF(asistencia_eventos[player_id],players[[#This Row],[player_id]],asistencia_eventos[puntos])</f>
        <v>0</v>
      </c>
      <c r="O111" s="8"/>
      <c r="Q111"/>
    </row>
    <row r="112" spans="1:17" x14ac:dyDescent="0.25">
      <c r="A112">
        <v>1056746</v>
      </c>
      <c r="B112" t="s">
        <v>484</v>
      </c>
      <c r="C112" s="11">
        <f>SUMIF(players_equipos[player_id],players[[#This Row],[player_id]],players_equipos[puntos])+players[[#This Row],[puntos_eventos]]</f>
        <v>900</v>
      </c>
      <c r="D112" s="6" t="str">
        <f>LOOKUP(players[[#This Row],[puntos]],rangos[puntaje],rangos[rango])</f>
        <v>Blanco</v>
      </c>
      <c r="E112" s="4">
        <v>0</v>
      </c>
      <c r="F112" s="11" t="str">
        <f>IF(players[[#This Row],[coh]]=1,"COH",IF(INDEX(players_equipos[activo],MATCH(players[[#This Row],[player_id]],players_equipos[player_id],0))=1,INDEX(players_equipos[casa],MATCH(players[[#This Row],[player_id]],players_equipos[player_id],0)),"Mendigo"))</f>
        <v>Mendigo</v>
      </c>
      <c r="G112" s="11" t="str">
        <f>IF(players[[#This Row],[coh]]=1,"Inactivo",IF(INDEX(players_equipos[activo],MATCH(players[[#This Row],[player_id]],players_equipos[player_id],0))=1,INDEX(players_equipos[nombre],MATCH(players[[#This Row],[player_id]],players_equipos[player_id],0)),"Inactivo"))</f>
        <v>Inactivo</v>
      </c>
      <c r="H112" s="11" t="e" cm="1">
        <f t="array" ref="H112">VLOOKUP(players[[#This Row],[player_id]],IF(players_equipos[categoria]="Monster",players_equipos[],""),8,FALSE)</f>
        <v>#N/A</v>
      </c>
      <c r="I112" s="11" t="e" cm="1">
        <f t="array" ref="I112">VLOOKUP(players[[#This Row],[player_id]],IF(players_equipos[categoria]="Monster",players_equipos[],""),3,FALSE)</f>
        <v>#N/A</v>
      </c>
      <c r="J112" s="11" t="str" cm="1">
        <f t="array" ref="J112">VLOOKUP(players[[#This Row],[player_id]],IF(players_equipos[categoria]="Sumo",players_equipos[],""),8,FALSE)</f>
        <v>K-REN</v>
      </c>
      <c r="K112" s="11" cm="1">
        <f t="array" ref="K112">VLOOKUP(players[[#This Row],[player_id]],IF(players_equipos[categoria]="Sumo",players_equipos[],""),3,FALSE)</f>
        <v>900</v>
      </c>
      <c r="L112" s="11" t="e" cm="1">
        <f t="array" ref="L112">VLOOKUP(players[[#This Row],[player_id]],IF(players_equipos[categoria]="Rover",players_equipos[],""),8,FALSE)</f>
        <v>#N/A</v>
      </c>
      <c r="M112" s="11" t="e" cm="1">
        <f t="array" ref="M112">VLOOKUP(players[[#This Row],[player_id]],IF(players_equipos[categoria]="Rover",players_equipos[],""),3,FALSE)</f>
        <v>#N/A</v>
      </c>
      <c r="N112" s="11">
        <f>SUMIF(eventos[player_id],players[[#This Row],[player_id]],eventos[puntos])+SUMIF(asistencia_eventos[player_id],players[[#This Row],[player_id]],asistencia_eventos[puntos])</f>
        <v>0</v>
      </c>
      <c r="O112" s="8"/>
      <c r="Q112"/>
    </row>
    <row r="113" spans="1:17" x14ac:dyDescent="0.25">
      <c r="A113">
        <v>1053786</v>
      </c>
      <c r="B113" t="s">
        <v>482</v>
      </c>
      <c r="C113" s="11">
        <f>SUMIF(players_equipos[player_id],players[[#This Row],[player_id]],players_equipos[puntos])+players[[#This Row],[puntos_eventos]]</f>
        <v>900</v>
      </c>
      <c r="D113" s="6" t="str">
        <f>LOOKUP(players[[#This Row],[puntos]],rangos[puntaje],rangos[rango])</f>
        <v>Blanco</v>
      </c>
      <c r="E113" s="4">
        <v>0</v>
      </c>
      <c r="F113" s="11" t="str">
        <f>IF(players[[#This Row],[coh]]=1,"COH",IF(INDEX(players_equipos[activo],MATCH(players[[#This Row],[player_id]],players_equipos[player_id],0))=1,INDEX(players_equipos[casa],MATCH(players[[#This Row],[player_id]],players_equipos[player_id],0)),"Mendigo"))</f>
        <v>Mendigo</v>
      </c>
      <c r="G113" s="11" t="str">
        <f>IF(players[[#This Row],[coh]]=1,"Inactivo",IF(INDEX(players_equipos[activo],MATCH(players[[#This Row],[player_id]],players_equipos[player_id],0))=1,INDEX(players_equipos[nombre],MATCH(players[[#This Row],[player_id]],players_equipos[player_id],0)),"Inactivo"))</f>
        <v>Inactivo</v>
      </c>
      <c r="H113" s="11" t="e" cm="1">
        <f t="array" ref="H113">VLOOKUP(players[[#This Row],[player_id]],IF(players_equipos[categoria]="Monster",players_equipos[],""),8,FALSE)</f>
        <v>#N/A</v>
      </c>
      <c r="I113" s="11" t="e" cm="1">
        <f t="array" ref="I113">VLOOKUP(players[[#This Row],[player_id]],IF(players_equipos[categoria]="Monster",players_equipos[],""),3,FALSE)</f>
        <v>#N/A</v>
      </c>
      <c r="J113" s="11" t="str" cm="1">
        <f t="array" ref="J113">VLOOKUP(players[[#This Row],[player_id]],IF(players_equipos[categoria]="Sumo",players_equipos[],""),8,FALSE)</f>
        <v>Hariyama</v>
      </c>
      <c r="K113" s="11" cm="1">
        <f t="array" ref="K113">VLOOKUP(players[[#This Row],[player_id]],IF(players_equipos[categoria]="Sumo",players_equipos[],""),3,FALSE)</f>
        <v>900</v>
      </c>
      <c r="L113" s="11" t="e" cm="1">
        <f t="array" ref="L113">VLOOKUP(players[[#This Row],[player_id]],IF(players_equipos[categoria]="Rover",players_equipos[],""),8,FALSE)</f>
        <v>#N/A</v>
      </c>
      <c r="M113" s="11" t="e" cm="1">
        <f t="array" ref="M113">VLOOKUP(players[[#This Row],[player_id]],IF(players_equipos[categoria]="Rover",players_equipos[],""),3,FALSE)</f>
        <v>#N/A</v>
      </c>
      <c r="N113" s="11">
        <f>SUMIF(eventos[player_id],players[[#This Row],[player_id]],eventos[puntos])+SUMIF(asistencia_eventos[player_id],players[[#This Row],[player_id]],asistencia_eventos[puntos])</f>
        <v>0</v>
      </c>
      <c r="O113" s="8"/>
      <c r="Q113"/>
    </row>
    <row r="114" spans="1:17" x14ac:dyDescent="0.25">
      <c r="A114">
        <v>1000</v>
      </c>
      <c r="B114" t="s">
        <v>369</v>
      </c>
      <c r="C114" s="11">
        <f>SUMIF(players_equipos[player_id],players[[#This Row],[player_id]],players_equipos[puntos])+players[[#This Row],[puntos_eventos]]</f>
        <v>900</v>
      </c>
      <c r="D114" s="6" t="str">
        <f>LOOKUP(players[[#This Row],[puntos]],rangos[puntaje],rangos[rango])</f>
        <v>Blanco</v>
      </c>
      <c r="E114" s="4">
        <v>0</v>
      </c>
      <c r="F114" s="11" t="str">
        <f>IF(players[[#This Row],[coh]]=1,"COH",IF(INDEX(players_equipos[activo],MATCH(players[[#This Row],[player_id]],players_equipos[player_id],0))=1,INDEX(players_equipos[casa],MATCH(players[[#This Row],[player_id]],players_equipos[player_id],0)),"Mendigo"))</f>
        <v>Mendigo</v>
      </c>
      <c r="G114" s="11" t="str">
        <f>IF(players[[#This Row],[coh]]=1,"Inactivo",IF(INDEX(players_equipos[activo],MATCH(players[[#This Row],[player_id]],players_equipos[player_id],0))=1,INDEX(players_equipos[nombre],MATCH(players[[#This Row],[player_id]],players_equipos[player_id],0)),"Inactivo"))</f>
        <v>Inactivo</v>
      </c>
      <c r="H114" s="11" t="str" cm="1">
        <f t="array" ref="H114">VLOOKUP(players[[#This Row],[player_id]],IF(players_equipos[categoria]="Monster",players_equipos[],""),8,FALSE)</f>
        <v>D.A.H. 1.0</v>
      </c>
      <c r="I114" s="11" cm="1">
        <f t="array" ref="I114">VLOOKUP(players[[#This Row],[player_id]],IF(players_equipos[categoria]="Monster",players_equipos[],""),3,FALSE)</f>
        <v>900</v>
      </c>
      <c r="J114" s="11" t="e" cm="1">
        <f t="array" ref="J114">VLOOKUP(players[[#This Row],[player_id]],IF(players_equipos[categoria]="Sumo",players_equipos[],""),8,FALSE)</f>
        <v>#N/A</v>
      </c>
      <c r="K114" s="11" t="e" cm="1">
        <f t="array" ref="K114">VLOOKUP(players[[#This Row],[player_id]],IF(players_equipos[categoria]="Sumo",players_equipos[],""),3,FALSE)</f>
        <v>#N/A</v>
      </c>
      <c r="L114" s="11" t="e" cm="1">
        <f t="array" ref="L114">VLOOKUP(players[[#This Row],[player_id]],IF(players_equipos[categoria]="Rover",players_equipos[],""),8,FALSE)</f>
        <v>#N/A</v>
      </c>
      <c r="M114" s="11" t="e" cm="1">
        <f t="array" ref="M114">VLOOKUP(players[[#This Row],[player_id]],IF(players_equipos[categoria]="Rover",players_equipos[],""),3,FALSE)</f>
        <v>#N/A</v>
      </c>
      <c r="N114" s="11">
        <f>SUMIF(eventos[player_id],players[[#This Row],[player_id]],eventos[puntos])+SUMIF(asistencia_eventos[player_id],players[[#This Row],[player_id]],asistencia_eventos[puntos])</f>
        <v>0</v>
      </c>
      <c r="O114" s="8"/>
      <c r="Q114"/>
    </row>
    <row r="115" spans="1:17" x14ac:dyDescent="0.25">
      <c r="A115">
        <v>1085857</v>
      </c>
      <c r="B115" t="s">
        <v>39</v>
      </c>
      <c r="C115" s="11">
        <f>SUMIF(players_equipos[player_id],players[[#This Row],[player_id]],players_equipos[puntos])+players[[#This Row],[puntos_eventos]]</f>
        <v>850</v>
      </c>
      <c r="D115" s="6" t="str">
        <f>LOOKUP(players[[#This Row],[puntos]],rangos[puntaje],rangos[rango])</f>
        <v>Blanco</v>
      </c>
      <c r="E115" s="4">
        <v>0</v>
      </c>
      <c r="F115" s="11" t="str">
        <f>IF(players[[#This Row],[coh]]=1,"COH",IF(INDEX(players_equipos[activo],MATCH(players[[#This Row],[player_id]],players_equipos[player_id],0))=1,INDEX(players_equipos[casa],MATCH(players[[#This Row],[player_id]],players_equipos[player_id],0)),"Mendigo"))</f>
        <v>Blue Team</v>
      </c>
      <c r="G115" s="11" t="str">
        <f>IF(players[[#This Row],[coh]]=1,"Inactivo",IF(INDEX(players_equipos[activo],MATCH(players[[#This Row],[player_id]],players_equipos[player_id],0))=1,INDEX(players_equipos[nombre],MATCH(players[[#This Row],[player_id]],players_equipos[player_id],0)),"Inactivo"))</f>
        <v>Kratos</v>
      </c>
      <c r="H115" s="11" t="str" cm="1">
        <f t="array" ref="H115">VLOOKUP(players[[#This Row],[player_id]],IF(players_equipos[categoria]="Monster",players_equipos[],""),8,FALSE)</f>
        <v>Cerbero</v>
      </c>
      <c r="I115" s="11" cm="1">
        <f t="array" ref="I115">VLOOKUP(players[[#This Row],[player_id]],IF(players_equipos[categoria]="Monster",players_equipos[],""),3,FALSE)</f>
        <v>600</v>
      </c>
      <c r="J115" s="11" t="str" cm="1">
        <f t="array" ref="J115">VLOOKUP(players[[#This Row],[player_id]],IF(players_equipos[categoria]="Sumo",players_equipos[],""),8,FALSE)</f>
        <v>Kratos</v>
      </c>
      <c r="K115" s="11" cm="1">
        <f t="array" ref="K115">VLOOKUP(players[[#This Row],[player_id]],IF(players_equipos[categoria]="Sumo",players_equipos[],""),3,FALSE)</f>
        <v>200</v>
      </c>
      <c r="L115" s="11" t="e" cm="1">
        <f t="array" ref="L115">VLOOKUP(players[[#This Row],[player_id]],IF(players_equipos[categoria]="Rover",players_equipos[],""),8,FALSE)</f>
        <v>#N/A</v>
      </c>
      <c r="M115" s="11" t="e" cm="1">
        <f t="array" ref="M115">VLOOKUP(players[[#This Row],[player_id]],IF(players_equipos[categoria]="Rover",players_equipos[],""),3,FALSE)</f>
        <v>#N/A</v>
      </c>
      <c r="N115" s="11">
        <f>SUMIF(eventos[player_id],players[[#This Row],[player_id]],eventos[puntos])+SUMIF(asistencia_eventos[player_id],players[[#This Row],[player_id]],asistencia_eventos[puntos])</f>
        <v>50</v>
      </c>
      <c r="O115" s="8"/>
      <c r="Q115"/>
    </row>
    <row r="116" spans="1:17" x14ac:dyDescent="0.25">
      <c r="A116">
        <v>1090106</v>
      </c>
      <c r="B116" t="s">
        <v>256</v>
      </c>
      <c r="C116" s="11">
        <f>SUMIF(players_equipos[player_id],players[[#This Row],[player_id]],players_equipos[puntos])+players[[#This Row],[puntos_eventos]]</f>
        <v>800</v>
      </c>
      <c r="D116" s="6" t="str">
        <f>LOOKUP(players[[#This Row],[puntos]],rangos[puntaje],rangos[rango])</f>
        <v>Blanco</v>
      </c>
      <c r="E116" s="4">
        <v>0</v>
      </c>
      <c r="F116" s="11" t="str">
        <f>IF(players[[#This Row],[coh]]=1,"COH",IF(INDEX(players_equipos[activo],MATCH(players[[#This Row],[player_id]],players_equipos[player_id],0))=1,INDEX(players_equipos[casa],MATCH(players[[#This Row],[player_id]],players_equipos[player_id],0)),"Mendigo"))</f>
        <v>Yellow Team</v>
      </c>
      <c r="G116" s="11" t="str">
        <f>IF(players[[#This Row],[coh]]=1,"Inactivo",IF(INDEX(players_equipos[activo],MATCH(players[[#This Row],[player_id]],players_equipos[player_id],0))=1,INDEX(players_equipos[nombre],MATCH(players[[#This Row],[player_id]],players_equipos[player_id],0)),"Inactivo"))</f>
        <v>Kakuryu</v>
      </c>
      <c r="H116" s="11" t="str" cm="1">
        <f t="array" ref="H116">VLOOKUP(players[[#This Row],[player_id]],IF(players_equipos[categoria]="Monster",players_equipos[],""),8,FALSE)</f>
        <v>Gatubelo</v>
      </c>
      <c r="I116" s="11" cm="1">
        <f t="array" ref="I116">VLOOKUP(players[[#This Row],[player_id]],IF(players_equipos[categoria]="Monster",players_equipos[],""),3,FALSE)</f>
        <v>600</v>
      </c>
      <c r="J116" s="11" t="str" cm="1">
        <f t="array" ref="J116">VLOOKUP(players[[#This Row],[player_id]],IF(players_equipos[categoria]="Sumo",players_equipos[],""),8,FALSE)</f>
        <v>Kakuryu</v>
      </c>
      <c r="K116" s="11" cm="1">
        <f t="array" ref="K116">VLOOKUP(players[[#This Row],[player_id]],IF(players_equipos[categoria]="Sumo",players_equipos[],""),3,FALSE)</f>
        <v>200</v>
      </c>
      <c r="L116" s="11" t="e" cm="1">
        <f t="array" ref="L116">VLOOKUP(players[[#This Row],[player_id]],IF(players_equipos[categoria]="Rover",players_equipos[],""),8,FALSE)</f>
        <v>#N/A</v>
      </c>
      <c r="M116" s="11" t="e" cm="1">
        <f t="array" ref="M116">VLOOKUP(players[[#This Row],[player_id]],IF(players_equipos[categoria]="Rover",players_equipos[],""),3,FALSE)</f>
        <v>#N/A</v>
      </c>
      <c r="N116" s="11">
        <f>SUMIF(eventos[player_id],players[[#This Row],[player_id]],eventos[puntos])+SUMIF(asistencia_eventos[player_id],players[[#This Row],[player_id]],asistencia_eventos[puntos])</f>
        <v>0</v>
      </c>
      <c r="O116" s="8"/>
      <c r="Q116"/>
    </row>
    <row r="117" spans="1:17" x14ac:dyDescent="0.25">
      <c r="A117">
        <v>1088691</v>
      </c>
      <c r="B117" t="s">
        <v>41</v>
      </c>
      <c r="C117" s="11">
        <f>SUMIF(players_equipos[player_id],players[[#This Row],[player_id]],players_equipos[puntos])+players[[#This Row],[puntos_eventos]]</f>
        <v>800</v>
      </c>
      <c r="D117" s="6" t="str">
        <f>LOOKUP(players[[#This Row],[puntos]],rangos[puntaje],rangos[rango])</f>
        <v>Blanco</v>
      </c>
      <c r="E117" s="4">
        <v>0</v>
      </c>
      <c r="F117" s="11" t="str">
        <f>IF(players[[#This Row],[coh]]=1,"COH",IF(INDEX(players_equipos[activo],MATCH(players[[#This Row],[player_id]],players_equipos[player_id],0))=1,INDEX(players_equipos[casa],MATCH(players[[#This Row],[player_id]],players_equipos[player_id],0)),"Mendigo"))</f>
        <v>Blue Team</v>
      </c>
      <c r="G117" s="11" t="str">
        <f>IF(players[[#This Row],[coh]]=1,"Inactivo",IF(INDEX(players_equipos[activo],MATCH(players[[#This Row],[player_id]],players_equipos[player_id],0))=1,INDEX(players_equipos[nombre],MATCH(players[[#This Row],[player_id]],players_equipos[player_id],0)),"Inactivo"))</f>
        <v>La Pampara</v>
      </c>
      <c r="H117" s="11" t="str" cm="1">
        <f t="array" ref="H117">VLOOKUP(players[[#This Row],[player_id]],IF(players_equipos[categoria]="Monster",players_equipos[],""),8,FALSE)</f>
        <v>Ei Finai</v>
      </c>
      <c r="I117" s="11" cm="1">
        <f t="array" ref="I117">VLOOKUP(players[[#This Row],[player_id]],IF(players_equipos[categoria]="Monster",players_equipos[],""),3,FALSE)</f>
        <v>600</v>
      </c>
      <c r="J117" s="11" t="str" cm="1">
        <f t="array" ref="J117">VLOOKUP(players[[#This Row],[player_id]],IF(players_equipos[categoria]="Sumo",players_equipos[],""),8,FALSE)</f>
        <v>La Pampara</v>
      </c>
      <c r="K117" s="11" cm="1">
        <f t="array" ref="K117">VLOOKUP(players[[#This Row],[player_id]],IF(players_equipos[categoria]="Sumo",players_equipos[],""),3,FALSE)</f>
        <v>200</v>
      </c>
      <c r="L117" s="11" t="e" cm="1">
        <f t="array" ref="L117">VLOOKUP(players[[#This Row],[player_id]],IF(players_equipos[categoria]="Rover",players_equipos[],""),8,FALSE)</f>
        <v>#N/A</v>
      </c>
      <c r="M117" s="11" t="e" cm="1">
        <f t="array" ref="M117">VLOOKUP(players[[#This Row],[player_id]],IF(players_equipos[categoria]="Rover",players_equipos[],""),3,FALSE)</f>
        <v>#N/A</v>
      </c>
      <c r="N117" s="11">
        <f>SUMIF(eventos[player_id],players[[#This Row],[player_id]],eventos[puntos])+SUMIF(asistencia_eventos[player_id],players[[#This Row],[player_id]],asistencia_eventos[puntos])</f>
        <v>0</v>
      </c>
      <c r="O117" s="8"/>
      <c r="Q117"/>
    </row>
    <row r="118" spans="1:17" x14ac:dyDescent="0.25">
      <c r="A118">
        <v>1088299</v>
      </c>
      <c r="B118" t="s">
        <v>396</v>
      </c>
      <c r="C118" s="11">
        <f>SUMIF(players_equipos[player_id],players[[#This Row],[player_id]],players_equipos[puntos])+players[[#This Row],[puntos_eventos]]</f>
        <v>800</v>
      </c>
      <c r="D118" s="6" t="str">
        <f>LOOKUP(players[[#This Row],[puntos]],rangos[puntaje],rangos[rango])</f>
        <v>Blanco</v>
      </c>
      <c r="E118" s="4">
        <v>0</v>
      </c>
      <c r="F118" s="11" t="str">
        <f>IF(players[[#This Row],[coh]]=1,"COH",IF(INDEX(players_equipos[activo],MATCH(players[[#This Row],[player_id]],players_equipos[player_id],0))=1,INDEX(players_equipos[casa],MATCH(players[[#This Row],[player_id]],players_equipos[player_id],0)),"Mendigo"))</f>
        <v>Yellow Team</v>
      </c>
      <c r="G118" s="11" t="str">
        <f>IF(players[[#This Row],[coh]]=1,"Inactivo",IF(INDEX(players_equipos[activo],MATCH(players[[#This Row],[player_id]],players_equipos[player_id],0))=1,INDEX(players_equipos[nombre],MATCH(players[[#This Row],[player_id]],players_equipos[player_id],0)),"Inactivo"))</f>
        <v>Pandora</v>
      </c>
      <c r="H118" s="11" t="str" cm="1">
        <f t="array" ref="H118">VLOOKUP(players[[#This Row],[player_id]],IF(players_equipos[categoria]="Monster",players_equipos[],""),8,FALSE)</f>
        <v>Prometeo</v>
      </c>
      <c r="I118" s="11" cm="1">
        <f t="array" ref="I118">VLOOKUP(players[[#This Row],[player_id]],IF(players_equipos[categoria]="Monster",players_equipos[],""),3,FALSE)</f>
        <v>600</v>
      </c>
      <c r="J118" s="11" t="str" cm="1">
        <f t="array" ref="J118">VLOOKUP(players[[#This Row],[player_id]],IF(players_equipos[categoria]="Sumo",players_equipos[],""),8,FALSE)</f>
        <v>Pandora</v>
      </c>
      <c r="K118" s="11" cm="1">
        <f t="array" ref="K118">VLOOKUP(players[[#This Row],[player_id]],IF(players_equipos[categoria]="Sumo",players_equipos[],""),3,FALSE)</f>
        <v>200</v>
      </c>
      <c r="L118" s="11" t="e" cm="1">
        <f t="array" ref="L118">VLOOKUP(players[[#This Row],[player_id]],IF(players_equipos[categoria]="Rover",players_equipos[],""),8,FALSE)</f>
        <v>#N/A</v>
      </c>
      <c r="M118" s="11" t="e" cm="1">
        <f t="array" ref="M118">VLOOKUP(players[[#This Row],[player_id]],IF(players_equipos[categoria]="Rover",players_equipos[],""),3,FALSE)</f>
        <v>#N/A</v>
      </c>
      <c r="N118" s="11">
        <f>SUMIF(eventos[player_id],players[[#This Row],[player_id]],eventos[puntos])+SUMIF(asistencia_eventos[player_id],players[[#This Row],[player_id]],asistencia_eventos[puntos])</f>
        <v>0</v>
      </c>
      <c r="O118" s="8"/>
      <c r="Q118"/>
    </row>
    <row r="119" spans="1:17" x14ac:dyDescent="0.25">
      <c r="A119">
        <v>1088298</v>
      </c>
      <c r="B119" t="s">
        <v>265</v>
      </c>
      <c r="C119" s="11">
        <f>SUMIF(players_equipos[player_id],players[[#This Row],[player_id]],players_equipos[puntos])+players[[#This Row],[puntos_eventos]]</f>
        <v>800</v>
      </c>
      <c r="D119" s="6" t="str">
        <f>LOOKUP(players[[#This Row],[puntos]],rangos[puntaje],rangos[rango])</f>
        <v>Blanco</v>
      </c>
      <c r="E119" s="4">
        <v>0</v>
      </c>
      <c r="F119" s="11" t="str">
        <f>IF(players[[#This Row],[coh]]=1,"COH",IF(INDEX(players_equipos[activo],MATCH(players[[#This Row],[player_id]],players_equipos[player_id],0))=1,INDEX(players_equipos[casa],MATCH(players[[#This Row],[player_id]],players_equipos[player_id],0)),"Mendigo"))</f>
        <v>Red Team</v>
      </c>
      <c r="G119" s="11" t="str">
        <f>IF(players[[#This Row],[coh]]=1,"Inactivo",IF(INDEX(players_equipos[activo],MATCH(players[[#This Row],[player_id]],players_equipos[player_id],0))=1,INDEX(players_equipos[nombre],MATCH(players[[#This Row],[player_id]],players_equipos[player_id],0)),"Inactivo"))</f>
        <v>Undefined</v>
      </c>
      <c r="H119" s="11" t="str" cm="1">
        <f t="array" ref="H119">VLOOKUP(players[[#This Row],[player_id]],IF(players_equipos[categoria]="Monster",players_equipos[],""),8,FALSE)</f>
        <v>T3MUSKETRONICS</v>
      </c>
      <c r="I119" s="11" cm="1">
        <f t="array" ref="I119">VLOOKUP(players[[#This Row],[player_id]],IF(players_equipos[categoria]="Monster",players_equipos[],""),3,FALSE)</f>
        <v>600</v>
      </c>
      <c r="J119" s="11" t="str" cm="1">
        <f t="array" ref="J119">VLOOKUP(players[[#This Row],[player_id]],IF(players_equipos[categoria]="Sumo",players_equipos[],""),8,FALSE)</f>
        <v>Undefined</v>
      </c>
      <c r="K119" s="11" cm="1">
        <f t="array" ref="K119">VLOOKUP(players[[#This Row],[player_id]],IF(players_equipos[categoria]="Sumo",players_equipos[],""),3,FALSE)</f>
        <v>200</v>
      </c>
      <c r="L119" s="11" t="e" cm="1">
        <f t="array" ref="L119">VLOOKUP(players[[#This Row],[player_id]],IF(players_equipos[categoria]="Rover",players_equipos[],""),8,FALSE)</f>
        <v>#N/A</v>
      </c>
      <c r="M119" s="11" t="e" cm="1">
        <f t="array" ref="M119">VLOOKUP(players[[#This Row],[player_id]],IF(players_equipos[categoria]="Rover",players_equipos[],""),3,FALSE)</f>
        <v>#N/A</v>
      </c>
      <c r="N119" s="11">
        <f>SUMIF(eventos[player_id],players[[#This Row],[player_id]],eventos[puntos])+SUMIF(asistencia_eventos[player_id],players[[#This Row],[player_id]],asistencia_eventos[puntos])</f>
        <v>0</v>
      </c>
      <c r="O119" s="8"/>
      <c r="Q119"/>
    </row>
    <row r="120" spans="1:17" x14ac:dyDescent="0.25">
      <c r="A120">
        <v>1088101</v>
      </c>
      <c r="B120" t="s">
        <v>266</v>
      </c>
      <c r="C120" s="11">
        <f>SUMIF(players_equipos[player_id],players[[#This Row],[player_id]],players_equipos[puntos])+players[[#This Row],[puntos_eventos]]</f>
        <v>800</v>
      </c>
      <c r="D120" s="6" t="str">
        <f>LOOKUP(players[[#This Row],[puntos]],rangos[puntaje],rangos[rango])</f>
        <v>Blanco</v>
      </c>
      <c r="E120" s="4">
        <v>0</v>
      </c>
      <c r="F120" s="11" t="str">
        <f>IF(players[[#This Row],[coh]]=1,"COH",IF(INDEX(players_equipos[activo],MATCH(players[[#This Row],[player_id]],players_equipos[player_id],0))=1,INDEX(players_equipos[casa],MATCH(players[[#This Row],[player_id]],players_equipos[player_id],0)),"Mendigo"))</f>
        <v>Blue Team</v>
      </c>
      <c r="G120" s="11" t="str">
        <f>IF(players[[#This Row],[coh]]=1,"Inactivo",IF(INDEX(players_equipos[activo],MATCH(players[[#This Row],[player_id]],players_equipos[player_id],0))=1,INDEX(players_equipos[nombre],MATCH(players[[#This Row],[player_id]],players_equipos[player_id],0)),"Inactivo"))</f>
        <v>La Pampara</v>
      </c>
      <c r="H120" s="11" t="str" cm="1">
        <f t="array" ref="H120">VLOOKUP(players[[#This Row],[player_id]],IF(players_equipos[categoria]="Monster",players_equipos[],""),8,FALSE)</f>
        <v>Ei Finai</v>
      </c>
      <c r="I120" s="11" cm="1">
        <f t="array" ref="I120">VLOOKUP(players[[#This Row],[player_id]],IF(players_equipos[categoria]="Monster",players_equipos[],""),3,FALSE)</f>
        <v>600</v>
      </c>
      <c r="J120" s="11" t="str" cm="1">
        <f t="array" ref="J120">VLOOKUP(players[[#This Row],[player_id]],IF(players_equipos[categoria]="Sumo",players_equipos[],""),8,FALSE)</f>
        <v>La Pampara</v>
      </c>
      <c r="K120" s="11" cm="1">
        <f t="array" ref="K120">VLOOKUP(players[[#This Row],[player_id]],IF(players_equipos[categoria]="Sumo",players_equipos[],""),3,FALSE)</f>
        <v>200</v>
      </c>
      <c r="L120" s="11" t="e" cm="1">
        <f t="array" ref="L120">VLOOKUP(players[[#This Row],[player_id]],IF(players_equipos[categoria]="Rover",players_equipos[],""),8,FALSE)</f>
        <v>#N/A</v>
      </c>
      <c r="M120" s="11" t="e" cm="1">
        <f t="array" ref="M120">VLOOKUP(players[[#This Row],[player_id]],IF(players_equipos[categoria]="Rover",players_equipos[],""),3,FALSE)</f>
        <v>#N/A</v>
      </c>
      <c r="N120" s="11">
        <f>SUMIF(eventos[player_id],players[[#This Row],[player_id]],eventos[puntos])+SUMIF(asistencia_eventos[player_id],players[[#This Row],[player_id]],asistencia_eventos[puntos])</f>
        <v>0</v>
      </c>
      <c r="O120" s="8"/>
      <c r="Q120"/>
    </row>
    <row r="121" spans="1:17" x14ac:dyDescent="0.25">
      <c r="A121">
        <v>1088066</v>
      </c>
      <c r="B121" t="s">
        <v>267</v>
      </c>
      <c r="C121" s="11">
        <f>SUMIF(players_equipos[player_id],players[[#This Row],[player_id]],players_equipos[puntos])+players[[#This Row],[puntos_eventos]]</f>
        <v>800</v>
      </c>
      <c r="D121" s="6" t="str">
        <f>LOOKUP(players[[#This Row],[puntos]],rangos[puntaje],rangos[rango])</f>
        <v>Blanco</v>
      </c>
      <c r="E121" s="4">
        <v>0</v>
      </c>
      <c r="F121" s="11" t="str">
        <f>IF(players[[#This Row],[coh]]=1,"COH",IF(INDEX(players_equipos[activo],MATCH(players[[#This Row],[player_id]],players_equipos[player_id],0))=1,INDEX(players_equipos[casa],MATCH(players[[#This Row],[player_id]],players_equipos[player_id],0)),"Mendigo"))</f>
        <v>Red Team</v>
      </c>
      <c r="G121" s="11" t="str">
        <f>IF(players[[#This Row],[coh]]=1,"Inactivo",IF(INDEX(players_equipos[activo],MATCH(players[[#This Row],[player_id]],players_equipos[player_id],0))=1,INDEX(players_equipos[nombre],MATCH(players[[#This Row],[player_id]],players_equipos[player_id],0)),"Inactivo"))</f>
        <v>Wilson</v>
      </c>
      <c r="H121" s="11" t="str" cm="1">
        <f t="array" ref="H121">VLOOKUP(players[[#This Row],[player_id]],IF(players_equipos[categoria]="Monster",players_equipos[],""),8,FALSE)</f>
        <v>Gecko</v>
      </c>
      <c r="I121" s="11" cm="1">
        <f t="array" ref="I121">VLOOKUP(players[[#This Row],[player_id]],IF(players_equipos[categoria]="Monster",players_equipos[],""),3,FALSE)</f>
        <v>600</v>
      </c>
      <c r="J121" s="11" t="str" cm="1">
        <f t="array" ref="J121">VLOOKUP(players[[#This Row],[player_id]],IF(players_equipos[categoria]="Sumo",players_equipos[],""),8,FALSE)</f>
        <v>Wilson</v>
      </c>
      <c r="K121" s="11" cm="1">
        <f t="array" ref="K121">VLOOKUP(players[[#This Row],[player_id]],IF(players_equipos[categoria]="Sumo",players_equipos[],""),3,FALSE)</f>
        <v>200</v>
      </c>
      <c r="L121" s="11" t="e" cm="1">
        <f t="array" ref="L121">VLOOKUP(players[[#This Row],[player_id]],IF(players_equipos[categoria]="Rover",players_equipos[],""),8,FALSE)</f>
        <v>#N/A</v>
      </c>
      <c r="M121" s="11" t="e" cm="1">
        <f t="array" ref="M121">VLOOKUP(players[[#This Row],[player_id]],IF(players_equipos[categoria]="Rover",players_equipos[],""),3,FALSE)</f>
        <v>#N/A</v>
      </c>
      <c r="N121" s="11">
        <f>SUMIF(eventos[player_id],players[[#This Row],[player_id]],eventos[puntos])+SUMIF(asistencia_eventos[player_id],players[[#This Row],[player_id]],asistencia_eventos[puntos])</f>
        <v>0</v>
      </c>
      <c r="O121" s="8"/>
      <c r="Q121"/>
    </row>
    <row r="122" spans="1:17" x14ac:dyDescent="0.25">
      <c r="A122">
        <v>1088027</v>
      </c>
      <c r="B122" t="s">
        <v>268</v>
      </c>
      <c r="C122" s="11">
        <f>SUMIF(players_equipos[player_id],players[[#This Row],[player_id]],players_equipos[puntos])+players[[#This Row],[puntos_eventos]]</f>
        <v>800</v>
      </c>
      <c r="D122" s="6" t="str">
        <f>LOOKUP(players[[#This Row],[puntos]],rangos[puntaje],rangos[rango])</f>
        <v>Blanco</v>
      </c>
      <c r="E122" s="4">
        <v>0</v>
      </c>
      <c r="F122" s="11" t="str">
        <f>IF(players[[#This Row],[coh]]=1,"COH",IF(INDEX(players_equipos[activo],MATCH(players[[#This Row],[player_id]],players_equipos[player_id],0))=1,INDEX(players_equipos[casa],MATCH(players[[#This Row],[player_id]],players_equipos[player_id],0)),"Mendigo"))</f>
        <v>Yellow Team</v>
      </c>
      <c r="G122" s="11" t="str">
        <f>IF(players[[#This Row],[coh]]=1,"Inactivo",IF(INDEX(players_equipos[activo],MATCH(players[[#This Row],[player_id]],players_equipos[player_id],0))=1,INDEX(players_equipos[nombre],MATCH(players[[#This Row],[player_id]],players_equipos[player_id],0)),"Inactivo"))</f>
        <v>Pandora</v>
      </c>
      <c r="H122" s="11" t="str" cm="1">
        <f t="array" ref="H122">VLOOKUP(players[[#This Row],[player_id]],IF(players_equipos[categoria]="Monster",players_equipos[],""),8,FALSE)</f>
        <v>Prometeo</v>
      </c>
      <c r="I122" s="11" cm="1">
        <f t="array" ref="I122">VLOOKUP(players[[#This Row],[player_id]],IF(players_equipos[categoria]="Monster",players_equipos[],""),3,FALSE)</f>
        <v>600</v>
      </c>
      <c r="J122" s="11" t="str" cm="1">
        <f t="array" ref="J122">VLOOKUP(players[[#This Row],[player_id]],IF(players_equipos[categoria]="Sumo",players_equipos[],""),8,FALSE)</f>
        <v>Pandora</v>
      </c>
      <c r="K122" s="11" cm="1">
        <f t="array" ref="K122">VLOOKUP(players[[#This Row],[player_id]],IF(players_equipos[categoria]="Sumo",players_equipos[],""),3,FALSE)</f>
        <v>200</v>
      </c>
      <c r="L122" s="11" t="e" cm="1">
        <f t="array" ref="L122">VLOOKUP(players[[#This Row],[player_id]],IF(players_equipos[categoria]="Rover",players_equipos[],""),8,FALSE)</f>
        <v>#N/A</v>
      </c>
      <c r="M122" s="11" t="e" cm="1">
        <f t="array" ref="M122">VLOOKUP(players[[#This Row],[player_id]],IF(players_equipos[categoria]="Rover",players_equipos[],""),3,FALSE)</f>
        <v>#N/A</v>
      </c>
      <c r="N122" s="11">
        <f>SUMIF(eventos[player_id],players[[#This Row],[player_id]],eventos[puntos])+SUMIF(asistencia_eventos[player_id],players[[#This Row],[player_id]],asistencia_eventos[puntos])</f>
        <v>0</v>
      </c>
      <c r="O122" s="8"/>
      <c r="Q122"/>
    </row>
    <row r="123" spans="1:17" x14ac:dyDescent="0.25">
      <c r="A123">
        <v>1087926</v>
      </c>
      <c r="B123" t="s">
        <v>269</v>
      </c>
      <c r="C123" s="11">
        <f>SUMIF(players_equipos[player_id],players[[#This Row],[player_id]],players_equipos[puntos])+players[[#This Row],[puntos_eventos]]</f>
        <v>800</v>
      </c>
      <c r="D123" s="6" t="str">
        <f>LOOKUP(players[[#This Row],[puntos]],rangos[puntaje],rangos[rango])</f>
        <v>Blanco</v>
      </c>
      <c r="E123" s="4">
        <v>0</v>
      </c>
      <c r="F123" s="11" t="str">
        <f>IF(players[[#This Row],[coh]]=1,"COH",IF(INDEX(players_equipos[activo],MATCH(players[[#This Row],[player_id]],players_equipos[player_id],0))=1,INDEX(players_equipos[casa],MATCH(players[[#This Row],[player_id]],players_equipos[player_id],0)),"Mendigo"))</f>
        <v>Red Team</v>
      </c>
      <c r="G123" s="11" t="str">
        <f>IF(players[[#This Row],[coh]]=1,"Inactivo",IF(INDEX(players_equipos[activo],MATCH(players[[#This Row],[player_id]],players_equipos[player_id],0))=1,INDEX(players_equipos[nombre],MATCH(players[[#This Row],[player_id]],players_equipos[player_id],0)),"Inactivo"))</f>
        <v>Wilson</v>
      </c>
      <c r="H123" s="11" t="str" cm="1">
        <f t="array" ref="H123">VLOOKUP(players[[#This Row],[player_id]],IF(players_equipos[categoria]="Monster",players_equipos[],""),8,FALSE)</f>
        <v>Beta</v>
      </c>
      <c r="I123" s="11" cm="1">
        <f t="array" ref="I123">VLOOKUP(players[[#This Row],[player_id]],IF(players_equipos[categoria]="Monster",players_equipos[],""),3,FALSE)</f>
        <v>600</v>
      </c>
      <c r="J123" s="11" t="str" cm="1">
        <f t="array" ref="J123">VLOOKUP(players[[#This Row],[player_id]],IF(players_equipos[categoria]="Sumo",players_equipos[],""),8,FALSE)</f>
        <v>Wilson</v>
      </c>
      <c r="K123" s="11" cm="1">
        <f t="array" ref="K123">VLOOKUP(players[[#This Row],[player_id]],IF(players_equipos[categoria]="Sumo",players_equipos[],""),3,FALSE)</f>
        <v>200</v>
      </c>
      <c r="L123" s="11" t="e" cm="1">
        <f t="array" ref="L123">VLOOKUP(players[[#This Row],[player_id]],IF(players_equipos[categoria]="Rover",players_equipos[],""),8,FALSE)</f>
        <v>#N/A</v>
      </c>
      <c r="M123" s="11" t="e" cm="1">
        <f t="array" ref="M123">VLOOKUP(players[[#This Row],[player_id]],IF(players_equipos[categoria]="Rover",players_equipos[],""),3,FALSE)</f>
        <v>#N/A</v>
      </c>
      <c r="N123" s="11">
        <f>SUMIF(eventos[player_id],players[[#This Row],[player_id]],eventos[puntos])+SUMIF(asistencia_eventos[player_id],players[[#This Row],[player_id]],asistencia_eventos[puntos])</f>
        <v>0</v>
      </c>
      <c r="O123" s="8"/>
      <c r="Q123"/>
    </row>
    <row r="124" spans="1:17" x14ac:dyDescent="0.25">
      <c r="A124">
        <v>1087764</v>
      </c>
      <c r="B124" t="s">
        <v>59</v>
      </c>
      <c r="C124" s="11">
        <f>SUMIF(players_equipos[player_id],players[[#This Row],[player_id]],players_equipos[puntos])+players[[#This Row],[puntos_eventos]]</f>
        <v>800</v>
      </c>
      <c r="D124" s="6" t="str">
        <f>LOOKUP(players[[#This Row],[puntos]],rangos[puntaje],rangos[rango])</f>
        <v>Blanco</v>
      </c>
      <c r="E124" s="4">
        <v>0</v>
      </c>
      <c r="F124" s="11" t="str">
        <f>IF(players[[#This Row],[coh]]=1,"COH",IF(INDEX(players_equipos[activo],MATCH(players[[#This Row],[player_id]],players_equipos[player_id],0))=1,INDEX(players_equipos[casa],MATCH(players[[#This Row],[player_id]],players_equipos[player_id],0)),"Mendigo"))</f>
        <v>Red Team</v>
      </c>
      <c r="G124" s="11" t="str">
        <f>IF(players[[#This Row],[coh]]=1,"Inactivo",IF(INDEX(players_equipos[activo],MATCH(players[[#This Row],[player_id]],players_equipos[player_id],0))=1,INDEX(players_equipos[nombre],MATCH(players[[#This Row],[player_id]],players_equipos[player_id],0)),"Inactivo"))</f>
        <v>Wilson</v>
      </c>
      <c r="H124" s="11" t="str" cm="1">
        <f t="array" ref="H124">VLOOKUP(players[[#This Row],[player_id]],IF(players_equipos[categoria]="Monster",players_equipos[],""),8,FALSE)</f>
        <v>Carolina</v>
      </c>
      <c r="I124" s="11" cm="1">
        <f t="array" ref="I124">VLOOKUP(players[[#This Row],[player_id]],IF(players_equipos[categoria]="Monster",players_equipos[],""),3,FALSE)</f>
        <v>600</v>
      </c>
      <c r="J124" s="11" t="str" cm="1">
        <f t="array" ref="J124">VLOOKUP(players[[#This Row],[player_id]],IF(players_equipos[categoria]="Sumo",players_equipos[],""),8,FALSE)</f>
        <v>Wilson</v>
      </c>
      <c r="K124" s="11" cm="1">
        <f t="array" ref="K124">VLOOKUP(players[[#This Row],[player_id]],IF(players_equipos[categoria]="Sumo",players_equipos[],""),3,FALSE)</f>
        <v>200</v>
      </c>
      <c r="L124" s="11" t="e" cm="1">
        <f t="array" ref="L124">VLOOKUP(players[[#This Row],[player_id]],IF(players_equipos[categoria]="Rover",players_equipos[],""),8,FALSE)</f>
        <v>#N/A</v>
      </c>
      <c r="M124" s="11" t="e" cm="1">
        <f t="array" ref="M124">VLOOKUP(players[[#This Row],[player_id]],IF(players_equipos[categoria]="Rover",players_equipos[],""),3,FALSE)</f>
        <v>#N/A</v>
      </c>
      <c r="N124" s="11">
        <f>SUMIF(eventos[player_id],players[[#This Row],[player_id]],eventos[puntos])+SUMIF(asistencia_eventos[player_id],players[[#This Row],[player_id]],asistencia_eventos[puntos])</f>
        <v>0</v>
      </c>
      <c r="O124" s="8"/>
      <c r="Q124"/>
    </row>
    <row r="125" spans="1:17" x14ac:dyDescent="0.25">
      <c r="A125">
        <v>1087689</v>
      </c>
      <c r="B125" t="s">
        <v>395</v>
      </c>
      <c r="C125" s="11">
        <f>SUMIF(players_equipos[player_id],players[[#This Row],[player_id]],players_equipos[puntos])+players[[#This Row],[puntos_eventos]]</f>
        <v>800</v>
      </c>
      <c r="D125" s="6" t="str">
        <f>LOOKUP(players[[#This Row],[puntos]],rangos[puntaje],rangos[rango])</f>
        <v>Blanco</v>
      </c>
      <c r="E125" s="4">
        <v>0</v>
      </c>
      <c r="F125" s="11" t="str">
        <f>IF(players[[#This Row],[coh]]=1,"COH",IF(INDEX(players_equipos[activo],MATCH(players[[#This Row],[player_id]],players_equipos[player_id],0))=1,INDEX(players_equipos[casa],MATCH(players[[#This Row],[player_id]],players_equipos[player_id],0)),"Mendigo"))</f>
        <v>Yellow Team</v>
      </c>
      <c r="G125" s="11" t="str">
        <f>IF(players[[#This Row],[coh]]=1,"Inactivo",IF(INDEX(players_equipos[activo],MATCH(players[[#This Row],[player_id]],players_equipos[player_id],0))=1,INDEX(players_equipos[nombre],MATCH(players[[#This Row],[player_id]],players_equipos[player_id],0)),"Inactivo"))</f>
        <v>Pandora</v>
      </c>
      <c r="H125" s="11" t="str" cm="1">
        <f t="array" ref="H125">VLOOKUP(players[[#This Row],[player_id]],IF(players_equipos[categoria]="Monster",players_equipos[],""),8,FALSE)</f>
        <v>Prometeo</v>
      </c>
      <c r="I125" s="11" cm="1">
        <f t="array" ref="I125">VLOOKUP(players[[#This Row],[player_id]],IF(players_equipos[categoria]="Monster",players_equipos[],""),3,FALSE)</f>
        <v>600</v>
      </c>
      <c r="J125" s="11" t="str" cm="1">
        <f t="array" ref="J125">VLOOKUP(players[[#This Row],[player_id]],IF(players_equipos[categoria]="Sumo",players_equipos[],""),8,FALSE)</f>
        <v>Pandora</v>
      </c>
      <c r="K125" s="11" cm="1">
        <f t="array" ref="K125">VLOOKUP(players[[#This Row],[player_id]],IF(players_equipos[categoria]="Sumo",players_equipos[],""),3,FALSE)</f>
        <v>200</v>
      </c>
      <c r="L125" s="11" t="e" cm="1">
        <f t="array" ref="L125">VLOOKUP(players[[#This Row],[player_id]],IF(players_equipos[categoria]="Rover",players_equipos[],""),8,FALSE)</f>
        <v>#N/A</v>
      </c>
      <c r="M125" s="11" t="e" cm="1">
        <f t="array" ref="M125">VLOOKUP(players[[#This Row],[player_id]],IF(players_equipos[categoria]="Rover",players_equipos[],""),3,FALSE)</f>
        <v>#N/A</v>
      </c>
      <c r="N125" s="11">
        <f>SUMIF(eventos[player_id],players[[#This Row],[player_id]],eventos[puntos])+SUMIF(asistencia_eventos[player_id],players[[#This Row],[player_id]],asistencia_eventos[puntos])</f>
        <v>0</v>
      </c>
      <c r="O125" s="8"/>
      <c r="Q125"/>
    </row>
    <row r="126" spans="1:17" x14ac:dyDescent="0.25">
      <c r="A126">
        <v>1086699</v>
      </c>
      <c r="B126" t="s">
        <v>58</v>
      </c>
      <c r="C126" s="11">
        <f>SUMIF(players_equipos[player_id],players[[#This Row],[player_id]],players_equipos[puntos])+players[[#This Row],[puntos_eventos]]</f>
        <v>800</v>
      </c>
      <c r="D126" s="6" t="str">
        <f>LOOKUP(players[[#This Row],[puntos]],rangos[puntaje],rangos[rango])</f>
        <v>Blanco</v>
      </c>
      <c r="E126" s="4">
        <v>0</v>
      </c>
      <c r="F126" s="11" t="str">
        <f>IF(players[[#This Row],[coh]]=1,"COH",IF(INDEX(players_equipos[activo],MATCH(players[[#This Row],[player_id]],players_equipos[player_id],0))=1,INDEX(players_equipos[casa],MATCH(players[[#This Row],[player_id]],players_equipos[player_id],0)),"Mendigo"))</f>
        <v>Red Team</v>
      </c>
      <c r="G126" s="11" t="str">
        <f>IF(players[[#This Row],[coh]]=1,"Inactivo",IF(INDEX(players_equipos[activo],MATCH(players[[#This Row],[player_id]],players_equipos[player_id],0))=1,INDEX(players_equipos[nombre],MATCH(players[[#This Row],[player_id]],players_equipos[player_id],0)),"Inactivo"))</f>
        <v>Undefined</v>
      </c>
      <c r="H126" s="11" t="str" cm="1">
        <f t="array" ref="H126">VLOOKUP(players[[#This Row],[player_id]],IF(players_equipos[categoria]="Monster",players_equipos[],""),8,FALSE)</f>
        <v>Nyx</v>
      </c>
      <c r="I126" s="11" cm="1">
        <f t="array" ref="I126">VLOOKUP(players[[#This Row],[player_id]],IF(players_equipos[categoria]="Monster",players_equipos[],""),3,FALSE)</f>
        <v>600</v>
      </c>
      <c r="J126" s="11" t="str" cm="1">
        <f t="array" ref="J126">VLOOKUP(players[[#This Row],[player_id]],IF(players_equipos[categoria]="Sumo",players_equipos[],""),8,FALSE)</f>
        <v>Undefined</v>
      </c>
      <c r="K126" s="11" cm="1">
        <f t="array" ref="K126">VLOOKUP(players[[#This Row],[player_id]],IF(players_equipos[categoria]="Sumo",players_equipos[],""),3,FALSE)</f>
        <v>200</v>
      </c>
      <c r="L126" s="11" t="e" cm="1">
        <f t="array" ref="L126">VLOOKUP(players[[#This Row],[player_id]],IF(players_equipos[categoria]="Rover",players_equipos[],""),8,FALSE)</f>
        <v>#N/A</v>
      </c>
      <c r="M126" s="11" t="e" cm="1">
        <f t="array" ref="M126">VLOOKUP(players[[#This Row],[player_id]],IF(players_equipos[categoria]="Rover",players_equipos[],""),3,FALSE)</f>
        <v>#N/A</v>
      </c>
      <c r="N126" s="11">
        <f>SUMIF(eventos[player_id],players[[#This Row],[player_id]],eventos[puntos])+SUMIF(asistencia_eventos[player_id],players[[#This Row],[player_id]],asistencia_eventos[puntos])</f>
        <v>0</v>
      </c>
      <c r="O126" s="8"/>
      <c r="Q126"/>
    </row>
    <row r="127" spans="1:17" x14ac:dyDescent="0.25">
      <c r="A127">
        <v>1086695</v>
      </c>
      <c r="B127" t="s">
        <v>40</v>
      </c>
      <c r="C127" s="11">
        <f>SUMIF(players_equipos[player_id],players[[#This Row],[player_id]],players_equipos[puntos])+players[[#This Row],[puntos_eventos]]</f>
        <v>800</v>
      </c>
      <c r="D127" s="6" t="str">
        <f>LOOKUP(players[[#This Row],[puntos]],rangos[puntaje],rangos[rango])</f>
        <v>Blanco</v>
      </c>
      <c r="E127" s="4">
        <v>0</v>
      </c>
      <c r="F127" s="11" t="str">
        <f>IF(players[[#This Row],[coh]]=1,"COH",IF(INDEX(players_equipos[activo],MATCH(players[[#This Row],[player_id]],players_equipos[player_id],0))=1,INDEX(players_equipos[casa],MATCH(players[[#This Row],[player_id]],players_equipos[player_id],0)),"Mendigo"))</f>
        <v>Blue Team</v>
      </c>
      <c r="G127" s="11" t="str">
        <f>IF(players[[#This Row],[coh]]=1,"Inactivo",IF(INDEX(players_equipos[activo],MATCH(players[[#This Row],[player_id]],players_equipos[player_id],0))=1,INDEX(players_equipos[nombre],MATCH(players[[#This Row],[player_id]],players_equipos[player_id],0)),"Inactivo"))</f>
        <v>Kratos</v>
      </c>
      <c r="H127" s="11" t="str" cm="1">
        <f t="array" ref="H127">VLOOKUP(players[[#This Row],[player_id]],IF(players_equipos[categoria]="Monster",players_equipos[],""),8,FALSE)</f>
        <v>Cerbero</v>
      </c>
      <c r="I127" s="11" cm="1">
        <f t="array" ref="I127">VLOOKUP(players[[#This Row],[player_id]],IF(players_equipos[categoria]="Monster",players_equipos[],""),3,FALSE)</f>
        <v>600</v>
      </c>
      <c r="J127" s="11" t="str" cm="1">
        <f t="array" ref="J127">VLOOKUP(players[[#This Row],[player_id]],IF(players_equipos[categoria]="Sumo",players_equipos[],""),8,FALSE)</f>
        <v>Kratos</v>
      </c>
      <c r="K127" s="11" cm="1">
        <f t="array" ref="K127">VLOOKUP(players[[#This Row],[player_id]],IF(players_equipos[categoria]="Sumo",players_equipos[],""),3,FALSE)</f>
        <v>200</v>
      </c>
      <c r="L127" s="11" t="e" cm="1">
        <f t="array" ref="L127">VLOOKUP(players[[#This Row],[player_id]],IF(players_equipos[categoria]="Rover",players_equipos[],""),8,FALSE)</f>
        <v>#N/A</v>
      </c>
      <c r="M127" s="11" t="e" cm="1">
        <f t="array" ref="M127">VLOOKUP(players[[#This Row],[player_id]],IF(players_equipos[categoria]="Rover",players_equipos[],""),3,FALSE)</f>
        <v>#N/A</v>
      </c>
      <c r="N127" s="11">
        <f>SUMIF(eventos[player_id],players[[#This Row],[player_id]],eventos[puntos])+SUMIF(asistencia_eventos[player_id],players[[#This Row],[player_id]],asistencia_eventos[puntos])</f>
        <v>0</v>
      </c>
      <c r="O127" s="8"/>
      <c r="Q127"/>
    </row>
    <row r="128" spans="1:17" x14ac:dyDescent="0.25">
      <c r="A128">
        <v>1086371</v>
      </c>
      <c r="B128" t="s">
        <v>566</v>
      </c>
      <c r="C128" s="11">
        <f>SUMIF(players_equipos[player_id],players[[#This Row],[player_id]],players_equipos[puntos])+players[[#This Row],[puntos_eventos]]</f>
        <v>800</v>
      </c>
      <c r="D128" s="6" t="str">
        <f>LOOKUP(players[[#This Row],[puntos]],rangos[puntaje],rangos[rango])</f>
        <v>Blanco</v>
      </c>
      <c r="E128" s="4">
        <v>0</v>
      </c>
      <c r="F128" s="11" t="str">
        <f>IF(players[[#This Row],[coh]]=1,"COH",IF(INDEX(players_equipos[activo],MATCH(players[[#This Row],[player_id]],players_equipos[player_id],0))=1,INDEX(players_equipos[casa],MATCH(players[[#This Row],[player_id]],players_equipos[player_id],0)),"Mendigo"))</f>
        <v>Red Team</v>
      </c>
      <c r="G128" s="11" t="str">
        <f>IF(players[[#This Row],[coh]]=1,"Inactivo",IF(INDEX(players_equipos[activo],MATCH(players[[#This Row],[player_id]],players_equipos[player_id],0))=1,INDEX(players_equipos[nombre],MATCH(players[[#This Row],[player_id]],players_equipos[player_id],0)),"Inactivo"))</f>
        <v>Undefined</v>
      </c>
      <c r="H128" s="11" t="str" cm="1">
        <f t="array" ref="H128">VLOOKUP(players[[#This Row],[player_id]],IF(players_equipos[categoria]="Monster",players_equipos[],""),8,FALSE)</f>
        <v>T3MUSKETRONICS</v>
      </c>
      <c r="I128" s="11" cm="1">
        <f t="array" ref="I128">VLOOKUP(players[[#This Row],[player_id]],IF(players_equipos[categoria]="Monster",players_equipos[],""),3,FALSE)</f>
        <v>600</v>
      </c>
      <c r="J128" s="11" t="str" cm="1">
        <f t="array" ref="J128">VLOOKUP(players[[#This Row],[player_id]],IF(players_equipos[categoria]="Sumo",players_equipos[],""),8,FALSE)</f>
        <v>Undefined</v>
      </c>
      <c r="K128" s="11" cm="1">
        <f t="array" ref="K128">VLOOKUP(players[[#This Row],[player_id]],IF(players_equipos[categoria]="Sumo",players_equipos[],""),3,FALSE)</f>
        <v>200</v>
      </c>
      <c r="L128" s="11" t="e" cm="1">
        <f t="array" ref="L128">VLOOKUP(players[[#This Row],[player_id]],IF(players_equipos[categoria]="Rover",players_equipos[],""),8,FALSE)</f>
        <v>#N/A</v>
      </c>
      <c r="M128" s="11" t="e" cm="1">
        <f t="array" ref="M128">VLOOKUP(players[[#This Row],[player_id]],IF(players_equipos[categoria]="Rover",players_equipos[],""),3,FALSE)</f>
        <v>#N/A</v>
      </c>
      <c r="N128" s="11">
        <f>SUMIF(eventos[player_id],players[[#This Row],[player_id]],eventos[puntos])+SUMIF(asistencia_eventos[player_id],players[[#This Row],[player_id]],asistencia_eventos[puntos])</f>
        <v>0</v>
      </c>
      <c r="O128" s="8"/>
      <c r="Q128"/>
    </row>
    <row r="129" spans="1:17" x14ac:dyDescent="0.25">
      <c r="A129">
        <v>1086322</v>
      </c>
      <c r="B129" t="s">
        <v>82</v>
      </c>
      <c r="C129" s="11">
        <f>SUMIF(players_equipos[player_id],players[[#This Row],[player_id]],players_equipos[puntos])+players[[#This Row],[puntos_eventos]]</f>
        <v>800</v>
      </c>
      <c r="D129" s="6" t="str">
        <f>LOOKUP(players[[#This Row],[puntos]],rangos[puntaje],rangos[rango])</f>
        <v>Blanco</v>
      </c>
      <c r="E129" s="4">
        <v>0</v>
      </c>
      <c r="F129" s="11" t="str">
        <f>IF(players[[#This Row],[coh]]=1,"COH",IF(INDEX(players_equipos[activo],MATCH(players[[#This Row],[player_id]],players_equipos[player_id],0))=1,INDEX(players_equipos[casa],MATCH(players[[#This Row],[player_id]],players_equipos[player_id],0)),"Mendigo"))</f>
        <v>Yellow Team</v>
      </c>
      <c r="G129" s="11" t="str">
        <f>IF(players[[#This Row],[coh]]=1,"Inactivo",IF(INDEX(players_equipos[activo],MATCH(players[[#This Row],[player_id]],players_equipos[player_id],0))=1,INDEX(players_equipos[nombre],MATCH(players[[#This Row],[player_id]],players_equipos[player_id],0)),"Inactivo"))</f>
        <v>Echo-Rogue</v>
      </c>
      <c r="H129" s="11" t="str" cm="1">
        <f t="array" ref="H129">VLOOKUP(players[[#This Row],[player_id]],IF(players_equipos[categoria]="Monster",players_equipos[],""),8,FALSE)</f>
        <v>Project T.U.R.T.L.E</v>
      </c>
      <c r="I129" s="11" cm="1">
        <f t="array" ref="I129">VLOOKUP(players[[#This Row],[player_id]],IF(players_equipos[categoria]="Monster",players_equipos[],""),3,FALSE)</f>
        <v>600</v>
      </c>
      <c r="J129" s="11" t="str" cm="1">
        <f t="array" ref="J129">VLOOKUP(players[[#This Row],[player_id]],IF(players_equipos[categoria]="Sumo",players_equipos[],""),8,FALSE)</f>
        <v>Echo-Rogue</v>
      </c>
      <c r="K129" s="11" cm="1">
        <f t="array" ref="K129">VLOOKUP(players[[#This Row],[player_id]],IF(players_equipos[categoria]="Sumo",players_equipos[],""),3,FALSE)</f>
        <v>200</v>
      </c>
      <c r="L129" s="11" t="e" cm="1">
        <f t="array" ref="L129">VLOOKUP(players[[#This Row],[player_id]],IF(players_equipos[categoria]="Rover",players_equipos[],""),8,FALSE)</f>
        <v>#N/A</v>
      </c>
      <c r="M129" s="11" t="e" cm="1">
        <f t="array" ref="M129">VLOOKUP(players[[#This Row],[player_id]],IF(players_equipos[categoria]="Rover",players_equipos[],""),3,FALSE)</f>
        <v>#N/A</v>
      </c>
      <c r="N129" s="11">
        <f>SUMIF(eventos[player_id],players[[#This Row],[player_id]],eventos[puntos])+SUMIF(asistencia_eventos[player_id],players[[#This Row],[player_id]],asistencia_eventos[puntos])</f>
        <v>0</v>
      </c>
      <c r="O129" s="8"/>
      <c r="Q129"/>
    </row>
    <row r="130" spans="1:17" x14ac:dyDescent="0.25">
      <c r="A130">
        <v>1086010</v>
      </c>
      <c r="B130" t="s">
        <v>279</v>
      </c>
      <c r="C130" s="11">
        <f>SUMIF(players_equipos[player_id],players[[#This Row],[player_id]],players_equipos[puntos])+players[[#This Row],[puntos_eventos]]</f>
        <v>800</v>
      </c>
      <c r="D130" s="6" t="str">
        <f>LOOKUP(players[[#This Row],[puntos]],rangos[puntaje],rangos[rango])</f>
        <v>Blanco</v>
      </c>
      <c r="E130" s="4">
        <v>0</v>
      </c>
      <c r="F130" s="11" t="str">
        <f>IF(players[[#This Row],[coh]]=1,"COH",IF(INDEX(players_equipos[activo],MATCH(players[[#This Row],[player_id]],players_equipos[player_id],0))=1,INDEX(players_equipos[casa],MATCH(players[[#This Row],[player_id]],players_equipos[player_id],0)),"Mendigo"))</f>
        <v>Blue Team</v>
      </c>
      <c r="G130" s="11" t="str">
        <f>IF(players[[#This Row],[coh]]=1,"Inactivo",IF(INDEX(players_equipos[activo],MATCH(players[[#This Row],[player_id]],players_equipos[player_id],0))=1,INDEX(players_equipos[nombre],MATCH(players[[#This Row],[player_id]],players_equipos[player_id],0)),"Inactivo"))</f>
        <v>La Pampara</v>
      </c>
      <c r="H130" s="11" t="str" cm="1">
        <f t="array" ref="H130">VLOOKUP(players[[#This Row],[player_id]],IF(players_equipos[categoria]="Monster",players_equipos[],""),8,FALSE)</f>
        <v>Ei Finai</v>
      </c>
      <c r="I130" s="11" cm="1">
        <f t="array" ref="I130">VLOOKUP(players[[#This Row],[player_id]],IF(players_equipos[categoria]="Monster",players_equipos[],""),3,FALSE)</f>
        <v>600</v>
      </c>
      <c r="J130" s="11" t="str" cm="1">
        <f t="array" ref="J130">VLOOKUP(players[[#This Row],[player_id]],IF(players_equipos[categoria]="Sumo",players_equipos[],""),8,FALSE)</f>
        <v>La Pampara</v>
      </c>
      <c r="K130" s="11" cm="1">
        <f t="array" ref="K130">VLOOKUP(players[[#This Row],[player_id]],IF(players_equipos[categoria]="Sumo",players_equipos[],""),3,FALSE)</f>
        <v>200</v>
      </c>
      <c r="L130" s="11" t="e" cm="1">
        <f t="array" ref="L130">VLOOKUP(players[[#This Row],[player_id]],IF(players_equipos[categoria]="Rover",players_equipos[],""),8,FALSE)</f>
        <v>#N/A</v>
      </c>
      <c r="M130" s="11" t="e" cm="1">
        <f t="array" ref="M130">VLOOKUP(players[[#This Row],[player_id]],IF(players_equipos[categoria]="Rover",players_equipos[],""),3,FALSE)</f>
        <v>#N/A</v>
      </c>
      <c r="N130" s="11">
        <f>SUMIF(eventos[player_id],players[[#This Row],[player_id]],eventos[puntos])+SUMIF(asistencia_eventos[player_id],players[[#This Row],[player_id]],asistencia_eventos[puntos])</f>
        <v>0</v>
      </c>
      <c r="O130" s="8"/>
      <c r="Q130"/>
    </row>
    <row r="131" spans="1:17" x14ac:dyDescent="0.25">
      <c r="A131">
        <v>1085890</v>
      </c>
      <c r="B131" t="s">
        <v>280</v>
      </c>
      <c r="C131" s="11">
        <f>SUMIF(players_equipos[player_id],players[[#This Row],[player_id]],players_equipos[puntos])+players[[#This Row],[puntos_eventos]]</f>
        <v>800</v>
      </c>
      <c r="D131" s="6" t="str">
        <f>LOOKUP(players[[#This Row],[puntos]],rangos[puntaje],rangos[rango])</f>
        <v>Blanco</v>
      </c>
      <c r="E131" s="4">
        <v>0</v>
      </c>
      <c r="F131" s="11" t="str">
        <f>IF(players[[#This Row],[coh]]=1,"COH",IF(INDEX(players_equipos[activo],MATCH(players[[#This Row],[player_id]],players_equipos[player_id],0))=1,INDEX(players_equipos[casa],MATCH(players[[#This Row],[player_id]],players_equipos[player_id],0)),"Mendigo"))</f>
        <v>Blue Team</v>
      </c>
      <c r="G131" s="11" t="str">
        <f>IF(players[[#This Row],[coh]]=1,"Inactivo",IF(INDEX(players_equipos[activo],MATCH(players[[#This Row],[player_id]],players_equipos[player_id],0))=1,INDEX(players_equipos[nombre],MATCH(players[[#This Row],[player_id]],players_equipos[player_id],0)),"Inactivo"))</f>
        <v>Kakarot</v>
      </c>
      <c r="H131" s="11" t="str" cm="1">
        <f t="array" ref="H131">VLOOKUP(players[[#This Row],[player_id]],IF(players_equipos[categoria]="Monster",players_equipos[],""),8,FALSE)</f>
        <v>Kaiser</v>
      </c>
      <c r="I131" s="11" cm="1">
        <f t="array" ref="I131">VLOOKUP(players[[#This Row],[player_id]],IF(players_equipos[categoria]="Monster",players_equipos[],""),3,FALSE)</f>
        <v>600</v>
      </c>
      <c r="J131" s="11" t="str" cm="1">
        <f t="array" ref="J131">VLOOKUP(players[[#This Row],[player_id]],IF(players_equipos[categoria]="Sumo",players_equipos[],""),8,FALSE)</f>
        <v>Kakarot</v>
      </c>
      <c r="K131" s="11" cm="1">
        <f t="array" ref="K131">VLOOKUP(players[[#This Row],[player_id]],IF(players_equipos[categoria]="Sumo",players_equipos[],""),3,FALSE)</f>
        <v>200</v>
      </c>
      <c r="L131" s="11" t="e" cm="1">
        <f t="array" ref="L131">VLOOKUP(players[[#This Row],[player_id]],IF(players_equipos[categoria]="Rover",players_equipos[],""),8,FALSE)</f>
        <v>#N/A</v>
      </c>
      <c r="M131" s="11" t="e" cm="1">
        <f t="array" ref="M131">VLOOKUP(players[[#This Row],[player_id]],IF(players_equipos[categoria]="Rover",players_equipos[],""),3,FALSE)</f>
        <v>#N/A</v>
      </c>
      <c r="N131" s="11">
        <f>SUMIF(eventos[player_id],players[[#This Row],[player_id]],eventos[puntos])+SUMIF(asistencia_eventos[player_id],players[[#This Row],[player_id]],asistencia_eventos[puntos])</f>
        <v>0</v>
      </c>
      <c r="O131" s="8"/>
      <c r="Q131"/>
    </row>
    <row r="132" spans="1:17" x14ac:dyDescent="0.25">
      <c r="A132">
        <v>1085856</v>
      </c>
      <c r="B132" t="s">
        <v>397</v>
      </c>
      <c r="C132" s="11">
        <f>SUMIF(players_equipos[player_id],players[[#This Row],[player_id]],players_equipos[puntos])+players[[#This Row],[puntos_eventos]]</f>
        <v>800</v>
      </c>
      <c r="D132" s="6" t="str">
        <f>LOOKUP(players[[#This Row],[puntos]],rangos[puntaje],rangos[rango])</f>
        <v>Blanco</v>
      </c>
      <c r="E132" s="4">
        <v>0</v>
      </c>
      <c r="F132" s="11" t="str">
        <f>IF(players[[#This Row],[coh]]=1,"COH",IF(INDEX(players_equipos[activo],MATCH(players[[#This Row],[player_id]],players_equipos[player_id],0))=1,INDEX(players_equipos[casa],MATCH(players[[#This Row],[player_id]],players_equipos[player_id],0)),"Mendigo"))</f>
        <v>Blue Team</v>
      </c>
      <c r="G132" s="11" t="str">
        <f>IF(players[[#This Row],[coh]]=1,"Inactivo",IF(INDEX(players_equipos[activo],MATCH(players[[#This Row],[player_id]],players_equipos[player_id],0))=1,INDEX(players_equipos[nombre],MATCH(players[[#This Row],[player_id]],players_equipos[player_id],0)),"Inactivo"))</f>
        <v>Kratos</v>
      </c>
      <c r="H132" s="11" t="str" cm="1">
        <f t="array" ref="H132">VLOOKUP(players[[#This Row],[player_id]],IF(players_equipos[categoria]="Monster",players_equipos[],""),8,FALSE)</f>
        <v>Serverito</v>
      </c>
      <c r="I132" s="11" cm="1">
        <f t="array" ref="I132">VLOOKUP(players[[#This Row],[player_id]],IF(players_equipos[categoria]="Monster",players_equipos[],""),3,FALSE)</f>
        <v>0</v>
      </c>
      <c r="J132" s="11" t="str" cm="1">
        <f t="array" ref="J132">VLOOKUP(players[[#This Row],[player_id]],IF(players_equipos[categoria]="Sumo",players_equipos[],""),8,FALSE)</f>
        <v>Kratos</v>
      </c>
      <c r="K132" s="11" cm="1">
        <f t="array" ref="K132">VLOOKUP(players[[#This Row],[player_id]],IF(players_equipos[categoria]="Sumo",players_equipos[],""),3,FALSE)</f>
        <v>200</v>
      </c>
      <c r="L132" s="11" t="e" cm="1">
        <f t="array" ref="L132">VLOOKUP(players[[#This Row],[player_id]],IF(players_equipos[categoria]="Rover",players_equipos[],""),8,FALSE)</f>
        <v>#N/A</v>
      </c>
      <c r="M132" s="11" t="e" cm="1">
        <f t="array" ref="M132">VLOOKUP(players[[#This Row],[player_id]],IF(players_equipos[categoria]="Rover",players_equipos[],""),3,FALSE)</f>
        <v>#N/A</v>
      </c>
      <c r="N132" s="11">
        <f>SUMIF(eventos[player_id],players[[#This Row],[player_id]],eventos[puntos])+SUMIF(asistencia_eventos[player_id],players[[#This Row],[player_id]],asistencia_eventos[puntos])</f>
        <v>0</v>
      </c>
      <c r="O132" s="8"/>
      <c r="Q132"/>
    </row>
    <row r="133" spans="1:17" x14ac:dyDescent="0.25">
      <c r="A133">
        <v>1085392</v>
      </c>
      <c r="B133" t="s">
        <v>84</v>
      </c>
      <c r="C133" s="11">
        <f>SUMIF(players_equipos[player_id],players[[#This Row],[player_id]],players_equipos[puntos])+players[[#This Row],[puntos_eventos]]</f>
        <v>800</v>
      </c>
      <c r="D133" s="6" t="str">
        <f>LOOKUP(players[[#This Row],[puntos]],rangos[puntaje],rangos[rango])</f>
        <v>Blanco</v>
      </c>
      <c r="E133" s="4">
        <v>0</v>
      </c>
      <c r="F133" s="11" t="str">
        <f>IF(players[[#This Row],[coh]]=1,"COH",IF(INDEX(players_equipos[activo],MATCH(players[[#This Row],[player_id]],players_equipos[player_id],0))=1,INDEX(players_equipos[casa],MATCH(players[[#This Row],[player_id]],players_equipos[player_id],0)),"Mendigo"))</f>
        <v>Yellow Team</v>
      </c>
      <c r="G133" s="11" t="str">
        <f>IF(players[[#This Row],[coh]]=1,"Inactivo",IF(INDEX(players_equipos[activo],MATCH(players[[#This Row],[player_id]],players_equipos[player_id],0))=1,INDEX(players_equipos[nombre],MATCH(players[[#This Row],[player_id]],players_equipos[player_id],0)),"Inactivo"))</f>
        <v>Echo-Rogue</v>
      </c>
      <c r="H133" s="11" t="str" cm="1">
        <f t="array" ref="H133">VLOOKUP(players[[#This Row],[player_id]],IF(players_equipos[categoria]="Monster",players_equipos[],""),8,FALSE)</f>
        <v>Project T.U.R.T.L.E</v>
      </c>
      <c r="I133" s="11" cm="1">
        <f t="array" ref="I133">VLOOKUP(players[[#This Row],[player_id]],IF(players_equipos[categoria]="Monster",players_equipos[],""),3,FALSE)</f>
        <v>600</v>
      </c>
      <c r="J133" s="11" t="str" cm="1">
        <f t="array" ref="J133">VLOOKUP(players[[#This Row],[player_id]],IF(players_equipos[categoria]="Sumo",players_equipos[],""),8,FALSE)</f>
        <v>Echo-Rogue</v>
      </c>
      <c r="K133" s="11" cm="1">
        <f t="array" ref="K133">VLOOKUP(players[[#This Row],[player_id]],IF(players_equipos[categoria]="Sumo",players_equipos[],""),3,FALSE)</f>
        <v>200</v>
      </c>
      <c r="L133" s="11" t="e" cm="1">
        <f t="array" ref="L133">VLOOKUP(players[[#This Row],[player_id]],IF(players_equipos[categoria]="Rover",players_equipos[],""),8,FALSE)</f>
        <v>#N/A</v>
      </c>
      <c r="M133" s="11" t="e" cm="1">
        <f t="array" ref="M133">VLOOKUP(players[[#This Row],[player_id]],IF(players_equipos[categoria]="Rover",players_equipos[],""),3,FALSE)</f>
        <v>#N/A</v>
      </c>
      <c r="N133" s="11">
        <f>SUMIF(eventos[player_id],players[[#This Row],[player_id]],eventos[puntos])+SUMIF(asistencia_eventos[player_id],players[[#This Row],[player_id]],asistencia_eventos[puntos])</f>
        <v>0</v>
      </c>
      <c r="O133" s="8"/>
      <c r="Q133"/>
    </row>
    <row r="134" spans="1:17" x14ac:dyDescent="0.25">
      <c r="A134">
        <v>1085213</v>
      </c>
      <c r="B134" t="s">
        <v>283</v>
      </c>
      <c r="C134" s="11">
        <f>SUMIF(players_equipos[player_id],players[[#This Row],[player_id]],players_equipos[puntos])+players[[#This Row],[puntos_eventos]]</f>
        <v>800</v>
      </c>
      <c r="D134" s="6" t="str">
        <f>LOOKUP(players[[#This Row],[puntos]],rangos[puntaje],rangos[rango])</f>
        <v>Blanco</v>
      </c>
      <c r="E134" s="4">
        <v>0</v>
      </c>
      <c r="F134" s="11" t="str">
        <f>IF(players[[#This Row],[coh]]=1,"COH",IF(INDEX(players_equipos[activo],MATCH(players[[#This Row],[player_id]],players_equipos[player_id],0))=1,INDEX(players_equipos[casa],MATCH(players[[#This Row],[player_id]],players_equipos[player_id],0)),"Mendigo"))</f>
        <v>Blue Team</v>
      </c>
      <c r="G134" s="11" t="str">
        <f>IF(players[[#This Row],[coh]]=1,"Inactivo",IF(INDEX(players_equipos[activo],MATCH(players[[#This Row],[player_id]],players_equipos[player_id],0))=1,INDEX(players_equipos[nombre],MATCH(players[[#This Row],[player_id]],players_equipos[player_id],0)),"Inactivo"))</f>
        <v>Tamioka San</v>
      </c>
      <c r="H134" s="11" t="str" cm="1">
        <f t="array" ref="H134">VLOOKUP(players[[#This Row],[player_id]],IF(players_equipos[categoria]="Monster",players_equipos[],""),8,FALSE)</f>
        <v>Cerbero</v>
      </c>
      <c r="I134" s="11" cm="1">
        <f t="array" ref="I134">VLOOKUP(players[[#This Row],[player_id]],IF(players_equipos[categoria]="Monster",players_equipos[],""),3,FALSE)</f>
        <v>600</v>
      </c>
      <c r="J134" s="11" t="str" cm="1">
        <f t="array" ref="J134">VLOOKUP(players[[#This Row],[player_id]],IF(players_equipos[categoria]="Sumo",players_equipos[],""),8,FALSE)</f>
        <v>Tamioka San</v>
      </c>
      <c r="K134" s="11" cm="1">
        <f t="array" ref="K134">VLOOKUP(players[[#This Row],[player_id]],IF(players_equipos[categoria]="Sumo",players_equipos[],""),3,FALSE)</f>
        <v>200</v>
      </c>
      <c r="L134" s="11" t="e" cm="1">
        <f t="array" ref="L134">VLOOKUP(players[[#This Row],[player_id]],IF(players_equipos[categoria]="Rover",players_equipos[],""),8,FALSE)</f>
        <v>#N/A</v>
      </c>
      <c r="M134" s="11" t="e" cm="1">
        <f t="array" ref="M134">VLOOKUP(players[[#This Row],[player_id]],IF(players_equipos[categoria]="Rover",players_equipos[],""),3,FALSE)</f>
        <v>#N/A</v>
      </c>
      <c r="N134" s="11">
        <f>SUMIF(eventos[player_id],players[[#This Row],[player_id]],eventos[puntos])+SUMIF(asistencia_eventos[player_id],players[[#This Row],[player_id]],asistencia_eventos[puntos])</f>
        <v>0</v>
      </c>
      <c r="O134" s="8"/>
      <c r="Q134"/>
    </row>
    <row r="135" spans="1:17" x14ac:dyDescent="0.25">
      <c r="A135">
        <v>1085044</v>
      </c>
      <c r="B135" t="s">
        <v>80</v>
      </c>
      <c r="C135" s="11">
        <f>SUMIF(players_equipos[player_id],players[[#This Row],[player_id]],players_equipos[puntos])+players[[#This Row],[puntos_eventos]]</f>
        <v>800</v>
      </c>
      <c r="D135" s="6" t="str">
        <f>LOOKUP(players[[#This Row],[puntos]],rangos[puntaje],rangos[rango])</f>
        <v>Blanco</v>
      </c>
      <c r="E135" s="4">
        <v>0</v>
      </c>
      <c r="F135" s="11" t="str">
        <f>IF(players[[#This Row],[coh]]=1,"COH",IF(INDEX(players_equipos[activo],MATCH(players[[#This Row],[player_id]],players_equipos[player_id],0))=1,INDEX(players_equipos[casa],MATCH(players[[#This Row],[player_id]],players_equipos[player_id],0)),"Mendigo"))</f>
        <v>Yellow Team</v>
      </c>
      <c r="G135" s="11" t="str">
        <f>IF(players[[#This Row],[coh]]=1,"Inactivo",IF(INDEX(players_equipos[activo],MATCH(players[[#This Row],[player_id]],players_equipos[player_id],0))=1,INDEX(players_equipos[nombre],MATCH(players[[#This Row],[player_id]],players_equipos[player_id],0)),"Inactivo"))</f>
        <v>Madness</v>
      </c>
      <c r="H135" s="11" t="str" cm="1">
        <f t="array" ref="H135">VLOOKUP(players[[#This Row],[player_id]],IF(players_equipos[categoria]="Monster",players_equipos[],""),8,FALSE)</f>
        <v>Madness</v>
      </c>
      <c r="I135" s="11" cm="1">
        <f t="array" ref="I135">VLOOKUP(players[[#This Row],[player_id]],IF(players_equipos[categoria]="Monster",players_equipos[],""),3,FALSE)</f>
        <v>600</v>
      </c>
      <c r="J135" s="11" t="str" cm="1">
        <f t="array" ref="J135">VLOOKUP(players[[#This Row],[player_id]],IF(players_equipos[categoria]="Sumo",players_equipos[],""),8,FALSE)</f>
        <v>Madness</v>
      </c>
      <c r="K135" s="11" cm="1">
        <f t="array" ref="K135">VLOOKUP(players[[#This Row],[player_id]],IF(players_equipos[categoria]="Sumo",players_equipos[],""),3,FALSE)</f>
        <v>200</v>
      </c>
      <c r="L135" s="11" t="e" cm="1">
        <f t="array" ref="L135">VLOOKUP(players[[#This Row],[player_id]],IF(players_equipos[categoria]="Rover",players_equipos[],""),8,FALSE)</f>
        <v>#N/A</v>
      </c>
      <c r="M135" s="11" t="e" cm="1">
        <f t="array" ref="M135">VLOOKUP(players[[#This Row],[player_id]],IF(players_equipos[categoria]="Rover",players_equipos[],""),3,FALSE)</f>
        <v>#N/A</v>
      </c>
      <c r="N135" s="11">
        <f>SUMIF(eventos[player_id],players[[#This Row],[player_id]],eventos[puntos])+SUMIF(asistencia_eventos[player_id],players[[#This Row],[player_id]],asistencia_eventos[puntos])</f>
        <v>0</v>
      </c>
      <c r="O135" s="8"/>
      <c r="Q135"/>
    </row>
    <row r="136" spans="1:17" x14ac:dyDescent="0.25">
      <c r="A136">
        <v>1077760</v>
      </c>
      <c r="B136" t="s">
        <v>294</v>
      </c>
      <c r="C136" s="11">
        <f>SUMIF(players_equipos[player_id],players[[#This Row],[player_id]],players_equipos[puntos])+players[[#This Row],[puntos_eventos]]</f>
        <v>800</v>
      </c>
      <c r="D136" s="6" t="str">
        <f>LOOKUP(players[[#This Row],[puntos]],rangos[puntaje],rangos[rango])</f>
        <v>Blanco</v>
      </c>
      <c r="E136" s="4">
        <v>0</v>
      </c>
      <c r="F136" s="11" t="str">
        <f>IF(players[[#This Row],[coh]]=1,"COH",IF(INDEX(players_equipos[activo],MATCH(players[[#This Row],[player_id]],players_equipos[player_id],0))=1,INDEX(players_equipos[casa],MATCH(players[[#This Row],[player_id]],players_equipos[player_id],0)),"Mendigo"))</f>
        <v>Mendigo</v>
      </c>
      <c r="G136" s="11" t="str">
        <f>IF(players[[#This Row],[coh]]=1,"Inactivo",IF(INDEX(players_equipos[activo],MATCH(players[[#This Row],[player_id]],players_equipos[player_id],0))=1,INDEX(players_equipos[nombre],MATCH(players[[#This Row],[player_id]],players_equipos[player_id],0)),"Inactivo"))</f>
        <v>Inactivo</v>
      </c>
      <c r="H136" s="11" t="str" cm="1">
        <f t="array" ref="H136">VLOOKUP(players[[#This Row],[player_id]],IF(players_equipos[categoria]="Monster",players_equipos[],""),8,FALSE)</f>
        <v>Fully Defined</v>
      </c>
      <c r="I136" s="11" cm="1">
        <f t="array" ref="I136">VLOOKUP(players[[#This Row],[player_id]],IF(players_equipos[categoria]="Monster",players_equipos[],""),3,FALSE)</f>
        <v>200</v>
      </c>
      <c r="J136" s="11" t="str" cm="1">
        <f t="array" ref="J136">VLOOKUP(players[[#This Row],[player_id]],IF(players_equipos[categoria]="Sumo",players_equipos[],""),8,FALSE)</f>
        <v>8fi9</v>
      </c>
      <c r="K136" s="11" cm="1">
        <f t="array" ref="K136">VLOOKUP(players[[#This Row],[player_id]],IF(players_equipos[categoria]="Sumo",players_equipos[],""),3,FALSE)</f>
        <v>600</v>
      </c>
      <c r="L136" s="11" t="e" cm="1">
        <f t="array" ref="L136">VLOOKUP(players[[#This Row],[player_id]],IF(players_equipos[categoria]="Rover",players_equipos[],""),8,FALSE)</f>
        <v>#N/A</v>
      </c>
      <c r="M136" s="11" t="e" cm="1">
        <f t="array" ref="M136">VLOOKUP(players[[#This Row],[player_id]],IF(players_equipos[categoria]="Rover",players_equipos[],""),3,FALSE)</f>
        <v>#N/A</v>
      </c>
      <c r="N136" s="11">
        <f>SUMIF(eventos[player_id],players[[#This Row],[player_id]],eventos[puntos])+SUMIF(asistencia_eventos[player_id],players[[#This Row],[player_id]],asistencia_eventos[puntos])</f>
        <v>0</v>
      </c>
      <c r="O136" s="8"/>
      <c r="Q136"/>
    </row>
    <row r="137" spans="1:17" x14ac:dyDescent="0.25">
      <c r="A137">
        <v>1077759</v>
      </c>
      <c r="B137" t="s">
        <v>295</v>
      </c>
      <c r="C137" s="11">
        <f>SUMIF(players_equipos[player_id],players[[#This Row],[player_id]],players_equipos[puntos])+players[[#This Row],[puntos_eventos]]</f>
        <v>800</v>
      </c>
      <c r="D137" s="6" t="str">
        <f>LOOKUP(players[[#This Row],[puntos]],rangos[puntaje],rangos[rango])</f>
        <v>Blanco</v>
      </c>
      <c r="E137" s="4">
        <v>0</v>
      </c>
      <c r="F137" s="11" t="str">
        <f>IF(players[[#This Row],[coh]]=1,"COH",IF(INDEX(players_equipos[activo],MATCH(players[[#This Row],[player_id]],players_equipos[player_id],0))=1,INDEX(players_equipos[casa],MATCH(players[[#This Row],[player_id]],players_equipos[player_id],0)),"Mendigo"))</f>
        <v>Mendigo</v>
      </c>
      <c r="G137" s="11" t="str">
        <f>IF(players[[#This Row],[coh]]=1,"Inactivo",IF(INDEX(players_equipos[activo],MATCH(players[[#This Row],[player_id]],players_equipos[player_id],0))=1,INDEX(players_equipos[nombre],MATCH(players[[#This Row],[player_id]],players_equipos[player_id],0)),"Inactivo"))</f>
        <v>Inactivo</v>
      </c>
      <c r="H137" s="11" t="str" cm="1">
        <f t="array" ref="H137">VLOOKUP(players[[#This Row],[player_id]],IF(players_equipos[categoria]="Monster",players_equipos[],""),8,FALSE)</f>
        <v>Fully Defined</v>
      </c>
      <c r="I137" s="11" cm="1">
        <f t="array" ref="I137">VLOOKUP(players[[#This Row],[player_id]],IF(players_equipos[categoria]="Monster",players_equipos[],""),3,FALSE)</f>
        <v>200</v>
      </c>
      <c r="J137" s="11" t="str" cm="1">
        <f t="array" ref="J137">VLOOKUP(players[[#This Row],[player_id]],IF(players_equipos[categoria]="Sumo",players_equipos[],""),8,FALSE)</f>
        <v>8fi9</v>
      </c>
      <c r="K137" s="11" cm="1">
        <f t="array" ref="K137">VLOOKUP(players[[#This Row],[player_id]],IF(players_equipos[categoria]="Sumo",players_equipos[],""),3,FALSE)</f>
        <v>600</v>
      </c>
      <c r="L137" s="11" t="e" cm="1">
        <f t="array" ref="L137">VLOOKUP(players[[#This Row],[player_id]],IF(players_equipos[categoria]="Rover",players_equipos[],""),8,FALSE)</f>
        <v>#N/A</v>
      </c>
      <c r="M137" s="11" t="e" cm="1">
        <f t="array" ref="M137">VLOOKUP(players[[#This Row],[player_id]],IF(players_equipos[categoria]="Rover",players_equipos[],""),3,FALSE)</f>
        <v>#N/A</v>
      </c>
      <c r="N137" s="11">
        <f>SUMIF(eventos[player_id],players[[#This Row],[player_id]],eventos[puntos])+SUMIF(asistencia_eventos[player_id],players[[#This Row],[player_id]],asistencia_eventos[puntos])</f>
        <v>0</v>
      </c>
      <c r="O137" s="8"/>
      <c r="Q137"/>
    </row>
    <row r="138" spans="1:17" x14ac:dyDescent="0.25">
      <c r="A138">
        <v>1077735</v>
      </c>
      <c r="B138" t="s">
        <v>81</v>
      </c>
      <c r="C138" s="11">
        <f>SUMIF(players_equipos[player_id],players[[#This Row],[player_id]],players_equipos[puntos])+players[[#This Row],[puntos_eventos]]</f>
        <v>800</v>
      </c>
      <c r="D138" s="6" t="str">
        <f>LOOKUP(players[[#This Row],[puntos]],rangos[puntaje],rangos[rango])</f>
        <v>Blanco</v>
      </c>
      <c r="E138" s="4">
        <v>0</v>
      </c>
      <c r="F138" s="11" t="str">
        <f>IF(players[[#This Row],[coh]]=1,"COH",IF(INDEX(players_equipos[activo],MATCH(players[[#This Row],[player_id]],players_equipos[player_id],0))=1,INDEX(players_equipos[casa],MATCH(players[[#This Row],[player_id]],players_equipos[player_id],0)),"Mendigo"))</f>
        <v>Yellow Team</v>
      </c>
      <c r="G138" s="11" t="str">
        <f>IF(players[[#This Row],[coh]]=1,"Inactivo",IF(INDEX(players_equipos[activo],MATCH(players[[#This Row],[player_id]],players_equipos[player_id],0))=1,INDEX(players_equipos[nombre],MATCH(players[[#This Row],[player_id]],players_equipos[player_id],0)),"Inactivo"))</f>
        <v>Madness</v>
      </c>
      <c r="H138" s="11" t="str" cm="1">
        <f t="array" ref="H138">VLOOKUP(players[[#This Row],[player_id]],IF(players_equipos[categoria]="Monster",players_equipos[],""),8,FALSE)</f>
        <v>Madness</v>
      </c>
      <c r="I138" s="11" cm="1">
        <f t="array" ref="I138">VLOOKUP(players[[#This Row],[player_id]],IF(players_equipos[categoria]="Monster",players_equipos[],""),3,FALSE)</f>
        <v>600</v>
      </c>
      <c r="J138" s="11" t="str" cm="1">
        <f t="array" ref="J138">VLOOKUP(players[[#This Row],[player_id]],IF(players_equipos[categoria]="Sumo",players_equipos[],""),8,FALSE)</f>
        <v>Madness</v>
      </c>
      <c r="K138" s="11" cm="1">
        <f t="array" ref="K138">VLOOKUP(players[[#This Row],[player_id]],IF(players_equipos[categoria]="Sumo",players_equipos[],""),3,FALSE)</f>
        <v>200</v>
      </c>
      <c r="L138" s="11" t="e" cm="1">
        <f t="array" ref="L138">VLOOKUP(players[[#This Row],[player_id]],IF(players_equipos[categoria]="Rover",players_equipos[],""),8,FALSE)</f>
        <v>#N/A</v>
      </c>
      <c r="M138" s="11" t="e" cm="1">
        <f t="array" ref="M138">VLOOKUP(players[[#This Row],[player_id]],IF(players_equipos[categoria]="Rover",players_equipos[],""),3,FALSE)</f>
        <v>#N/A</v>
      </c>
      <c r="N138" s="11">
        <f>SUMIF(eventos[player_id],players[[#This Row],[player_id]],eventos[puntos])+SUMIF(asistencia_eventos[player_id],players[[#This Row],[player_id]],asistencia_eventos[puntos])</f>
        <v>0</v>
      </c>
      <c r="O138" s="8"/>
      <c r="Q138"/>
    </row>
    <row r="139" spans="1:17" x14ac:dyDescent="0.25">
      <c r="A139">
        <v>1077652</v>
      </c>
      <c r="B139" t="s">
        <v>367</v>
      </c>
      <c r="C139" s="11">
        <f>SUMIF(players_equipos[player_id],players[[#This Row],[player_id]],players_equipos[puntos])+players[[#This Row],[puntos_eventos]]</f>
        <v>800</v>
      </c>
      <c r="D139" s="6" t="str">
        <f>LOOKUP(players[[#This Row],[puntos]],rangos[puntaje],rangos[rango])</f>
        <v>Blanco</v>
      </c>
      <c r="E139" s="4">
        <v>0</v>
      </c>
      <c r="F139" s="11" t="str">
        <f>IF(players[[#This Row],[coh]]=1,"COH",IF(INDEX(players_equipos[activo],MATCH(players[[#This Row],[player_id]],players_equipos[player_id],0))=1,INDEX(players_equipos[casa],MATCH(players[[#This Row],[player_id]],players_equipos[player_id],0)),"Mendigo"))</f>
        <v>Mendigo</v>
      </c>
      <c r="G139" s="11" t="str">
        <f>IF(players[[#This Row],[coh]]=1,"Inactivo",IF(INDEX(players_equipos[activo],MATCH(players[[#This Row],[player_id]],players_equipos[player_id],0))=1,INDEX(players_equipos[nombre],MATCH(players[[#This Row],[player_id]],players_equipos[player_id],0)),"Inactivo"))</f>
        <v>Inactivo</v>
      </c>
      <c r="H139" s="11" t="str" cm="1">
        <f t="array" ref="H139">VLOOKUP(players[[#This Row],[player_id]],IF(players_equipos[categoria]="Monster",players_equipos[],""),8,FALSE)</f>
        <v>Fully Defined</v>
      </c>
      <c r="I139" s="11" cm="1">
        <f t="array" ref="I139">VLOOKUP(players[[#This Row],[player_id]],IF(players_equipos[categoria]="Monster",players_equipos[],""),3,FALSE)</f>
        <v>200</v>
      </c>
      <c r="J139" s="11" t="str" cm="1">
        <f t="array" ref="J139">VLOOKUP(players[[#This Row],[player_id]],IF(players_equipos[categoria]="Sumo",players_equipos[],""),8,FALSE)</f>
        <v>8fi9</v>
      </c>
      <c r="K139" s="11" cm="1">
        <f t="array" ref="K139">VLOOKUP(players[[#This Row],[player_id]],IF(players_equipos[categoria]="Sumo",players_equipos[],""),3,FALSE)</f>
        <v>600</v>
      </c>
      <c r="L139" s="11" t="e" cm="1">
        <f t="array" ref="L139">VLOOKUP(players[[#This Row],[player_id]],IF(players_equipos[categoria]="Rover",players_equipos[],""),8,FALSE)</f>
        <v>#N/A</v>
      </c>
      <c r="M139" s="11" t="e" cm="1">
        <f t="array" ref="M139">VLOOKUP(players[[#This Row],[player_id]],IF(players_equipos[categoria]="Rover",players_equipos[],""),3,FALSE)</f>
        <v>#N/A</v>
      </c>
      <c r="N139" s="11">
        <f>SUMIF(eventos[player_id],players[[#This Row],[player_id]],eventos[puntos])+SUMIF(asistencia_eventos[player_id],players[[#This Row],[player_id]],asistencia_eventos[puntos])</f>
        <v>0</v>
      </c>
      <c r="O139" s="8"/>
      <c r="Q139"/>
    </row>
    <row r="140" spans="1:17" x14ac:dyDescent="0.25">
      <c r="A140">
        <v>1073422</v>
      </c>
      <c r="B140" t="s">
        <v>567</v>
      </c>
      <c r="C140" s="11">
        <f>SUMIF(players_equipos[player_id],players[[#This Row],[player_id]],players_equipos[puntos])+players[[#This Row],[puntos_eventos]]</f>
        <v>800</v>
      </c>
      <c r="D140" s="6" t="str">
        <f>LOOKUP(players[[#This Row],[puntos]],rangos[puntaje],rangos[rango])</f>
        <v>Blanco</v>
      </c>
      <c r="E140" s="4">
        <v>0</v>
      </c>
      <c r="F140" s="11" t="str">
        <f>IF(players[[#This Row],[coh]]=1,"COH",IF(INDEX(players_equipos[activo],MATCH(players[[#This Row],[player_id]],players_equipos[player_id],0))=1,INDEX(players_equipos[casa],MATCH(players[[#This Row],[player_id]],players_equipos[player_id],0)),"Mendigo"))</f>
        <v>Red Team</v>
      </c>
      <c r="G140" s="11" t="str">
        <f>IF(players[[#This Row],[coh]]=1,"Inactivo",IF(INDEX(players_equipos[activo],MATCH(players[[#This Row],[player_id]],players_equipos[player_id],0))=1,INDEX(players_equipos[nombre],MATCH(players[[#This Row],[player_id]],players_equipos[player_id],0)),"Inactivo"))</f>
        <v>Harver 2.0</v>
      </c>
      <c r="H140" s="11" t="str" cm="1">
        <f t="array" ref="H140">VLOOKUP(players[[#This Row],[player_id]],IF(players_equipos[categoria]="Monster",players_equipos[],""),8,FALSE)</f>
        <v>Dexter</v>
      </c>
      <c r="I140" s="11" cm="1">
        <f t="array" ref="I140">VLOOKUP(players[[#This Row],[player_id]],IF(players_equipos[categoria]="Monster",players_equipos[],""),3,FALSE)</f>
        <v>600</v>
      </c>
      <c r="J140" s="11" t="str" cm="1">
        <f t="array" ref="J140">VLOOKUP(players[[#This Row],[player_id]],IF(players_equipos[categoria]="Sumo",players_equipos[],""),8,FALSE)</f>
        <v>Neutron</v>
      </c>
      <c r="K140" s="11" cm="1">
        <f t="array" ref="K140">VLOOKUP(players[[#This Row],[player_id]],IF(players_equipos[categoria]="Sumo",players_equipos[],""),3,FALSE)</f>
        <v>0</v>
      </c>
      <c r="L140" s="11" t="str" cm="1">
        <f t="array" ref="L140">VLOOKUP(players[[#This Row],[player_id]],IF(players_equipos[categoria]="Rover",players_equipos[],""),8,FALSE)</f>
        <v>Harver 2.0</v>
      </c>
      <c r="M140" s="11" cm="1">
        <f t="array" ref="M140">VLOOKUP(players[[#This Row],[player_id]],IF(players_equipos[categoria]="Rover",players_equipos[],""),3,FALSE)</f>
        <v>200</v>
      </c>
      <c r="N140" s="11">
        <f>SUMIF(eventos[player_id],players[[#This Row],[player_id]],eventos[puntos])+SUMIF(asistencia_eventos[player_id],players[[#This Row],[player_id]],asistencia_eventos[puntos])</f>
        <v>0</v>
      </c>
      <c r="O140" s="8"/>
      <c r="Q140"/>
    </row>
    <row r="141" spans="1:17" x14ac:dyDescent="0.25">
      <c r="A141">
        <v>1072368</v>
      </c>
      <c r="B141" t="s">
        <v>326</v>
      </c>
      <c r="C141" s="11">
        <f>SUMIF(players_equipos[player_id],players[[#This Row],[player_id]],players_equipos[puntos])+players[[#This Row],[puntos_eventos]]</f>
        <v>800</v>
      </c>
      <c r="D141" s="6" t="str">
        <f>LOOKUP(players[[#This Row],[puntos]],rangos[puntaje],rangos[rango])</f>
        <v>Blanco</v>
      </c>
      <c r="E141" s="4">
        <v>0</v>
      </c>
      <c r="F141" s="11" t="str">
        <f>IF(players[[#This Row],[coh]]=1,"COH",IF(INDEX(players_equipos[activo],MATCH(players[[#This Row],[player_id]],players_equipos[player_id],0))=1,INDEX(players_equipos[casa],MATCH(players[[#This Row],[player_id]],players_equipos[player_id],0)),"Mendigo"))</f>
        <v>Mendigo</v>
      </c>
      <c r="G141" s="11" t="str">
        <f>IF(players[[#This Row],[coh]]=1,"Inactivo",IF(INDEX(players_equipos[activo],MATCH(players[[#This Row],[player_id]],players_equipos[player_id],0))=1,INDEX(players_equipos[nombre],MATCH(players[[#This Row],[player_id]],players_equipos[player_id],0)),"Inactivo"))</f>
        <v>Inactivo</v>
      </c>
      <c r="H141" s="11" t="str" cm="1">
        <f t="array" ref="H141">VLOOKUP(players[[#This Row],[player_id]],IF(players_equipos[categoria]="Monster",players_equipos[],""),8,FALSE)</f>
        <v>The Reapers</v>
      </c>
      <c r="I141" s="11" cm="1">
        <f t="array" ref="I141">VLOOKUP(players[[#This Row],[player_id]],IF(players_equipos[categoria]="Monster",players_equipos[],""),3,FALSE)</f>
        <v>600</v>
      </c>
      <c r="J141" s="11" t="str" cm="1">
        <f t="array" ref="J141">VLOOKUP(players[[#This Row],[player_id]],IF(players_equipos[categoria]="Sumo",players_equipos[],""),8,FALSE)</f>
        <v>The Reapers</v>
      </c>
      <c r="K141" s="11" cm="1">
        <f t="array" ref="K141">VLOOKUP(players[[#This Row],[player_id]],IF(players_equipos[categoria]="Sumo",players_equipos[],""),3,FALSE)</f>
        <v>200</v>
      </c>
      <c r="L141" s="11" t="e" cm="1">
        <f t="array" ref="L141">VLOOKUP(players[[#This Row],[player_id]],IF(players_equipos[categoria]="Rover",players_equipos[],""),8,FALSE)</f>
        <v>#N/A</v>
      </c>
      <c r="M141" s="11" t="e" cm="1">
        <f t="array" ref="M141">VLOOKUP(players[[#This Row],[player_id]],IF(players_equipos[categoria]="Rover",players_equipos[],""),3,FALSE)</f>
        <v>#N/A</v>
      </c>
      <c r="N141" s="11">
        <f>SUMIF(eventos[player_id],players[[#This Row],[player_id]],eventos[puntos])+SUMIF(asistencia_eventos[player_id],players[[#This Row],[player_id]],asistencia_eventos[puntos])</f>
        <v>0</v>
      </c>
      <c r="O141" s="8"/>
      <c r="Q141"/>
    </row>
    <row r="142" spans="1:17" x14ac:dyDescent="0.25">
      <c r="A142">
        <v>1071723</v>
      </c>
      <c r="B142" t="s">
        <v>328</v>
      </c>
      <c r="C142" s="11">
        <f>SUMIF(players_equipos[player_id],players[[#This Row],[player_id]],players_equipos[puntos])+players[[#This Row],[puntos_eventos]]</f>
        <v>800</v>
      </c>
      <c r="D142" s="6" t="str">
        <f>LOOKUP(players[[#This Row],[puntos]],rangos[puntaje],rangos[rango])</f>
        <v>Blanco</v>
      </c>
      <c r="E142" s="4">
        <v>0</v>
      </c>
      <c r="F142" s="11" t="str">
        <f>IF(players[[#This Row],[coh]]=1,"COH",IF(INDEX(players_equipos[activo],MATCH(players[[#This Row],[player_id]],players_equipos[player_id],0))=1,INDEX(players_equipos[casa],MATCH(players[[#This Row],[player_id]],players_equipos[player_id],0)),"Mendigo"))</f>
        <v>Mendigo</v>
      </c>
      <c r="G142" s="11" t="str">
        <f>IF(players[[#This Row],[coh]]=1,"Inactivo",IF(INDEX(players_equipos[activo],MATCH(players[[#This Row],[player_id]],players_equipos[player_id],0))=1,INDEX(players_equipos[nombre],MATCH(players[[#This Row],[player_id]],players_equipos[player_id],0)),"Inactivo"))</f>
        <v>Inactivo</v>
      </c>
      <c r="H142" s="11" t="str" cm="1">
        <f t="array" ref="H142">VLOOKUP(players[[#This Row],[player_id]],IF(players_equipos[categoria]="Monster",players_equipos[],""),8,FALSE)</f>
        <v>Rokusho</v>
      </c>
      <c r="I142" s="11" cm="1">
        <f t="array" ref="I142">VLOOKUP(players[[#This Row],[player_id]],IF(players_equipos[categoria]="Monster",players_equipos[],""),3,FALSE)</f>
        <v>600</v>
      </c>
      <c r="J142" s="11" t="str" cm="1">
        <f t="array" ref="J142">VLOOKUP(players[[#This Row],[player_id]],IF(players_equipos[categoria]="Sumo",players_equipos[],""),8,FALSE)</f>
        <v>Centinela 2.0</v>
      </c>
      <c r="K142" s="11" cm="1">
        <f t="array" ref="K142">VLOOKUP(players[[#This Row],[player_id]],IF(players_equipos[categoria]="Sumo",players_equipos[],""),3,FALSE)</f>
        <v>200</v>
      </c>
      <c r="L142" s="11" t="e" cm="1">
        <f t="array" ref="L142">VLOOKUP(players[[#This Row],[player_id]],IF(players_equipos[categoria]="Rover",players_equipos[],""),8,FALSE)</f>
        <v>#N/A</v>
      </c>
      <c r="M142" s="11" t="e" cm="1">
        <f t="array" ref="M142">VLOOKUP(players[[#This Row],[player_id]],IF(players_equipos[categoria]="Rover",players_equipos[],""),3,FALSE)</f>
        <v>#N/A</v>
      </c>
      <c r="N142" s="11">
        <f>SUMIF(eventos[player_id],players[[#This Row],[player_id]],eventos[puntos])+SUMIF(asistencia_eventos[player_id],players[[#This Row],[player_id]],asistencia_eventos[puntos])</f>
        <v>0</v>
      </c>
      <c r="O142" s="8"/>
      <c r="Q142"/>
    </row>
    <row r="143" spans="1:17" x14ac:dyDescent="0.25">
      <c r="A143">
        <v>1070866</v>
      </c>
      <c r="B143" t="s">
        <v>374</v>
      </c>
      <c r="C143" s="11">
        <f>SUMIF(players_equipos[player_id],players[[#This Row],[player_id]],players_equipos[puntos])+players[[#This Row],[puntos_eventos]]</f>
        <v>800</v>
      </c>
      <c r="D143" s="6" t="str">
        <f>LOOKUP(players[[#This Row],[puntos]],rangos[puntaje],rangos[rango])</f>
        <v>Blanco</v>
      </c>
      <c r="E143" s="4">
        <v>0</v>
      </c>
      <c r="F143" s="11" t="str">
        <f>IF(players[[#This Row],[coh]]=1,"COH",IF(INDEX(players_equipos[activo],MATCH(players[[#This Row],[player_id]],players_equipos[player_id],0))=1,INDEX(players_equipos[casa],MATCH(players[[#This Row],[player_id]],players_equipos[player_id],0)),"Mendigo"))</f>
        <v>Mendigo</v>
      </c>
      <c r="G143" s="11" t="str">
        <f>IF(players[[#This Row],[coh]]=1,"Inactivo",IF(INDEX(players_equipos[activo],MATCH(players[[#This Row],[player_id]],players_equipos[player_id],0))=1,INDEX(players_equipos[nombre],MATCH(players[[#This Row],[player_id]],players_equipos[player_id],0)),"Inactivo"))</f>
        <v>Inactivo</v>
      </c>
      <c r="H143" s="11" t="str" cm="1">
        <f t="array" ref="H143">VLOOKUP(players[[#This Row],[player_id]],IF(players_equipos[categoria]="Monster",players_equipos[],""),8,FALSE)</f>
        <v>Jarisni</v>
      </c>
      <c r="I143" s="11" cm="1">
        <f t="array" ref="I143">VLOOKUP(players[[#This Row],[player_id]],IF(players_equipos[categoria]="Monster",players_equipos[],""),3,FALSE)</f>
        <v>600</v>
      </c>
      <c r="J143" s="11" t="str" cm="1">
        <f t="array" ref="J143">VLOOKUP(players[[#This Row],[player_id]],IF(players_equipos[categoria]="Sumo",players_equipos[],""),8,FALSE)</f>
        <v>Elalfa</v>
      </c>
      <c r="K143" s="11" cm="1">
        <f t="array" ref="K143">VLOOKUP(players[[#This Row],[player_id]],IF(players_equipos[categoria]="Sumo",players_equipos[],""),3,FALSE)</f>
        <v>200</v>
      </c>
      <c r="L143" s="11" t="e" cm="1">
        <f t="array" ref="L143">VLOOKUP(players[[#This Row],[player_id]],IF(players_equipos[categoria]="Rover",players_equipos[],""),8,FALSE)</f>
        <v>#N/A</v>
      </c>
      <c r="M143" s="11" t="e" cm="1">
        <f t="array" ref="M143">VLOOKUP(players[[#This Row],[player_id]],IF(players_equipos[categoria]="Rover",players_equipos[],""),3,FALSE)</f>
        <v>#N/A</v>
      </c>
      <c r="N143" s="11">
        <f>SUMIF(eventos[player_id],players[[#This Row],[player_id]],eventos[puntos])+SUMIF(asistencia_eventos[player_id],players[[#This Row],[player_id]],asistencia_eventos[puntos])</f>
        <v>0</v>
      </c>
      <c r="O143" s="8"/>
      <c r="Q143"/>
    </row>
    <row r="144" spans="1:17" x14ac:dyDescent="0.25">
      <c r="A144">
        <v>1070571</v>
      </c>
      <c r="B144" t="s">
        <v>341</v>
      </c>
      <c r="C144" s="11">
        <f>SUMIF(players_equipos[player_id],players[[#This Row],[player_id]],players_equipos[puntos])+players[[#This Row],[puntos_eventos]]</f>
        <v>800</v>
      </c>
      <c r="D144" s="6" t="str">
        <f>LOOKUP(players[[#This Row],[puntos]],rangos[puntaje],rangos[rango])</f>
        <v>Blanco</v>
      </c>
      <c r="E144" s="4">
        <v>0</v>
      </c>
      <c r="F144" s="11" t="str">
        <f>IF(players[[#This Row],[coh]]=1,"COH",IF(INDEX(players_equipos[activo],MATCH(players[[#This Row],[player_id]],players_equipos[player_id],0))=1,INDEX(players_equipos[casa],MATCH(players[[#This Row],[player_id]],players_equipos[player_id],0)),"Mendigo"))</f>
        <v>Mendigo</v>
      </c>
      <c r="G144" s="11" t="str">
        <f>IF(players[[#This Row],[coh]]=1,"Inactivo",IF(INDEX(players_equipos[activo],MATCH(players[[#This Row],[player_id]],players_equipos[player_id],0))=1,INDEX(players_equipos[nombre],MATCH(players[[#This Row],[player_id]],players_equipos[player_id],0)),"Inactivo"))</f>
        <v>Inactivo</v>
      </c>
      <c r="H144" s="11" t="str" cm="1">
        <f t="array" ref="H144">VLOOKUP(players[[#This Row],[player_id]],IF(players_equipos[categoria]="Monster",players_equipos[],""),8,FALSE)</f>
        <v>Laxus</v>
      </c>
      <c r="I144" s="11" cm="1">
        <f t="array" ref="I144">VLOOKUP(players[[#This Row],[player_id]],IF(players_equipos[categoria]="Monster",players_equipos[],""),3,FALSE)</f>
        <v>600</v>
      </c>
      <c r="J144" s="11" t="str" cm="1">
        <f t="array" ref="J144">VLOOKUP(players[[#This Row],[player_id]],IF(players_equipos[categoria]="Sumo",players_equipos[],""),8,FALSE)</f>
        <v>Laxus</v>
      </c>
      <c r="K144" s="11" cm="1">
        <f t="array" ref="K144">VLOOKUP(players[[#This Row],[player_id]],IF(players_equipos[categoria]="Sumo",players_equipos[],""),3,FALSE)</f>
        <v>200</v>
      </c>
      <c r="L144" s="11" t="e" cm="1">
        <f t="array" ref="L144">VLOOKUP(players[[#This Row],[player_id]],IF(players_equipos[categoria]="Rover",players_equipos[],""),8,FALSE)</f>
        <v>#N/A</v>
      </c>
      <c r="M144" s="11" t="e" cm="1">
        <f t="array" ref="M144">VLOOKUP(players[[#This Row],[player_id]],IF(players_equipos[categoria]="Rover",players_equipos[],""),3,FALSE)</f>
        <v>#N/A</v>
      </c>
      <c r="N144" s="11">
        <f>SUMIF(eventos[player_id],players[[#This Row],[player_id]],eventos[puntos])+SUMIF(asistencia_eventos[player_id],players[[#This Row],[player_id]],asistencia_eventos[puntos])</f>
        <v>0</v>
      </c>
      <c r="O144" s="8"/>
      <c r="Q144"/>
    </row>
    <row r="145" spans="1:17" x14ac:dyDescent="0.25">
      <c r="A145">
        <v>1069339</v>
      </c>
      <c r="B145" t="s">
        <v>346</v>
      </c>
      <c r="C145" s="11">
        <f>SUMIF(players_equipos[player_id],players[[#This Row],[player_id]],players_equipos[puntos])+players[[#This Row],[puntos_eventos]]</f>
        <v>800</v>
      </c>
      <c r="D145" s="6" t="str">
        <f>LOOKUP(players[[#This Row],[puntos]],rangos[puntaje],rangos[rango])</f>
        <v>Blanco</v>
      </c>
      <c r="E145" s="4">
        <v>0</v>
      </c>
      <c r="F145" s="11" t="str">
        <f>IF(players[[#This Row],[coh]]=1,"COH",IF(INDEX(players_equipos[activo],MATCH(players[[#This Row],[player_id]],players_equipos[player_id],0))=1,INDEX(players_equipos[casa],MATCH(players[[#This Row],[player_id]],players_equipos[player_id],0)),"Mendigo"))</f>
        <v>Mendigo</v>
      </c>
      <c r="G145" s="11" t="str">
        <f>IF(players[[#This Row],[coh]]=1,"Inactivo",IF(INDEX(players_equipos[activo],MATCH(players[[#This Row],[player_id]],players_equipos[player_id],0))=1,INDEX(players_equipos[nombre],MATCH(players[[#This Row],[player_id]],players_equipos[player_id],0)),"Inactivo"))</f>
        <v>Inactivo</v>
      </c>
      <c r="H145" s="11" t="str" cm="1">
        <f t="array" ref="H145">VLOOKUP(players[[#This Row],[player_id]],IF(players_equipos[categoria]="Monster",players_equipos[],""),8,FALSE)</f>
        <v>R.O.B</v>
      </c>
      <c r="I145" s="11" cm="1">
        <f t="array" ref="I145">VLOOKUP(players[[#This Row],[player_id]],IF(players_equipos[categoria]="Monster",players_equipos[],""),3,FALSE)</f>
        <v>600</v>
      </c>
      <c r="J145" s="11" t="str" cm="1">
        <f t="array" ref="J145">VLOOKUP(players[[#This Row],[player_id]],IF(players_equipos[categoria]="Sumo",players_equipos[],""),8,FALSE)</f>
        <v>The Reapers</v>
      </c>
      <c r="K145" s="11" cm="1">
        <f t="array" ref="K145">VLOOKUP(players[[#This Row],[player_id]],IF(players_equipos[categoria]="Sumo",players_equipos[],""),3,FALSE)</f>
        <v>200</v>
      </c>
      <c r="L145" s="11" t="e" cm="1">
        <f t="array" ref="L145">VLOOKUP(players[[#This Row],[player_id]],IF(players_equipos[categoria]="Rover",players_equipos[],""),8,FALSE)</f>
        <v>#N/A</v>
      </c>
      <c r="M145" s="11" t="e" cm="1">
        <f t="array" ref="M145">VLOOKUP(players[[#This Row],[player_id]],IF(players_equipos[categoria]="Rover",players_equipos[],""),3,FALSE)</f>
        <v>#N/A</v>
      </c>
      <c r="N145" s="11">
        <f>SUMIF(eventos[player_id],players[[#This Row],[player_id]],eventos[puntos])+SUMIF(asistencia_eventos[player_id],players[[#This Row],[player_id]],asistencia_eventos[puntos])</f>
        <v>0</v>
      </c>
      <c r="O145" s="8"/>
      <c r="Q145"/>
    </row>
    <row r="146" spans="1:17" x14ac:dyDescent="0.25">
      <c r="A146">
        <v>1075039</v>
      </c>
      <c r="B146" t="s">
        <v>315</v>
      </c>
      <c r="C146" s="11">
        <f>SUMIF(players_equipos[player_id],players[[#This Row],[player_id]],players_equipos[puntos])+players[[#This Row],[puntos_eventos]]</f>
        <v>650</v>
      </c>
      <c r="D146" s="6" t="str">
        <f>LOOKUP(players[[#This Row],[puntos]],rangos[puntaje],rangos[rango])</f>
        <v>Blanco</v>
      </c>
      <c r="E146" s="4">
        <v>0</v>
      </c>
      <c r="F146" s="11" t="str">
        <f>IF(players[[#This Row],[coh]]=1,"COH",IF(INDEX(players_equipos[activo],MATCH(players[[#This Row],[player_id]],players_equipos[player_id],0))=1,INDEX(players_equipos[casa],MATCH(players[[#This Row],[player_id]],players_equipos[player_id],0)),"Mendigo"))</f>
        <v>Mendigo</v>
      </c>
      <c r="G146" s="11" t="str">
        <f>IF(players[[#This Row],[coh]]=1,"Inactivo",IF(INDEX(players_equipos[activo],MATCH(players[[#This Row],[player_id]],players_equipos[player_id],0))=1,INDEX(players_equipos[nombre],MATCH(players[[#This Row],[player_id]],players_equipos[player_id],0)),"Inactivo"))</f>
        <v>Inactivo</v>
      </c>
      <c r="H146" s="11" t="str" cm="1">
        <f t="array" ref="H146">VLOOKUP(players[[#This Row],[player_id]],IF(players_equipos[categoria]="Monster",players_equipos[],""),8,FALSE)</f>
        <v>Speedy GME*</v>
      </c>
      <c r="I146" s="11" cm="1">
        <f t="array" ref="I146">VLOOKUP(players[[#This Row],[player_id]],IF(players_equipos[categoria]="Monster",players_equipos[],""),3,FALSE)</f>
        <v>200</v>
      </c>
      <c r="J146" s="11" t="str" cm="1">
        <f t="array" ref="J146">VLOOKUP(players[[#This Row],[player_id]],IF(players_equipos[categoria]="Sumo",players_equipos[],""),8,FALSE)</f>
        <v>Speedy GME</v>
      </c>
      <c r="K146" s="11" cm="1">
        <f t="array" ref="K146">VLOOKUP(players[[#This Row],[player_id]],IF(players_equipos[categoria]="Sumo",players_equipos[],""),3,FALSE)</f>
        <v>200</v>
      </c>
      <c r="L146" s="11" t="e" cm="1">
        <f t="array" ref="L146">VLOOKUP(players[[#This Row],[player_id]],IF(players_equipos[categoria]="Rover",players_equipos[],""),8,FALSE)</f>
        <v>#N/A</v>
      </c>
      <c r="M146" s="11" t="e" cm="1">
        <f t="array" ref="M146">VLOOKUP(players[[#This Row],[player_id]],IF(players_equipos[categoria]="Rover",players_equipos[],""),3,FALSE)</f>
        <v>#N/A</v>
      </c>
      <c r="N146" s="11">
        <f>SUMIF(eventos[player_id],players[[#This Row],[player_id]],eventos[puntos])+SUMIF(asistencia_eventos[player_id],players[[#This Row],[player_id]],asistencia_eventos[puntos])</f>
        <v>50</v>
      </c>
      <c r="O146" s="8"/>
      <c r="Q146"/>
    </row>
    <row r="147" spans="1:17" x14ac:dyDescent="0.25">
      <c r="A147">
        <v>1092331</v>
      </c>
      <c r="B147" t="s">
        <v>251</v>
      </c>
      <c r="C147" s="11">
        <f>SUMIF(players_equipos[player_id],players[[#This Row],[player_id]],players_equipos[puntos])+players[[#This Row],[puntos_eventos]]</f>
        <v>600</v>
      </c>
      <c r="D147" s="6" t="str">
        <f>LOOKUP(players[[#This Row],[puntos]],rangos[puntaje],rangos[rango])</f>
        <v>Blanco</v>
      </c>
      <c r="E147" s="4">
        <v>0</v>
      </c>
      <c r="F147" s="11" t="str">
        <f>IF(players[[#This Row],[coh]]=1,"COH",IF(INDEX(players_equipos[activo],MATCH(players[[#This Row],[player_id]],players_equipos[player_id],0))=1,INDEX(players_equipos[casa],MATCH(players[[#This Row],[player_id]],players_equipos[player_id],0)),"Mendigo"))</f>
        <v>Mendigo</v>
      </c>
      <c r="G147" s="11" t="str">
        <f>IF(players[[#This Row],[coh]]=1,"Inactivo",IF(INDEX(players_equipos[activo],MATCH(players[[#This Row],[player_id]],players_equipos[player_id],0))=1,INDEX(players_equipos[nombre],MATCH(players[[#This Row],[player_id]],players_equipos[player_id],0)),"Inactivo"))</f>
        <v>Inactivo</v>
      </c>
      <c r="H147" s="11" t="str" cm="1">
        <f t="array" ref="H147">VLOOKUP(players[[#This Row],[player_id]],IF(players_equipos[categoria]="Monster",players_equipos[],""),8,FALSE)</f>
        <v>Gatubelo</v>
      </c>
      <c r="I147" s="11" cm="1">
        <f t="array" ref="I147">VLOOKUP(players[[#This Row],[player_id]],IF(players_equipos[categoria]="Monster",players_equipos[],""),3,FALSE)</f>
        <v>600</v>
      </c>
      <c r="J147" s="11" t="e" cm="1">
        <f t="array" ref="J147">VLOOKUP(players[[#This Row],[player_id]],IF(players_equipos[categoria]="Sumo",players_equipos[],""),8,FALSE)</f>
        <v>#N/A</v>
      </c>
      <c r="K147" s="11" t="e" cm="1">
        <f t="array" ref="K147">VLOOKUP(players[[#This Row],[player_id]],IF(players_equipos[categoria]="Sumo",players_equipos[],""),3,FALSE)</f>
        <v>#N/A</v>
      </c>
      <c r="L147" s="11" t="e" cm="1">
        <f t="array" ref="L147">VLOOKUP(players[[#This Row],[player_id]],IF(players_equipos[categoria]="Rover",players_equipos[],""),8,FALSE)</f>
        <v>#N/A</v>
      </c>
      <c r="M147" s="11" t="e" cm="1">
        <f t="array" ref="M147">VLOOKUP(players[[#This Row],[player_id]],IF(players_equipos[categoria]="Rover",players_equipos[],""),3,FALSE)</f>
        <v>#N/A</v>
      </c>
      <c r="N147" s="11">
        <f>SUMIF(eventos[player_id],players[[#This Row],[player_id]],eventos[puntos])+SUMIF(asistencia_eventos[player_id],players[[#This Row],[player_id]],asistencia_eventos[puntos])</f>
        <v>0</v>
      </c>
      <c r="O147" s="8"/>
      <c r="Q147"/>
    </row>
    <row r="148" spans="1:17" x14ac:dyDescent="0.25">
      <c r="A148">
        <v>1092220</v>
      </c>
      <c r="B148" t="s">
        <v>252</v>
      </c>
      <c r="C148" s="11">
        <f>SUMIF(players_equipos[player_id],players[[#This Row],[player_id]],players_equipos[puntos])+players[[#This Row],[puntos_eventos]]</f>
        <v>600</v>
      </c>
      <c r="D148" s="6" t="str">
        <f>LOOKUP(players[[#This Row],[puntos]],rangos[puntaje],rangos[rango])</f>
        <v>Blanco</v>
      </c>
      <c r="E148" s="4">
        <v>0</v>
      </c>
      <c r="F148" s="11" t="str">
        <f>IF(players[[#This Row],[coh]]=1,"COH",IF(INDEX(players_equipos[activo],MATCH(players[[#This Row],[player_id]],players_equipos[player_id],0))=1,INDEX(players_equipos[casa],MATCH(players[[#This Row],[player_id]],players_equipos[player_id],0)),"Mendigo"))</f>
        <v>Mendigo</v>
      </c>
      <c r="G148" s="11" t="str">
        <f>IF(players[[#This Row],[coh]]=1,"Inactivo",IF(INDEX(players_equipos[activo],MATCH(players[[#This Row],[player_id]],players_equipos[player_id],0))=1,INDEX(players_equipos[nombre],MATCH(players[[#This Row],[player_id]],players_equipos[player_id],0)),"Inactivo"))</f>
        <v>Inactivo</v>
      </c>
      <c r="H148" s="11" t="str" cm="1">
        <f t="array" ref="H148">VLOOKUP(players[[#This Row],[player_id]],IF(players_equipos[categoria]="Monster",players_equipos[],""),8,FALSE)</f>
        <v>Apocalipsis"El oculto"</v>
      </c>
      <c r="I148" s="11" cm="1">
        <f t="array" ref="I148">VLOOKUP(players[[#This Row],[player_id]],IF(players_equipos[categoria]="Monster",players_equipos[],""),3,FALSE)</f>
        <v>600</v>
      </c>
      <c r="J148" s="11" t="e" cm="1">
        <f t="array" ref="J148">VLOOKUP(players[[#This Row],[player_id]],IF(players_equipos[categoria]="Sumo",players_equipos[],""),8,FALSE)</f>
        <v>#N/A</v>
      </c>
      <c r="K148" s="11" t="e" cm="1">
        <f t="array" ref="K148">VLOOKUP(players[[#This Row],[player_id]],IF(players_equipos[categoria]="Sumo",players_equipos[],""),3,FALSE)</f>
        <v>#N/A</v>
      </c>
      <c r="L148" s="11" t="e" cm="1">
        <f t="array" ref="L148">VLOOKUP(players[[#This Row],[player_id]],IF(players_equipos[categoria]="Rover",players_equipos[],""),8,FALSE)</f>
        <v>#N/A</v>
      </c>
      <c r="M148" s="11" t="e" cm="1">
        <f t="array" ref="M148">VLOOKUP(players[[#This Row],[player_id]],IF(players_equipos[categoria]="Rover",players_equipos[],""),3,FALSE)</f>
        <v>#N/A</v>
      </c>
      <c r="N148" s="11">
        <f>SUMIF(eventos[player_id],players[[#This Row],[player_id]],eventos[puntos])+SUMIF(asistencia_eventos[player_id],players[[#This Row],[player_id]],asistencia_eventos[puntos])</f>
        <v>0</v>
      </c>
      <c r="O148" s="8"/>
      <c r="Q148"/>
    </row>
    <row r="149" spans="1:17" x14ac:dyDescent="0.25">
      <c r="A149">
        <v>1092136</v>
      </c>
      <c r="B149" t="s">
        <v>253</v>
      </c>
      <c r="C149" s="11">
        <f>SUMIF(players_equipos[player_id],players[[#This Row],[player_id]],players_equipos[puntos])+players[[#This Row],[puntos_eventos]]</f>
        <v>600</v>
      </c>
      <c r="D149" s="6" t="str">
        <f>LOOKUP(players[[#This Row],[puntos]],rangos[puntaje],rangos[rango])</f>
        <v>Blanco</v>
      </c>
      <c r="E149" s="4">
        <v>0</v>
      </c>
      <c r="F149" s="11" t="str">
        <f>IF(players[[#This Row],[coh]]=1,"COH",IF(INDEX(players_equipos[activo],MATCH(players[[#This Row],[player_id]],players_equipos[player_id],0))=1,INDEX(players_equipos[casa],MATCH(players[[#This Row],[player_id]],players_equipos[player_id],0)),"Mendigo"))</f>
        <v>Mendigo</v>
      </c>
      <c r="G149" s="11" t="str">
        <f>IF(players[[#This Row],[coh]]=1,"Inactivo",IF(INDEX(players_equipos[activo],MATCH(players[[#This Row],[player_id]],players_equipos[player_id],0))=1,INDEX(players_equipos[nombre],MATCH(players[[#This Row],[player_id]],players_equipos[player_id],0)),"Inactivo"))</f>
        <v>Inactivo</v>
      </c>
      <c r="H149" s="11" t="str" cm="1">
        <f t="array" ref="H149">VLOOKUP(players[[#This Row],[player_id]],IF(players_equipos[categoria]="Monster",players_equipos[],""),8,FALSE)</f>
        <v>2B1W</v>
      </c>
      <c r="I149" s="11" cm="1">
        <f t="array" ref="I149">VLOOKUP(players[[#This Row],[player_id]],IF(players_equipos[categoria]="Monster",players_equipos[],""),3,FALSE)</f>
        <v>600</v>
      </c>
      <c r="J149" s="11" t="e" cm="1">
        <f t="array" ref="J149">VLOOKUP(players[[#This Row],[player_id]],IF(players_equipos[categoria]="Sumo",players_equipos[],""),8,FALSE)</f>
        <v>#N/A</v>
      </c>
      <c r="K149" s="11" t="e" cm="1">
        <f t="array" ref="K149">VLOOKUP(players[[#This Row],[player_id]],IF(players_equipos[categoria]="Sumo",players_equipos[],""),3,FALSE)</f>
        <v>#N/A</v>
      </c>
      <c r="L149" s="11" t="e" cm="1">
        <f t="array" ref="L149">VLOOKUP(players[[#This Row],[player_id]],IF(players_equipos[categoria]="Rover",players_equipos[],""),8,FALSE)</f>
        <v>#N/A</v>
      </c>
      <c r="M149" s="11" t="e" cm="1">
        <f t="array" ref="M149">VLOOKUP(players[[#This Row],[player_id]],IF(players_equipos[categoria]="Rover",players_equipos[],""),3,FALSE)</f>
        <v>#N/A</v>
      </c>
      <c r="N149" s="11">
        <f>SUMIF(eventos[player_id],players[[#This Row],[player_id]],eventos[puntos])+SUMIF(asistencia_eventos[player_id],players[[#This Row],[player_id]],asistencia_eventos[puntos])</f>
        <v>0</v>
      </c>
      <c r="O149" s="8"/>
      <c r="Q149"/>
    </row>
    <row r="150" spans="1:17" x14ac:dyDescent="0.25">
      <c r="A150">
        <v>1091415</v>
      </c>
      <c r="B150" t="s">
        <v>254</v>
      </c>
      <c r="C150" s="11">
        <f>SUMIF(players_equipos[player_id],players[[#This Row],[player_id]],players_equipos[puntos])+players[[#This Row],[puntos_eventos]]</f>
        <v>600</v>
      </c>
      <c r="D150" s="6" t="str">
        <f>LOOKUP(players[[#This Row],[puntos]],rangos[puntaje],rangos[rango])</f>
        <v>Blanco</v>
      </c>
      <c r="E150" s="4">
        <v>0</v>
      </c>
      <c r="F150" s="11" t="str">
        <f>IF(players[[#This Row],[coh]]=1,"COH",IF(INDEX(players_equipos[activo],MATCH(players[[#This Row],[player_id]],players_equipos[player_id],0))=1,INDEX(players_equipos[casa],MATCH(players[[#This Row],[player_id]],players_equipos[player_id],0)),"Mendigo"))</f>
        <v>Mendigo</v>
      </c>
      <c r="G150" s="11" t="str">
        <f>IF(players[[#This Row],[coh]]=1,"Inactivo",IF(INDEX(players_equipos[activo],MATCH(players[[#This Row],[player_id]],players_equipos[player_id],0))=1,INDEX(players_equipos[nombre],MATCH(players[[#This Row],[player_id]],players_equipos[player_id],0)),"Inactivo"))</f>
        <v>Inactivo</v>
      </c>
      <c r="H150" s="11" t="str" cm="1">
        <f t="array" ref="H150">VLOOKUP(players[[#This Row],[player_id]],IF(players_equipos[categoria]="Monster",players_equipos[],""),8,FALSE)</f>
        <v>Gatubelo</v>
      </c>
      <c r="I150" s="11" cm="1">
        <f t="array" ref="I150">VLOOKUP(players[[#This Row],[player_id]],IF(players_equipos[categoria]="Monster",players_equipos[],""),3,FALSE)</f>
        <v>600</v>
      </c>
      <c r="J150" s="11" t="e" cm="1">
        <f t="array" ref="J150">VLOOKUP(players[[#This Row],[player_id]],IF(players_equipos[categoria]="Sumo",players_equipos[],""),8,FALSE)</f>
        <v>#N/A</v>
      </c>
      <c r="K150" s="11" t="e" cm="1">
        <f t="array" ref="K150">VLOOKUP(players[[#This Row],[player_id]],IF(players_equipos[categoria]="Sumo",players_equipos[],""),3,FALSE)</f>
        <v>#N/A</v>
      </c>
      <c r="L150" s="11" t="e" cm="1">
        <f t="array" ref="L150">VLOOKUP(players[[#This Row],[player_id]],IF(players_equipos[categoria]="Rover",players_equipos[],""),8,FALSE)</f>
        <v>#N/A</v>
      </c>
      <c r="M150" s="11" t="e" cm="1">
        <f t="array" ref="M150">VLOOKUP(players[[#This Row],[player_id]],IF(players_equipos[categoria]="Rover",players_equipos[],""),3,FALSE)</f>
        <v>#N/A</v>
      </c>
      <c r="N150" s="11">
        <f>SUMIF(eventos[player_id],players[[#This Row],[player_id]],eventos[puntos])+SUMIF(asistencia_eventos[player_id],players[[#This Row],[player_id]],asistencia_eventos[puntos])</f>
        <v>0</v>
      </c>
      <c r="O150" s="8"/>
      <c r="Q150"/>
    </row>
    <row r="151" spans="1:17" x14ac:dyDescent="0.25">
      <c r="A151">
        <v>1090601</v>
      </c>
      <c r="B151" t="s">
        <v>255</v>
      </c>
      <c r="C151" s="11">
        <f>SUMIF(players_equipos[player_id],players[[#This Row],[player_id]],players_equipos[puntos])+players[[#This Row],[puntos_eventos]]</f>
        <v>600</v>
      </c>
      <c r="D151" s="6" t="str">
        <f>LOOKUP(players[[#This Row],[puntos]],rangos[puntaje],rangos[rango])</f>
        <v>Blanco</v>
      </c>
      <c r="E151" s="4">
        <v>0</v>
      </c>
      <c r="F151" s="11" t="str">
        <f>IF(players[[#This Row],[coh]]=1,"COH",IF(INDEX(players_equipos[activo],MATCH(players[[#This Row],[player_id]],players_equipos[player_id],0))=1,INDEX(players_equipos[casa],MATCH(players[[#This Row],[player_id]],players_equipos[player_id],0)),"Mendigo"))</f>
        <v>Mendigo</v>
      </c>
      <c r="G151" s="11" t="str">
        <f>IF(players[[#This Row],[coh]]=1,"Inactivo",IF(INDEX(players_equipos[activo],MATCH(players[[#This Row],[player_id]],players_equipos[player_id],0))=1,INDEX(players_equipos[nombre],MATCH(players[[#This Row],[player_id]],players_equipos[player_id],0)),"Inactivo"))</f>
        <v>Inactivo</v>
      </c>
      <c r="H151" s="11" t="str" cm="1">
        <f t="array" ref="H151">VLOOKUP(players[[#This Row],[player_id]],IF(players_equipos[categoria]="Monster",players_equipos[],""),8,FALSE)</f>
        <v>Apocalipsis"El oculto"</v>
      </c>
      <c r="I151" s="11" cm="1">
        <f t="array" ref="I151">VLOOKUP(players[[#This Row],[player_id]],IF(players_equipos[categoria]="Monster",players_equipos[],""),3,FALSE)</f>
        <v>600</v>
      </c>
      <c r="J151" s="11" t="e" cm="1">
        <f t="array" ref="J151">VLOOKUP(players[[#This Row],[player_id]],IF(players_equipos[categoria]="Sumo",players_equipos[],""),8,FALSE)</f>
        <v>#N/A</v>
      </c>
      <c r="K151" s="11" t="e" cm="1">
        <f t="array" ref="K151">VLOOKUP(players[[#This Row],[player_id]],IF(players_equipos[categoria]="Sumo",players_equipos[],""),3,FALSE)</f>
        <v>#N/A</v>
      </c>
      <c r="L151" s="11" t="e" cm="1">
        <f t="array" ref="L151">VLOOKUP(players[[#This Row],[player_id]],IF(players_equipos[categoria]="Rover",players_equipos[],""),8,FALSE)</f>
        <v>#N/A</v>
      </c>
      <c r="M151" s="11" t="e" cm="1">
        <f t="array" ref="M151">VLOOKUP(players[[#This Row],[player_id]],IF(players_equipos[categoria]="Rover",players_equipos[],""),3,FALSE)</f>
        <v>#N/A</v>
      </c>
      <c r="N151" s="11">
        <f>SUMIF(eventos[player_id],players[[#This Row],[player_id]],eventos[puntos])+SUMIF(asistencia_eventos[player_id],players[[#This Row],[player_id]],asistencia_eventos[puntos])</f>
        <v>0</v>
      </c>
      <c r="O151" s="8"/>
      <c r="Q151"/>
    </row>
    <row r="152" spans="1:17" x14ac:dyDescent="0.25">
      <c r="A152">
        <v>1089740</v>
      </c>
      <c r="B152" t="s">
        <v>402</v>
      </c>
      <c r="C152" s="11">
        <f>SUMIF(players_equipos[player_id],players[[#This Row],[player_id]],players_equipos[puntos])+players[[#This Row],[puntos_eventos]]</f>
        <v>600</v>
      </c>
      <c r="D152" s="6" t="str">
        <f>LOOKUP(players[[#This Row],[puntos]],rangos[puntaje],rangos[rango])</f>
        <v>Blanco</v>
      </c>
      <c r="E152" s="4">
        <v>0</v>
      </c>
      <c r="F152" s="11" t="str">
        <f>IF(players[[#This Row],[coh]]=1,"COH",IF(INDEX(players_equipos[activo],MATCH(players[[#This Row],[player_id]],players_equipos[player_id],0))=1,INDEX(players_equipos[casa],MATCH(players[[#This Row],[player_id]],players_equipos[player_id],0)),"Mendigo"))</f>
        <v>Yellow Team</v>
      </c>
      <c r="G152" s="11" t="str">
        <f>IF(players[[#This Row],[coh]]=1,"Inactivo",IF(INDEX(players_equipos[activo],MATCH(players[[#This Row],[player_id]],players_equipos[player_id],0))=1,INDEX(players_equipos[nombre],MATCH(players[[#This Row],[player_id]],players_equipos[player_id],0)),"Inactivo"))</f>
        <v>Kakuryu</v>
      </c>
      <c r="H152" s="11" t="str" cm="1">
        <f t="array" ref="H152">VLOOKUP(players[[#This Row],[player_id]],IF(players_equipos[categoria]="Monster",players_equipos[],""),8,FALSE)</f>
        <v>TitanGold</v>
      </c>
      <c r="I152" s="11" cm="1">
        <f t="array" ref="I152">VLOOKUP(players[[#This Row],[player_id]],IF(players_equipos[categoria]="Monster",players_equipos[],""),3,FALSE)</f>
        <v>400</v>
      </c>
      <c r="J152" s="11" t="str" cm="1">
        <f t="array" ref="J152">VLOOKUP(players[[#This Row],[player_id]],IF(players_equipos[categoria]="Sumo",players_equipos[],""),8,FALSE)</f>
        <v>Kakuryu</v>
      </c>
      <c r="K152" s="11" cm="1">
        <f t="array" ref="K152">VLOOKUP(players[[#This Row],[player_id]],IF(players_equipos[categoria]="Sumo",players_equipos[],""),3,FALSE)</f>
        <v>200</v>
      </c>
      <c r="L152" s="11" t="e" cm="1">
        <f t="array" ref="L152">VLOOKUP(players[[#This Row],[player_id]],IF(players_equipos[categoria]="Rover",players_equipos[],""),8,FALSE)</f>
        <v>#N/A</v>
      </c>
      <c r="M152" s="11" t="e" cm="1">
        <f t="array" ref="M152">VLOOKUP(players[[#This Row],[player_id]],IF(players_equipos[categoria]="Rover",players_equipos[],""),3,FALSE)</f>
        <v>#N/A</v>
      </c>
      <c r="N152" s="11">
        <f>SUMIF(eventos[player_id],players[[#This Row],[player_id]],eventos[puntos])+SUMIF(asistencia_eventos[player_id],players[[#This Row],[player_id]],asistencia_eventos[puntos])</f>
        <v>0</v>
      </c>
      <c r="O152" s="8"/>
      <c r="Q152"/>
    </row>
    <row r="153" spans="1:17" x14ac:dyDescent="0.25">
      <c r="A153">
        <v>1089629</v>
      </c>
      <c r="B153" t="s">
        <v>62</v>
      </c>
      <c r="C153" s="11">
        <f>SUMIF(players_equipos[player_id],players[[#This Row],[player_id]],players_equipos[puntos])+players[[#This Row],[puntos_eventos]]</f>
        <v>600</v>
      </c>
      <c r="D153" s="6" t="str">
        <f>LOOKUP(players[[#This Row],[puntos]],rangos[puntaje],rangos[rango])</f>
        <v>Blanco</v>
      </c>
      <c r="E153" s="4">
        <v>0</v>
      </c>
      <c r="F153" s="11" t="str">
        <f>IF(players[[#This Row],[coh]]=1,"COH",IF(INDEX(players_equipos[activo],MATCH(players[[#This Row],[player_id]],players_equipos[player_id],0))=1,INDEX(players_equipos[casa],MATCH(players[[#This Row],[player_id]],players_equipos[player_id],0)),"Mendigo"))</f>
        <v>Red Team</v>
      </c>
      <c r="G153" s="11" t="str">
        <f>IF(players[[#This Row],[coh]]=1,"Inactivo",IF(INDEX(players_equipos[activo],MATCH(players[[#This Row],[player_id]],players_equipos[player_id],0))=1,INDEX(players_equipos[nombre],MATCH(players[[#This Row],[player_id]],players_equipos[player_id],0)),"Inactivo"))</f>
        <v>Dark-Star</v>
      </c>
      <c r="H153" s="11" t="str" cm="1">
        <f t="array" ref="H153">VLOOKUP(players[[#This Row],[player_id]],IF(players_equipos[categoria]="Monster",players_equipos[],""),8,FALSE)</f>
        <v>Mushbot</v>
      </c>
      <c r="I153" s="11" cm="1">
        <f t="array" ref="I153">VLOOKUP(players[[#This Row],[player_id]],IF(players_equipos[categoria]="Monster",players_equipos[],""),3,FALSE)</f>
        <v>400</v>
      </c>
      <c r="J153" s="11" t="str" cm="1">
        <f t="array" ref="J153">VLOOKUP(players[[#This Row],[player_id]],IF(players_equipos[categoria]="Sumo",players_equipos[],""),8,FALSE)</f>
        <v>Dark-Star</v>
      </c>
      <c r="K153" s="11" cm="1">
        <f t="array" ref="K153">VLOOKUP(players[[#This Row],[player_id]],IF(players_equipos[categoria]="Sumo",players_equipos[],""),3,FALSE)</f>
        <v>200</v>
      </c>
      <c r="L153" s="11" t="e" cm="1">
        <f t="array" ref="L153">VLOOKUP(players[[#This Row],[player_id]],IF(players_equipos[categoria]="Rover",players_equipos[],""),8,FALSE)</f>
        <v>#N/A</v>
      </c>
      <c r="M153" s="11" t="e" cm="1">
        <f t="array" ref="M153">VLOOKUP(players[[#This Row],[player_id]],IF(players_equipos[categoria]="Rover",players_equipos[],""),3,FALSE)</f>
        <v>#N/A</v>
      </c>
      <c r="N153" s="11">
        <f>SUMIF(eventos[player_id],players[[#This Row],[player_id]],eventos[puntos])+SUMIF(asistencia_eventos[player_id],players[[#This Row],[player_id]],asistencia_eventos[puntos])</f>
        <v>0</v>
      </c>
      <c r="O153" s="8"/>
      <c r="Q153"/>
    </row>
    <row r="154" spans="1:17" x14ac:dyDescent="0.25">
      <c r="A154">
        <v>1089505</v>
      </c>
      <c r="B154" t="s">
        <v>405</v>
      </c>
      <c r="C154" s="11">
        <f>SUMIF(players_equipos[player_id],players[[#This Row],[player_id]],players_equipos[puntos])+players[[#This Row],[puntos_eventos]]</f>
        <v>600</v>
      </c>
      <c r="D154" s="6" t="str">
        <f>LOOKUP(players[[#This Row],[puntos]],rangos[puntaje],rangos[rango])</f>
        <v>Blanco</v>
      </c>
      <c r="E154" s="4">
        <v>0</v>
      </c>
      <c r="F154" s="11" t="str">
        <f>IF(players[[#This Row],[coh]]=1,"COH",IF(INDEX(players_equipos[activo],MATCH(players[[#This Row],[player_id]],players_equipos[player_id],0))=1,INDEX(players_equipos[casa],MATCH(players[[#This Row],[player_id]],players_equipos[player_id],0)),"Mendigo"))</f>
        <v>Mendigo</v>
      </c>
      <c r="G154" s="11" t="str">
        <f>IF(players[[#This Row],[coh]]=1,"Inactivo",IF(INDEX(players_equipos[activo],MATCH(players[[#This Row],[player_id]],players_equipos[player_id],0))=1,INDEX(players_equipos[nombre],MATCH(players[[#This Row],[player_id]],players_equipos[player_id],0)),"Inactivo"))</f>
        <v>Inactivo</v>
      </c>
      <c r="H154" s="11" t="str" cm="1">
        <f t="array" ref="H154">VLOOKUP(players[[#This Row],[player_id]],IF(players_equipos[categoria]="Monster",players_equipos[],""),8,FALSE)</f>
        <v>ESJERGON</v>
      </c>
      <c r="I154" s="11" cm="1">
        <f t="array" ref="I154">VLOOKUP(players[[#This Row],[player_id]],IF(players_equipos[categoria]="Monster",players_equipos[],""),3,FALSE)</f>
        <v>600</v>
      </c>
      <c r="J154" s="11" t="e" cm="1">
        <f t="array" ref="J154">VLOOKUP(players[[#This Row],[player_id]],IF(players_equipos[categoria]="Sumo",players_equipos[],""),8,FALSE)</f>
        <v>#N/A</v>
      </c>
      <c r="K154" s="11" t="e" cm="1">
        <f t="array" ref="K154">VLOOKUP(players[[#This Row],[player_id]],IF(players_equipos[categoria]="Sumo",players_equipos[],""),3,FALSE)</f>
        <v>#N/A</v>
      </c>
      <c r="L154" s="11" t="e" cm="1">
        <f t="array" ref="L154">VLOOKUP(players[[#This Row],[player_id]],IF(players_equipos[categoria]="Rover",players_equipos[],""),8,FALSE)</f>
        <v>#N/A</v>
      </c>
      <c r="M154" s="11" t="e" cm="1">
        <f t="array" ref="M154">VLOOKUP(players[[#This Row],[player_id]],IF(players_equipos[categoria]="Rover",players_equipos[],""),3,FALSE)</f>
        <v>#N/A</v>
      </c>
      <c r="N154" s="11">
        <f>SUMIF(eventos[player_id],players[[#This Row],[player_id]],eventos[puntos])+SUMIF(asistencia_eventos[player_id],players[[#This Row],[player_id]],asistencia_eventos[puntos])</f>
        <v>0</v>
      </c>
      <c r="O154" s="8"/>
      <c r="Q154"/>
    </row>
    <row r="155" spans="1:17" x14ac:dyDescent="0.25">
      <c r="A155">
        <v>1089480</v>
      </c>
      <c r="B155" t="s">
        <v>258</v>
      </c>
      <c r="C155" s="11">
        <f>SUMIF(players_equipos[player_id],players[[#This Row],[player_id]],players_equipos[puntos])+players[[#This Row],[puntos_eventos]]</f>
        <v>600</v>
      </c>
      <c r="D155" s="6" t="str">
        <f>LOOKUP(players[[#This Row],[puntos]],rangos[puntaje],rangos[rango])</f>
        <v>Blanco</v>
      </c>
      <c r="E155" s="4">
        <v>0</v>
      </c>
      <c r="F155" s="11" t="str">
        <f>IF(players[[#This Row],[coh]]=1,"COH",IF(INDEX(players_equipos[activo],MATCH(players[[#This Row],[player_id]],players_equipos[player_id],0))=1,INDEX(players_equipos[casa],MATCH(players[[#This Row],[player_id]],players_equipos[player_id],0)),"Mendigo"))</f>
        <v>Blue Team</v>
      </c>
      <c r="G155" s="11" t="str">
        <f>IF(players[[#This Row],[coh]]=1,"Inactivo",IF(INDEX(players_equipos[activo],MATCH(players[[#This Row],[player_id]],players_equipos[player_id],0))=1,INDEX(players_equipos[nombre],MATCH(players[[#This Row],[player_id]],players_equipos[player_id],0)),"Inactivo"))</f>
        <v>Mojojojo</v>
      </c>
      <c r="H155" s="11" t="str" cm="1">
        <f t="array" ref="H155">VLOOKUP(players[[#This Row],[player_id]],IF(players_equipos[categoria]="Monster",players_equipos[],""),8,FALSE)</f>
        <v>Mushbot</v>
      </c>
      <c r="I155" s="11" cm="1">
        <f t="array" ref="I155">VLOOKUP(players[[#This Row],[player_id]],IF(players_equipos[categoria]="Monster",players_equipos[],""),3,FALSE)</f>
        <v>400</v>
      </c>
      <c r="J155" s="11" t="str" cm="1">
        <f t="array" ref="J155">VLOOKUP(players[[#This Row],[player_id]],IF(players_equipos[categoria]="Sumo",players_equipos[],""),8,FALSE)</f>
        <v>Mojojojo</v>
      </c>
      <c r="K155" s="11" cm="1">
        <f t="array" ref="K155">VLOOKUP(players[[#This Row],[player_id]],IF(players_equipos[categoria]="Sumo",players_equipos[],""),3,FALSE)</f>
        <v>200</v>
      </c>
      <c r="L155" s="11" t="e" cm="1">
        <f t="array" ref="L155">VLOOKUP(players[[#This Row],[player_id]],IF(players_equipos[categoria]="Rover",players_equipos[],""),8,FALSE)</f>
        <v>#N/A</v>
      </c>
      <c r="M155" s="11" t="e" cm="1">
        <f t="array" ref="M155">VLOOKUP(players[[#This Row],[player_id]],IF(players_equipos[categoria]="Rover",players_equipos[],""),3,FALSE)</f>
        <v>#N/A</v>
      </c>
      <c r="N155" s="11">
        <f>SUMIF(eventos[player_id],players[[#This Row],[player_id]],eventos[puntos])+SUMIF(asistencia_eventos[player_id],players[[#This Row],[player_id]],asistencia_eventos[puntos])</f>
        <v>0</v>
      </c>
      <c r="O155" s="8"/>
      <c r="Q155"/>
    </row>
    <row r="156" spans="1:17" x14ac:dyDescent="0.25">
      <c r="A156">
        <v>1089311</v>
      </c>
      <c r="B156" t="s">
        <v>259</v>
      </c>
      <c r="C156" s="11">
        <f>SUMIF(players_equipos[player_id],players[[#This Row],[player_id]],players_equipos[puntos])+players[[#This Row],[puntos_eventos]]</f>
        <v>600</v>
      </c>
      <c r="D156" s="6" t="str">
        <f>LOOKUP(players[[#This Row],[puntos]],rangos[puntaje],rangos[rango])</f>
        <v>Blanco</v>
      </c>
      <c r="E156" s="4">
        <v>0</v>
      </c>
      <c r="F156" s="11" t="str">
        <f>IF(players[[#This Row],[coh]]=1,"COH",IF(INDEX(players_equipos[activo],MATCH(players[[#This Row],[player_id]],players_equipos[player_id],0))=1,INDEX(players_equipos[casa],MATCH(players[[#This Row],[player_id]],players_equipos[player_id],0)),"Mendigo"))</f>
        <v>Red Team</v>
      </c>
      <c r="G156" s="11" t="str">
        <f>IF(players[[#This Row],[coh]]=1,"Inactivo",IF(INDEX(players_equipos[activo],MATCH(players[[#This Row],[player_id]],players_equipos[player_id],0))=1,INDEX(players_equipos[nombre],MATCH(players[[#This Row],[player_id]],players_equipos[player_id],0)),"Inactivo"))</f>
        <v>Syfurios X</v>
      </c>
      <c r="H156" s="11" t="str" cm="1">
        <f t="array" ref="H156">VLOOKUP(players[[#This Row],[player_id]],IF(players_equipos[categoria]="Monster",players_equipos[],""),8,FALSE)</f>
        <v>BUSTER TANK J.E.D</v>
      </c>
      <c r="I156" s="11" cm="1">
        <f t="array" ref="I156">VLOOKUP(players[[#This Row],[player_id]],IF(players_equipos[categoria]="Monster",players_equipos[],""),3,FALSE)</f>
        <v>400</v>
      </c>
      <c r="J156" s="11" t="str" cm="1">
        <f t="array" ref="J156">VLOOKUP(players[[#This Row],[player_id]],IF(players_equipos[categoria]="Sumo",players_equipos[],""),8,FALSE)</f>
        <v>Syfurios X</v>
      </c>
      <c r="K156" s="11" cm="1">
        <f t="array" ref="K156">VLOOKUP(players[[#This Row],[player_id]],IF(players_equipos[categoria]="Sumo",players_equipos[],""),3,FALSE)</f>
        <v>200</v>
      </c>
      <c r="L156" s="11" t="e" cm="1">
        <f t="array" ref="L156">VLOOKUP(players[[#This Row],[player_id]],IF(players_equipos[categoria]="Rover",players_equipos[],""),8,FALSE)</f>
        <v>#N/A</v>
      </c>
      <c r="M156" s="11" t="e" cm="1">
        <f t="array" ref="M156">VLOOKUP(players[[#This Row],[player_id]],IF(players_equipos[categoria]="Rover",players_equipos[],""),3,FALSE)</f>
        <v>#N/A</v>
      </c>
      <c r="N156" s="11">
        <f>SUMIF(eventos[player_id],players[[#This Row],[player_id]],eventos[puntos])+SUMIF(asistencia_eventos[player_id],players[[#This Row],[player_id]],asistencia_eventos[puntos])</f>
        <v>0</v>
      </c>
      <c r="O156" s="8"/>
      <c r="Q156"/>
    </row>
    <row r="157" spans="1:17" x14ac:dyDescent="0.25">
      <c r="A157">
        <v>1089053</v>
      </c>
      <c r="B157" t="s">
        <v>63</v>
      </c>
      <c r="C157" s="11">
        <f>SUMIF(players_equipos[player_id],players[[#This Row],[player_id]],players_equipos[puntos])+players[[#This Row],[puntos_eventos]]</f>
        <v>600</v>
      </c>
      <c r="D157" s="6" t="str">
        <f>LOOKUP(players[[#This Row],[puntos]],rangos[puntaje],rangos[rango])</f>
        <v>Blanco</v>
      </c>
      <c r="E157" s="4">
        <v>0</v>
      </c>
      <c r="F157" s="11" t="str">
        <f>IF(players[[#This Row],[coh]]=1,"COH",IF(INDEX(players_equipos[activo],MATCH(players[[#This Row],[player_id]],players_equipos[player_id],0))=1,INDEX(players_equipos[casa],MATCH(players[[#This Row],[player_id]],players_equipos[player_id],0)),"Mendigo"))</f>
        <v>Red Team</v>
      </c>
      <c r="G157" s="11" t="str">
        <f>IF(players[[#This Row],[coh]]=1,"Inactivo",IF(INDEX(players_equipos[activo],MATCH(players[[#This Row],[player_id]],players_equipos[player_id],0))=1,INDEX(players_equipos[nombre],MATCH(players[[#This Row],[player_id]],players_equipos[player_id],0)),"Inactivo"))</f>
        <v>Dark-Star</v>
      </c>
      <c r="H157" s="11" t="str" cm="1">
        <f t="array" ref="H157">VLOOKUP(players[[#This Row],[player_id]],IF(players_equipos[categoria]="Monster",players_equipos[],""),8,FALSE)</f>
        <v>Mushbot</v>
      </c>
      <c r="I157" s="11" cm="1">
        <f t="array" ref="I157">VLOOKUP(players[[#This Row],[player_id]],IF(players_equipos[categoria]="Monster",players_equipos[],""),3,FALSE)</f>
        <v>400</v>
      </c>
      <c r="J157" s="11" t="str" cm="1">
        <f t="array" ref="J157">VLOOKUP(players[[#This Row],[player_id]],IF(players_equipos[categoria]="Sumo",players_equipos[],""),8,FALSE)</f>
        <v>Dark-Star</v>
      </c>
      <c r="K157" s="11" cm="1">
        <f t="array" ref="K157">VLOOKUP(players[[#This Row],[player_id]],IF(players_equipos[categoria]="Sumo",players_equipos[],""),3,FALSE)</f>
        <v>200</v>
      </c>
      <c r="L157" s="11" t="e" cm="1">
        <f t="array" ref="L157">VLOOKUP(players[[#This Row],[player_id]],IF(players_equipos[categoria]="Rover",players_equipos[],""),8,FALSE)</f>
        <v>#N/A</v>
      </c>
      <c r="M157" s="11" t="e" cm="1">
        <f t="array" ref="M157">VLOOKUP(players[[#This Row],[player_id]],IF(players_equipos[categoria]="Rover",players_equipos[],""),3,FALSE)</f>
        <v>#N/A</v>
      </c>
      <c r="N157" s="11">
        <f>SUMIF(eventos[player_id],players[[#This Row],[player_id]],eventos[puntos])+SUMIF(asistencia_eventos[player_id],players[[#This Row],[player_id]],asistencia_eventos[puntos])</f>
        <v>0</v>
      </c>
      <c r="O157" s="8"/>
      <c r="Q157"/>
    </row>
    <row r="158" spans="1:17" x14ac:dyDescent="0.25">
      <c r="A158">
        <v>1088723</v>
      </c>
      <c r="B158" t="s">
        <v>261</v>
      </c>
      <c r="C158" s="11">
        <f>SUMIF(players_equipos[player_id],players[[#This Row],[player_id]],players_equipos[puntos])+players[[#This Row],[puntos_eventos]]</f>
        <v>600</v>
      </c>
      <c r="D158" s="6" t="str">
        <f>LOOKUP(players[[#This Row],[puntos]],rangos[puntaje],rangos[rango])</f>
        <v>Blanco</v>
      </c>
      <c r="E158" s="4">
        <v>0</v>
      </c>
      <c r="F158" s="11" t="str">
        <f>IF(players[[#This Row],[coh]]=1,"COH",IF(INDEX(players_equipos[activo],MATCH(players[[#This Row],[player_id]],players_equipos[player_id],0))=1,INDEX(players_equipos[casa],MATCH(players[[#This Row],[player_id]],players_equipos[player_id],0)),"Mendigo"))</f>
        <v>Mendigo</v>
      </c>
      <c r="G158" s="11" t="str">
        <f>IF(players[[#This Row],[coh]]=1,"Inactivo",IF(INDEX(players_equipos[activo],MATCH(players[[#This Row],[player_id]],players_equipos[player_id],0))=1,INDEX(players_equipos[nombre],MATCH(players[[#This Row],[player_id]],players_equipos[player_id],0)),"Inactivo"))</f>
        <v>Inactivo</v>
      </c>
      <c r="H158" s="11" t="str" cm="1">
        <f t="array" ref="H158">VLOOKUP(players[[#This Row],[player_id]],IF(players_equipos[categoria]="Monster",players_equipos[],""),8,FALSE)</f>
        <v>lipdium</v>
      </c>
      <c r="I158" s="11" cm="1">
        <f t="array" ref="I158">VLOOKUP(players[[#This Row],[player_id]],IF(players_equipos[categoria]="Monster",players_equipos[],""),3,FALSE)</f>
        <v>600</v>
      </c>
      <c r="J158" s="11" t="e" cm="1">
        <f t="array" ref="J158">VLOOKUP(players[[#This Row],[player_id]],IF(players_equipos[categoria]="Sumo",players_equipos[],""),8,FALSE)</f>
        <v>#N/A</v>
      </c>
      <c r="K158" s="11" t="e" cm="1">
        <f t="array" ref="K158">VLOOKUP(players[[#This Row],[player_id]],IF(players_equipos[categoria]="Sumo",players_equipos[],""),3,FALSE)</f>
        <v>#N/A</v>
      </c>
      <c r="L158" s="11" t="e" cm="1">
        <f t="array" ref="L158">VLOOKUP(players[[#This Row],[player_id]],IF(players_equipos[categoria]="Rover",players_equipos[],""),8,FALSE)</f>
        <v>#N/A</v>
      </c>
      <c r="M158" s="11" t="e" cm="1">
        <f t="array" ref="M158">VLOOKUP(players[[#This Row],[player_id]],IF(players_equipos[categoria]="Rover",players_equipos[],""),3,FALSE)</f>
        <v>#N/A</v>
      </c>
      <c r="N158" s="11">
        <f>SUMIF(eventos[player_id],players[[#This Row],[player_id]],eventos[puntos])+SUMIF(asistencia_eventos[player_id],players[[#This Row],[player_id]],asistencia_eventos[puntos])</f>
        <v>0</v>
      </c>
      <c r="O158" s="8"/>
      <c r="Q158"/>
    </row>
    <row r="159" spans="1:17" x14ac:dyDescent="0.25">
      <c r="A159">
        <v>1088682</v>
      </c>
      <c r="B159" t="s">
        <v>262</v>
      </c>
      <c r="C159" s="11">
        <f>SUMIF(players_equipos[player_id],players[[#This Row],[player_id]],players_equipos[puntos])+players[[#This Row],[puntos_eventos]]</f>
        <v>600</v>
      </c>
      <c r="D159" s="6" t="str">
        <f>LOOKUP(players[[#This Row],[puntos]],rangos[puntaje],rangos[rango])</f>
        <v>Blanco</v>
      </c>
      <c r="E159" s="4">
        <v>0</v>
      </c>
      <c r="F159" s="11" t="str">
        <f>IF(players[[#This Row],[coh]]=1,"COH",IF(INDEX(players_equipos[activo],MATCH(players[[#This Row],[player_id]],players_equipos[player_id],0))=1,INDEX(players_equipos[casa],MATCH(players[[#This Row],[player_id]],players_equipos[player_id],0)),"Mendigo"))</f>
        <v>Mendigo</v>
      </c>
      <c r="G159" s="11" t="str">
        <f>IF(players[[#This Row],[coh]]=1,"Inactivo",IF(INDEX(players_equipos[activo],MATCH(players[[#This Row],[player_id]],players_equipos[player_id],0))=1,INDEX(players_equipos[nombre],MATCH(players[[#This Row],[player_id]],players_equipos[player_id],0)),"Inactivo"))</f>
        <v>Inactivo</v>
      </c>
      <c r="H159" s="11" t="str" cm="1">
        <f t="array" ref="H159">VLOOKUP(players[[#This Row],[player_id]],IF(players_equipos[categoria]="Monster",players_equipos[],""),8,FALSE)</f>
        <v>Kaiser</v>
      </c>
      <c r="I159" s="11" cm="1">
        <f t="array" ref="I159">VLOOKUP(players[[#This Row],[player_id]],IF(players_equipos[categoria]="Monster",players_equipos[],""),3,FALSE)</f>
        <v>600</v>
      </c>
      <c r="J159" s="11" t="e" cm="1">
        <f t="array" ref="J159">VLOOKUP(players[[#This Row],[player_id]],IF(players_equipos[categoria]="Sumo",players_equipos[],""),8,FALSE)</f>
        <v>#N/A</v>
      </c>
      <c r="K159" s="11" t="e" cm="1">
        <f t="array" ref="K159">VLOOKUP(players[[#This Row],[player_id]],IF(players_equipos[categoria]="Sumo",players_equipos[],""),3,FALSE)</f>
        <v>#N/A</v>
      </c>
      <c r="L159" s="11" t="e" cm="1">
        <f t="array" ref="L159">VLOOKUP(players[[#This Row],[player_id]],IF(players_equipos[categoria]="Rover",players_equipos[],""),8,FALSE)</f>
        <v>#N/A</v>
      </c>
      <c r="M159" s="11" t="e" cm="1">
        <f t="array" ref="M159">VLOOKUP(players[[#This Row],[player_id]],IF(players_equipos[categoria]="Rover",players_equipos[],""),3,FALSE)</f>
        <v>#N/A</v>
      </c>
      <c r="N159" s="11">
        <f>SUMIF(eventos[player_id],players[[#This Row],[player_id]],eventos[puntos])+SUMIF(asistencia_eventos[player_id],players[[#This Row],[player_id]],asistencia_eventos[puntos])</f>
        <v>0</v>
      </c>
      <c r="O159" s="8"/>
      <c r="Q159"/>
    </row>
    <row r="160" spans="1:17" x14ac:dyDescent="0.25">
      <c r="A160">
        <v>1088467</v>
      </c>
      <c r="B160" t="s">
        <v>264</v>
      </c>
      <c r="C160" s="11">
        <f>SUMIF(players_equipos[player_id],players[[#This Row],[player_id]],players_equipos[puntos])+players[[#This Row],[puntos_eventos]]</f>
        <v>600</v>
      </c>
      <c r="D160" s="6" t="str">
        <f>LOOKUP(players[[#This Row],[puntos]],rangos[puntaje],rangos[rango])</f>
        <v>Blanco</v>
      </c>
      <c r="E160" s="4">
        <v>0</v>
      </c>
      <c r="F160" s="11" t="str">
        <f>IF(players[[#This Row],[coh]]=1,"COH",IF(INDEX(players_equipos[activo],MATCH(players[[#This Row],[player_id]],players_equipos[player_id],0))=1,INDEX(players_equipos[casa],MATCH(players[[#This Row],[player_id]],players_equipos[player_id],0)),"Mendigo"))</f>
        <v>Mendigo</v>
      </c>
      <c r="G160" s="11" t="str">
        <f>IF(players[[#This Row],[coh]]=1,"Inactivo",IF(INDEX(players_equipos[activo],MATCH(players[[#This Row],[player_id]],players_equipos[player_id],0))=1,INDEX(players_equipos[nombre],MATCH(players[[#This Row],[player_id]],players_equipos[player_id],0)),"Inactivo"))</f>
        <v>Inactivo</v>
      </c>
      <c r="H160" s="11" t="str" cm="1">
        <f t="array" ref="H160">VLOOKUP(players[[#This Row],[player_id]],IF(players_equipos[categoria]="Monster",players_equipos[],""),8,FALSE)</f>
        <v>Beta</v>
      </c>
      <c r="I160" s="11" cm="1">
        <f t="array" ref="I160">VLOOKUP(players[[#This Row],[player_id]],IF(players_equipos[categoria]="Monster",players_equipos[],""),3,FALSE)</f>
        <v>600</v>
      </c>
      <c r="J160" s="11" t="e" cm="1">
        <f t="array" ref="J160">VLOOKUP(players[[#This Row],[player_id]],IF(players_equipos[categoria]="Sumo",players_equipos[],""),8,FALSE)</f>
        <v>#N/A</v>
      </c>
      <c r="K160" s="11" t="e" cm="1">
        <f t="array" ref="K160">VLOOKUP(players[[#This Row],[player_id]],IF(players_equipos[categoria]="Sumo",players_equipos[],""),3,FALSE)</f>
        <v>#N/A</v>
      </c>
      <c r="L160" s="11" t="e" cm="1">
        <f t="array" ref="L160">VLOOKUP(players[[#This Row],[player_id]],IF(players_equipos[categoria]="Rover",players_equipos[],""),8,FALSE)</f>
        <v>#N/A</v>
      </c>
      <c r="M160" s="11" t="e" cm="1">
        <f t="array" ref="M160">VLOOKUP(players[[#This Row],[player_id]],IF(players_equipos[categoria]="Rover",players_equipos[],""),3,FALSE)</f>
        <v>#N/A</v>
      </c>
      <c r="N160" s="11">
        <f>SUMIF(eventos[player_id],players[[#This Row],[player_id]],eventos[puntos])+SUMIF(asistencia_eventos[player_id],players[[#This Row],[player_id]],asistencia_eventos[puntos])</f>
        <v>0</v>
      </c>
      <c r="O160" s="8"/>
      <c r="Q160"/>
    </row>
    <row r="161" spans="1:17" x14ac:dyDescent="0.25">
      <c r="A161">
        <v>1088112</v>
      </c>
      <c r="B161" t="s">
        <v>399</v>
      </c>
      <c r="C161" s="11">
        <f>SUMIF(players_equipos[player_id],players[[#This Row],[player_id]],players_equipos[puntos])+players[[#This Row],[puntos_eventos]]</f>
        <v>600</v>
      </c>
      <c r="D161" s="6" t="str">
        <f>LOOKUP(players[[#This Row],[puntos]],rangos[puntaje],rangos[rango])</f>
        <v>Blanco</v>
      </c>
      <c r="E161" s="4">
        <v>0</v>
      </c>
      <c r="F161" s="11" t="str">
        <f>IF(players[[#This Row],[coh]]=1,"COH",IF(INDEX(players_equipos[activo],MATCH(players[[#This Row],[player_id]],players_equipos[player_id],0))=1,INDEX(players_equipos[casa],MATCH(players[[#This Row],[player_id]],players_equipos[player_id],0)),"Mendigo"))</f>
        <v>Mendigo</v>
      </c>
      <c r="G161" s="11" t="str">
        <f>IF(players[[#This Row],[coh]]=1,"Inactivo",IF(INDEX(players_equipos[activo],MATCH(players[[#This Row],[player_id]],players_equipos[player_id],0))=1,INDEX(players_equipos[nombre],MATCH(players[[#This Row],[player_id]],players_equipos[player_id],0)),"Inactivo"))</f>
        <v>Inactivo</v>
      </c>
      <c r="H161" s="11" t="str" cm="1">
        <f t="array" ref="H161">VLOOKUP(players[[#This Row],[player_id]],IF(players_equipos[categoria]="Monster",players_equipos[],""),8,FALSE)</f>
        <v>Kaiser</v>
      </c>
      <c r="I161" s="11" cm="1">
        <f t="array" ref="I161">VLOOKUP(players[[#This Row],[player_id]],IF(players_equipos[categoria]="Monster",players_equipos[],""),3,FALSE)</f>
        <v>600</v>
      </c>
      <c r="J161" s="11" t="e" cm="1">
        <f t="array" ref="J161">VLOOKUP(players[[#This Row],[player_id]],IF(players_equipos[categoria]="Sumo",players_equipos[],""),8,FALSE)</f>
        <v>#N/A</v>
      </c>
      <c r="K161" s="11" t="e" cm="1">
        <f t="array" ref="K161">VLOOKUP(players[[#This Row],[player_id]],IF(players_equipos[categoria]="Sumo",players_equipos[],""),3,FALSE)</f>
        <v>#N/A</v>
      </c>
      <c r="L161" s="11" t="e" cm="1">
        <f t="array" ref="L161">VLOOKUP(players[[#This Row],[player_id]],IF(players_equipos[categoria]="Rover",players_equipos[],""),8,FALSE)</f>
        <v>#N/A</v>
      </c>
      <c r="M161" s="11" t="e" cm="1">
        <f t="array" ref="M161">VLOOKUP(players[[#This Row],[player_id]],IF(players_equipos[categoria]="Rover",players_equipos[],""),3,FALSE)</f>
        <v>#N/A</v>
      </c>
      <c r="N161" s="11">
        <f>SUMIF(eventos[player_id],players[[#This Row],[player_id]],eventos[puntos])+SUMIF(asistencia_eventos[player_id],players[[#This Row],[player_id]],asistencia_eventos[puntos])</f>
        <v>0</v>
      </c>
      <c r="O161" s="8"/>
      <c r="Q161"/>
    </row>
    <row r="162" spans="1:17" x14ac:dyDescent="0.25">
      <c r="A162">
        <v>1087889</v>
      </c>
      <c r="B162" t="s">
        <v>270</v>
      </c>
      <c r="C162" s="11">
        <f>SUMIF(players_equipos[player_id],players[[#This Row],[player_id]],players_equipos[puntos])+players[[#This Row],[puntos_eventos]]</f>
        <v>600</v>
      </c>
      <c r="D162" s="6" t="str">
        <f>LOOKUP(players[[#This Row],[puntos]],rangos[puntaje],rangos[rango])</f>
        <v>Blanco</v>
      </c>
      <c r="E162" s="4">
        <v>0</v>
      </c>
      <c r="F162" s="11" t="str">
        <f>IF(players[[#This Row],[coh]]=1,"COH",IF(INDEX(players_equipos[activo],MATCH(players[[#This Row],[player_id]],players_equipos[player_id],0))=1,INDEX(players_equipos[casa],MATCH(players[[#This Row],[player_id]],players_equipos[player_id],0)),"Mendigo"))</f>
        <v>Mendigo</v>
      </c>
      <c r="G162" s="11" t="str">
        <f>IF(players[[#This Row],[coh]]=1,"Inactivo",IF(INDEX(players_equipos[activo],MATCH(players[[#This Row],[player_id]],players_equipos[player_id],0))=1,INDEX(players_equipos[nombre],MATCH(players[[#This Row],[player_id]],players_equipos[player_id],0)),"Inactivo"))</f>
        <v>Inactivo</v>
      </c>
      <c r="H162" s="11" t="str" cm="1">
        <f t="array" ref="H162">VLOOKUP(players[[#This Row],[player_id]],IF(players_equipos[categoria]="Monster",players_equipos[],""),8,FALSE)</f>
        <v>R2-D2</v>
      </c>
      <c r="I162" s="11" cm="1">
        <f t="array" ref="I162">VLOOKUP(players[[#This Row],[player_id]],IF(players_equipos[categoria]="Monster",players_equipos[],""),3,FALSE)</f>
        <v>600</v>
      </c>
      <c r="J162" s="11" t="e" cm="1">
        <f t="array" ref="J162">VLOOKUP(players[[#This Row],[player_id]],IF(players_equipos[categoria]="Sumo",players_equipos[],""),8,FALSE)</f>
        <v>#N/A</v>
      </c>
      <c r="K162" s="11" t="e" cm="1">
        <f t="array" ref="K162">VLOOKUP(players[[#This Row],[player_id]],IF(players_equipos[categoria]="Sumo",players_equipos[],""),3,FALSE)</f>
        <v>#N/A</v>
      </c>
      <c r="L162" s="11" t="e" cm="1">
        <f t="array" ref="L162">VLOOKUP(players[[#This Row],[player_id]],IF(players_equipos[categoria]="Rover",players_equipos[],""),8,FALSE)</f>
        <v>#N/A</v>
      </c>
      <c r="M162" s="11" t="e" cm="1">
        <f t="array" ref="M162">VLOOKUP(players[[#This Row],[player_id]],IF(players_equipos[categoria]="Rover",players_equipos[],""),3,FALSE)</f>
        <v>#N/A</v>
      </c>
      <c r="N162" s="11">
        <f>SUMIF(eventos[player_id],players[[#This Row],[player_id]],eventos[puntos])+SUMIF(asistencia_eventos[player_id],players[[#This Row],[player_id]],asistencia_eventos[puntos])</f>
        <v>0</v>
      </c>
      <c r="O162" s="8"/>
      <c r="Q162"/>
    </row>
    <row r="163" spans="1:17" x14ac:dyDescent="0.25">
      <c r="A163">
        <v>1087810</v>
      </c>
      <c r="B163" t="s">
        <v>400</v>
      </c>
      <c r="C163" s="11">
        <f>SUMIF(players_equipos[player_id],players[[#This Row],[player_id]],players_equipos[puntos])+players[[#This Row],[puntos_eventos]]</f>
        <v>600</v>
      </c>
      <c r="D163" s="6" t="str">
        <f>LOOKUP(players[[#This Row],[puntos]],rangos[puntaje],rangos[rango])</f>
        <v>Blanco</v>
      </c>
      <c r="E163" s="4">
        <v>0</v>
      </c>
      <c r="F163" s="11" t="str">
        <f>IF(players[[#This Row],[coh]]=1,"COH",IF(INDEX(players_equipos[activo],MATCH(players[[#This Row],[player_id]],players_equipos[player_id],0))=1,INDEX(players_equipos[casa],MATCH(players[[#This Row],[player_id]],players_equipos[player_id],0)),"Mendigo"))</f>
        <v>Mendigo</v>
      </c>
      <c r="G163" s="11" t="str">
        <f>IF(players[[#This Row],[coh]]=1,"Inactivo",IF(INDEX(players_equipos[activo],MATCH(players[[#This Row],[player_id]],players_equipos[player_id],0))=1,INDEX(players_equipos[nombre],MATCH(players[[#This Row],[player_id]],players_equipos[player_id],0)),"Inactivo"))</f>
        <v>Inactivo</v>
      </c>
      <c r="H163" s="11" t="str" cm="1">
        <f t="array" ref="H163">VLOOKUP(players[[#This Row],[player_id]],IF(players_equipos[categoria]="Monster",players_equipos[],""),8,FALSE)</f>
        <v>Carolina</v>
      </c>
      <c r="I163" s="11" cm="1">
        <f t="array" ref="I163">VLOOKUP(players[[#This Row],[player_id]],IF(players_equipos[categoria]="Monster",players_equipos[],""),3,FALSE)</f>
        <v>600</v>
      </c>
      <c r="J163" s="11" t="e" cm="1">
        <f t="array" ref="J163">VLOOKUP(players[[#This Row],[player_id]],IF(players_equipos[categoria]="Sumo",players_equipos[],""),8,FALSE)</f>
        <v>#N/A</v>
      </c>
      <c r="K163" s="11" t="e" cm="1">
        <f t="array" ref="K163">VLOOKUP(players[[#This Row],[player_id]],IF(players_equipos[categoria]="Sumo",players_equipos[],""),3,FALSE)</f>
        <v>#N/A</v>
      </c>
      <c r="L163" s="11" t="e" cm="1">
        <f t="array" ref="L163">VLOOKUP(players[[#This Row],[player_id]],IF(players_equipos[categoria]="Rover",players_equipos[],""),8,FALSE)</f>
        <v>#N/A</v>
      </c>
      <c r="M163" s="11" t="e" cm="1">
        <f t="array" ref="M163">VLOOKUP(players[[#This Row],[player_id]],IF(players_equipos[categoria]="Rover",players_equipos[],""),3,FALSE)</f>
        <v>#N/A</v>
      </c>
      <c r="N163" s="11">
        <f>SUMIF(eventos[player_id],players[[#This Row],[player_id]],eventos[puntos])+SUMIF(asistencia_eventos[player_id],players[[#This Row],[player_id]],asistencia_eventos[puntos])</f>
        <v>0</v>
      </c>
      <c r="O163" s="8"/>
      <c r="Q163"/>
    </row>
    <row r="164" spans="1:17" x14ac:dyDescent="0.25">
      <c r="A164">
        <v>1087688</v>
      </c>
      <c r="B164" t="s">
        <v>271</v>
      </c>
      <c r="C164" s="11">
        <f>SUMIF(players_equipos[player_id],players[[#This Row],[player_id]],players_equipos[puntos])+players[[#This Row],[puntos_eventos]]</f>
        <v>600</v>
      </c>
      <c r="D164" s="6" t="str">
        <f>LOOKUP(players[[#This Row],[puntos]],rangos[puntaje],rangos[rango])</f>
        <v>Blanco</v>
      </c>
      <c r="E164" s="4">
        <v>0</v>
      </c>
      <c r="F164" s="11" t="str">
        <f>IF(players[[#This Row],[coh]]=1,"COH",IF(INDEX(players_equipos[activo],MATCH(players[[#This Row],[player_id]],players_equipos[player_id],0))=1,INDEX(players_equipos[casa],MATCH(players[[#This Row],[player_id]],players_equipos[player_id],0)),"Mendigo"))</f>
        <v>Mendigo</v>
      </c>
      <c r="G164" s="11" t="str">
        <f>IF(players[[#This Row],[coh]]=1,"Inactivo",IF(INDEX(players_equipos[activo],MATCH(players[[#This Row],[player_id]],players_equipos[player_id],0))=1,INDEX(players_equipos[nombre],MATCH(players[[#This Row],[player_id]],players_equipos[player_id],0)),"Inactivo"))</f>
        <v>Inactivo</v>
      </c>
      <c r="H164" s="11" t="str" cm="1">
        <f t="array" ref="H164">VLOOKUP(players[[#This Row],[player_id]],IF(players_equipos[categoria]="Monster",players_equipos[],""),8,FALSE)</f>
        <v>Beta</v>
      </c>
      <c r="I164" s="11" cm="1">
        <f t="array" ref="I164">VLOOKUP(players[[#This Row],[player_id]],IF(players_equipos[categoria]="Monster",players_equipos[],""),3,FALSE)</f>
        <v>600</v>
      </c>
      <c r="J164" s="11" t="e" cm="1">
        <f t="array" ref="J164">VLOOKUP(players[[#This Row],[player_id]],IF(players_equipos[categoria]="Sumo",players_equipos[],""),8,FALSE)</f>
        <v>#N/A</v>
      </c>
      <c r="K164" s="11" t="e" cm="1">
        <f t="array" ref="K164">VLOOKUP(players[[#This Row],[player_id]],IF(players_equipos[categoria]="Sumo",players_equipos[],""),3,FALSE)</f>
        <v>#N/A</v>
      </c>
      <c r="L164" s="11" t="e" cm="1">
        <f t="array" ref="L164">VLOOKUP(players[[#This Row],[player_id]],IF(players_equipos[categoria]="Rover",players_equipos[],""),8,FALSE)</f>
        <v>#N/A</v>
      </c>
      <c r="M164" s="11" t="e" cm="1">
        <f t="array" ref="M164">VLOOKUP(players[[#This Row],[player_id]],IF(players_equipos[categoria]="Rover",players_equipos[],""),3,FALSE)</f>
        <v>#N/A</v>
      </c>
      <c r="N164" s="11">
        <f>SUMIF(eventos[player_id],players[[#This Row],[player_id]],eventos[puntos])+SUMIF(asistencia_eventos[player_id],players[[#This Row],[player_id]],asistencia_eventos[puntos])</f>
        <v>0</v>
      </c>
      <c r="O164" s="8"/>
      <c r="Q164"/>
    </row>
    <row r="165" spans="1:17" x14ac:dyDescent="0.25">
      <c r="A165">
        <v>1087552</v>
      </c>
      <c r="B165" t="s">
        <v>60</v>
      </c>
      <c r="C165" s="11">
        <f>SUMIF(players_equipos[player_id],players[[#This Row],[player_id]],players_equipos[puntos])+players[[#This Row],[puntos_eventos]]</f>
        <v>600</v>
      </c>
      <c r="D165" s="6" t="str">
        <f>LOOKUP(players[[#This Row],[puntos]],rangos[puntaje],rangos[rango])</f>
        <v>Blanco</v>
      </c>
      <c r="E165" s="4">
        <v>0</v>
      </c>
      <c r="F165" s="11" t="str">
        <f>IF(players[[#This Row],[coh]]=1,"COH",IF(INDEX(players_equipos[activo],MATCH(players[[#This Row],[player_id]],players_equipos[player_id],0))=1,INDEX(players_equipos[casa],MATCH(players[[#This Row],[player_id]],players_equipos[player_id],0)),"Mendigo"))</f>
        <v>Red Team</v>
      </c>
      <c r="G165" s="11" t="str">
        <f>IF(players[[#This Row],[coh]]=1,"Inactivo",IF(INDEX(players_equipos[activo],MATCH(players[[#This Row],[player_id]],players_equipos[player_id],0))=1,INDEX(players_equipos[nombre],MATCH(players[[#This Row],[player_id]],players_equipos[player_id],0)),"Inactivo"))</f>
        <v>Syfurios X</v>
      </c>
      <c r="H165" s="11" t="str" cm="1">
        <f t="array" ref="H165">VLOOKUP(players[[#This Row],[player_id]],IF(players_equipos[categoria]="Monster",players_equipos[],""),8,FALSE)</f>
        <v>BUSTER TANK J.E.D</v>
      </c>
      <c r="I165" s="11" cm="1">
        <f t="array" ref="I165">VLOOKUP(players[[#This Row],[player_id]],IF(players_equipos[categoria]="Monster",players_equipos[],""),3,FALSE)</f>
        <v>400</v>
      </c>
      <c r="J165" s="11" t="str" cm="1">
        <f t="array" ref="J165">VLOOKUP(players[[#This Row],[player_id]],IF(players_equipos[categoria]="Sumo",players_equipos[],""),8,FALSE)</f>
        <v>Syfurios X</v>
      </c>
      <c r="K165" s="11" cm="1">
        <f t="array" ref="K165">VLOOKUP(players[[#This Row],[player_id]],IF(players_equipos[categoria]="Sumo",players_equipos[],""),3,FALSE)</f>
        <v>200</v>
      </c>
      <c r="L165" s="11" t="e" cm="1">
        <f t="array" ref="L165">VLOOKUP(players[[#This Row],[player_id]],IF(players_equipos[categoria]="Rover",players_equipos[],""),8,FALSE)</f>
        <v>#N/A</v>
      </c>
      <c r="M165" s="11" t="e" cm="1">
        <f t="array" ref="M165">VLOOKUP(players[[#This Row],[player_id]],IF(players_equipos[categoria]="Rover",players_equipos[],""),3,FALSE)</f>
        <v>#N/A</v>
      </c>
      <c r="N165" s="11">
        <f>SUMIF(eventos[player_id],players[[#This Row],[player_id]],eventos[puntos])+SUMIF(asistencia_eventos[player_id],players[[#This Row],[player_id]],asistencia_eventos[puntos])</f>
        <v>0</v>
      </c>
      <c r="O165" s="8"/>
      <c r="Q165"/>
    </row>
    <row r="166" spans="1:17" x14ac:dyDescent="0.25">
      <c r="A166">
        <v>1087529</v>
      </c>
      <c r="B166" t="s">
        <v>404</v>
      </c>
      <c r="C166" s="11">
        <f>SUMIF(players_equipos[player_id],players[[#This Row],[player_id]],players_equipos[puntos])+players[[#This Row],[puntos_eventos]]</f>
        <v>600</v>
      </c>
      <c r="D166" s="6" t="str">
        <f>LOOKUP(players[[#This Row],[puntos]],rangos[puntaje],rangos[rango])</f>
        <v>Blanco</v>
      </c>
      <c r="E166" s="4">
        <v>0</v>
      </c>
      <c r="F166" s="11" t="str">
        <f>IF(players[[#This Row],[coh]]=1,"COH",IF(INDEX(players_equipos[activo],MATCH(players[[#This Row],[player_id]],players_equipos[player_id],0))=1,INDEX(players_equipos[casa],MATCH(players[[#This Row],[player_id]],players_equipos[player_id],0)),"Mendigo"))</f>
        <v>Yellow Team</v>
      </c>
      <c r="G166" s="11" t="str">
        <f>IF(players[[#This Row],[coh]]=1,"Inactivo",IF(INDEX(players_equipos[activo],MATCH(players[[#This Row],[player_id]],players_equipos[player_id],0))=1,INDEX(players_equipos[nombre],MATCH(players[[#This Row],[player_id]],players_equipos[player_id],0)),"Inactivo"))</f>
        <v>JMJ</v>
      </c>
      <c r="H166" s="11" t="str" cm="1">
        <f t="array" ref="H166">VLOOKUP(players[[#This Row],[player_id]],IF(players_equipos[categoria]="Monster",players_equipos[],""),8,FALSE)</f>
        <v>Spider Trick</v>
      </c>
      <c r="I166" s="11" cm="1">
        <f t="array" ref="I166">VLOOKUP(players[[#This Row],[player_id]],IF(players_equipos[categoria]="Monster",players_equipos[],""),3,FALSE)</f>
        <v>400</v>
      </c>
      <c r="J166" s="11" t="str" cm="1">
        <f t="array" ref="J166">VLOOKUP(players[[#This Row],[player_id]],IF(players_equipos[categoria]="Sumo",players_equipos[],""),8,FALSE)</f>
        <v>JMJ</v>
      </c>
      <c r="K166" s="11" cm="1">
        <f t="array" ref="K166">VLOOKUP(players[[#This Row],[player_id]],IF(players_equipos[categoria]="Sumo",players_equipos[],""),3,FALSE)</f>
        <v>200</v>
      </c>
      <c r="L166" s="11" t="e" cm="1">
        <f t="array" ref="L166">VLOOKUP(players[[#This Row],[player_id]],IF(players_equipos[categoria]="Rover",players_equipos[],""),8,FALSE)</f>
        <v>#N/A</v>
      </c>
      <c r="M166" s="11" t="e" cm="1">
        <f t="array" ref="M166">VLOOKUP(players[[#This Row],[player_id]],IF(players_equipos[categoria]="Rover",players_equipos[],""),3,FALSE)</f>
        <v>#N/A</v>
      </c>
      <c r="N166" s="11">
        <f>SUMIF(eventos[player_id],players[[#This Row],[player_id]],eventos[puntos])+SUMIF(asistencia_eventos[player_id],players[[#This Row],[player_id]],asistencia_eventos[puntos])</f>
        <v>0</v>
      </c>
      <c r="O166" s="8"/>
      <c r="Q166"/>
    </row>
    <row r="167" spans="1:17" x14ac:dyDescent="0.25">
      <c r="A167">
        <v>1087001</v>
      </c>
      <c r="B167" t="s">
        <v>398</v>
      </c>
      <c r="C167" s="11">
        <f>SUMIF(players_equipos[player_id],players[[#This Row],[player_id]],players_equipos[puntos])+players[[#This Row],[puntos_eventos]]</f>
        <v>600</v>
      </c>
      <c r="D167" s="6" t="str">
        <f>LOOKUP(players[[#This Row],[puntos]],rangos[puntaje],rangos[rango])</f>
        <v>Blanco</v>
      </c>
      <c r="E167" s="4">
        <v>0</v>
      </c>
      <c r="F167" s="11" t="str">
        <f>IF(players[[#This Row],[coh]]=1,"COH",IF(INDEX(players_equipos[activo],MATCH(players[[#This Row],[player_id]],players_equipos[player_id],0))=1,INDEX(players_equipos[casa],MATCH(players[[#This Row],[player_id]],players_equipos[player_id],0)),"Mendigo"))</f>
        <v>Mendigo</v>
      </c>
      <c r="G167" s="11" t="str">
        <f>IF(players[[#This Row],[coh]]=1,"Inactivo",IF(INDEX(players_equipos[activo],MATCH(players[[#This Row],[player_id]],players_equipos[player_id],0))=1,INDEX(players_equipos[nombre],MATCH(players[[#This Row],[player_id]],players_equipos[player_id],0)),"Inactivo"))</f>
        <v>Inactivo</v>
      </c>
      <c r="H167" s="11" t="str" cm="1">
        <f t="array" ref="H167">VLOOKUP(players[[#This Row],[player_id]],IF(players_equipos[categoria]="Monster",players_equipos[],""),8,FALSE)</f>
        <v>Project T.U.R.T.L.E</v>
      </c>
      <c r="I167" s="11" cm="1">
        <f t="array" ref="I167">VLOOKUP(players[[#This Row],[player_id]],IF(players_equipos[categoria]="Monster",players_equipos[],""),3,FALSE)</f>
        <v>600</v>
      </c>
      <c r="J167" s="11" t="e" cm="1">
        <f t="array" ref="J167">VLOOKUP(players[[#This Row],[player_id]],IF(players_equipos[categoria]="Sumo",players_equipos[],""),8,FALSE)</f>
        <v>#N/A</v>
      </c>
      <c r="K167" s="11" t="e" cm="1">
        <f t="array" ref="K167">VLOOKUP(players[[#This Row],[player_id]],IF(players_equipos[categoria]="Sumo",players_equipos[],""),3,FALSE)</f>
        <v>#N/A</v>
      </c>
      <c r="L167" s="11" t="e" cm="1">
        <f t="array" ref="L167">VLOOKUP(players[[#This Row],[player_id]],IF(players_equipos[categoria]="Rover",players_equipos[],""),8,FALSE)</f>
        <v>#N/A</v>
      </c>
      <c r="M167" s="11" t="e" cm="1">
        <f t="array" ref="M167">VLOOKUP(players[[#This Row],[player_id]],IF(players_equipos[categoria]="Rover",players_equipos[],""),3,FALSE)</f>
        <v>#N/A</v>
      </c>
      <c r="N167" s="11">
        <f>SUMIF(eventos[player_id],players[[#This Row],[player_id]],eventos[puntos])+SUMIF(asistencia_eventos[player_id],players[[#This Row],[player_id]],asistencia_eventos[puntos])</f>
        <v>0</v>
      </c>
      <c r="O167" s="8"/>
      <c r="Q167"/>
    </row>
    <row r="168" spans="1:17" x14ac:dyDescent="0.25">
      <c r="A168">
        <v>1086952</v>
      </c>
      <c r="B168" t="s">
        <v>273</v>
      </c>
      <c r="C168" s="11">
        <f>SUMIF(players_equipos[player_id],players[[#This Row],[player_id]],players_equipos[puntos])+players[[#This Row],[puntos_eventos]]</f>
        <v>600</v>
      </c>
      <c r="D168" s="6" t="str">
        <f>LOOKUP(players[[#This Row],[puntos]],rangos[puntaje],rangos[rango])</f>
        <v>Blanco</v>
      </c>
      <c r="E168" s="4">
        <v>0</v>
      </c>
      <c r="F168" s="11" t="str">
        <f>IF(players[[#This Row],[coh]]=1,"COH",IF(INDEX(players_equipos[activo],MATCH(players[[#This Row],[player_id]],players_equipos[player_id],0))=1,INDEX(players_equipos[casa],MATCH(players[[#This Row],[player_id]],players_equipos[player_id],0)),"Mendigo"))</f>
        <v>Mendigo</v>
      </c>
      <c r="G168" s="11" t="str">
        <f>IF(players[[#This Row],[coh]]=1,"Inactivo",IF(INDEX(players_equipos[activo],MATCH(players[[#This Row],[player_id]],players_equipos[player_id],0))=1,INDEX(players_equipos[nombre],MATCH(players[[#This Row],[player_id]],players_equipos[player_id],0)),"Inactivo"))</f>
        <v>Inactivo</v>
      </c>
      <c r="H168" s="11" t="str" cm="1">
        <f t="array" ref="H168">VLOOKUP(players[[#This Row],[player_id]],IF(players_equipos[categoria]="Monster",players_equipos[],""),8,FALSE)</f>
        <v>Carolina</v>
      </c>
      <c r="I168" s="11" cm="1">
        <f t="array" ref="I168">VLOOKUP(players[[#This Row],[player_id]],IF(players_equipos[categoria]="Monster",players_equipos[],""),3,FALSE)</f>
        <v>600</v>
      </c>
      <c r="J168" s="11" t="e" cm="1">
        <f t="array" ref="J168">VLOOKUP(players[[#This Row],[player_id]],IF(players_equipos[categoria]="Sumo",players_equipos[],""),8,FALSE)</f>
        <v>#N/A</v>
      </c>
      <c r="K168" s="11" t="e" cm="1">
        <f t="array" ref="K168">VLOOKUP(players[[#This Row],[player_id]],IF(players_equipos[categoria]="Sumo",players_equipos[],""),3,FALSE)</f>
        <v>#N/A</v>
      </c>
      <c r="L168" s="11" t="e" cm="1">
        <f t="array" ref="L168">VLOOKUP(players[[#This Row],[player_id]],IF(players_equipos[categoria]="Rover",players_equipos[],""),8,FALSE)</f>
        <v>#N/A</v>
      </c>
      <c r="M168" s="11" t="e" cm="1">
        <f t="array" ref="M168">VLOOKUP(players[[#This Row],[player_id]],IF(players_equipos[categoria]="Rover",players_equipos[],""),3,FALSE)</f>
        <v>#N/A</v>
      </c>
      <c r="N168" s="11">
        <f>SUMIF(eventos[player_id],players[[#This Row],[player_id]],eventos[puntos])+SUMIF(asistencia_eventos[player_id],players[[#This Row],[player_id]],asistencia_eventos[puntos])</f>
        <v>0</v>
      </c>
      <c r="O168" s="8"/>
      <c r="Q168"/>
    </row>
    <row r="169" spans="1:17" x14ac:dyDescent="0.25">
      <c r="A169">
        <v>1086909</v>
      </c>
      <c r="B169" t="s">
        <v>274</v>
      </c>
      <c r="C169" s="11">
        <f>SUMIF(players_equipos[player_id],players[[#This Row],[player_id]],players_equipos[puntos])+players[[#This Row],[puntos_eventos]]</f>
        <v>600</v>
      </c>
      <c r="D169" s="6" t="str">
        <f>LOOKUP(players[[#This Row],[puntos]],rangos[puntaje],rangos[rango])</f>
        <v>Blanco</v>
      </c>
      <c r="E169" s="4">
        <v>0</v>
      </c>
      <c r="F169" s="11" t="str">
        <f>IF(players[[#This Row],[coh]]=1,"COH",IF(INDEX(players_equipos[activo],MATCH(players[[#This Row],[player_id]],players_equipos[player_id],0))=1,INDEX(players_equipos[casa],MATCH(players[[#This Row],[player_id]],players_equipos[player_id],0)),"Mendigo"))</f>
        <v>Mendigo</v>
      </c>
      <c r="G169" s="11" t="str">
        <f>IF(players[[#This Row],[coh]]=1,"Inactivo",IF(INDEX(players_equipos[activo],MATCH(players[[#This Row],[player_id]],players_equipos[player_id],0))=1,INDEX(players_equipos[nombre],MATCH(players[[#This Row],[player_id]],players_equipos[player_id],0)),"Inactivo"))</f>
        <v>Inactivo</v>
      </c>
      <c r="H169" s="11" t="str" cm="1">
        <f t="array" ref="H169">VLOOKUP(players[[#This Row],[player_id]],IF(players_equipos[categoria]="Monster",players_equipos[],""),8,FALSE)</f>
        <v>2B1W</v>
      </c>
      <c r="I169" s="11" cm="1">
        <f t="array" ref="I169">VLOOKUP(players[[#This Row],[player_id]],IF(players_equipos[categoria]="Monster",players_equipos[],""),3,FALSE)</f>
        <v>600</v>
      </c>
      <c r="J169" s="11" t="e" cm="1">
        <f t="array" ref="J169">VLOOKUP(players[[#This Row],[player_id]],IF(players_equipos[categoria]="Sumo",players_equipos[],""),8,FALSE)</f>
        <v>#N/A</v>
      </c>
      <c r="K169" s="11" t="e" cm="1">
        <f t="array" ref="K169">VLOOKUP(players[[#This Row],[player_id]],IF(players_equipos[categoria]="Sumo",players_equipos[],""),3,FALSE)</f>
        <v>#N/A</v>
      </c>
      <c r="L169" s="11" t="e" cm="1">
        <f t="array" ref="L169">VLOOKUP(players[[#This Row],[player_id]],IF(players_equipos[categoria]="Rover",players_equipos[],""),8,FALSE)</f>
        <v>#N/A</v>
      </c>
      <c r="M169" s="11" t="e" cm="1">
        <f t="array" ref="M169">VLOOKUP(players[[#This Row],[player_id]],IF(players_equipos[categoria]="Rover",players_equipos[],""),3,FALSE)</f>
        <v>#N/A</v>
      </c>
      <c r="N169" s="11">
        <f>SUMIF(eventos[player_id],players[[#This Row],[player_id]],eventos[puntos])+SUMIF(asistencia_eventos[player_id],players[[#This Row],[player_id]],asistencia_eventos[puntos])</f>
        <v>0</v>
      </c>
      <c r="O169" s="8"/>
      <c r="Q169"/>
    </row>
    <row r="170" spans="1:17" x14ac:dyDescent="0.25">
      <c r="A170">
        <v>1086842</v>
      </c>
      <c r="B170" t="s">
        <v>275</v>
      </c>
      <c r="C170" s="11">
        <f>SUMIF(players_equipos[player_id],players[[#This Row],[player_id]],players_equipos[puntos])+players[[#This Row],[puntos_eventos]]</f>
        <v>600</v>
      </c>
      <c r="D170" s="6" t="str">
        <f>LOOKUP(players[[#This Row],[puntos]],rangos[puntaje],rangos[rango])</f>
        <v>Blanco</v>
      </c>
      <c r="E170" s="4">
        <v>0</v>
      </c>
      <c r="F170" s="11" t="str">
        <f>IF(players[[#This Row],[coh]]=1,"COH",IF(INDEX(players_equipos[activo],MATCH(players[[#This Row],[player_id]],players_equipos[player_id],0))=1,INDEX(players_equipos[casa],MATCH(players[[#This Row],[player_id]],players_equipos[player_id],0)),"Mendigo"))</f>
        <v>Mendigo</v>
      </c>
      <c r="G170" s="11" t="str">
        <f>IF(players[[#This Row],[coh]]=1,"Inactivo",IF(INDEX(players_equipos[activo],MATCH(players[[#This Row],[player_id]],players_equipos[player_id],0))=1,INDEX(players_equipos[nombre],MATCH(players[[#This Row],[player_id]],players_equipos[player_id],0)),"Inactivo"))</f>
        <v>Inactivo</v>
      </c>
      <c r="H170" s="11" t="str" cm="1">
        <f t="array" ref="H170">VLOOKUP(players[[#This Row],[player_id]],IF(players_equipos[categoria]="Monster",players_equipos[],""),8,FALSE)</f>
        <v>Apocalipsis"El oculto"</v>
      </c>
      <c r="I170" s="11" cm="1">
        <f t="array" ref="I170">VLOOKUP(players[[#This Row],[player_id]],IF(players_equipos[categoria]="Monster",players_equipos[],""),3,FALSE)</f>
        <v>600</v>
      </c>
      <c r="J170" s="11" t="e" cm="1">
        <f t="array" ref="J170">VLOOKUP(players[[#This Row],[player_id]],IF(players_equipos[categoria]="Sumo",players_equipos[],""),8,FALSE)</f>
        <v>#N/A</v>
      </c>
      <c r="K170" s="11" t="e" cm="1">
        <f t="array" ref="K170">VLOOKUP(players[[#This Row],[player_id]],IF(players_equipos[categoria]="Sumo",players_equipos[],""),3,FALSE)</f>
        <v>#N/A</v>
      </c>
      <c r="L170" s="11" t="e" cm="1">
        <f t="array" ref="L170">VLOOKUP(players[[#This Row],[player_id]],IF(players_equipos[categoria]="Rover",players_equipos[],""),8,FALSE)</f>
        <v>#N/A</v>
      </c>
      <c r="M170" s="11" t="e" cm="1">
        <f t="array" ref="M170">VLOOKUP(players[[#This Row],[player_id]],IF(players_equipos[categoria]="Rover",players_equipos[],""),3,FALSE)</f>
        <v>#N/A</v>
      </c>
      <c r="N170" s="11">
        <f>SUMIF(eventos[player_id],players[[#This Row],[player_id]],eventos[puntos])+SUMIF(asistencia_eventos[player_id],players[[#This Row],[player_id]],asistencia_eventos[puntos])</f>
        <v>0</v>
      </c>
      <c r="O170" s="8"/>
      <c r="Q170"/>
    </row>
    <row r="171" spans="1:17" x14ac:dyDescent="0.25">
      <c r="A171">
        <v>1086840</v>
      </c>
      <c r="B171" t="s">
        <v>276</v>
      </c>
      <c r="C171" s="11">
        <f>SUMIF(players_equipos[player_id],players[[#This Row],[player_id]],players_equipos[puntos])+players[[#This Row],[puntos_eventos]]</f>
        <v>600</v>
      </c>
      <c r="D171" s="6" t="str">
        <f>LOOKUP(players[[#This Row],[puntos]],rangos[puntaje],rangos[rango])</f>
        <v>Blanco</v>
      </c>
      <c r="E171" s="4">
        <v>0</v>
      </c>
      <c r="F171" s="11" t="str">
        <f>IF(players[[#This Row],[coh]]=1,"COH",IF(INDEX(players_equipos[activo],MATCH(players[[#This Row],[player_id]],players_equipos[player_id],0))=1,INDEX(players_equipos[casa],MATCH(players[[#This Row],[player_id]],players_equipos[player_id],0)),"Mendigo"))</f>
        <v>Mendigo</v>
      </c>
      <c r="G171" s="11" t="str">
        <f>IF(players[[#This Row],[coh]]=1,"Inactivo",IF(INDEX(players_equipos[activo],MATCH(players[[#This Row],[player_id]],players_equipos[player_id],0))=1,INDEX(players_equipos[nombre],MATCH(players[[#This Row],[player_id]],players_equipos[player_id],0)),"Inactivo"))</f>
        <v>Inactivo</v>
      </c>
      <c r="H171" s="11" t="str" cm="1">
        <f t="array" ref="H171">VLOOKUP(players[[#This Row],[player_id]],IF(players_equipos[categoria]="Monster",players_equipos[],""),8,FALSE)</f>
        <v>R2-D2</v>
      </c>
      <c r="I171" s="11" cm="1">
        <f t="array" ref="I171">VLOOKUP(players[[#This Row],[player_id]],IF(players_equipos[categoria]="Monster",players_equipos[],""),3,FALSE)</f>
        <v>600</v>
      </c>
      <c r="J171" s="11" t="e" cm="1">
        <f t="array" ref="J171">VLOOKUP(players[[#This Row],[player_id]],IF(players_equipos[categoria]="Sumo",players_equipos[],""),8,FALSE)</f>
        <v>#N/A</v>
      </c>
      <c r="K171" s="11" t="e" cm="1">
        <f t="array" ref="K171">VLOOKUP(players[[#This Row],[player_id]],IF(players_equipos[categoria]="Sumo",players_equipos[],""),3,FALSE)</f>
        <v>#N/A</v>
      </c>
      <c r="L171" s="11" t="e" cm="1">
        <f t="array" ref="L171">VLOOKUP(players[[#This Row],[player_id]],IF(players_equipos[categoria]="Rover",players_equipos[],""),8,FALSE)</f>
        <v>#N/A</v>
      </c>
      <c r="M171" s="11" t="e" cm="1">
        <f t="array" ref="M171">VLOOKUP(players[[#This Row],[player_id]],IF(players_equipos[categoria]="Rover",players_equipos[],""),3,FALSE)</f>
        <v>#N/A</v>
      </c>
      <c r="N171" s="11">
        <f>SUMIF(eventos[player_id],players[[#This Row],[player_id]],eventos[puntos])+SUMIF(asistencia_eventos[player_id],players[[#This Row],[player_id]],asistencia_eventos[puntos])</f>
        <v>0</v>
      </c>
      <c r="O171" s="8"/>
      <c r="Q171"/>
    </row>
    <row r="172" spans="1:17" x14ac:dyDescent="0.25">
      <c r="A172">
        <v>1086631</v>
      </c>
      <c r="B172" t="s">
        <v>44</v>
      </c>
      <c r="C172" s="11">
        <f>SUMIF(players_equipos[player_id],players[[#This Row],[player_id]],players_equipos[puntos])+players[[#This Row],[puntos_eventos]]</f>
        <v>600</v>
      </c>
      <c r="D172" s="6" t="str">
        <f>LOOKUP(players[[#This Row],[puntos]],rangos[puntaje],rangos[rango])</f>
        <v>Blanco</v>
      </c>
      <c r="E172" s="4">
        <v>0</v>
      </c>
      <c r="F172" s="11" t="str">
        <f>IF(players[[#This Row],[coh]]=1,"COH",IF(INDEX(players_equipos[activo],MATCH(players[[#This Row],[player_id]],players_equipos[player_id],0))=1,INDEX(players_equipos[casa],MATCH(players[[#This Row],[player_id]],players_equipos[player_id],0)),"Mendigo"))</f>
        <v>Blue Team</v>
      </c>
      <c r="G172" s="11" t="str">
        <f>IF(players[[#This Row],[coh]]=1,"Inactivo",IF(INDEX(players_equipos[activo],MATCH(players[[#This Row],[player_id]],players_equipos[player_id],0))=1,INDEX(players_equipos[nombre],MATCH(players[[#This Row],[player_id]],players_equipos[player_id],0)),"Inactivo"))</f>
        <v>Mojojojo</v>
      </c>
      <c r="H172" s="11" t="str" cm="1">
        <f t="array" ref="H172">VLOOKUP(players[[#This Row],[player_id]],IF(players_equipos[categoria]="Monster",players_equipos[],""),8,FALSE)</f>
        <v>Sigurd</v>
      </c>
      <c r="I172" s="11" cm="1">
        <f t="array" ref="I172">VLOOKUP(players[[#This Row],[player_id]],IF(players_equipos[categoria]="Monster",players_equipos[],""),3,FALSE)</f>
        <v>400</v>
      </c>
      <c r="J172" s="11" t="str" cm="1">
        <f t="array" ref="J172">VLOOKUP(players[[#This Row],[player_id]],IF(players_equipos[categoria]="Sumo",players_equipos[],""),8,FALSE)</f>
        <v>Mojojojo</v>
      </c>
      <c r="K172" s="11" cm="1">
        <f t="array" ref="K172">VLOOKUP(players[[#This Row],[player_id]],IF(players_equipos[categoria]="Sumo",players_equipos[],""),3,FALSE)</f>
        <v>200</v>
      </c>
      <c r="L172" s="11" t="e" cm="1">
        <f t="array" ref="L172">VLOOKUP(players[[#This Row],[player_id]],IF(players_equipos[categoria]="Rover",players_equipos[],""),8,FALSE)</f>
        <v>#N/A</v>
      </c>
      <c r="M172" s="11" t="e" cm="1">
        <f t="array" ref="M172">VLOOKUP(players[[#This Row],[player_id]],IF(players_equipos[categoria]="Rover",players_equipos[],""),3,FALSE)</f>
        <v>#N/A</v>
      </c>
      <c r="N172" s="11">
        <f>SUMIF(eventos[player_id],players[[#This Row],[player_id]],eventos[puntos])+SUMIF(asistencia_eventos[player_id],players[[#This Row],[player_id]],asistencia_eventos[puntos])</f>
        <v>0</v>
      </c>
      <c r="O172" s="8"/>
      <c r="Q172"/>
    </row>
    <row r="173" spans="1:17" x14ac:dyDescent="0.25">
      <c r="A173">
        <v>1086395</v>
      </c>
      <c r="B173" t="s">
        <v>43</v>
      </c>
      <c r="C173" s="11">
        <f>SUMIF(players_equipos[player_id],players[[#This Row],[player_id]],players_equipos[puntos])+players[[#This Row],[puntos_eventos]]</f>
        <v>600</v>
      </c>
      <c r="D173" s="6" t="str">
        <f>LOOKUP(players[[#This Row],[puntos]],rangos[puntaje],rangos[rango])</f>
        <v>Blanco</v>
      </c>
      <c r="E173" s="4">
        <v>0</v>
      </c>
      <c r="F173" s="11" t="str">
        <f>IF(players[[#This Row],[coh]]=1,"COH",IF(INDEX(players_equipos[activo],MATCH(players[[#This Row],[player_id]],players_equipos[player_id],0))=1,INDEX(players_equipos[casa],MATCH(players[[#This Row],[player_id]],players_equipos[player_id],0)),"Mendigo"))</f>
        <v>Blue Team</v>
      </c>
      <c r="G173" s="11" t="str">
        <f>IF(players[[#This Row],[coh]]=1,"Inactivo",IF(INDEX(players_equipos[activo],MATCH(players[[#This Row],[player_id]],players_equipos[player_id],0))=1,INDEX(players_equipos[nombre],MATCH(players[[#This Row],[player_id]],players_equipos[player_id],0)),"Inactivo"))</f>
        <v>Mojojojo</v>
      </c>
      <c r="H173" s="11" t="str" cm="1">
        <f t="array" ref="H173">VLOOKUP(players[[#This Row],[player_id]],IF(players_equipos[categoria]="Monster",players_equipos[],""),8,FALSE)</f>
        <v>Sigurd</v>
      </c>
      <c r="I173" s="11" cm="1">
        <f t="array" ref="I173">VLOOKUP(players[[#This Row],[player_id]],IF(players_equipos[categoria]="Monster",players_equipos[],""),3,FALSE)</f>
        <v>400</v>
      </c>
      <c r="J173" s="11" t="str" cm="1">
        <f t="array" ref="J173">VLOOKUP(players[[#This Row],[player_id]],IF(players_equipos[categoria]="Sumo",players_equipos[],""),8,FALSE)</f>
        <v>Mojojojo</v>
      </c>
      <c r="K173" s="11" cm="1">
        <f t="array" ref="K173">VLOOKUP(players[[#This Row],[player_id]],IF(players_equipos[categoria]="Sumo",players_equipos[],""),3,FALSE)</f>
        <v>200</v>
      </c>
      <c r="L173" s="11" t="e" cm="1">
        <f t="array" ref="L173">VLOOKUP(players[[#This Row],[player_id]],IF(players_equipos[categoria]="Rover",players_equipos[],""),8,FALSE)</f>
        <v>#N/A</v>
      </c>
      <c r="M173" s="11" t="e" cm="1">
        <f t="array" ref="M173">VLOOKUP(players[[#This Row],[player_id]],IF(players_equipos[categoria]="Rover",players_equipos[],""),3,FALSE)</f>
        <v>#N/A</v>
      </c>
      <c r="N173" s="11">
        <f>SUMIF(eventos[player_id],players[[#This Row],[player_id]],eventos[puntos])+SUMIF(asistencia_eventos[player_id],players[[#This Row],[player_id]],asistencia_eventos[puntos])</f>
        <v>0</v>
      </c>
      <c r="O173" s="8"/>
      <c r="Q173"/>
    </row>
    <row r="174" spans="1:17" x14ac:dyDescent="0.25">
      <c r="A174">
        <v>1086273</v>
      </c>
      <c r="B174" t="s">
        <v>277</v>
      </c>
      <c r="C174" s="11">
        <f>SUMIF(players_equipos[player_id],players[[#This Row],[player_id]],players_equipos[puntos])+players[[#This Row],[puntos_eventos]]</f>
        <v>600</v>
      </c>
      <c r="D174" s="6" t="str">
        <f>LOOKUP(players[[#This Row],[puntos]],rangos[puntaje],rangos[rango])</f>
        <v>Blanco</v>
      </c>
      <c r="E174" s="4">
        <v>0</v>
      </c>
      <c r="F174" s="11" t="str">
        <f>IF(players[[#This Row],[coh]]=1,"COH",IF(INDEX(players_equipos[activo],MATCH(players[[#This Row],[player_id]],players_equipos[player_id],0))=1,INDEX(players_equipos[casa],MATCH(players[[#This Row],[player_id]],players_equipos[player_id],0)),"Mendigo"))</f>
        <v>Mendigo</v>
      </c>
      <c r="G174" s="11" t="str">
        <f>IF(players[[#This Row],[coh]]=1,"Inactivo",IF(INDEX(players_equipos[activo],MATCH(players[[#This Row],[player_id]],players_equipos[player_id],0))=1,INDEX(players_equipos[nombre],MATCH(players[[#This Row],[player_id]],players_equipos[player_id],0)),"Inactivo"))</f>
        <v>Inactivo</v>
      </c>
      <c r="H174" s="11" t="str" cm="1">
        <f t="array" ref="H174">VLOOKUP(players[[#This Row],[player_id]],IF(players_equipos[categoria]="Monster",players_equipos[],""),8,FALSE)</f>
        <v>Gecko</v>
      </c>
      <c r="I174" s="11" cm="1">
        <f t="array" ref="I174">VLOOKUP(players[[#This Row],[player_id]],IF(players_equipos[categoria]="Monster",players_equipos[],""),3,FALSE)</f>
        <v>600</v>
      </c>
      <c r="J174" s="11" t="e" cm="1">
        <f t="array" ref="J174">VLOOKUP(players[[#This Row],[player_id]],IF(players_equipos[categoria]="Sumo",players_equipos[],""),8,FALSE)</f>
        <v>#N/A</v>
      </c>
      <c r="K174" s="11" t="e" cm="1">
        <f t="array" ref="K174">VLOOKUP(players[[#This Row],[player_id]],IF(players_equipos[categoria]="Sumo",players_equipos[],""),3,FALSE)</f>
        <v>#N/A</v>
      </c>
      <c r="L174" s="11" t="e" cm="1">
        <f t="array" ref="L174">VLOOKUP(players[[#This Row],[player_id]],IF(players_equipos[categoria]="Rover",players_equipos[],""),8,FALSE)</f>
        <v>#N/A</v>
      </c>
      <c r="M174" s="11" t="e" cm="1">
        <f t="array" ref="M174">VLOOKUP(players[[#This Row],[player_id]],IF(players_equipos[categoria]="Rover",players_equipos[],""),3,FALSE)</f>
        <v>#N/A</v>
      </c>
      <c r="N174" s="11">
        <f>SUMIF(eventos[player_id],players[[#This Row],[player_id]],eventos[puntos])+SUMIF(asistencia_eventos[player_id],players[[#This Row],[player_id]],asistencia_eventos[puntos])</f>
        <v>0</v>
      </c>
      <c r="O174" s="8"/>
      <c r="Q174"/>
    </row>
    <row r="175" spans="1:17" x14ac:dyDescent="0.25">
      <c r="A175">
        <v>1086043</v>
      </c>
      <c r="B175" t="s">
        <v>278</v>
      </c>
      <c r="C175" s="11">
        <f>SUMIF(players_equipos[player_id],players[[#This Row],[player_id]],players_equipos[puntos])+players[[#This Row],[puntos_eventos]]</f>
        <v>600</v>
      </c>
      <c r="D175" s="6" t="str">
        <f>LOOKUP(players[[#This Row],[puntos]],rangos[puntaje],rangos[rango])</f>
        <v>Blanco</v>
      </c>
      <c r="E175" s="4">
        <v>0</v>
      </c>
      <c r="F175" s="11" t="str">
        <f>IF(players[[#This Row],[coh]]=1,"COH",IF(INDEX(players_equipos[activo],MATCH(players[[#This Row],[player_id]],players_equipos[player_id],0))=1,INDEX(players_equipos[casa],MATCH(players[[#This Row],[player_id]],players_equipos[player_id],0)),"Mendigo"))</f>
        <v>Mendigo</v>
      </c>
      <c r="G175" s="11" t="str">
        <f>IF(players[[#This Row],[coh]]=1,"Inactivo",IF(INDEX(players_equipos[activo],MATCH(players[[#This Row],[player_id]],players_equipos[player_id],0))=1,INDEX(players_equipos[nombre],MATCH(players[[#This Row],[player_id]],players_equipos[player_id],0)),"Inactivo"))</f>
        <v>Inactivo</v>
      </c>
      <c r="H175" s="11" t="str" cm="1">
        <f t="array" ref="H175">VLOOKUP(players[[#This Row],[player_id]],IF(players_equipos[categoria]="Monster",players_equipos[],""),8,FALSE)</f>
        <v>R2-D2</v>
      </c>
      <c r="I175" s="11" cm="1">
        <f t="array" ref="I175">VLOOKUP(players[[#This Row],[player_id]],IF(players_equipos[categoria]="Monster",players_equipos[],""),3,FALSE)</f>
        <v>600</v>
      </c>
      <c r="J175" s="11" t="e" cm="1">
        <f t="array" ref="J175">VLOOKUP(players[[#This Row],[player_id]],IF(players_equipos[categoria]="Sumo",players_equipos[],""),8,FALSE)</f>
        <v>#N/A</v>
      </c>
      <c r="K175" s="11" t="e" cm="1">
        <f t="array" ref="K175">VLOOKUP(players[[#This Row],[player_id]],IF(players_equipos[categoria]="Sumo",players_equipos[],""),3,FALSE)</f>
        <v>#N/A</v>
      </c>
      <c r="L175" s="11" t="e" cm="1">
        <f t="array" ref="L175">VLOOKUP(players[[#This Row],[player_id]],IF(players_equipos[categoria]="Rover",players_equipos[],""),8,FALSE)</f>
        <v>#N/A</v>
      </c>
      <c r="M175" s="11" t="e" cm="1">
        <f t="array" ref="M175">VLOOKUP(players[[#This Row],[player_id]],IF(players_equipos[categoria]="Rover",players_equipos[],""),3,FALSE)</f>
        <v>#N/A</v>
      </c>
      <c r="N175" s="11">
        <f>SUMIF(eventos[player_id],players[[#This Row],[player_id]],eventos[puntos])+SUMIF(asistencia_eventos[player_id],players[[#This Row],[player_id]],asistencia_eventos[puntos])</f>
        <v>0</v>
      </c>
      <c r="O175" s="8"/>
      <c r="Q175"/>
    </row>
    <row r="176" spans="1:17" x14ac:dyDescent="0.25">
      <c r="A176">
        <v>1085994</v>
      </c>
      <c r="B176" t="s">
        <v>394</v>
      </c>
      <c r="C176" s="11">
        <f>SUMIF(players_equipos[player_id],players[[#This Row],[player_id]],players_equipos[puntos])+players[[#This Row],[puntos_eventos]]</f>
        <v>600</v>
      </c>
      <c r="D176" s="6" t="str">
        <f>LOOKUP(players[[#This Row],[puntos]],rangos[puntaje],rangos[rango])</f>
        <v>Blanco</v>
      </c>
      <c r="E176" s="4">
        <v>0</v>
      </c>
      <c r="F176" s="11" t="str">
        <f>IF(players[[#This Row],[coh]]=1,"COH",IF(INDEX(players_equipos[activo],MATCH(players[[#This Row],[player_id]],players_equipos[player_id],0))=1,INDEX(players_equipos[casa],MATCH(players[[#This Row],[player_id]],players_equipos[player_id],0)),"Mendigo"))</f>
        <v>Mendigo</v>
      </c>
      <c r="G176" s="11" t="str">
        <f>IF(players[[#This Row],[coh]]=1,"Inactivo",IF(INDEX(players_equipos[activo],MATCH(players[[#This Row],[player_id]],players_equipos[player_id],0))=1,INDEX(players_equipos[nombre],MATCH(players[[#This Row],[player_id]],players_equipos[player_id],0)),"Inactivo"))</f>
        <v>Inactivo</v>
      </c>
      <c r="H176" s="11" t="str" cm="1">
        <f t="array" ref="H176">VLOOKUP(players[[#This Row],[player_id]],IF(players_equipos[categoria]="Monster",players_equipos[],""),8,FALSE)</f>
        <v>T3MUSKETRONICS</v>
      </c>
      <c r="I176" s="11" cm="1">
        <f t="array" ref="I176">VLOOKUP(players[[#This Row],[player_id]],IF(players_equipos[categoria]="Monster",players_equipos[],""),3,FALSE)</f>
        <v>600</v>
      </c>
      <c r="J176" s="11" t="e" cm="1">
        <f t="array" ref="J176">VLOOKUP(players[[#This Row],[player_id]],IF(players_equipos[categoria]="Sumo",players_equipos[],""),8,FALSE)</f>
        <v>#N/A</v>
      </c>
      <c r="K176" s="11" t="e" cm="1">
        <f t="array" ref="K176">VLOOKUP(players[[#This Row],[player_id]],IF(players_equipos[categoria]="Sumo",players_equipos[],""),3,FALSE)</f>
        <v>#N/A</v>
      </c>
      <c r="L176" s="11" t="e" cm="1">
        <f t="array" ref="L176">VLOOKUP(players[[#This Row],[player_id]],IF(players_equipos[categoria]="Rover",players_equipos[],""),8,FALSE)</f>
        <v>#N/A</v>
      </c>
      <c r="M176" s="11" t="e" cm="1">
        <f t="array" ref="M176">VLOOKUP(players[[#This Row],[player_id]],IF(players_equipos[categoria]="Rover",players_equipos[],""),3,FALSE)</f>
        <v>#N/A</v>
      </c>
      <c r="N176" s="11">
        <f>SUMIF(eventos[player_id],players[[#This Row],[player_id]],eventos[puntos])+SUMIF(asistencia_eventos[player_id],players[[#This Row],[player_id]],asistencia_eventos[puntos])</f>
        <v>0</v>
      </c>
      <c r="O176" s="8"/>
      <c r="Q176"/>
    </row>
    <row r="177" spans="1:17" x14ac:dyDescent="0.25">
      <c r="A177">
        <v>1085868</v>
      </c>
      <c r="B177" t="s">
        <v>85</v>
      </c>
      <c r="C177" s="11">
        <f>SUMIF(players_equipos[player_id],players[[#This Row],[player_id]],players_equipos[puntos])+players[[#This Row],[puntos_eventos]]</f>
        <v>600</v>
      </c>
      <c r="D177" s="6" t="str">
        <f>LOOKUP(players[[#This Row],[puntos]],rangos[puntaje],rangos[rango])</f>
        <v>Blanco</v>
      </c>
      <c r="E177" s="4">
        <v>0</v>
      </c>
      <c r="F177" s="11" t="str">
        <f>IF(players[[#This Row],[coh]]=1,"COH",IF(INDEX(players_equipos[activo],MATCH(players[[#This Row],[player_id]],players_equipos[player_id],0))=1,INDEX(players_equipos[casa],MATCH(players[[#This Row],[player_id]],players_equipos[player_id],0)),"Mendigo"))</f>
        <v>Yellow Team</v>
      </c>
      <c r="G177" s="11" t="str">
        <f>IF(players[[#This Row],[coh]]=1,"Inactivo",IF(INDEX(players_equipos[activo],MATCH(players[[#This Row],[player_id]],players_equipos[player_id],0))=1,INDEX(players_equipos[nombre],MATCH(players[[#This Row],[player_id]],players_equipos[player_id],0)),"Inactivo"))</f>
        <v>Kakuryu</v>
      </c>
      <c r="H177" s="11" t="str" cm="1">
        <f t="array" ref="H177">VLOOKUP(players[[#This Row],[player_id]],IF(players_equipos[categoria]="Monster",players_equipos[],""),8,FALSE)</f>
        <v>TitanGold</v>
      </c>
      <c r="I177" s="11" cm="1">
        <f t="array" ref="I177">VLOOKUP(players[[#This Row],[player_id]],IF(players_equipos[categoria]="Monster",players_equipos[],""),3,FALSE)</f>
        <v>400</v>
      </c>
      <c r="J177" s="11" t="str" cm="1">
        <f t="array" ref="J177">VLOOKUP(players[[#This Row],[player_id]],IF(players_equipos[categoria]="Sumo",players_equipos[],""),8,FALSE)</f>
        <v>Kakuryu</v>
      </c>
      <c r="K177" s="11" cm="1">
        <f t="array" ref="K177">VLOOKUP(players[[#This Row],[player_id]],IF(players_equipos[categoria]="Sumo",players_equipos[],""),3,FALSE)</f>
        <v>200</v>
      </c>
      <c r="L177" s="11" t="e" cm="1">
        <f t="array" ref="L177">VLOOKUP(players[[#This Row],[player_id]],IF(players_equipos[categoria]="Rover",players_equipos[],""),8,FALSE)</f>
        <v>#N/A</v>
      </c>
      <c r="M177" s="11" t="e" cm="1">
        <f t="array" ref="M177">VLOOKUP(players[[#This Row],[player_id]],IF(players_equipos[categoria]="Rover",players_equipos[],""),3,FALSE)</f>
        <v>#N/A</v>
      </c>
      <c r="N177" s="11">
        <f>SUMIF(eventos[player_id],players[[#This Row],[player_id]],eventos[puntos])+SUMIF(asistencia_eventos[player_id],players[[#This Row],[player_id]],asistencia_eventos[puntos])</f>
        <v>0</v>
      </c>
      <c r="O177" s="8"/>
      <c r="Q177"/>
    </row>
    <row r="178" spans="1:17" x14ac:dyDescent="0.25">
      <c r="A178">
        <v>1085406</v>
      </c>
      <c r="B178" t="s">
        <v>281</v>
      </c>
      <c r="C178" s="11">
        <f>SUMIF(players_equipos[player_id],players[[#This Row],[player_id]],players_equipos[puntos])+players[[#This Row],[puntos_eventos]]</f>
        <v>600</v>
      </c>
      <c r="D178" s="6" t="str">
        <f>LOOKUP(players[[#This Row],[puntos]],rangos[puntaje],rangos[rango])</f>
        <v>Blanco</v>
      </c>
      <c r="E178" s="4">
        <v>0</v>
      </c>
      <c r="F178" s="11" t="str">
        <f>IF(players[[#This Row],[coh]]=1,"COH",IF(INDEX(players_equipos[activo],MATCH(players[[#This Row],[player_id]],players_equipos[player_id],0))=1,INDEX(players_equipos[casa],MATCH(players[[#This Row],[player_id]],players_equipos[player_id],0)),"Mendigo"))</f>
        <v>Mendigo</v>
      </c>
      <c r="G178" s="11" t="str">
        <f>IF(players[[#This Row],[coh]]=1,"Inactivo",IF(INDEX(players_equipos[activo],MATCH(players[[#This Row],[player_id]],players_equipos[player_id],0))=1,INDEX(players_equipos[nombre],MATCH(players[[#This Row],[player_id]],players_equipos[player_id],0)),"Inactivo"))</f>
        <v>Inactivo</v>
      </c>
      <c r="H178" s="11" t="str" cm="1">
        <f t="array" ref="H178">VLOOKUP(players[[#This Row],[player_id]],IF(players_equipos[categoria]="Monster",players_equipos[],""),8,FALSE)</f>
        <v>Nyx</v>
      </c>
      <c r="I178" s="11" cm="1">
        <f t="array" ref="I178">VLOOKUP(players[[#This Row],[player_id]],IF(players_equipos[categoria]="Monster",players_equipos[],""),3,FALSE)</f>
        <v>600</v>
      </c>
      <c r="J178" s="11" t="e" cm="1">
        <f t="array" ref="J178">VLOOKUP(players[[#This Row],[player_id]],IF(players_equipos[categoria]="Sumo",players_equipos[],""),8,FALSE)</f>
        <v>#N/A</v>
      </c>
      <c r="K178" s="11" t="e" cm="1">
        <f t="array" ref="K178">VLOOKUP(players[[#This Row],[player_id]],IF(players_equipos[categoria]="Sumo",players_equipos[],""),3,FALSE)</f>
        <v>#N/A</v>
      </c>
      <c r="L178" s="11" t="e" cm="1">
        <f t="array" ref="L178">VLOOKUP(players[[#This Row],[player_id]],IF(players_equipos[categoria]="Rover",players_equipos[],""),8,FALSE)</f>
        <v>#N/A</v>
      </c>
      <c r="M178" s="11" t="e" cm="1">
        <f t="array" ref="M178">VLOOKUP(players[[#This Row],[player_id]],IF(players_equipos[categoria]="Rover",players_equipos[],""),3,FALSE)</f>
        <v>#N/A</v>
      </c>
      <c r="N178" s="11">
        <f>SUMIF(eventos[player_id],players[[#This Row],[player_id]],eventos[puntos])+SUMIF(asistencia_eventos[player_id],players[[#This Row],[player_id]],asistencia_eventos[puntos])</f>
        <v>0</v>
      </c>
      <c r="O178" s="8"/>
      <c r="Q178"/>
    </row>
    <row r="179" spans="1:17" x14ac:dyDescent="0.25">
      <c r="A179">
        <v>1085325</v>
      </c>
      <c r="B179" t="s">
        <v>407</v>
      </c>
      <c r="C179" s="11">
        <f>SUMIF(players_equipos[player_id],players[[#This Row],[player_id]],players_equipos[puntos])+players[[#This Row],[puntos_eventos]]</f>
        <v>600</v>
      </c>
      <c r="D179" s="6" t="str">
        <f>LOOKUP(players[[#This Row],[puntos]],rangos[puntaje],rangos[rango])</f>
        <v>Blanco</v>
      </c>
      <c r="E179" s="4">
        <v>0</v>
      </c>
      <c r="F179" s="11" t="str">
        <f>IF(players[[#This Row],[coh]]=1,"COH",IF(INDEX(players_equipos[activo],MATCH(players[[#This Row],[player_id]],players_equipos[player_id],0))=1,INDEX(players_equipos[casa],MATCH(players[[#This Row],[player_id]],players_equipos[player_id],0)),"Mendigo"))</f>
        <v>Mendigo</v>
      </c>
      <c r="G179" s="11" t="str">
        <f>IF(players[[#This Row],[coh]]=1,"Inactivo",IF(INDEX(players_equipos[activo],MATCH(players[[#This Row],[player_id]],players_equipos[player_id],0))=1,INDEX(players_equipos[nombre],MATCH(players[[#This Row],[player_id]],players_equipos[player_id],0)),"Inactivo"))</f>
        <v>Inactivo</v>
      </c>
      <c r="H179" s="11" t="str" cm="1">
        <f t="array" ref="H179">VLOOKUP(players[[#This Row],[player_id]],IF(players_equipos[categoria]="Monster",players_equipos[],""),8,FALSE)</f>
        <v>ESJERGON</v>
      </c>
      <c r="I179" s="11" cm="1">
        <f t="array" ref="I179">VLOOKUP(players[[#This Row],[player_id]],IF(players_equipos[categoria]="Monster",players_equipos[],""),3,FALSE)</f>
        <v>600</v>
      </c>
      <c r="J179" s="11" t="e" cm="1">
        <f t="array" ref="J179">VLOOKUP(players[[#This Row],[player_id]],IF(players_equipos[categoria]="Sumo",players_equipos[],""),8,FALSE)</f>
        <v>#N/A</v>
      </c>
      <c r="K179" s="11" t="e" cm="1">
        <f t="array" ref="K179">VLOOKUP(players[[#This Row],[player_id]],IF(players_equipos[categoria]="Sumo",players_equipos[],""),3,FALSE)</f>
        <v>#N/A</v>
      </c>
      <c r="L179" s="11" t="e" cm="1">
        <f t="array" ref="L179">VLOOKUP(players[[#This Row],[player_id]],IF(players_equipos[categoria]="Rover",players_equipos[],""),8,FALSE)</f>
        <v>#N/A</v>
      </c>
      <c r="M179" s="11" t="e" cm="1">
        <f t="array" ref="M179">VLOOKUP(players[[#This Row],[player_id]],IF(players_equipos[categoria]="Rover",players_equipos[],""),3,FALSE)</f>
        <v>#N/A</v>
      </c>
      <c r="N179" s="11">
        <f>SUMIF(eventos[player_id],players[[#This Row],[player_id]],eventos[puntos])+SUMIF(asistencia_eventos[player_id],players[[#This Row],[player_id]],asistencia_eventos[puntos])</f>
        <v>0</v>
      </c>
      <c r="O179" s="8"/>
      <c r="Q179"/>
    </row>
    <row r="180" spans="1:17" x14ac:dyDescent="0.25">
      <c r="A180">
        <v>1085104</v>
      </c>
      <c r="B180" t="s">
        <v>83</v>
      </c>
      <c r="C180" s="11">
        <f>SUMIF(players_equipos[player_id],players[[#This Row],[player_id]],players_equipos[puntos])+players[[#This Row],[puntos_eventos]]</f>
        <v>600</v>
      </c>
      <c r="D180" s="6" t="str">
        <f>LOOKUP(players[[#This Row],[puntos]],rangos[puntaje],rangos[rango])</f>
        <v>Blanco</v>
      </c>
      <c r="E180" s="4">
        <v>0</v>
      </c>
      <c r="F180" s="11" t="str">
        <f>IF(players[[#This Row],[coh]]=1,"COH",IF(INDEX(players_equipos[activo],MATCH(players[[#This Row],[player_id]],players_equipos[player_id],0))=1,INDEX(players_equipos[casa],MATCH(players[[#This Row],[player_id]],players_equipos[player_id],0)),"Mendigo"))</f>
        <v>Yellow Team</v>
      </c>
      <c r="G180" s="11" t="str">
        <f>IF(players[[#This Row],[coh]]=1,"Inactivo",IF(INDEX(players_equipos[activo],MATCH(players[[#This Row],[player_id]],players_equipos[player_id],0))=1,INDEX(players_equipos[nombre],MATCH(players[[#This Row],[player_id]],players_equipos[player_id],0)),"Inactivo"))</f>
        <v>Echo-Rogue</v>
      </c>
      <c r="H180" s="11" t="str" cm="1">
        <f t="array" ref="H180">VLOOKUP(players[[#This Row],[player_id]],IF(players_equipos[categoria]="Monster",players_equipos[],""),8,FALSE)</f>
        <v>Sigurd</v>
      </c>
      <c r="I180" s="11" cm="1">
        <f t="array" ref="I180">VLOOKUP(players[[#This Row],[player_id]],IF(players_equipos[categoria]="Monster",players_equipos[],""),3,FALSE)</f>
        <v>400</v>
      </c>
      <c r="J180" s="11" t="str" cm="1">
        <f t="array" ref="J180">VLOOKUP(players[[#This Row],[player_id]],IF(players_equipos[categoria]="Sumo",players_equipos[],""),8,FALSE)</f>
        <v>Echo-Rogue</v>
      </c>
      <c r="K180" s="11" cm="1">
        <f t="array" ref="K180">VLOOKUP(players[[#This Row],[player_id]],IF(players_equipos[categoria]="Sumo",players_equipos[],""),3,FALSE)</f>
        <v>200</v>
      </c>
      <c r="L180" s="11" t="e" cm="1">
        <f t="array" ref="L180">VLOOKUP(players[[#This Row],[player_id]],IF(players_equipos[categoria]="Rover",players_equipos[],""),8,FALSE)</f>
        <v>#N/A</v>
      </c>
      <c r="M180" s="11" t="e" cm="1">
        <f t="array" ref="M180">VLOOKUP(players[[#This Row],[player_id]],IF(players_equipos[categoria]="Rover",players_equipos[],""),3,FALSE)</f>
        <v>#N/A</v>
      </c>
      <c r="N180" s="11">
        <f>SUMIF(eventos[player_id],players[[#This Row],[player_id]],eventos[puntos])+SUMIF(asistencia_eventos[player_id],players[[#This Row],[player_id]],asistencia_eventos[puntos])</f>
        <v>0</v>
      </c>
      <c r="O180" s="8"/>
      <c r="Q180"/>
    </row>
    <row r="181" spans="1:17" x14ac:dyDescent="0.25">
      <c r="A181">
        <v>1077416</v>
      </c>
      <c r="B181" t="s">
        <v>297</v>
      </c>
      <c r="C181" s="11">
        <f>SUMIF(players_equipos[player_id],players[[#This Row],[player_id]],players_equipos[puntos])+players[[#This Row],[puntos_eventos]]</f>
        <v>600</v>
      </c>
      <c r="D181" s="6" t="str">
        <f>LOOKUP(players[[#This Row],[puntos]],rangos[puntaje],rangos[rango])</f>
        <v>Blanco</v>
      </c>
      <c r="E181" s="4">
        <v>0</v>
      </c>
      <c r="F181" s="11" t="str">
        <f>IF(players[[#This Row],[coh]]=1,"COH",IF(INDEX(players_equipos[activo],MATCH(players[[#This Row],[player_id]],players_equipos[player_id],0))=1,INDEX(players_equipos[casa],MATCH(players[[#This Row],[player_id]],players_equipos[player_id],0)),"Mendigo"))</f>
        <v>Mendigo</v>
      </c>
      <c r="G181" s="11" t="str">
        <f>IF(players[[#This Row],[coh]]=1,"Inactivo",IF(INDEX(players_equipos[activo],MATCH(players[[#This Row],[player_id]],players_equipos[player_id],0))=1,INDEX(players_equipos[nombre],MATCH(players[[#This Row],[player_id]],players_equipos[player_id],0)),"Inactivo"))</f>
        <v>Inactivo</v>
      </c>
      <c r="H181" s="11" t="str" cm="1">
        <f t="array" ref="H181">VLOOKUP(players[[#This Row],[player_id]],IF(players_equipos[categoria]="Monster",players_equipos[],""),8,FALSE)</f>
        <v>Speedy GME*</v>
      </c>
      <c r="I181" s="11" cm="1">
        <f t="array" ref="I181">VLOOKUP(players[[#This Row],[player_id]],IF(players_equipos[categoria]="Monster",players_equipos[],""),3,FALSE)</f>
        <v>200</v>
      </c>
      <c r="J181" s="11" t="str" cm="1">
        <f t="array" ref="J181">VLOOKUP(players[[#This Row],[player_id]],IF(players_equipos[categoria]="Sumo",players_equipos[],""),8,FALSE)</f>
        <v>Speedy GME</v>
      </c>
      <c r="K181" s="11" cm="1">
        <f t="array" ref="K181">VLOOKUP(players[[#This Row],[player_id]],IF(players_equipos[categoria]="Sumo",players_equipos[],""),3,FALSE)</f>
        <v>200</v>
      </c>
      <c r="L181" s="11" t="e" cm="1">
        <f t="array" ref="L181">VLOOKUP(players[[#This Row],[player_id]],IF(players_equipos[categoria]="Rover",players_equipos[],""),8,FALSE)</f>
        <v>#N/A</v>
      </c>
      <c r="M181" s="11" t="e" cm="1">
        <f t="array" ref="M181">VLOOKUP(players[[#This Row],[player_id]],IF(players_equipos[categoria]="Rover",players_equipos[],""),3,FALSE)</f>
        <v>#N/A</v>
      </c>
      <c r="N181" s="11">
        <f>SUMIF(eventos[player_id],players[[#This Row],[player_id]],eventos[puntos])+SUMIF(asistencia_eventos[player_id],players[[#This Row],[player_id]],asistencia_eventos[puntos])</f>
        <v>0</v>
      </c>
      <c r="O181" s="8"/>
      <c r="Q181"/>
    </row>
    <row r="182" spans="1:17" x14ac:dyDescent="0.25">
      <c r="A182">
        <v>1076277</v>
      </c>
      <c r="B182" t="s">
        <v>307</v>
      </c>
      <c r="C182" s="11">
        <f>SUMIF(players_equipos[player_id],players[[#This Row],[player_id]],players_equipos[puntos])+players[[#This Row],[puntos_eventos]]</f>
        <v>600</v>
      </c>
      <c r="D182" s="6" t="str">
        <f>LOOKUP(players[[#This Row],[puntos]],rangos[puntaje],rangos[rango])</f>
        <v>Blanco</v>
      </c>
      <c r="E182" s="4">
        <v>0</v>
      </c>
      <c r="F182" s="11" t="str">
        <f>IF(players[[#This Row],[coh]]=1,"COH",IF(INDEX(players_equipos[activo],MATCH(players[[#This Row],[player_id]],players_equipos[player_id],0))=1,INDEX(players_equipos[casa],MATCH(players[[#This Row],[player_id]],players_equipos[player_id],0)),"Mendigo"))</f>
        <v>Mendigo</v>
      </c>
      <c r="G182" s="11" t="str">
        <f>IF(players[[#This Row],[coh]]=1,"Inactivo",IF(INDEX(players_equipos[activo],MATCH(players[[#This Row],[player_id]],players_equipos[player_id],0))=1,INDEX(players_equipos[nombre],MATCH(players[[#This Row],[player_id]],players_equipos[player_id],0)),"Inactivo"))</f>
        <v>Inactivo</v>
      </c>
      <c r="H182" s="11" t="str" cm="1">
        <f t="array" ref="H182">VLOOKUP(players[[#This Row],[player_id]],IF(players_equipos[categoria]="Monster",players_equipos[],""),8,FALSE)</f>
        <v>Luxor 2.0</v>
      </c>
      <c r="I182" s="11" cm="1">
        <f t="array" ref="I182">VLOOKUP(players[[#This Row],[player_id]],IF(players_equipos[categoria]="Monster",players_equipos[],""),3,FALSE)</f>
        <v>200</v>
      </c>
      <c r="J182" s="11" t="str" cm="1">
        <f t="array" ref="J182">VLOOKUP(players[[#This Row],[player_id]],IF(players_equipos[categoria]="Sumo",players_equipos[],""),8,FALSE)</f>
        <v>Arzeus</v>
      </c>
      <c r="K182" s="11" cm="1">
        <f t="array" ref="K182">VLOOKUP(players[[#This Row],[player_id]],IF(players_equipos[categoria]="Sumo",players_equipos[],""),3,FALSE)</f>
        <v>400</v>
      </c>
      <c r="L182" s="11" t="e" cm="1">
        <f t="array" ref="L182">VLOOKUP(players[[#This Row],[player_id]],IF(players_equipos[categoria]="Rover",players_equipos[],""),8,FALSE)</f>
        <v>#N/A</v>
      </c>
      <c r="M182" s="11" t="e" cm="1">
        <f t="array" ref="M182">VLOOKUP(players[[#This Row],[player_id]],IF(players_equipos[categoria]="Rover",players_equipos[],""),3,FALSE)</f>
        <v>#N/A</v>
      </c>
      <c r="N182" s="11">
        <f>SUMIF(eventos[player_id],players[[#This Row],[player_id]],eventos[puntos])+SUMIF(asistencia_eventos[player_id],players[[#This Row],[player_id]],asistencia_eventos[puntos])</f>
        <v>0</v>
      </c>
      <c r="O182" s="8"/>
      <c r="Q182"/>
    </row>
    <row r="183" spans="1:17" x14ac:dyDescent="0.25">
      <c r="A183">
        <v>1075542</v>
      </c>
      <c r="B183" t="s">
        <v>406</v>
      </c>
      <c r="C183" s="11">
        <f>SUMIF(players_equipos[player_id],players[[#This Row],[player_id]],players_equipos[puntos])+players[[#This Row],[puntos_eventos]]</f>
        <v>600</v>
      </c>
      <c r="D183" s="6" t="str">
        <f>LOOKUP(players[[#This Row],[puntos]],rangos[puntaje],rangos[rango])</f>
        <v>Blanco</v>
      </c>
      <c r="E183" s="4">
        <v>0</v>
      </c>
      <c r="F183" s="11" t="str">
        <f>IF(players[[#This Row],[coh]]=1,"COH",IF(INDEX(players_equipos[activo],MATCH(players[[#This Row],[player_id]],players_equipos[player_id],0))=1,INDEX(players_equipos[casa],MATCH(players[[#This Row],[player_id]],players_equipos[player_id],0)),"Mendigo"))</f>
        <v>Mendigo</v>
      </c>
      <c r="G183" s="11" t="str">
        <f>IF(players[[#This Row],[coh]]=1,"Inactivo",IF(INDEX(players_equipos[activo],MATCH(players[[#This Row],[player_id]],players_equipos[player_id],0))=1,INDEX(players_equipos[nombre],MATCH(players[[#This Row],[player_id]],players_equipos[player_id],0)),"Inactivo"))</f>
        <v>Inactivo</v>
      </c>
      <c r="H183" s="11" t="str" cm="1">
        <f t="array" ref="H183">VLOOKUP(players[[#This Row],[player_id]],IF(players_equipos[categoria]="Monster",players_equipos[],""),8,FALSE)</f>
        <v>ESJERGON</v>
      </c>
      <c r="I183" s="11" cm="1">
        <f t="array" ref="I183">VLOOKUP(players[[#This Row],[player_id]],IF(players_equipos[categoria]="Monster",players_equipos[],""),3,FALSE)</f>
        <v>600</v>
      </c>
      <c r="J183" s="11" t="e" cm="1">
        <f t="array" ref="J183">VLOOKUP(players[[#This Row],[player_id]],IF(players_equipos[categoria]="Sumo",players_equipos[],""),8,FALSE)</f>
        <v>#N/A</v>
      </c>
      <c r="K183" s="11" t="e" cm="1">
        <f t="array" ref="K183">VLOOKUP(players[[#This Row],[player_id]],IF(players_equipos[categoria]="Sumo",players_equipos[],""),3,FALSE)</f>
        <v>#N/A</v>
      </c>
      <c r="L183" s="11" t="e" cm="1">
        <f t="array" ref="L183">VLOOKUP(players[[#This Row],[player_id]],IF(players_equipos[categoria]="Rover",players_equipos[],""),8,FALSE)</f>
        <v>#N/A</v>
      </c>
      <c r="M183" s="11" t="e" cm="1">
        <f t="array" ref="M183">VLOOKUP(players[[#This Row],[player_id]],IF(players_equipos[categoria]="Rover",players_equipos[],""),3,FALSE)</f>
        <v>#N/A</v>
      </c>
      <c r="N183" s="11">
        <f>SUMIF(eventos[player_id],players[[#This Row],[player_id]],eventos[puntos])+SUMIF(asistencia_eventos[player_id],players[[#This Row],[player_id]],asistencia_eventos[puntos])</f>
        <v>0</v>
      </c>
      <c r="O183" s="8"/>
      <c r="Q183"/>
    </row>
    <row r="184" spans="1:17" x14ac:dyDescent="0.25">
      <c r="A184">
        <v>1075188</v>
      </c>
      <c r="B184" t="s">
        <v>371</v>
      </c>
      <c r="C184" s="11">
        <f>SUMIF(players_equipos[player_id],players[[#This Row],[player_id]],players_equipos[puntos])+players[[#This Row],[puntos_eventos]]</f>
        <v>600</v>
      </c>
      <c r="D184" s="6" t="str">
        <f>LOOKUP(players[[#This Row],[puntos]],rangos[puntaje],rangos[rango])</f>
        <v>Blanco</v>
      </c>
      <c r="E184" s="4">
        <v>0</v>
      </c>
      <c r="F184" s="11" t="str">
        <f>IF(players[[#This Row],[coh]]=1,"COH",IF(INDEX(players_equipos[activo],MATCH(players[[#This Row],[player_id]],players_equipos[player_id],0))=1,INDEX(players_equipos[casa],MATCH(players[[#This Row],[player_id]],players_equipos[player_id],0)),"Mendigo"))</f>
        <v>Mendigo</v>
      </c>
      <c r="G184" s="11" t="str">
        <f>IF(players[[#This Row],[coh]]=1,"Inactivo",IF(INDEX(players_equipos[activo],MATCH(players[[#This Row],[player_id]],players_equipos[player_id],0))=1,INDEX(players_equipos[nombre],MATCH(players[[#This Row],[player_id]],players_equipos[player_id],0)),"Inactivo"))</f>
        <v>Inactivo</v>
      </c>
      <c r="H184" s="11" t="str" cm="1">
        <f t="array" ref="H184">VLOOKUP(players[[#This Row],[player_id]],IF(players_equipos[categoria]="Monster",players_equipos[],""),8,FALSE)</f>
        <v>Speedy GME*</v>
      </c>
      <c r="I184" s="11" cm="1">
        <f t="array" ref="I184">VLOOKUP(players[[#This Row],[player_id]],IF(players_equipos[categoria]="Monster",players_equipos[],""),3,FALSE)</f>
        <v>200</v>
      </c>
      <c r="J184" s="11" t="str" cm="1">
        <f t="array" ref="J184">VLOOKUP(players[[#This Row],[player_id]],IF(players_equipos[categoria]="Sumo",players_equipos[],""),8,FALSE)</f>
        <v>Speedy GME</v>
      </c>
      <c r="K184" s="11" cm="1">
        <f t="array" ref="K184">VLOOKUP(players[[#This Row],[player_id]],IF(players_equipos[categoria]="Sumo",players_equipos[],""),3,FALSE)</f>
        <v>200</v>
      </c>
      <c r="L184" s="11" t="e" cm="1">
        <f t="array" ref="L184">VLOOKUP(players[[#This Row],[player_id]],IF(players_equipos[categoria]="Rover",players_equipos[],""),8,FALSE)</f>
        <v>#N/A</v>
      </c>
      <c r="M184" s="11" t="e" cm="1">
        <f t="array" ref="M184">VLOOKUP(players[[#This Row],[player_id]],IF(players_equipos[categoria]="Rover",players_equipos[],""),3,FALSE)</f>
        <v>#N/A</v>
      </c>
      <c r="N184" s="11">
        <f>SUMIF(eventos[player_id],players[[#This Row],[player_id]],eventos[puntos])+SUMIF(asistencia_eventos[player_id],players[[#This Row],[player_id]],asistencia_eventos[puntos])</f>
        <v>0</v>
      </c>
      <c r="O184" s="8"/>
      <c r="Q184"/>
    </row>
    <row r="185" spans="1:17" x14ac:dyDescent="0.25">
      <c r="A185">
        <v>1075105</v>
      </c>
      <c r="B185" t="s">
        <v>314</v>
      </c>
      <c r="C185" s="11">
        <f>SUMIF(players_equipos[player_id],players[[#This Row],[player_id]],players_equipos[puntos])+players[[#This Row],[puntos_eventos]]</f>
        <v>600</v>
      </c>
      <c r="D185" s="6" t="str">
        <f>LOOKUP(players[[#This Row],[puntos]],rangos[puntaje],rangos[rango])</f>
        <v>Blanco</v>
      </c>
      <c r="E185" s="4">
        <v>0</v>
      </c>
      <c r="F185" s="11" t="str">
        <f>IF(players[[#This Row],[coh]]=1,"COH",IF(INDEX(players_equipos[activo],MATCH(players[[#This Row],[player_id]],players_equipos[player_id],0))=1,INDEX(players_equipos[casa],MATCH(players[[#This Row],[player_id]],players_equipos[player_id],0)),"Mendigo"))</f>
        <v>Blue Team</v>
      </c>
      <c r="G185" s="11" t="str">
        <f>IF(players[[#This Row],[coh]]=1,"Inactivo",IF(INDEX(players_equipos[activo],MATCH(players[[#This Row],[player_id]],players_equipos[player_id],0))=1,INDEX(players_equipos[nombre],MATCH(players[[#This Row],[player_id]],players_equipos[player_id],0)),"Inactivo"))</f>
        <v>Tamioka San</v>
      </c>
      <c r="H185" s="11" t="str" cm="1">
        <f t="array" ref="H185">VLOOKUP(players[[#This Row],[player_id]],IF(players_equipos[categoria]="Monster",players_equipos[],""),8,FALSE)</f>
        <v>Blacky Shadow</v>
      </c>
      <c r="I185" s="11" cm="1">
        <f t="array" ref="I185">VLOOKUP(players[[#This Row],[player_id]],IF(players_equipos[categoria]="Monster",players_equipos[],""),3,FALSE)</f>
        <v>400</v>
      </c>
      <c r="J185" s="11" t="str" cm="1">
        <f t="array" ref="J185">VLOOKUP(players[[#This Row],[player_id]],IF(players_equipos[categoria]="Sumo",players_equipos[],""),8,FALSE)</f>
        <v>Tamioka San</v>
      </c>
      <c r="K185" s="11" cm="1">
        <f t="array" ref="K185">VLOOKUP(players[[#This Row],[player_id]],IF(players_equipos[categoria]="Sumo",players_equipos[],""),3,FALSE)</f>
        <v>200</v>
      </c>
      <c r="L185" s="11" t="e" cm="1">
        <f t="array" ref="L185">VLOOKUP(players[[#This Row],[player_id]],IF(players_equipos[categoria]="Rover",players_equipos[],""),8,FALSE)</f>
        <v>#N/A</v>
      </c>
      <c r="M185" s="11" t="e" cm="1">
        <f t="array" ref="M185">VLOOKUP(players[[#This Row],[player_id]],IF(players_equipos[categoria]="Rover",players_equipos[],""),3,FALSE)</f>
        <v>#N/A</v>
      </c>
      <c r="N185" s="11">
        <f>SUMIF(eventos[player_id],players[[#This Row],[player_id]],eventos[puntos])+SUMIF(asistencia_eventos[player_id],players[[#This Row],[player_id]],asistencia_eventos[puntos])</f>
        <v>0</v>
      </c>
      <c r="O185" s="8"/>
      <c r="Q185"/>
    </row>
    <row r="186" spans="1:17" x14ac:dyDescent="0.25">
      <c r="A186">
        <v>1073830</v>
      </c>
      <c r="B186" t="s">
        <v>539</v>
      </c>
      <c r="C186" s="11">
        <f>SUMIF(players_equipos[player_id],players[[#This Row],[player_id]],players_equipos[puntos])+players[[#This Row],[puntos_eventos]]</f>
        <v>600</v>
      </c>
      <c r="D186" s="6" t="str">
        <f>LOOKUP(players[[#This Row],[puntos]],rangos[puntaje],rangos[rango])</f>
        <v>Blanco</v>
      </c>
      <c r="E186" s="4">
        <v>0</v>
      </c>
      <c r="F186" s="11" t="str">
        <f>IF(players[[#This Row],[coh]]=1,"COH",IF(INDEX(players_equipos[activo],MATCH(players[[#This Row],[player_id]],players_equipos[player_id],0))=1,INDEX(players_equipos[casa],MATCH(players[[#This Row],[player_id]],players_equipos[player_id],0)),"Mendigo"))</f>
        <v>Mendigo</v>
      </c>
      <c r="G186" s="11" t="str">
        <f>IF(players[[#This Row],[coh]]=1,"Inactivo",IF(INDEX(players_equipos[activo],MATCH(players[[#This Row],[player_id]],players_equipos[player_id],0))=1,INDEX(players_equipos[nombre],MATCH(players[[#This Row],[player_id]],players_equipos[player_id],0)),"Inactivo"))</f>
        <v>Inactivo</v>
      </c>
      <c r="H186" s="11" t="str" cm="1">
        <f t="array" ref="H186">VLOOKUP(players[[#This Row],[player_id]],IF(players_equipos[categoria]="Monster",players_equipos[],""),8,FALSE)</f>
        <v>Shadow Wolf</v>
      </c>
      <c r="I186" s="11" cm="1">
        <f t="array" ref="I186">VLOOKUP(players[[#This Row],[player_id]],IF(players_equipos[categoria]="Monster",players_equipos[],""),3,FALSE)</f>
        <v>600</v>
      </c>
      <c r="J186" s="11" t="e" cm="1">
        <f t="array" ref="J186">VLOOKUP(players[[#This Row],[player_id]],IF(players_equipos[categoria]="Sumo",players_equipos[],""),8,FALSE)</f>
        <v>#N/A</v>
      </c>
      <c r="K186" s="11" t="e" cm="1">
        <f t="array" ref="K186">VLOOKUP(players[[#This Row],[player_id]],IF(players_equipos[categoria]="Sumo",players_equipos[],""),3,FALSE)</f>
        <v>#N/A</v>
      </c>
      <c r="L186" s="11" t="e" cm="1">
        <f t="array" ref="L186">VLOOKUP(players[[#This Row],[player_id]],IF(players_equipos[categoria]="Rover",players_equipos[],""),8,FALSE)</f>
        <v>#N/A</v>
      </c>
      <c r="M186" s="11" t="e" cm="1">
        <f t="array" ref="M186">VLOOKUP(players[[#This Row],[player_id]],IF(players_equipos[categoria]="Rover",players_equipos[],""),3,FALSE)</f>
        <v>#N/A</v>
      </c>
      <c r="N186" s="11">
        <f>SUMIF(eventos[player_id],players[[#This Row],[player_id]],eventos[puntos])+SUMIF(asistencia_eventos[player_id],players[[#This Row],[player_id]],asistencia_eventos[puntos])</f>
        <v>0</v>
      </c>
      <c r="O186" s="8"/>
      <c r="Q186"/>
    </row>
    <row r="187" spans="1:17" x14ac:dyDescent="0.25">
      <c r="A187">
        <v>1072615</v>
      </c>
      <c r="B187" t="s">
        <v>541</v>
      </c>
      <c r="C187" s="11">
        <f>SUMIF(players_equipos[player_id],players[[#This Row],[player_id]],players_equipos[puntos])+players[[#This Row],[puntos_eventos]]</f>
        <v>600</v>
      </c>
      <c r="D187" s="6" t="str">
        <f>LOOKUP(players[[#This Row],[puntos]],rangos[puntaje],rangos[rango])</f>
        <v>Blanco</v>
      </c>
      <c r="E187" s="4">
        <v>0</v>
      </c>
      <c r="F187" s="11" t="str">
        <f>IF(players[[#This Row],[coh]]=1,"COH",IF(INDEX(players_equipos[activo],MATCH(players[[#This Row],[player_id]],players_equipos[player_id],0))=1,INDEX(players_equipos[casa],MATCH(players[[#This Row],[player_id]],players_equipos[player_id],0)),"Mendigo"))</f>
        <v>Mendigo</v>
      </c>
      <c r="G187" s="11" t="str">
        <f>IF(players[[#This Row],[coh]]=1,"Inactivo",IF(INDEX(players_equipos[activo],MATCH(players[[#This Row],[player_id]],players_equipos[player_id],0))=1,INDEX(players_equipos[nombre],MATCH(players[[#This Row],[player_id]],players_equipos[player_id],0)),"Inactivo"))</f>
        <v>Inactivo</v>
      </c>
      <c r="H187" s="11" t="str" cm="1">
        <f t="array" ref="H187">VLOOKUP(players[[#This Row],[player_id]],IF(players_equipos[categoria]="Monster",players_equipos[],""),8,FALSE)</f>
        <v>Dexter</v>
      </c>
      <c r="I187" s="11" cm="1">
        <f t="array" ref="I187">VLOOKUP(players[[#This Row],[player_id]],IF(players_equipos[categoria]="Monster",players_equipos[],""),3,FALSE)</f>
        <v>600</v>
      </c>
      <c r="J187" s="11" t="e" cm="1">
        <f t="array" ref="J187">VLOOKUP(players[[#This Row],[player_id]],IF(players_equipos[categoria]="Sumo",players_equipos[],""),8,FALSE)</f>
        <v>#N/A</v>
      </c>
      <c r="K187" s="11" t="e" cm="1">
        <f t="array" ref="K187">VLOOKUP(players[[#This Row],[player_id]],IF(players_equipos[categoria]="Sumo",players_equipos[],""),3,FALSE)</f>
        <v>#N/A</v>
      </c>
      <c r="L187" s="11" t="e" cm="1">
        <f t="array" ref="L187">VLOOKUP(players[[#This Row],[player_id]],IF(players_equipos[categoria]="Rover",players_equipos[],""),8,FALSE)</f>
        <v>#N/A</v>
      </c>
      <c r="M187" s="11" t="e" cm="1">
        <f t="array" ref="M187">VLOOKUP(players[[#This Row],[player_id]],IF(players_equipos[categoria]="Rover",players_equipos[],""),3,FALSE)</f>
        <v>#N/A</v>
      </c>
      <c r="N187" s="11">
        <f>SUMIF(eventos[player_id],players[[#This Row],[player_id]],eventos[puntos])+SUMIF(asistencia_eventos[player_id],players[[#This Row],[player_id]],asistencia_eventos[puntos])</f>
        <v>0</v>
      </c>
      <c r="O187" s="8"/>
      <c r="Q187"/>
    </row>
    <row r="188" spans="1:17" x14ac:dyDescent="0.25">
      <c r="A188">
        <v>1072558</v>
      </c>
      <c r="B188" t="s">
        <v>517</v>
      </c>
      <c r="C188" s="11">
        <f>SUMIF(players_equipos[player_id],players[[#This Row],[player_id]],players_equipos[puntos])+players[[#This Row],[puntos_eventos]]</f>
        <v>600</v>
      </c>
      <c r="D188" s="6" t="str">
        <f>LOOKUP(players[[#This Row],[puntos]],rangos[puntaje],rangos[rango])</f>
        <v>Blanco</v>
      </c>
      <c r="E188" s="4">
        <v>0</v>
      </c>
      <c r="F188" s="11" t="str">
        <f>IF(players[[#This Row],[coh]]=1,"COH",IF(INDEX(players_equipos[activo],MATCH(players[[#This Row],[player_id]],players_equipos[player_id],0))=1,INDEX(players_equipos[casa],MATCH(players[[#This Row],[player_id]],players_equipos[player_id],0)),"Mendigo"))</f>
        <v>Mendigo</v>
      </c>
      <c r="G188" s="11" t="str">
        <f>IF(players[[#This Row],[coh]]=1,"Inactivo",IF(INDEX(players_equipos[activo],MATCH(players[[#This Row],[player_id]],players_equipos[player_id],0))=1,INDEX(players_equipos[nombre],MATCH(players[[#This Row],[player_id]],players_equipos[player_id],0)),"Inactivo"))</f>
        <v>Inactivo</v>
      </c>
      <c r="H188" s="11" t="str" cm="1">
        <f t="array" ref="H188">VLOOKUP(players[[#This Row],[player_id]],IF(players_equipos[categoria]="Monster",players_equipos[],""),8,FALSE)</f>
        <v>Guayubin</v>
      </c>
      <c r="I188" s="11" cm="1">
        <f t="array" ref="I188">VLOOKUP(players[[#This Row],[player_id]],IF(players_equipos[categoria]="Monster",players_equipos[],""),3,FALSE)</f>
        <v>600</v>
      </c>
      <c r="J188" s="11" t="e" cm="1">
        <f t="array" ref="J188">VLOOKUP(players[[#This Row],[player_id]],IF(players_equipos[categoria]="Sumo",players_equipos[],""),8,FALSE)</f>
        <v>#N/A</v>
      </c>
      <c r="K188" s="11" t="e" cm="1">
        <f t="array" ref="K188">VLOOKUP(players[[#This Row],[player_id]],IF(players_equipos[categoria]="Sumo",players_equipos[],""),3,FALSE)</f>
        <v>#N/A</v>
      </c>
      <c r="L188" s="11" t="e" cm="1">
        <f t="array" ref="L188">VLOOKUP(players[[#This Row],[player_id]],IF(players_equipos[categoria]="Rover",players_equipos[],""),8,FALSE)</f>
        <v>#N/A</v>
      </c>
      <c r="M188" s="11" t="e" cm="1">
        <f t="array" ref="M188">VLOOKUP(players[[#This Row],[player_id]],IF(players_equipos[categoria]="Rover",players_equipos[],""),3,FALSE)</f>
        <v>#N/A</v>
      </c>
      <c r="N188" s="11">
        <f>SUMIF(eventos[player_id],players[[#This Row],[player_id]],eventos[puntos])+SUMIF(asistencia_eventos[player_id],players[[#This Row],[player_id]],asistencia_eventos[puntos])</f>
        <v>0</v>
      </c>
      <c r="O188" s="8"/>
      <c r="Q188"/>
    </row>
    <row r="189" spans="1:17" x14ac:dyDescent="0.25">
      <c r="A189">
        <v>1072511</v>
      </c>
      <c r="B189" t="s">
        <v>538</v>
      </c>
      <c r="C189" s="11">
        <f>SUMIF(players_equipos[player_id],players[[#This Row],[player_id]],players_equipos[puntos])+players[[#This Row],[puntos_eventos]]</f>
        <v>600</v>
      </c>
      <c r="D189" s="6" t="str">
        <f>LOOKUP(players[[#This Row],[puntos]],rangos[puntaje],rangos[rango])</f>
        <v>Blanco</v>
      </c>
      <c r="E189" s="4">
        <v>0</v>
      </c>
      <c r="F189" s="11" t="str">
        <f>IF(players[[#This Row],[coh]]=1,"COH",IF(INDEX(players_equipos[activo],MATCH(players[[#This Row],[player_id]],players_equipos[player_id],0))=1,INDEX(players_equipos[casa],MATCH(players[[#This Row],[player_id]],players_equipos[player_id],0)),"Mendigo"))</f>
        <v>Mendigo</v>
      </c>
      <c r="G189" s="11" t="str">
        <f>IF(players[[#This Row],[coh]]=1,"Inactivo",IF(INDEX(players_equipos[activo],MATCH(players[[#This Row],[player_id]],players_equipos[player_id],0))=1,INDEX(players_equipos[nombre],MATCH(players[[#This Row],[player_id]],players_equipos[player_id],0)),"Inactivo"))</f>
        <v>Inactivo</v>
      </c>
      <c r="H189" s="11" t="str" cm="1">
        <f t="array" ref="H189">VLOOKUP(players[[#This Row],[player_id]],IF(players_equipos[categoria]="Monster",players_equipos[],""),8,FALSE)</f>
        <v>Curiosity</v>
      </c>
      <c r="I189" s="11" cm="1">
        <f t="array" ref="I189">VLOOKUP(players[[#This Row],[player_id]],IF(players_equipos[categoria]="Monster",players_equipos[],""),3,FALSE)</f>
        <v>600</v>
      </c>
      <c r="J189" s="11" t="e" cm="1">
        <f t="array" ref="J189">VLOOKUP(players[[#This Row],[player_id]],IF(players_equipos[categoria]="Sumo",players_equipos[],""),8,FALSE)</f>
        <v>#N/A</v>
      </c>
      <c r="K189" s="11" t="e" cm="1">
        <f t="array" ref="K189">VLOOKUP(players[[#This Row],[player_id]],IF(players_equipos[categoria]="Sumo",players_equipos[],""),3,FALSE)</f>
        <v>#N/A</v>
      </c>
      <c r="L189" s="11" t="e" cm="1">
        <f t="array" ref="L189">VLOOKUP(players[[#This Row],[player_id]],IF(players_equipos[categoria]="Rover",players_equipos[],""),8,FALSE)</f>
        <v>#N/A</v>
      </c>
      <c r="M189" s="11" t="e" cm="1">
        <f t="array" ref="M189">VLOOKUP(players[[#This Row],[player_id]],IF(players_equipos[categoria]="Rover",players_equipos[],""),3,FALSE)</f>
        <v>#N/A</v>
      </c>
      <c r="N189" s="11">
        <f>SUMIF(eventos[player_id],players[[#This Row],[player_id]],eventos[puntos])+SUMIF(asistencia_eventos[player_id],players[[#This Row],[player_id]],asistencia_eventos[puntos])</f>
        <v>0</v>
      </c>
      <c r="O189" s="8"/>
      <c r="Q189"/>
    </row>
    <row r="190" spans="1:17" x14ac:dyDescent="0.25">
      <c r="A190">
        <v>1072430</v>
      </c>
      <c r="B190" t="s">
        <v>537</v>
      </c>
      <c r="C190" s="11">
        <f>SUMIF(players_equipos[player_id],players[[#This Row],[player_id]],players_equipos[puntos])+players[[#This Row],[puntos_eventos]]</f>
        <v>600</v>
      </c>
      <c r="D190" s="6" t="str">
        <f>LOOKUP(players[[#This Row],[puntos]],rangos[puntaje],rangos[rango])</f>
        <v>Blanco</v>
      </c>
      <c r="E190" s="4">
        <v>0</v>
      </c>
      <c r="F190" s="11" t="str">
        <f>IF(players[[#This Row],[coh]]=1,"COH",IF(INDEX(players_equipos[activo],MATCH(players[[#This Row],[player_id]],players_equipos[player_id],0))=1,INDEX(players_equipos[casa],MATCH(players[[#This Row],[player_id]],players_equipos[player_id],0)),"Mendigo"))</f>
        <v>Mendigo</v>
      </c>
      <c r="G190" s="11" t="str">
        <f>IF(players[[#This Row],[coh]]=1,"Inactivo",IF(INDEX(players_equipos[activo],MATCH(players[[#This Row],[player_id]],players_equipos[player_id],0))=1,INDEX(players_equipos[nombre],MATCH(players[[#This Row],[player_id]],players_equipos[player_id],0)),"Inactivo"))</f>
        <v>Inactivo</v>
      </c>
      <c r="H190" s="11" t="str" cm="1">
        <f t="array" ref="H190">VLOOKUP(players[[#This Row],[player_id]],IF(players_equipos[categoria]="Monster",players_equipos[],""),8,FALSE)</f>
        <v>Curiosity</v>
      </c>
      <c r="I190" s="11" cm="1">
        <f t="array" ref="I190">VLOOKUP(players[[#This Row],[player_id]],IF(players_equipos[categoria]="Monster",players_equipos[],""),3,FALSE)</f>
        <v>600</v>
      </c>
      <c r="J190" s="11" t="e" cm="1">
        <f t="array" ref="J190">VLOOKUP(players[[#This Row],[player_id]],IF(players_equipos[categoria]="Sumo",players_equipos[],""),8,FALSE)</f>
        <v>#N/A</v>
      </c>
      <c r="K190" s="11" t="e" cm="1">
        <f t="array" ref="K190">VLOOKUP(players[[#This Row],[player_id]],IF(players_equipos[categoria]="Sumo",players_equipos[],""),3,FALSE)</f>
        <v>#N/A</v>
      </c>
      <c r="L190" s="11" t="e" cm="1">
        <f t="array" ref="L190">VLOOKUP(players[[#This Row],[player_id]],IF(players_equipos[categoria]="Rover",players_equipos[],""),8,FALSE)</f>
        <v>#N/A</v>
      </c>
      <c r="M190" s="11" t="e" cm="1">
        <f t="array" ref="M190">VLOOKUP(players[[#This Row],[player_id]],IF(players_equipos[categoria]="Rover",players_equipos[],""),3,FALSE)</f>
        <v>#N/A</v>
      </c>
      <c r="N190" s="11">
        <f>SUMIF(eventos[player_id],players[[#This Row],[player_id]],eventos[puntos])+SUMIF(asistencia_eventos[player_id],players[[#This Row],[player_id]],asistencia_eventos[puntos])</f>
        <v>0</v>
      </c>
      <c r="O190" s="8"/>
      <c r="Q190"/>
    </row>
    <row r="191" spans="1:17" x14ac:dyDescent="0.25">
      <c r="A191">
        <v>1072413</v>
      </c>
      <c r="B191" t="s">
        <v>325</v>
      </c>
      <c r="C191" s="11">
        <f>SUMIF(players_equipos[player_id],players[[#This Row],[player_id]],players_equipos[puntos])+players[[#This Row],[puntos_eventos]]</f>
        <v>600</v>
      </c>
      <c r="D191" s="6" t="str">
        <f>LOOKUP(players[[#This Row],[puntos]],rangos[puntaje],rangos[rango])</f>
        <v>Blanco</v>
      </c>
      <c r="E191" s="4">
        <v>0</v>
      </c>
      <c r="F191" s="11" t="str">
        <f>IF(players[[#This Row],[coh]]=1,"COH",IF(INDEX(players_equipos[activo],MATCH(players[[#This Row],[player_id]],players_equipos[player_id],0))=1,INDEX(players_equipos[casa],MATCH(players[[#This Row],[player_id]],players_equipos[player_id],0)),"Mendigo"))</f>
        <v>Mendigo</v>
      </c>
      <c r="G191" s="11" t="str">
        <f>IF(players[[#This Row],[coh]]=1,"Inactivo",IF(INDEX(players_equipos[activo],MATCH(players[[#This Row],[player_id]],players_equipos[player_id],0))=1,INDEX(players_equipos[nombre],MATCH(players[[#This Row],[player_id]],players_equipos[player_id],0)),"Inactivo"))</f>
        <v>Inactivo</v>
      </c>
      <c r="H191" s="11" t="str" cm="1">
        <f t="array" ref="H191">VLOOKUP(players[[#This Row],[player_id]],IF(players_equipos[categoria]="Monster",players_equipos[],""),8,FALSE)</f>
        <v>Camioneta 4x4</v>
      </c>
      <c r="I191" s="11" cm="1">
        <f t="array" ref="I191">VLOOKUP(players[[#This Row],[player_id]],IF(players_equipos[categoria]="Monster",players_equipos[],""),3,FALSE)</f>
        <v>600</v>
      </c>
      <c r="J191" s="11" t="str" cm="1">
        <f t="array" ref="J191">VLOOKUP(players[[#This Row],[player_id]],IF(players_equipos[categoria]="Sumo",players_equipos[],""),8,FALSE)</f>
        <v>Camioneta 4x4</v>
      </c>
      <c r="K191" s="11" cm="1">
        <f t="array" ref="K191">VLOOKUP(players[[#This Row],[player_id]],IF(players_equipos[categoria]="Sumo",players_equipos[],""),3,FALSE)</f>
        <v>0</v>
      </c>
      <c r="L191" s="11" t="e" cm="1">
        <f t="array" ref="L191">VLOOKUP(players[[#This Row],[player_id]],IF(players_equipos[categoria]="Rover",players_equipos[],""),8,FALSE)</f>
        <v>#N/A</v>
      </c>
      <c r="M191" s="11" t="e" cm="1">
        <f t="array" ref="M191">VLOOKUP(players[[#This Row],[player_id]],IF(players_equipos[categoria]="Rover",players_equipos[],""),3,FALSE)</f>
        <v>#N/A</v>
      </c>
      <c r="N191" s="11">
        <f>SUMIF(eventos[player_id],players[[#This Row],[player_id]],eventos[puntos])+SUMIF(asistencia_eventos[player_id],players[[#This Row],[player_id]],asistencia_eventos[puntos])</f>
        <v>0</v>
      </c>
      <c r="O191" s="8"/>
      <c r="Q191"/>
    </row>
    <row r="192" spans="1:17" x14ac:dyDescent="0.25">
      <c r="A192">
        <v>1072127</v>
      </c>
      <c r="B192" t="s">
        <v>540</v>
      </c>
      <c r="C192" s="11">
        <f>SUMIF(players_equipos[player_id],players[[#This Row],[player_id]],players_equipos[puntos])+players[[#This Row],[puntos_eventos]]</f>
        <v>600</v>
      </c>
      <c r="D192" s="6" t="str">
        <f>LOOKUP(players[[#This Row],[puntos]],rangos[puntaje],rangos[rango])</f>
        <v>Blanco</v>
      </c>
      <c r="E192" s="4">
        <v>0</v>
      </c>
      <c r="F192" s="11" t="str">
        <f>IF(players[[#This Row],[coh]]=1,"COH",IF(INDEX(players_equipos[activo],MATCH(players[[#This Row],[player_id]],players_equipos[player_id],0))=1,INDEX(players_equipos[casa],MATCH(players[[#This Row],[player_id]],players_equipos[player_id],0)),"Mendigo"))</f>
        <v>Mendigo</v>
      </c>
      <c r="G192" s="11" t="str">
        <f>IF(players[[#This Row],[coh]]=1,"Inactivo",IF(INDEX(players_equipos[activo],MATCH(players[[#This Row],[player_id]],players_equipos[player_id],0))=1,INDEX(players_equipos[nombre],MATCH(players[[#This Row],[player_id]],players_equipos[player_id],0)),"Inactivo"))</f>
        <v>Inactivo</v>
      </c>
      <c r="H192" s="11" t="str" cm="1">
        <f t="array" ref="H192">VLOOKUP(players[[#This Row],[player_id]],IF(players_equipos[categoria]="Monster",players_equipos[],""),8,FALSE)</f>
        <v>Dexter</v>
      </c>
      <c r="I192" s="11" cm="1">
        <f t="array" ref="I192">VLOOKUP(players[[#This Row],[player_id]],IF(players_equipos[categoria]="Monster",players_equipos[],""),3,FALSE)</f>
        <v>600</v>
      </c>
      <c r="J192" s="11" t="e" cm="1">
        <f t="array" ref="J192">VLOOKUP(players[[#This Row],[player_id]],IF(players_equipos[categoria]="Sumo",players_equipos[],""),8,FALSE)</f>
        <v>#N/A</v>
      </c>
      <c r="K192" s="11" t="e" cm="1">
        <f t="array" ref="K192">VLOOKUP(players[[#This Row],[player_id]],IF(players_equipos[categoria]="Sumo",players_equipos[],""),3,FALSE)</f>
        <v>#N/A</v>
      </c>
      <c r="L192" s="11" t="e" cm="1">
        <f t="array" ref="L192">VLOOKUP(players[[#This Row],[player_id]],IF(players_equipos[categoria]="Rover",players_equipos[],""),8,FALSE)</f>
        <v>#N/A</v>
      </c>
      <c r="M192" s="11" t="e" cm="1">
        <f t="array" ref="M192">VLOOKUP(players[[#This Row],[player_id]],IF(players_equipos[categoria]="Rover",players_equipos[],""),3,FALSE)</f>
        <v>#N/A</v>
      </c>
      <c r="N192" s="11">
        <f>SUMIF(eventos[player_id],players[[#This Row],[player_id]],eventos[puntos])+SUMIF(asistencia_eventos[player_id],players[[#This Row],[player_id]],asistencia_eventos[puntos])</f>
        <v>0</v>
      </c>
      <c r="O192" s="8"/>
      <c r="Q192"/>
    </row>
    <row r="193" spans="1:17" x14ac:dyDescent="0.25">
      <c r="A193">
        <v>1071910</v>
      </c>
      <c r="B193" t="s">
        <v>508</v>
      </c>
      <c r="C193" s="11">
        <f>SUMIF(players_equipos[player_id],players[[#This Row],[player_id]],players_equipos[puntos])+players[[#This Row],[puntos_eventos]]</f>
        <v>600</v>
      </c>
      <c r="D193" s="6" t="str">
        <f>LOOKUP(players[[#This Row],[puntos]],rangos[puntaje],rangos[rango])</f>
        <v>Blanco</v>
      </c>
      <c r="E193" s="4">
        <v>0</v>
      </c>
      <c r="F193" s="11" t="str">
        <f>IF(players[[#This Row],[coh]]=1,"COH",IF(INDEX(players_equipos[activo],MATCH(players[[#This Row],[player_id]],players_equipos[player_id],0))=1,INDEX(players_equipos[casa],MATCH(players[[#This Row],[player_id]],players_equipos[player_id],0)),"Mendigo"))</f>
        <v>Mendigo</v>
      </c>
      <c r="G193" s="11" t="str">
        <f>IF(players[[#This Row],[coh]]=1,"Inactivo",IF(INDEX(players_equipos[activo],MATCH(players[[#This Row],[player_id]],players_equipos[player_id],0))=1,INDEX(players_equipos[nombre],MATCH(players[[#This Row],[player_id]],players_equipos[player_id],0)),"Inactivo"))</f>
        <v>Inactivo</v>
      </c>
      <c r="H193" s="11" t="str" cm="1">
        <f t="array" ref="H193">VLOOKUP(players[[#This Row],[player_id]],IF(players_equipos[categoria]="Monster",players_equipos[],""),8,FALSE)</f>
        <v>Rokusho</v>
      </c>
      <c r="I193" s="11" cm="1">
        <f t="array" ref="I193">VLOOKUP(players[[#This Row],[player_id]],IF(players_equipos[categoria]="Monster",players_equipos[],""),3,FALSE)</f>
        <v>600</v>
      </c>
      <c r="J193" s="11" t="e" cm="1">
        <f t="array" ref="J193">VLOOKUP(players[[#This Row],[player_id]],IF(players_equipos[categoria]="Sumo",players_equipos[],""),8,FALSE)</f>
        <v>#N/A</v>
      </c>
      <c r="K193" s="11" t="e" cm="1">
        <f t="array" ref="K193">VLOOKUP(players[[#This Row],[player_id]],IF(players_equipos[categoria]="Sumo",players_equipos[],""),3,FALSE)</f>
        <v>#N/A</v>
      </c>
      <c r="L193" s="11" t="e" cm="1">
        <f t="array" ref="L193">VLOOKUP(players[[#This Row],[player_id]],IF(players_equipos[categoria]="Rover",players_equipos[],""),8,FALSE)</f>
        <v>#N/A</v>
      </c>
      <c r="M193" s="11" t="e" cm="1">
        <f t="array" ref="M193">VLOOKUP(players[[#This Row],[player_id]],IF(players_equipos[categoria]="Rover",players_equipos[],""),3,FALSE)</f>
        <v>#N/A</v>
      </c>
      <c r="N193" s="11">
        <f>SUMIF(eventos[player_id],players[[#This Row],[player_id]],eventos[puntos])+SUMIF(asistencia_eventos[player_id],players[[#This Row],[player_id]],asistencia_eventos[puntos])</f>
        <v>0</v>
      </c>
      <c r="O193" s="8"/>
      <c r="Q193"/>
    </row>
    <row r="194" spans="1:17" x14ac:dyDescent="0.25">
      <c r="A194">
        <v>1071871</v>
      </c>
      <c r="B194" t="s">
        <v>527</v>
      </c>
      <c r="C194" s="11">
        <f>SUMIF(players_equipos[player_id],players[[#This Row],[player_id]],players_equipos[puntos])+players[[#This Row],[puntos_eventos]]</f>
        <v>600</v>
      </c>
      <c r="D194" s="6" t="str">
        <f>LOOKUP(players[[#This Row],[puntos]],rangos[puntaje],rangos[rango])</f>
        <v>Blanco</v>
      </c>
      <c r="E194" s="4">
        <v>0</v>
      </c>
      <c r="F194" s="11" t="str">
        <f>IF(players[[#This Row],[coh]]=1,"COH",IF(INDEX(players_equipos[activo],MATCH(players[[#This Row],[player_id]],players_equipos[player_id],0))=1,INDEX(players_equipos[casa],MATCH(players[[#This Row],[player_id]],players_equipos[player_id],0)),"Mendigo"))</f>
        <v>Mendigo</v>
      </c>
      <c r="G194" s="11" t="str">
        <f>IF(players[[#This Row],[coh]]=1,"Inactivo",IF(INDEX(players_equipos[activo],MATCH(players[[#This Row],[player_id]],players_equipos[player_id],0))=1,INDEX(players_equipos[nombre],MATCH(players[[#This Row],[player_id]],players_equipos[player_id],0)),"Inactivo"))</f>
        <v>Inactivo</v>
      </c>
      <c r="H194" s="11" t="str" cm="1">
        <f t="array" ref="H194">VLOOKUP(players[[#This Row],[player_id]],IF(players_equipos[categoria]="Monster",players_equipos[],""),8,FALSE)</f>
        <v>SkyFather</v>
      </c>
      <c r="I194" s="11" cm="1">
        <f t="array" ref="I194">VLOOKUP(players[[#This Row],[player_id]],IF(players_equipos[categoria]="Monster",players_equipos[],""),3,FALSE)</f>
        <v>600</v>
      </c>
      <c r="J194" s="11" t="e" cm="1">
        <f t="array" ref="J194">VLOOKUP(players[[#This Row],[player_id]],IF(players_equipos[categoria]="Sumo",players_equipos[],""),8,FALSE)</f>
        <v>#N/A</v>
      </c>
      <c r="K194" s="11" t="e" cm="1">
        <f t="array" ref="K194">VLOOKUP(players[[#This Row],[player_id]],IF(players_equipos[categoria]="Sumo",players_equipos[],""),3,FALSE)</f>
        <v>#N/A</v>
      </c>
      <c r="L194" s="11" t="e" cm="1">
        <f t="array" ref="L194">VLOOKUP(players[[#This Row],[player_id]],IF(players_equipos[categoria]="Rover",players_equipos[],""),8,FALSE)</f>
        <v>#N/A</v>
      </c>
      <c r="M194" s="11" t="e" cm="1">
        <f t="array" ref="M194">VLOOKUP(players[[#This Row],[player_id]],IF(players_equipos[categoria]="Rover",players_equipos[],""),3,FALSE)</f>
        <v>#N/A</v>
      </c>
      <c r="N194" s="11">
        <f>SUMIF(eventos[player_id],players[[#This Row],[player_id]],eventos[puntos])+SUMIF(asistencia_eventos[player_id],players[[#This Row],[player_id]],asistencia_eventos[puntos])</f>
        <v>0</v>
      </c>
      <c r="O194" s="8"/>
      <c r="Q194"/>
    </row>
    <row r="195" spans="1:17" x14ac:dyDescent="0.25">
      <c r="A195">
        <v>1071544</v>
      </c>
      <c r="B195" t="s">
        <v>392</v>
      </c>
      <c r="C195" s="11">
        <f>SUMIF(players_equipos[player_id],players[[#This Row],[player_id]],players_equipos[puntos])+players[[#This Row],[puntos_eventos]]</f>
        <v>600</v>
      </c>
      <c r="D195" s="6" t="str">
        <f>LOOKUP(players[[#This Row],[puntos]],rangos[puntaje],rangos[rango])</f>
        <v>Blanco</v>
      </c>
      <c r="E195" s="4">
        <v>0</v>
      </c>
      <c r="F195" s="11" t="str">
        <f>IF(players[[#This Row],[coh]]=1,"COH",IF(INDEX(players_equipos[activo],MATCH(players[[#This Row],[player_id]],players_equipos[player_id],0))=1,INDEX(players_equipos[casa],MATCH(players[[#This Row],[player_id]],players_equipos[player_id],0)),"Mendigo"))</f>
        <v>Mendigo</v>
      </c>
      <c r="G195" s="11" t="str">
        <f>IF(players[[#This Row],[coh]]=1,"Inactivo",IF(INDEX(players_equipos[activo],MATCH(players[[#This Row],[player_id]],players_equipos[player_id],0))=1,INDEX(players_equipos[nombre],MATCH(players[[#This Row],[player_id]],players_equipos[player_id],0)),"Inactivo"))</f>
        <v>Inactivo</v>
      </c>
      <c r="H195" s="11" t="str" cm="1">
        <f t="array" ref="H195">VLOOKUP(players[[#This Row],[player_id]],IF(players_equipos[categoria]="Monster",players_equipos[],""),8,FALSE)</f>
        <v>The Reapers</v>
      </c>
      <c r="I195" s="11" cm="1">
        <f t="array" ref="I195">VLOOKUP(players[[#This Row],[player_id]],IF(players_equipos[categoria]="Monster",players_equipos[],""),3,FALSE)</f>
        <v>600</v>
      </c>
      <c r="J195" s="11" t="str" cm="1">
        <f t="array" ref="J195">VLOOKUP(players[[#This Row],[player_id]],IF(players_equipos[categoria]="Sumo",players_equipos[],""),8,FALSE)</f>
        <v>Neutron</v>
      </c>
      <c r="K195" s="11" cm="1">
        <f t="array" ref="K195">VLOOKUP(players[[#This Row],[player_id]],IF(players_equipos[categoria]="Sumo",players_equipos[],""),3,FALSE)</f>
        <v>0</v>
      </c>
      <c r="L195" s="11" t="e" cm="1">
        <f t="array" ref="L195">VLOOKUP(players[[#This Row],[player_id]],IF(players_equipos[categoria]="Rover",players_equipos[],""),8,FALSE)</f>
        <v>#N/A</v>
      </c>
      <c r="M195" s="11" t="e" cm="1">
        <f t="array" ref="M195">VLOOKUP(players[[#This Row],[player_id]],IF(players_equipos[categoria]="Rover",players_equipos[],""),3,FALSE)</f>
        <v>#N/A</v>
      </c>
      <c r="N195" s="11">
        <f>SUMIF(eventos[player_id],players[[#This Row],[player_id]],eventos[puntos])+SUMIF(asistencia_eventos[player_id],players[[#This Row],[player_id]],asistencia_eventos[puntos])</f>
        <v>0</v>
      </c>
      <c r="O195" s="8"/>
      <c r="Q195"/>
    </row>
    <row r="196" spans="1:17" x14ac:dyDescent="0.25">
      <c r="A196">
        <v>1071175</v>
      </c>
      <c r="B196" t="s">
        <v>516</v>
      </c>
      <c r="C196" s="11">
        <f>SUMIF(players_equipos[player_id],players[[#This Row],[player_id]],players_equipos[puntos])+players[[#This Row],[puntos_eventos]]</f>
        <v>600</v>
      </c>
      <c r="D196" s="6" t="str">
        <f>LOOKUP(players[[#This Row],[puntos]],rangos[puntaje],rangos[rango])</f>
        <v>Blanco</v>
      </c>
      <c r="E196" s="4">
        <v>0</v>
      </c>
      <c r="F196" s="11" t="str">
        <f>IF(players[[#This Row],[coh]]=1,"COH",IF(INDEX(players_equipos[activo],MATCH(players[[#This Row],[player_id]],players_equipos[player_id],0))=1,INDEX(players_equipos[casa],MATCH(players[[#This Row],[player_id]],players_equipos[player_id],0)),"Mendigo"))</f>
        <v>Mendigo</v>
      </c>
      <c r="G196" s="11" t="str">
        <f>IF(players[[#This Row],[coh]]=1,"Inactivo",IF(INDEX(players_equipos[activo],MATCH(players[[#This Row],[player_id]],players_equipos[player_id],0))=1,INDEX(players_equipos[nombre],MATCH(players[[#This Row],[player_id]],players_equipos[player_id],0)),"Inactivo"))</f>
        <v>Inactivo</v>
      </c>
      <c r="H196" s="11" t="str" cm="1">
        <f t="array" ref="H196">VLOOKUP(players[[#This Row],[player_id]],IF(players_equipos[categoria]="Monster",players_equipos[],""),8,FALSE)</f>
        <v>Guayubin</v>
      </c>
      <c r="I196" s="11" cm="1">
        <f t="array" ref="I196">VLOOKUP(players[[#This Row],[player_id]],IF(players_equipos[categoria]="Monster",players_equipos[],""),3,FALSE)</f>
        <v>600</v>
      </c>
      <c r="J196" s="11" t="e" cm="1">
        <f t="array" ref="J196">VLOOKUP(players[[#This Row],[player_id]],IF(players_equipos[categoria]="Sumo",players_equipos[],""),8,FALSE)</f>
        <v>#N/A</v>
      </c>
      <c r="K196" s="11" t="e" cm="1">
        <f t="array" ref="K196">VLOOKUP(players[[#This Row],[player_id]],IF(players_equipos[categoria]="Sumo",players_equipos[],""),3,FALSE)</f>
        <v>#N/A</v>
      </c>
      <c r="L196" s="11" t="e" cm="1">
        <f t="array" ref="L196">VLOOKUP(players[[#This Row],[player_id]],IF(players_equipos[categoria]="Rover",players_equipos[],""),8,FALSE)</f>
        <v>#N/A</v>
      </c>
      <c r="M196" s="11" t="e" cm="1">
        <f t="array" ref="M196">VLOOKUP(players[[#This Row],[player_id]],IF(players_equipos[categoria]="Rover",players_equipos[],""),3,FALSE)</f>
        <v>#N/A</v>
      </c>
      <c r="N196" s="11">
        <f>SUMIF(eventos[player_id],players[[#This Row],[player_id]],eventos[puntos])+SUMIF(asistencia_eventos[player_id],players[[#This Row],[player_id]],asistencia_eventos[puntos])</f>
        <v>0</v>
      </c>
      <c r="O196" s="8"/>
      <c r="Q196"/>
    </row>
    <row r="197" spans="1:17" x14ac:dyDescent="0.25">
      <c r="A197">
        <v>1070948</v>
      </c>
      <c r="B197" t="s">
        <v>337</v>
      </c>
      <c r="C197" s="11">
        <f>SUMIF(players_equipos[player_id],players[[#This Row],[player_id]],players_equipos[puntos])+players[[#This Row],[puntos_eventos]]</f>
        <v>600</v>
      </c>
      <c r="D197" s="6" t="str">
        <f>LOOKUP(players[[#This Row],[puntos]],rangos[puntaje],rangos[rango])</f>
        <v>Blanco</v>
      </c>
      <c r="E197" s="4">
        <v>0</v>
      </c>
      <c r="F197" s="11" t="str">
        <f>IF(players[[#This Row],[coh]]=1,"COH",IF(INDEX(players_equipos[activo],MATCH(players[[#This Row],[player_id]],players_equipos[player_id],0))=1,INDEX(players_equipos[casa],MATCH(players[[#This Row],[player_id]],players_equipos[player_id],0)),"Mendigo"))</f>
        <v>Mendigo</v>
      </c>
      <c r="G197" s="11" t="str">
        <f>IF(players[[#This Row],[coh]]=1,"Inactivo",IF(INDEX(players_equipos[activo],MATCH(players[[#This Row],[player_id]],players_equipos[player_id],0))=1,INDEX(players_equipos[nombre],MATCH(players[[#This Row],[player_id]],players_equipos[player_id],0)),"Inactivo"))</f>
        <v>Inactivo</v>
      </c>
      <c r="H197" s="11" t="str" cm="1">
        <f t="array" ref="H197">VLOOKUP(players[[#This Row],[player_id]],IF(players_equipos[categoria]="Monster",players_equipos[],""),8,FALSE)</f>
        <v>Mechathron</v>
      </c>
      <c r="I197" s="11" cm="1">
        <f t="array" ref="I197">VLOOKUP(players[[#This Row],[player_id]],IF(players_equipos[categoria]="Monster",players_equipos[],""),3,FALSE)</f>
        <v>600</v>
      </c>
      <c r="J197" s="11" t="str" cm="1">
        <f t="array" ref="J197">VLOOKUP(players[[#This Row],[player_id]],IF(players_equipos[categoria]="Sumo",players_equipos[],""),8,FALSE)</f>
        <v>Neutron</v>
      </c>
      <c r="K197" s="11" cm="1">
        <f t="array" ref="K197">VLOOKUP(players[[#This Row],[player_id]],IF(players_equipos[categoria]="Sumo",players_equipos[],""),3,FALSE)</f>
        <v>0</v>
      </c>
      <c r="L197" s="11" t="e" cm="1">
        <f t="array" ref="L197">VLOOKUP(players[[#This Row],[player_id]],IF(players_equipos[categoria]="Rover",players_equipos[],""),8,FALSE)</f>
        <v>#N/A</v>
      </c>
      <c r="M197" s="11" t="e" cm="1">
        <f t="array" ref="M197">VLOOKUP(players[[#This Row],[player_id]],IF(players_equipos[categoria]="Rover",players_equipos[],""),3,FALSE)</f>
        <v>#N/A</v>
      </c>
      <c r="N197" s="11">
        <f>SUMIF(eventos[player_id],players[[#This Row],[player_id]],eventos[puntos])+SUMIF(asistencia_eventos[player_id],players[[#This Row],[player_id]],asistencia_eventos[puntos])</f>
        <v>0</v>
      </c>
      <c r="O197" s="8"/>
      <c r="Q197"/>
    </row>
    <row r="198" spans="1:17" x14ac:dyDescent="0.25">
      <c r="A198">
        <v>1070541</v>
      </c>
      <c r="B198" t="s">
        <v>528</v>
      </c>
      <c r="C198" s="11">
        <f>SUMIF(players_equipos[player_id],players[[#This Row],[player_id]],players_equipos[puntos])+players[[#This Row],[puntos_eventos]]</f>
        <v>600</v>
      </c>
      <c r="D198" s="6" t="str">
        <f>LOOKUP(players[[#This Row],[puntos]],rangos[puntaje],rangos[rango])</f>
        <v>Blanco</v>
      </c>
      <c r="E198" s="4">
        <v>0</v>
      </c>
      <c r="F198" s="11" t="str">
        <f>IF(players[[#This Row],[coh]]=1,"COH",IF(INDEX(players_equipos[activo],MATCH(players[[#This Row],[player_id]],players_equipos[player_id],0))=1,INDEX(players_equipos[casa],MATCH(players[[#This Row],[player_id]],players_equipos[player_id],0)),"Mendigo"))</f>
        <v>Mendigo</v>
      </c>
      <c r="G198" s="11" t="str">
        <f>IF(players[[#This Row],[coh]]=1,"Inactivo",IF(INDEX(players_equipos[activo],MATCH(players[[#This Row],[player_id]],players_equipos[player_id],0))=1,INDEX(players_equipos[nombre],MATCH(players[[#This Row],[player_id]],players_equipos[player_id],0)),"Inactivo"))</f>
        <v>Inactivo</v>
      </c>
      <c r="H198" s="11" t="str" cm="1">
        <f t="array" ref="H198">VLOOKUP(players[[#This Row],[player_id]],IF(players_equipos[categoria]="Monster",players_equipos[],""),8,FALSE)</f>
        <v>Jarisni</v>
      </c>
      <c r="I198" s="11" cm="1">
        <f t="array" ref="I198">VLOOKUP(players[[#This Row],[player_id]],IF(players_equipos[categoria]="Monster",players_equipos[],""),3,FALSE)</f>
        <v>600</v>
      </c>
      <c r="J198" s="11" t="e" cm="1">
        <f t="array" ref="J198">VLOOKUP(players[[#This Row],[player_id]],IF(players_equipos[categoria]="Sumo",players_equipos[],""),8,FALSE)</f>
        <v>#N/A</v>
      </c>
      <c r="K198" s="11" t="e" cm="1">
        <f t="array" ref="K198">VLOOKUP(players[[#This Row],[player_id]],IF(players_equipos[categoria]="Sumo",players_equipos[],""),3,FALSE)</f>
        <v>#N/A</v>
      </c>
      <c r="L198" s="11" t="e" cm="1">
        <f t="array" ref="L198">VLOOKUP(players[[#This Row],[player_id]],IF(players_equipos[categoria]="Rover",players_equipos[],""),8,FALSE)</f>
        <v>#N/A</v>
      </c>
      <c r="M198" s="11" t="e" cm="1">
        <f t="array" ref="M198">VLOOKUP(players[[#This Row],[player_id]],IF(players_equipos[categoria]="Rover",players_equipos[],""),3,FALSE)</f>
        <v>#N/A</v>
      </c>
      <c r="N198" s="11">
        <f>SUMIF(eventos[player_id],players[[#This Row],[player_id]],eventos[puntos])+SUMIF(asistencia_eventos[player_id],players[[#This Row],[player_id]],asistencia_eventos[puntos])</f>
        <v>0</v>
      </c>
      <c r="O198" s="8"/>
      <c r="Q198"/>
    </row>
    <row r="199" spans="1:17" x14ac:dyDescent="0.25">
      <c r="A199">
        <v>1070354</v>
      </c>
      <c r="B199" t="s">
        <v>505</v>
      </c>
      <c r="C199" s="11">
        <f>SUMIF(players_equipos[player_id],players[[#This Row],[player_id]],players_equipos[puntos])+players[[#This Row],[puntos_eventos]]</f>
        <v>600</v>
      </c>
      <c r="D199" s="6" t="str">
        <f>LOOKUP(players[[#This Row],[puntos]],rangos[puntaje],rangos[rango])</f>
        <v>Blanco</v>
      </c>
      <c r="E199" s="4">
        <v>0</v>
      </c>
      <c r="F199" s="11" t="str">
        <f>IF(players[[#This Row],[coh]]=1,"COH",IF(INDEX(players_equipos[activo],MATCH(players[[#This Row],[player_id]],players_equipos[player_id],0))=1,INDEX(players_equipos[casa],MATCH(players[[#This Row],[player_id]],players_equipos[player_id],0)),"Mendigo"))</f>
        <v>Mendigo</v>
      </c>
      <c r="G199" s="11" t="str">
        <f>IF(players[[#This Row],[coh]]=1,"Inactivo",IF(INDEX(players_equipos[activo],MATCH(players[[#This Row],[player_id]],players_equipos[player_id],0))=1,INDEX(players_equipos[nombre],MATCH(players[[#This Row],[player_id]],players_equipos[player_id],0)),"Inactivo"))</f>
        <v>Inactivo</v>
      </c>
      <c r="H199" s="11" t="str" cm="1">
        <f t="array" ref="H199">VLOOKUP(players[[#This Row],[player_id]],IF(players_equipos[categoria]="Monster",players_equipos[],""),8,FALSE)</f>
        <v>Mechathron</v>
      </c>
      <c r="I199" s="11" cm="1">
        <f t="array" ref="I199">VLOOKUP(players[[#This Row],[player_id]],IF(players_equipos[categoria]="Monster",players_equipos[],""),3,FALSE)</f>
        <v>600</v>
      </c>
      <c r="J199" s="11" t="e" cm="1">
        <f t="array" ref="J199">VLOOKUP(players[[#This Row],[player_id]],IF(players_equipos[categoria]="Sumo",players_equipos[],""),8,FALSE)</f>
        <v>#N/A</v>
      </c>
      <c r="K199" s="11" t="e" cm="1">
        <f t="array" ref="K199">VLOOKUP(players[[#This Row],[player_id]],IF(players_equipos[categoria]="Sumo",players_equipos[],""),3,FALSE)</f>
        <v>#N/A</v>
      </c>
      <c r="L199" s="11" t="e" cm="1">
        <f t="array" ref="L199">VLOOKUP(players[[#This Row],[player_id]],IF(players_equipos[categoria]="Rover",players_equipos[],""),8,FALSE)</f>
        <v>#N/A</v>
      </c>
      <c r="M199" s="11" t="e" cm="1">
        <f t="array" ref="M199">VLOOKUP(players[[#This Row],[player_id]],IF(players_equipos[categoria]="Rover",players_equipos[],""),3,FALSE)</f>
        <v>#N/A</v>
      </c>
      <c r="N199" s="11">
        <f>SUMIF(eventos[player_id],players[[#This Row],[player_id]],eventos[puntos])+SUMIF(asistencia_eventos[player_id],players[[#This Row],[player_id]],asistencia_eventos[puntos])</f>
        <v>0</v>
      </c>
      <c r="O199" s="8"/>
      <c r="Q199"/>
    </row>
    <row r="200" spans="1:17" x14ac:dyDescent="0.25">
      <c r="A200">
        <v>1070240</v>
      </c>
      <c r="B200" t="s">
        <v>515</v>
      </c>
      <c r="C200" s="11">
        <f>SUMIF(players_equipos[player_id],players[[#This Row],[player_id]],players_equipos[puntos])+players[[#This Row],[puntos_eventos]]</f>
        <v>600</v>
      </c>
      <c r="D200" s="6" t="str">
        <f>LOOKUP(players[[#This Row],[puntos]],rangos[puntaje],rangos[rango])</f>
        <v>Blanco</v>
      </c>
      <c r="E200" s="4">
        <v>0</v>
      </c>
      <c r="F200" s="11" t="str">
        <f>IF(players[[#This Row],[coh]]=1,"COH",IF(INDEX(players_equipos[activo],MATCH(players[[#This Row],[player_id]],players_equipos[player_id],0))=1,INDEX(players_equipos[casa],MATCH(players[[#This Row],[player_id]],players_equipos[player_id],0)),"Mendigo"))</f>
        <v>Mendigo</v>
      </c>
      <c r="G200" s="11" t="str">
        <f>IF(players[[#This Row],[coh]]=1,"Inactivo",IF(INDEX(players_equipos[activo],MATCH(players[[#This Row],[player_id]],players_equipos[player_id],0))=1,INDEX(players_equipos[nombre],MATCH(players[[#This Row],[player_id]],players_equipos[player_id],0)),"Inactivo"))</f>
        <v>Inactivo</v>
      </c>
      <c r="H200" s="11" t="str" cm="1">
        <f t="array" ref="H200">VLOOKUP(players[[#This Row],[player_id]],IF(players_equipos[categoria]="Monster",players_equipos[],""),8,FALSE)</f>
        <v>Guayubin</v>
      </c>
      <c r="I200" s="11" cm="1">
        <f t="array" ref="I200">VLOOKUP(players[[#This Row],[player_id]],IF(players_equipos[categoria]="Monster",players_equipos[],""),3,FALSE)</f>
        <v>600</v>
      </c>
      <c r="J200" s="11" t="e" cm="1">
        <f t="array" ref="J200">VLOOKUP(players[[#This Row],[player_id]],IF(players_equipos[categoria]="Sumo",players_equipos[],""),8,FALSE)</f>
        <v>#N/A</v>
      </c>
      <c r="K200" s="11" t="e" cm="1">
        <f t="array" ref="K200">VLOOKUP(players[[#This Row],[player_id]],IF(players_equipos[categoria]="Sumo",players_equipos[],""),3,FALSE)</f>
        <v>#N/A</v>
      </c>
      <c r="L200" s="11" t="e" cm="1">
        <f t="array" ref="L200">VLOOKUP(players[[#This Row],[player_id]],IF(players_equipos[categoria]="Rover",players_equipos[],""),8,FALSE)</f>
        <v>#N/A</v>
      </c>
      <c r="M200" s="11" t="e" cm="1">
        <f t="array" ref="M200">VLOOKUP(players[[#This Row],[player_id]],IF(players_equipos[categoria]="Rover",players_equipos[],""),3,FALSE)</f>
        <v>#N/A</v>
      </c>
      <c r="N200" s="11">
        <f>SUMIF(eventos[player_id],players[[#This Row],[player_id]],eventos[puntos])+SUMIF(asistencia_eventos[player_id],players[[#This Row],[player_id]],asistencia_eventos[puntos])</f>
        <v>0</v>
      </c>
      <c r="O200" s="8"/>
      <c r="Q200"/>
    </row>
    <row r="201" spans="1:17" x14ac:dyDescent="0.25">
      <c r="A201">
        <v>1069585</v>
      </c>
      <c r="B201" t="s">
        <v>498</v>
      </c>
      <c r="C201" s="11">
        <f>SUMIF(players_equipos[player_id],players[[#This Row],[player_id]],players_equipos[puntos])+players[[#This Row],[puntos_eventos]]</f>
        <v>600</v>
      </c>
      <c r="D201" s="6" t="str">
        <f>LOOKUP(players[[#This Row],[puntos]],rangos[puntaje],rangos[rango])</f>
        <v>Blanco</v>
      </c>
      <c r="E201" s="4">
        <v>0</v>
      </c>
      <c r="F201" s="11" t="str">
        <f>IF(players[[#This Row],[coh]]=1,"COH",IF(INDEX(players_equipos[activo],MATCH(players[[#This Row],[player_id]],players_equipos[player_id],0))=1,INDEX(players_equipos[casa],MATCH(players[[#This Row],[player_id]],players_equipos[player_id],0)),"Mendigo"))</f>
        <v>Mendigo</v>
      </c>
      <c r="G201" s="11" t="str">
        <f>IF(players[[#This Row],[coh]]=1,"Inactivo",IF(INDEX(players_equipos[activo],MATCH(players[[#This Row],[player_id]],players_equipos[player_id],0))=1,INDEX(players_equipos[nombre],MATCH(players[[#This Row],[player_id]],players_equipos[player_id],0)),"Inactivo"))</f>
        <v>Inactivo</v>
      </c>
      <c r="H201" s="11" t="str" cm="1">
        <f t="array" ref="H201">VLOOKUP(players[[#This Row],[player_id]],IF(players_equipos[categoria]="Monster",players_equipos[],""),8,FALSE)</f>
        <v>Alpha-Bear</v>
      </c>
      <c r="I201" s="11" cm="1">
        <f t="array" ref="I201">VLOOKUP(players[[#This Row],[player_id]],IF(players_equipos[categoria]="Monster",players_equipos[],""),3,FALSE)</f>
        <v>600</v>
      </c>
      <c r="J201" s="11" t="e" cm="1">
        <f t="array" ref="J201">VLOOKUP(players[[#This Row],[player_id]],IF(players_equipos[categoria]="Sumo",players_equipos[],""),8,FALSE)</f>
        <v>#N/A</v>
      </c>
      <c r="K201" s="11" t="e" cm="1">
        <f t="array" ref="K201">VLOOKUP(players[[#This Row],[player_id]],IF(players_equipos[categoria]="Sumo",players_equipos[],""),3,FALSE)</f>
        <v>#N/A</v>
      </c>
      <c r="L201" s="11" t="e" cm="1">
        <f t="array" ref="L201">VLOOKUP(players[[#This Row],[player_id]],IF(players_equipos[categoria]="Rover",players_equipos[],""),8,FALSE)</f>
        <v>#N/A</v>
      </c>
      <c r="M201" s="11" t="e" cm="1">
        <f t="array" ref="M201">VLOOKUP(players[[#This Row],[player_id]],IF(players_equipos[categoria]="Rover",players_equipos[],""),3,FALSE)</f>
        <v>#N/A</v>
      </c>
      <c r="N201" s="11">
        <f>SUMIF(eventos[player_id],players[[#This Row],[player_id]],eventos[puntos])+SUMIF(asistencia_eventos[player_id],players[[#This Row],[player_id]],asistencia_eventos[puntos])</f>
        <v>0</v>
      </c>
      <c r="O201" s="8"/>
      <c r="Q201"/>
    </row>
    <row r="202" spans="1:17" x14ac:dyDescent="0.25">
      <c r="A202">
        <v>1069349</v>
      </c>
      <c r="B202" t="s">
        <v>503</v>
      </c>
      <c r="C202" s="11">
        <f>SUMIF(players_equipos[player_id],players[[#This Row],[player_id]],players_equipos[puntos])+players[[#This Row],[puntos_eventos]]</f>
        <v>600</v>
      </c>
      <c r="D202" s="6" t="str">
        <f>LOOKUP(players[[#This Row],[puntos]],rangos[puntaje],rangos[rango])</f>
        <v>Blanco</v>
      </c>
      <c r="E202" s="4">
        <v>0</v>
      </c>
      <c r="F202" s="11" t="str">
        <f>IF(players[[#This Row],[coh]]=1,"COH",IF(INDEX(players_equipos[activo],MATCH(players[[#This Row],[player_id]],players_equipos[player_id],0))=1,INDEX(players_equipos[casa],MATCH(players[[#This Row],[player_id]],players_equipos[player_id],0)),"Mendigo"))</f>
        <v>Mendigo</v>
      </c>
      <c r="G202" s="11" t="str">
        <f>IF(players[[#This Row],[coh]]=1,"Inactivo",IF(INDEX(players_equipos[activo],MATCH(players[[#This Row],[player_id]],players_equipos[player_id],0))=1,INDEX(players_equipos[nombre],MATCH(players[[#This Row],[player_id]],players_equipos[player_id],0)),"Inactivo"))</f>
        <v>Inactivo</v>
      </c>
      <c r="H202" s="11" t="str" cm="1">
        <f t="array" ref="H202">VLOOKUP(players[[#This Row],[player_id]],IF(players_equipos[categoria]="Monster",players_equipos[],""),8,FALSE)</f>
        <v>FrixBot</v>
      </c>
      <c r="I202" s="11" cm="1">
        <f t="array" ref="I202">VLOOKUP(players[[#This Row],[player_id]],IF(players_equipos[categoria]="Monster",players_equipos[],""),3,FALSE)</f>
        <v>600</v>
      </c>
      <c r="J202" s="11" t="e" cm="1">
        <f t="array" ref="J202">VLOOKUP(players[[#This Row],[player_id]],IF(players_equipos[categoria]="Sumo",players_equipos[],""),8,FALSE)</f>
        <v>#N/A</v>
      </c>
      <c r="K202" s="11" t="e" cm="1">
        <f t="array" ref="K202">VLOOKUP(players[[#This Row],[player_id]],IF(players_equipos[categoria]="Sumo",players_equipos[],""),3,FALSE)</f>
        <v>#N/A</v>
      </c>
      <c r="L202" s="11" t="e" cm="1">
        <f t="array" ref="L202">VLOOKUP(players[[#This Row],[player_id]],IF(players_equipos[categoria]="Rover",players_equipos[],""),8,FALSE)</f>
        <v>#N/A</v>
      </c>
      <c r="M202" s="11" t="e" cm="1">
        <f t="array" ref="M202">VLOOKUP(players[[#This Row],[player_id]],IF(players_equipos[categoria]="Rover",players_equipos[],""),3,FALSE)</f>
        <v>#N/A</v>
      </c>
      <c r="N202" s="11">
        <f>SUMIF(eventos[player_id],players[[#This Row],[player_id]],eventos[puntos])+SUMIF(asistencia_eventos[player_id],players[[#This Row],[player_id]],asistencia_eventos[puntos])</f>
        <v>0</v>
      </c>
      <c r="O202" s="8"/>
      <c r="Q202"/>
    </row>
    <row r="203" spans="1:17" x14ac:dyDescent="0.25">
      <c r="A203">
        <v>1069217</v>
      </c>
      <c r="B203" t="s">
        <v>504</v>
      </c>
      <c r="C203" s="11">
        <f>SUMIF(players_equipos[player_id],players[[#This Row],[player_id]],players_equipos[puntos])+players[[#This Row],[puntos_eventos]]</f>
        <v>600</v>
      </c>
      <c r="D203" s="6" t="str">
        <f>LOOKUP(players[[#This Row],[puntos]],rangos[puntaje],rangos[rango])</f>
        <v>Blanco</v>
      </c>
      <c r="E203" s="4">
        <v>0</v>
      </c>
      <c r="F203" s="11" t="str">
        <f>IF(players[[#This Row],[coh]]=1,"COH",IF(INDEX(players_equipos[activo],MATCH(players[[#This Row],[player_id]],players_equipos[player_id],0))=1,INDEX(players_equipos[casa],MATCH(players[[#This Row],[player_id]],players_equipos[player_id],0)),"Mendigo"))</f>
        <v>Mendigo</v>
      </c>
      <c r="G203" s="11" t="str">
        <f>IF(players[[#This Row],[coh]]=1,"Inactivo",IF(INDEX(players_equipos[activo],MATCH(players[[#This Row],[player_id]],players_equipos[player_id],0))=1,INDEX(players_equipos[nombre],MATCH(players[[#This Row],[player_id]],players_equipos[player_id],0)),"Inactivo"))</f>
        <v>Inactivo</v>
      </c>
      <c r="H203" s="11" t="str" cm="1">
        <f t="array" ref="H203">VLOOKUP(players[[#This Row],[player_id]],IF(players_equipos[categoria]="Monster",players_equipos[],""),8,FALSE)</f>
        <v>Mechathron</v>
      </c>
      <c r="I203" s="11" cm="1">
        <f t="array" ref="I203">VLOOKUP(players[[#This Row],[player_id]],IF(players_equipos[categoria]="Monster",players_equipos[],""),3,FALSE)</f>
        <v>600</v>
      </c>
      <c r="J203" s="11" t="e" cm="1">
        <f t="array" ref="J203">VLOOKUP(players[[#This Row],[player_id]],IF(players_equipos[categoria]="Sumo",players_equipos[],""),8,FALSE)</f>
        <v>#N/A</v>
      </c>
      <c r="K203" s="11" t="e" cm="1">
        <f t="array" ref="K203">VLOOKUP(players[[#This Row],[player_id]],IF(players_equipos[categoria]="Sumo",players_equipos[],""),3,FALSE)</f>
        <v>#N/A</v>
      </c>
      <c r="L203" s="11" t="e" cm="1">
        <f t="array" ref="L203">VLOOKUP(players[[#This Row],[player_id]],IF(players_equipos[categoria]="Rover",players_equipos[],""),8,FALSE)</f>
        <v>#N/A</v>
      </c>
      <c r="M203" s="11" t="e" cm="1">
        <f t="array" ref="M203">VLOOKUP(players[[#This Row],[player_id]],IF(players_equipos[categoria]="Rover",players_equipos[],""),3,FALSE)</f>
        <v>#N/A</v>
      </c>
      <c r="N203" s="11">
        <f>SUMIF(eventos[player_id],players[[#This Row],[player_id]],eventos[puntos])+SUMIF(asistencia_eventos[player_id],players[[#This Row],[player_id]],asistencia_eventos[puntos])</f>
        <v>0</v>
      </c>
      <c r="O203" s="8"/>
      <c r="Q203"/>
    </row>
    <row r="204" spans="1:17" x14ac:dyDescent="0.25">
      <c r="A204">
        <v>1069162</v>
      </c>
      <c r="B204" t="s">
        <v>502</v>
      </c>
      <c r="C204" s="11">
        <f>SUMIF(players_equipos[player_id],players[[#This Row],[player_id]],players_equipos[puntos])+players[[#This Row],[puntos_eventos]]</f>
        <v>600</v>
      </c>
      <c r="D204" s="6" t="str">
        <f>LOOKUP(players[[#This Row],[puntos]],rangos[puntaje],rangos[rango])</f>
        <v>Blanco</v>
      </c>
      <c r="E204" s="4">
        <v>0</v>
      </c>
      <c r="F204" s="11" t="str">
        <f>IF(players[[#This Row],[coh]]=1,"COH",IF(INDEX(players_equipos[activo],MATCH(players[[#This Row],[player_id]],players_equipos[player_id],0))=1,INDEX(players_equipos[casa],MATCH(players[[#This Row],[player_id]],players_equipos[player_id],0)),"Mendigo"))</f>
        <v>Mendigo</v>
      </c>
      <c r="G204" s="11" t="str">
        <f>IF(players[[#This Row],[coh]]=1,"Inactivo",IF(INDEX(players_equipos[activo],MATCH(players[[#This Row],[player_id]],players_equipos[player_id],0))=1,INDEX(players_equipos[nombre],MATCH(players[[#This Row],[player_id]],players_equipos[player_id],0)),"Inactivo"))</f>
        <v>Inactivo</v>
      </c>
      <c r="H204" s="11" t="str" cm="1">
        <f t="array" ref="H204">VLOOKUP(players[[#This Row],[player_id]],IF(players_equipos[categoria]="Monster",players_equipos[],""),8,FALSE)</f>
        <v>FrixBot</v>
      </c>
      <c r="I204" s="11" cm="1">
        <f t="array" ref="I204">VLOOKUP(players[[#This Row],[player_id]],IF(players_equipos[categoria]="Monster",players_equipos[],""),3,FALSE)</f>
        <v>600</v>
      </c>
      <c r="J204" s="11" t="e" cm="1">
        <f t="array" ref="J204">VLOOKUP(players[[#This Row],[player_id]],IF(players_equipos[categoria]="Sumo",players_equipos[],""),8,FALSE)</f>
        <v>#N/A</v>
      </c>
      <c r="K204" s="11" t="e" cm="1">
        <f t="array" ref="K204">VLOOKUP(players[[#This Row],[player_id]],IF(players_equipos[categoria]="Sumo",players_equipos[],""),3,FALSE)</f>
        <v>#N/A</v>
      </c>
      <c r="L204" s="11" t="e" cm="1">
        <f t="array" ref="L204">VLOOKUP(players[[#This Row],[player_id]],IF(players_equipos[categoria]="Rover",players_equipos[],""),8,FALSE)</f>
        <v>#N/A</v>
      </c>
      <c r="M204" s="11" t="e" cm="1">
        <f t="array" ref="M204">VLOOKUP(players[[#This Row],[player_id]],IF(players_equipos[categoria]="Rover",players_equipos[],""),3,FALSE)</f>
        <v>#N/A</v>
      </c>
      <c r="N204" s="11">
        <f>SUMIF(eventos[player_id],players[[#This Row],[player_id]],eventos[puntos])+SUMIF(asistencia_eventos[player_id],players[[#This Row],[player_id]],asistencia_eventos[puntos])</f>
        <v>0</v>
      </c>
      <c r="O204" s="8"/>
      <c r="Q204"/>
    </row>
    <row r="205" spans="1:17" x14ac:dyDescent="0.25">
      <c r="A205">
        <v>1068039</v>
      </c>
      <c r="B205" t="s">
        <v>526</v>
      </c>
      <c r="C205" s="11">
        <f>SUMIF(players_equipos[player_id],players[[#This Row],[player_id]],players_equipos[puntos])+players[[#This Row],[puntos_eventos]]</f>
        <v>600</v>
      </c>
      <c r="D205" s="6" t="str">
        <f>LOOKUP(players[[#This Row],[puntos]],rangos[puntaje],rangos[rango])</f>
        <v>Blanco</v>
      </c>
      <c r="E205" s="4">
        <v>0</v>
      </c>
      <c r="F205" s="11" t="str">
        <f>IF(players[[#This Row],[coh]]=1,"COH",IF(INDEX(players_equipos[activo],MATCH(players[[#This Row],[player_id]],players_equipos[player_id],0))=1,INDEX(players_equipos[casa],MATCH(players[[#This Row],[player_id]],players_equipos[player_id],0)),"Mendigo"))</f>
        <v>Mendigo</v>
      </c>
      <c r="G205" s="11" t="str">
        <f>IF(players[[#This Row],[coh]]=1,"Inactivo",IF(INDEX(players_equipos[activo],MATCH(players[[#This Row],[player_id]],players_equipos[player_id],0))=1,INDEX(players_equipos[nombre],MATCH(players[[#This Row],[player_id]],players_equipos[player_id],0)),"Inactivo"))</f>
        <v>Inactivo</v>
      </c>
      <c r="H205" s="11" t="str" cm="1">
        <f t="array" ref="H205">VLOOKUP(players[[#This Row],[player_id]],IF(players_equipos[categoria]="Monster",players_equipos[],""),8,FALSE)</f>
        <v>SkyFather</v>
      </c>
      <c r="I205" s="11" cm="1">
        <f t="array" ref="I205">VLOOKUP(players[[#This Row],[player_id]],IF(players_equipos[categoria]="Monster",players_equipos[],""),3,FALSE)</f>
        <v>600</v>
      </c>
      <c r="J205" s="11" t="e" cm="1">
        <f t="array" ref="J205">VLOOKUP(players[[#This Row],[player_id]],IF(players_equipos[categoria]="Sumo",players_equipos[],""),8,FALSE)</f>
        <v>#N/A</v>
      </c>
      <c r="K205" s="11" t="e" cm="1">
        <f t="array" ref="K205">VLOOKUP(players[[#This Row],[player_id]],IF(players_equipos[categoria]="Sumo",players_equipos[],""),3,FALSE)</f>
        <v>#N/A</v>
      </c>
      <c r="L205" s="11" t="e" cm="1">
        <f t="array" ref="L205">VLOOKUP(players[[#This Row],[player_id]],IF(players_equipos[categoria]="Rover",players_equipos[],""),8,FALSE)</f>
        <v>#N/A</v>
      </c>
      <c r="M205" s="11" t="e" cm="1">
        <f t="array" ref="M205">VLOOKUP(players[[#This Row],[player_id]],IF(players_equipos[categoria]="Rover",players_equipos[],""),3,FALSE)</f>
        <v>#N/A</v>
      </c>
      <c r="N205" s="11">
        <f>SUMIF(eventos[player_id],players[[#This Row],[player_id]],eventos[puntos])+SUMIF(asistencia_eventos[player_id],players[[#This Row],[player_id]],asistencia_eventos[puntos])</f>
        <v>0</v>
      </c>
      <c r="O205" s="8"/>
      <c r="Q205"/>
    </row>
    <row r="206" spans="1:17" x14ac:dyDescent="0.25">
      <c r="A206">
        <v>1067129</v>
      </c>
      <c r="B206" t="s">
        <v>353</v>
      </c>
      <c r="C206" s="11">
        <f>SUMIF(players_equipos[player_id],players[[#This Row],[player_id]],players_equipos[puntos])+players[[#This Row],[puntos_eventos]]</f>
        <v>600</v>
      </c>
      <c r="D206" s="6" t="str">
        <f>LOOKUP(players[[#This Row],[puntos]],rangos[puntaje],rangos[rango])</f>
        <v>Blanco</v>
      </c>
      <c r="E206" s="4">
        <v>0</v>
      </c>
      <c r="F206" s="11" t="str">
        <f>IF(players[[#This Row],[coh]]=1,"COH",IF(INDEX(players_equipos[activo],MATCH(players[[#This Row],[player_id]],players_equipos[player_id],0))=1,INDEX(players_equipos[casa],MATCH(players[[#This Row],[player_id]],players_equipos[player_id],0)),"Mendigo"))</f>
        <v>Mendigo</v>
      </c>
      <c r="G206" s="11" t="str">
        <f>IF(players[[#This Row],[coh]]=1,"Inactivo",IF(INDEX(players_equipos[activo],MATCH(players[[#This Row],[player_id]],players_equipos[player_id],0))=1,INDEX(players_equipos[nombre],MATCH(players[[#This Row],[player_id]],players_equipos[player_id],0)),"Inactivo"))</f>
        <v>Inactivo</v>
      </c>
      <c r="H206" s="11" t="str" cm="1">
        <f t="array" ref="H206">VLOOKUP(players[[#This Row],[player_id]],IF(players_equipos[categoria]="Monster",players_equipos[],""),8,FALSE)</f>
        <v>Uffre</v>
      </c>
      <c r="I206" s="11" cm="1">
        <f t="array" ref="I206">VLOOKUP(players[[#This Row],[player_id]],IF(players_equipos[categoria]="Monster",players_equipos[],""),3,FALSE)</f>
        <v>600</v>
      </c>
      <c r="J206" s="11" t="e" cm="1">
        <f t="array" ref="J206">VLOOKUP(players[[#This Row],[player_id]],IF(players_equipos[categoria]="Sumo",players_equipos[],""),8,FALSE)</f>
        <v>#N/A</v>
      </c>
      <c r="K206" s="11" t="e" cm="1">
        <f t="array" ref="K206">VLOOKUP(players[[#This Row],[player_id]],IF(players_equipos[categoria]="Sumo",players_equipos[],""),3,FALSE)</f>
        <v>#N/A</v>
      </c>
      <c r="L206" s="11" t="e" cm="1">
        <f t="array" ref="L206">VLOOKUP(players[[#This Row],[player_id]],IF(players_equipos[categoria]="Rover",players_equipos[],""),8,FALSE)</f>
        <v>#N/A</v>
      </c>
      <c r="M206" s="11" t="e" cm="1">
        <f t="array" ref="M206">VLOOKUP(players[[#This Row],[player_id]],IF(players_equipos[categoria]="Rover",players_equipos[],""),3,FALSE)</f>
        <v>#N/A</v>
      </c>
      <c r="N206" s="11">
        <f>SUMIF(eventos[player_id],players[[#This Row],[player_id]],eventos[puntos])+SUMIF(asistencia_eventos[player_id],players[[#This Row],[player_id]],asistencia_eventos[puntos])</f>
        <v>0</v>
      </c>
      <c r="O206" s="8"/>
      <c r="Q206"/>
    </row>
    <row r="207" spans="1:17" x14ac:dyDescent="0.25">
      <c r="A207">
        <v>1066015</v>
      </c>
      <c r="B207" t="s">
        <v>354</v>
      </c>
      <c r="C207" s="11">
        <f>SUMIF(players_equipos[player_id],players[[#This Row],[player_id]],players_equipos[puntos])+players[[#This Row],[puntos_eventos]]</f>
        <v>600</v>
      </c>
      <c r="D207" s="6" t="str">
        <f>LOOKUP(players[[#This Row],[puntos]],rangos[puntaje],rangos[rango])</f>
        <v>Blanco</v>
      </c>
      <c r="E207" s="4">
        <v>0</v>
      </c>
      <c r="F207" s="11" t="str">
        <f>IF(players[[#This Row],[coh]]=1,"COH",IF(INDEX(players_equipos[activo],MATCH(players[[#This Row],[player_id]],players_equipos[player_id],0))=1,INDEX(players_equipos[casa],MATCH(players[[#This Row],[player_id]],players_equipos[player_id],0)),"Mendigo"))</f>
        <v>Mendigo</v>
      </c>
      <c r="G207" s="11" t="str">
        <f>IF(players[[#This Row],[coh]]=1,"Inactivo",IF(INDEX(players_equipos[activo],MATCH(players[[#This Row],[player_id]],players_equipos[player_id],0))=1,INDEX(players_equipos[nombre],MATCH(players[[#This Row],[player_id]],players_equipos[player_id],0)),"Inactivo"))</f>
        <v>Inactivo</v>
      </c>
      <c r="H207" s="11" t="str" cm="1">
        <f t="array" ref="H207">VLOOKUP(players[[#This Row],[player_id]],IF(players_equipos[categoria]="Monster",players_equipos[],""),8,FALSE)</f>
        <v>Camioneta 4x4</v>
      </c>
      <c r="I207" s="11" cm="1">
        <f t="array" ref="I207">VLOOKUP(players[[#This Row],[player_id]],IF(players_equipos[categoria]="Monster",players_equipos[],""),3,FALSE)</f>
        <v>600</v>
      </c>
      <c r="J207" s="11" t="str" cm="1">
        <f t="array" ref="J207">VLOOKUP(players[[#This Row],[player_id]],IF(players_equipos[categoria]="Sumo",players_equipos[],""),8,FALSE)</f>
        <v>Camioneta 4x4</v>
      </c>
      <c r="K207" s="11" cm="1">
        <f t="array" ref="K207">VLOOKUP(players[[#This Row],[player_id]],IF(players_equipos[categoria]="Sumo",players_equipos[],""),3,FALSE)</f>
        <v>0</v>
      </c>
      <c r="L207" s="11" t="e" cm="1">
        <f t="array" ref="L207">VLOOKUP(players[[#This Row],[player_id]],IF(players_equipos[categoria]="Rover",players_equipos[],""),8,FALSE)</f>
        <v>#N/A</v>
      </c>
      <c r="M207" s="11" t="e" cm="1">
        <f t="array" ref="M207">VLOOKUP(players[[#This Row],[player_id]],IF(players_equipos[categoria]="Rover",players_equipos[],""),3,FALSE)</f>
        <v>#N/A</v>
      </c>
      <c r="N207" s="11">
        <f>SUMIF(eventos[player_id],players[[#This Row],[player_id]],eventos[puntos])+SUMIF(asistencia_eventos[player_id],players[[#This Row],[player_id]],asistencia_eventos[puntos])</f>
        <v>0</v>
      </c>
      <c r="O207" s="8"/>
      <c r="Q207"/>
    </row>
    <row r="208" spans="1:17" x14ac:dyDescent="0.25">
      <c r="A208">
        <v>1066011</v>
      </c>
      <c r="B208" t="s">
        <v>481</v>
      </c>
      <c r="C208" s="11">
        <f>SUMIF(players_equipos[player_id],players[[#This Row],[player_id]],players_equipos[puntos])+players[[#This Row],[puntos_eventos]]</f>
        <v>600</v>
      </c>
      <c r="D208" s="6" t="str">
        <f>LOOKUP(players[[#This Row],[puntos]],rangos[puntaje],rangos[rango])</f>
        <v>Blanco</v>
      </c>
      <c r="E208" s="4">
        <v>0</v>
      </c>
      <c r="F208" s="11" t="str">
        <f>IF(players[[#This Row],[coh]]=1,"COH",IF(INDEX(players_equipos[activo],MATCH(players[[#This Row],[player_id]],players_equipos[player_id],0))=1,INDEX(players_equipos[casa],MATCH(players[[#This Row],[player_id]],players_equipos[player_id],0)),"Mendigo"))</f>
        <v>Mendigo</v>
      </c>
      <c r="G208" s="11" t="str">
        <f>IF(players[[#This Row],[coh]]=1,"Inactivo",IF(INDEX(players_equipos[activo],MATCH(players[[#This Row],[player_id]],players_equipos[player_id],0))=1,INDEX(players_equipos[nombre],MATCH(players[[#This Row],[player_id]],players_equipos[player_id],0)),"Inactivo"))</f>
        <v>Inactivo</v>
      </c>
      <c r="H208" s="11" t="str" cm="1">
        <f t="array" ref="H208">VLOOKUP(players[[#This Row],[player_id]],IF(players_equipos[categoria]="Monster",players_equipos[],""),8,FALSE)</f>
        <v>GOT Bots</v>
      </c>
      <c r="I208" s="11" cm="1">
        <f t="array" ref="I208">VLOOKUP(players[[#This Row],[player_id]],IF(players_equipos[categoria]="Monster",players_equipos[],""),3,FALSE)</f>
        <v>600</v>
      </c>
      <c r="J208" s="11" t="e" cm="1">
        <f t="array" ref="J208">VLOOKUP(players[[#This Row],[player_id]],IF(players_equipos[categoria]="Sumo",players_equipos[],""),8,FALSE)</f>
        <v>#N/A</v>
      </c>
      <c r="K208" s="11" t="e" cm="1">
        <f t="array" ref="K208">VLOOKUP(players[[#This Row],[player_id]],IF(players_equipos[categoria]="Sumo",players_equipos[],""),3,FALSE)</f>
        <v>#N/A</v>
      </c>
      <c r="L208" s="11" t="e" cm="1">
        <f t="array" ref="L208">VLOOKUP(players[[#This Row],[player_id]],IF(players_equipos[categoria]="Rover",players_equipos[],""),8,FALSE)</f>
        <v>#N/A</v>
      </c>
      <c r="M208" s="11" t="e" cm="1">
        <f t="array" ref="M208">VLOOKUP(players[[#This Row],[player_id]],IF(players_equipos[categoria]="Rover",players_equipos[],""),3,FALSE)</f>
        <v>#N/A</v>
      </c>
      <c r="N208" s="11">
        <f>SUMIF(eventos[player_id],players[[#This Row],[player_id]],eventos[puntos])+SUMIF(asistencia_eventos[player_id],players[[#This Row],[player_id]],asistencia_eventos[puntos])</f>
        <v>0</v>
      </c>
      <c r="O208" s="8"/>
      <c r="Q208"/>
    </row>
    <row r="209" spans="1:17" x14ac:dyDescent="0.25">
      <c r="A209">
        <v>1065624</v>
      </c>
      <c r="B209" t="s">
        <v>501</v>
      </c>
      <c r="C209" s="11">
        <f>SUMIF(players_equipos[player_id],players[[#This Row],[player_id]],players_equipos[puntos])+players[[#This Row],[puntos_eventos]]</f>
        <v>600</v>
      </c>
      <c r="D209" s="6" t="str">
        <f>LOOKUP(players[[#This Row],[puntos]],rangos[puntaje],rangos[rango])</f>
        <v>Blanco</v>
      </c>
      <c r="E209" s="4">
        <v>0</v>
      </c>
      <c r="F209" s="11" t="str">
        <f>IF(players[[#This Row],[coh]]=1,"COH",IF(INDEX(players_equipos[activo],MATCH(players[[#This Row],[player_id]],players_equipos[player_id],0))=1,INDEX(players_equipos[casa],MATCH(players[[#This Row],[player_id]],players_equipos[player_id],0)),"Mendigo"))</f>
        <v>Mendigo</v>
      </c>
      <c r="G209" s="11" t="str">
        <f>IF(players[[#This Row],[coh]]=1,"Inactivo",IF(INDEX(players_equipos[activo],MATCH(players[[#This Row],[player_id]],players_equipos[player_id],0))=1,INDEX(players_equipos[nombre],MATCH(players[[#This Row],[player_id]],players_equipos[player_id],0)),"Inactivo"))</f>
        <v>Inactivo</v>
      </c>
      <c r="H209" s="11" t="str" cm="1">
        <f t="array" ref="H209">VLOOKUP(players[[#This Row],[player_id]],IF(players_equipos[categoria]="Monster",players_equipos[],""),8,FALSE)</f>
        <v>FrixBot</v>
      </c>
      <c r="I209" s="11" cm="1">
        <f t="array" ref="I209">VLOOKUP(players[[#This Row],[player_id]],IF(players_equipos[categoria]="Monster",players_equipos[],""),3,FALSE)</f>
        <v>600</v>
      </c>
      <c r="J209" s="11" t="e" cm="1">
        <f t="array" ref="J209">VLOOKUP(players[[#This Row],[player_id]],IF(players_equipos[categoria]="Sumo",players_equipos[],""),8,FALSE)</f>
        <v>#N/A</v>
      </c>
      <c r="K209" s="11" t="e" cm="1">
        <f t="array" ref="K209">VLOOKUP(players[[#This Row],[player_id]],IF(players_equipos[categoria]="Sumo",players_equipos[],""),3,FALSE)</f>
        <v>#N/A</v>
      </c>
      <c r="L209" s="11" t="e" cm="1">
        <f t="array" ref="L209">VLOOKUP(players[[#This Row],[player_id]],IF(players_equipos[categoria]="Rover",players_equipos[],""),8,FALSE)</f>
        <v>#N/A</v>
      </c>
      <c r="M209" s="11" t="e" cm="1">
        <f t="array" ref="M209">VLOOKUP(players[[#This Row],[player_id]],IF(players_equipos[categoria]="Rover",players_equipos[],""),3,FALSE)</f>
        <v>#N/A</v>
      </c>
      <c r="N209" s="11">
        <f>SUMIF(eventos[player_id],players[[#This Row],[player_id]],eventos[puntos])+SUMIF(asistencia_eventos[player_id],players[[#This Row],[player_id]],asistencia_eventos[puntos])</f>
        <v>0</v>
      </c>
      <c r="O209" s="8"/>
      <c r="Q209"/>
    </row>
    <row r="210" spans="1:17" x14ac:dyDescent="0.25">
      <c r="A210">
        <v>1063874</v>
      </c>
      <c r="B210" t="s">
        <v>480</v>
      </c>
      <c r="C210" s="11">
        <f>SUMIF(players_equipos[player_id],players[[#This Row],[player_id]],players_equipos[puntos])+players[[#This Row],[puntos_eventos]]</f>
        <v>600</v>
      </c>
      <c r="D210" s="6" t="str">
        <f>LOOKUP(players[[#This Row],[puntos]],rangos[puntaje],rangos[rango])</f>
        <v>Blanco</v>
      </c>
      <c r="E210" s="4">
        <v>0</v>
      </c>
      <c r="F210" s="11" t="str">
        <f>IF(players[[#This Row],[coh]]=1,"COH",IF(INDEX(players_equipos[activo],MATCH(players[[#This Row],[player_id]],players_equipos[player_id],0))=1,INDEX(players_equipos[casa],MATCH(players[[#This Row],[player_id]],players_equipos[player_id],0)),"Mendigo"))</f>
        <v>Mendigo</v>
      </c>
      <c r="G210" s="11" t="str">
        <f>IF(players[[#This Row],[coh]]=1,"Inactivo",IF(INDEX(players_equipos[activo],MATCH(players[[#This Row],[player_id]],players_equipos[player_id],0))=1,INDEX(players_equipos[nombre],MATCH(players[[#This Row],[player_id]],players_equipos[player_id],0)),"Inactivo"))</f>
        <v>Inactivo</v>
      </c>
      <c r="H210" s="11" t="str" cm="1">
        <f t="array" ref="H210">VLOOKUP(players[[#This Row],[player_id]],IF(players_equipos[categoria]="Monster",players_equipos[],""),8,FALSE)</f>
        <v>GOT Bots</v>
      </c>
      <c r="I210" s="11" cm="1">
        <f t="array" ref="I210">VLOOKUP(players[[#This Row],[player_id]],IF(players_equipos[categoria]="Monster",players_equipos[],""),3,FALSE)</f>
        <v>600</v>
      </c>
      <c r="J210" s="11" t="e" cm="1">
        <f t="array" ref="J210">VLOOKUP(players[[#This Row],[player_id]],IF(players_equipos[categoria]="Sumo",players_equipos[],""),8,FALSE)</f>
        <v>#N/A</v>
      </c>
      <c r="K210" s="11" t="e" cm="1">
        <f t="array" ref="K210">VLOOKUP(players[[#This Row],[player_id]],IF(players_equipos[categoria]="Sumo",players_equipos[],""),3,FALSE)</f>
        <v>#N/A</v>
      </c>
      <c r="L210" s="11" t="e" cm="1">
        <f t="array" ref="L210">VLOOKUP(players[[#This Row],[player_id]],IF(players_equipos[categoria]="Rover",players_equipos[],""),8,FALSE)</f>
        <v>#N/A</v>
      </c>
      <c r="M210" s="11" t="e" cm="1">
        <f t="array" ref="M210">VLOOKUP(players[[#This Row],[player_id]],IF(players_equipos[categoria]="Rover",players_equipos[],""),3,FALSE)</f>
        <v>#N/A</v>
      </c>
      <c r="N210" s="11">
        <f>SUMIF(eventos[player_id],players[[#This Row],[player_id]],eventos[puntos])+SUMIF(asistencia_eventos[player_id],players[[#This Row],[player_id]],asistencia_eventos[puntos])</f>
        <v>0</v>
      </c>
      <c r="O210" s="8"/>
      <c r="Q210"/>
    </row>
    <row r="211" spans="1:17" x14ac:dyDescent="0.25">
      <c r="A211">
        <v>1063860</v>
      </c>
      <c r="B211" t="s">
        <v>363</v>
      </c>
      <c r="C211" s="11">
        <f>SUMIF(players_equipos[player_id],players[[#This Row],[player_id]],players_equipos[puntos])+players[[#This Row],[puntos_eventos]]</f>
        <v>600</v>
      </c>
      <c r="D211" s="6" t="str">
        <f>LOOKUP(players[[#This Row],[puntos]],rangos[puntaje],rangos[rango])</f>
        <v>Blanco</v>
      </c>
      <c r="E211" s="4">
        <v>0</v>
      </c>
      <c r="F211" s="11" t="str">
        <f>IF(players[[#This Row],[coh]]=1,"COH",IF(INDEX(players_equipos[activo],MATCH(players[[#This Row],[player_id]],players_equipos[player_id],0))=1,INDEX(players_equipos[casa],MATCH(players[[#This Row],[player_id]],players_equipos[player_id],0)),"Mendigo"))</f>
        <v>Mendigo</v>
      </c>
      <c r="G211" s="11" t="str">
        <f>IF(players[[#This Row],[coh]]=1,"Inactivo",IF(INDEX(players_equipos[activo],MATCH(players[[#This Row],[player_id]],players_equipos[player_id],0))=1,INDEX(players_equipos[nombre],MATCH(players[[#This Row],[player_id]],players_equipos[player_id],0)),"Inactivo"))</f>
        <v>Inactivo</v>
      </c>
      <c r="H211" s="11" t="str" cm="1">
        <f t="array" ref="H211">VLOOKUP(players[[#This Row],[player_id]],IF(players_equipos[categoria]="Monster",players_equipos[],""),8,FALSE)</f>
        <v>CERES (oficial)</v>
      </c>
      <c r="I211" s="11" cm="1">
        <f t="array" ref="I211">VLOOKUP(players[[#This Row],[player_id]],IF(players_equipos[categoria]="Monster",players_equipos[],""),3,FALSE)</f>
        <v>400</v>
      </c>
      <c r="J211" s="11" t="e" cm="1">
        <f t="array" ref="J211">VLOOKUP(players[[#This Row],[player_id]],IF(players_equipos[categoria]="Sumo",players_equipos[],""),8,FALSE)</f>
        <v>#N/A</v>
      </c>
      <c r="K211" s="11" t="e" cm="1">
        <f t="array" ref="K211">VLOOKUP(players[[#This Row],[player_id]],IF(players_equipos[categoria]="Sumo",players_equipos[],""),3,FALSE)</f>
        <v>#N/A</v>
      </c>
      <c r="L211" s="11" t="e" cm="1">
        <f t="array" ref="L211">VLOOKUP(players[[#This Row],[player_id]],IF(players_equipos[categoria]="Rover",players_equipos[],""),8,FALSE)</f>
        <v>#N/A</v>
      </c>
      <c r="M211" s="11" t="e" cm="1">
        <f t="array" ref="M211">VLOOKUP(players[[#This Row],[player_id]],IF(players_equipos[categoria]="Rover",players_equipos[],""),3,FALSE)</f>
        <v>#N/A</v>
      </c>
      <c r="N211" s="11">
        <f>SUMIF(eventos[player_id],players[[#This Row],[player_id]],eventos[puntos])+SUMIF(asistencia_eventos[player_id],players[[#This Row],[player_id]],asistencia_eventos[puntos])</f>
        <v>0</v>
      </c>
      <c r="O211" s="8"/>
      <c r="Q211"/>
    </row>
    <row r="212" spans="1:17" x14ac:dyDescent="0.25">
      <c r="A212">
        <v>1062899</v>
      </c>
      <c r="B212" t="s">
        <v>507</v>
      </c>
      <c r="C212" s="11">
        <f>SUMIF(players_equipos[player_id],players[[#This Row],[player_id]],players_equipos[puntos])+players[[#This Row],[puntos_eventos]]</f>
        <v>600</v>
      </c>
      <c r="D212" s="6" t="str">
        <f>LOOKUP(players[[#This Row],[puntos]],rangos[puntaje],rangos[rango])</f>
        <v>Blanco</v>
      </c>
      <c r="E212" s="4">
        <v>0</v>
      </c>
      <c r="F212" s="11" t="str">
        <f>IF(players[[#This Row],[coh]]=1,"COH",IF(INDEX(players_equipos[activo],MATCH(players[[#This Row],[player_id]],players_equipos[player_id],0))=1,INDEX(players_equipos[casa],MATCH(players[[#This Row],[player_id]],players_equipos[player_id],0)),"Mendigo"))</f>
        <v>Mendigo</v>
      </c>
      <c r="G212" s="11" t="str">
        <f>IF(players[[#This Row],[coh]]=1,"Inactivo",IF(INDEX(players_equipos[activo],MATCH(players[[#This Row],[player_id]],players_equipos[player_id],0))=1,INDEX(players_equipos[nombre],MATCH(players[[#This Row],[player_id]],players_equipos[player_id],0)),"Inactivo"))</f>
        <v>Inactivo</v>
      </c>
      <c r="H212" s="11" t="str" cm="1">
        <f t="array" ref="H212">VLOOKUP(players[[#This Row],[player_id]],IF(players_equipos[categoria]="Monster",players_equipos[],""),8,FALSE)</f>
        <v>R.O.B</v>
      </c>
      <c r="I212" s="11" cm="1">
        <f t="array" ref="I212">VLOOKUP(players[[#This Row],[player_id]],IF(players_equipos[categoria]="Monster",players_equipos[],""),3,FALSE)</f>
        <v>600</v>
      </c>
      <c r="J212" s="11" t="e" cm="1">
        <f t="array" ref="J212">VLOOKUP(players[[#This Row],[player_id]],IF(players_equipos[categoria]="Sumo",players_equipos[],""),8,FALSE)</f>
        <v>#N/A</v>
      </c>
      <c r="K212" s="11" t="e" cm="1">
        <f t="array" ref="K212">VLOOKUP(players[[#This Row],[player_id]],IF(players_equipos[categoria]="Sumo",players_equipos[],""),3,FALSE)</f>
        <v>#N/A</v>
      </c>
      <c r="L212" s="11" t="e" cm="1">
        <f t="array" ref="L212">VLOOKUP(players[[#This Row],[player_id]],IF(players_equipos[categoria]="Rover",players_equipos[],""),8,FALSE)</f>
        <v>#N/A</v>
      </c>
      <c r="M212" s="11" t="e" cm="1">
        <f t="array" ref="M212">VLOOKUP(players[[#This Row],[player_id]],IF(players_equipos[categoria]="Rover",players_equipos[],""),3,FALSE)</f>
        <v>#N/A</v>
      </c>
      <c r="N212" s="11">
        <f>SUMIF(eventos[player_id],players[[#This Row],[player_id]],eventos[puntos])+SUMIF(asistencia_eventos[player_id],players[[#This Row],[player_id]],asistencia_eventos[puntos])</f>
        <v>0</v>
      </c>
      <c r="O212" s="8"/>
      <c r="Q212"/>
    </row>
    <row r="213" spans="1:17" x14ac:dyDescent="0.25">
      <c r="A213">
        <v>1062778</v>
      </c>
      <c r="B213" t="s">
        <v>511</v>
      </c>
      <c r="C213" s="11">
        <f>SUMIF(players_equipos[player_id],players[[#This Row],[player_id]],players_equipos[puntos])+players[[#This Row],[puntos_eventos]]</f>
        <v>600</v>
      </c>
      <c r="D213" s="6" t="str">
        <f>LOOKUP(players[[#This Row],[puntos]],rangos[puntaje],rangos[rango])</f>
        <v>Blanco</v>
      </c>
      <c r="E213" s="4">
        <v>0</v>
      </c>
      <c r="F213" s="11" t="str">
        <f>IF(players[[#This Row],[coh]]=1,"COH",IF(INDEX(players_equipos[activo],MATCH(players[[#This Row],[player_id]],players_equipos[player_id],0))=1,INDEX(players_equipos[casa],MATCH(players[[#This Row],[player_id]],players_equipos[player_id],0)),"Mendigo"))</f>
        <v>Mendigo</v>
      </c>
      <c r="G213" s="11" t="str">
        <f>IF(players[[#This Row],[coh]]=1,"Inactivo",IF(INDEX(players_equipos[activo],MATCH(players[[#This Row],[player_id]],players_equipos[player_id],0))=1,INDEX(players_equipos[nombre],MATCH(players[[#This Row],[player_id]],players_equipos[player_id],0)),"Inactivo"))</f>
        <v>Inactivo</v>
      </c>
      <c r="H213" s="11" t="str" cm="1">
        <f t="array" ref="H213">VLOOKUP(players[[#This Row],[player_id]],IF(players_equipos[categoria]="Monster",players_equipos[],""),8,FALSE)</f>
        <v>Rufino</v>
      </c>
      <c r="I213" s="11" cm="1">
        <f t="array" ref="I213">VLOOKUP(players[[#This Row],[player_id]],IF(players_equipos[categoria]="Monster",players_equipos[],""),3,FALSE)</f>
        <v>600</v>
      </c>
      <c r="J213" s="11" t="e" cm="1">
        <f t="array" ref="J213">VLOOKUP(players[[#This Row],[player_id]],IF(players_equipos[categoria]="Sumo",players_equipos[],""),8,FALSE)</f>
        <v>#N/A</v>
      </c>
      <c r="K213" s="11" t="e" cm="1">
        <f t="array" ref="K213">VLOOKUP(players[[#This Row],[player_id]],IF(players_equipos[categoria]="Sumo",players_equipos[],""),3,FALSE)</f>
        <v>#N/A</v>
      </c>
      <c r="L213" s="11" t="e" cm="1">
        <f t="array" ref="L213">VLOOKUP(players[[#This Row],[player_id]],IF(players_equipos[categoria]="Rover",players_equipos[],""),8,FALSE)</f>
        <v>#N/A</v>
      </c>
      <c r="M213" s="11" t="e" cm="1">
        <f t="array" ref="M213">VLOOKUP(players[[#This Row],[player_id]],IF(players_equipos[categoria]="Rover",players_equipos[],""),3,FALSE)</f>
        <v>#N/A</v>
      </c>
      <c r="N213" s="11">
        <f>SUMIF(eventos[player_id],players[[#This Row],[player_id]],eventos[puntos])+SUMIF(asistencia_eventos[player_id],players[[#This Row],[player_id]],asistencia_eventos[puntos])</f>
        <v>0</v>
      </c>
      <c r="O213" s="8"/>
      <c r="Q213"/>
    </row>
    <row r="214" spans="1:17" x14ac:dyDescent="0.25">
      <c r="A214">
        <v>1062710</v>
      </c>
      <c r="B214" t="s">
        <v>506</v>
      </c>
      <c r="C214" s="11">
        <f>SUMIF(players_equipos[player_id],players[[#This Row],[player_id]],players_equipos[puntos])+players[[#This Row],[puntos_eventos]]</f>
        <v>600</v>
      </c>
      <c r="D214" s="6" t="str">
        <f>LOOKUP(players[[#This Row],[puntos]],rangos[puntaje],rangos[rango])</f>
        <v>Blanco</v>
      </c>
      <c r="E214" s="4">
        <v>0</v>
      </c>
      <c r="F214" s="11" t="str">
        <f>IF(players[[#This Row],[coh]]=1,"COH",IF(INDEX(players_equipos[activo],MATCH(players[[#This Row],[player_id]],players_equipos[player_id],0))=1,INDEX(players_equipos[casa],MATCH(players[[#This Row],[player_id]],players_equipos[player_id],0)),"Mendigo"))</f>
        <v>Mendigo</v>
      </c>
      <c r="G214" s="11" t="str">
        <f>IF(players[[#This Row],[coh]]=1,"Inactivo",IF(INDEX(players_equipos[activo],MATCH(players[[#This Row],[player_id]],players_equipos[player_id],0))=1,INDEX(players_equipos[nombre],MATCH(players[[#This Row],[player_id]],players_equipos[player_id],0)),"Inactivo"))</f>
        <v>Inactivo</v>
      </c>
      <c r="H214" s="11" t="str" cm="1">
        <f t="array" ref="H214">VLOOKUP(players[[#This Row],[player_id]],IF(players_equipos[categoria]="Monster",players_equipos[],""),8,FALSE)</f>
        <v>R.O.B</v>
      </c>
      <c r="I214" s="11" cm="1">
        <f t="array" ref="I214">VLOOKUP(players[[#This Row],[player_id]],IF(players_equipos[categoria]="Monster",players_equipos[],""),3,FALSE)</f>
        <v>600</v>
      </c>
      <c r="J214" s="11" t="e" cm="1">
        <f t="array" ref="J214">VLOOKUP(players[[#This Row],[player_id]],IF(players_equipos[categoria]="Sumo",players_equipos[],""),8,FALSE)</f>
        <v>#N/A</v>
      </c>
      <c r="K214" s="11" t="e" cm="1">
        <f t="array" ref="K214">VLOOKUP(players[[#This Row],[player_id]],IF(players_equipos[categoria]="Sumo",players_equipos[],""),3,FALSE)</f>
        <v>#N/A</v>
      </c>
      <c r="L214" s="11" t="e" cm="1">
        <f t="array" ref="L214">VLOOKUP(players[[#This Row],[player_id]],IF(players_equipos[categoria]="Rover",players_equipos[],""),8,FALSE)</f>
        <v>#N/A</v>
      </c>
      <c r="M214" s="11" t="e" cm="1">
        <f t="array" ref="M214">VLOOKUP(players[[#This Row],[player_id]],IF(players_equipos[categoria]="Rover",players_equipos[],""),3,FALSE)</f>
        <v>#N/A</v>
      </c>
      <c r="N214" s="11">
        <f>SUMIF(eventos[player_id],players[[#This Row],[player_id]],eventos[puntos])+SUMIF(asistencia_eventos[player_id],players[[#This Row],[player_id]],asistencia_eventos[puntos])</f>
        <v>0</v>
      </c>
      <c r="O214" s="8"/>
      <c r="Q214"/>
    </row>
    <row r="215" spans="1:17" x14ac:dyDescent="0.25">
      <c r="A215">
        <v>1062105</v>
      </c>
      <c r="B215" t="s">
        <v>488</v>
      </c>
      <c r="C215" s="11">
        <f>SUMIF(players_equipos[player_id],players[[#This Row],[player_id]],players_equipos[puntos])+players[[#This Row],[puntos_eventos]]</f>
        <v>600</v>
      </c>
      <c r="D215" s="6" t="str">
        <f>LOOKUP(players[[#This Row],[puntos]],rangos[puntaje],rangos[rango])</f>
        <v>Blanco</v>
      </c>
      <c r="E215" s="4">
        <v>0</v>
      </c>
      <c r="F215" s="11" t="str">
        <f>IF(players[[#This Row],[coh]]=1,"COH",IF(INDEX(players_equipos[activo],MATCH(players[[#This Row],[player_id]],players_equipos[player_id],0))=1,INDEX(players_equipos[casa],MATCH(players[[#This Row],[player_id]],players_equipos[player_id],0)),"Mendigo"))</f>
        <v>Mendigo</v>
      </c>
      <c r="G215" s="11" t="str">
        <f>IF(players[[#This Row],[coh]]=1,"Inactivo",IF(INDEX(players_equipos[activo],MATCH(players[[#This Row],[player_id]],players_equipos[player_id],0))=1,INDEX(players_equipos[nombre],MATCH(players[[#This Row],[player_id]],players_equipos[player_id],0)),"Inactivo"))</f>
        <v>Inactivo</v>
      </c>
      <c r="H215" s="11" t="str" cm="1">
        <f t="array" ref="H215">VLOOKUP(players[[#This Row],[player_id]],IF(players_equipos[categoria]="Monster",players_equipos[],""),8,FALSE)</f>
        <v>Lamna</v>
      </c>
      <c r="I215" s="11" cm="1">
        <f t="array" ref="I215">VLOOKUP(players[[#This Row],[player_id]],IF(players_equipos[categoria]="Monster",players_equipos[],""),3,FALSE)</f>
        <v>600</v>
      </c>
      <c r="J215" s="11" t="e" cm="1">
        <f t="array" ref="J215">VLOOKUP(players[[#This Row],[player_id]],IF(players_equipos[categoria]="Sumo",players_equipos[],""),8,FALSE)</f>
        <v>#N/A</v>
      </c>
      <c r="K215" s="11" t="e" cm="1">
        <f t="array" ref="K215">VLOOKUP(players[[#This Row],[player_id]],IF(players_equipos[categoria]="Sumo",players_equipos[],""),3,FALSE)</f>
        <v>#N/A</v>
      </c>
      <c r="L215" s="11" t="e" cm="1">
        <f t="array" ref="L215">VLOOKUP(players[[#This Row],[player_id]],IF(players_equipos[categoria]="Rover",players_equipos[],""),8,FALSE)</f>
        <v>#N/A</v>
      </c>
      <c r="M215" s="11" t="e" cm="1">
        <f t="array" ref="M215">VLOOKUP(players[[#This Row],[player_id]],IF(players_equipos[categoria]="Rover",players_equipos[],""),3,FALSE)</f>
        <v>#N/A</v>
      </c>
      <c r="N215" s="11">
        <f>SUMIF(eventos[player_id],players[[#This Row],[player_id]],eventos[puntos])+SUMIF(asistencia_eventos[player_id],players[[#This Row],[player_id]],asistencia_eventos[puntos])</f>
        <v>0</v>
      </c>
      <c r="O215" s="8"/>
      <c r="Q215"/>
    </row>
    <row r="216" spans="1:17" x14ac:dyDescent="0.25">
      <c r="A216">
        <v>1062062</v>
      </c>
      <c r="B216" t="s">
        <v>487</v>
      </c>
      <c r="C216" s="11">
        <f>SUMIF(players_equipos[player_id],players[[#This Row],[player_id]],players_equipos[puntos])+players[[#This Row],[puntos_eventos]]</f>
        <v>600</v>
      </c>
      <c r="D216" s="6" t="str">
        <f>LOOKUP(players[[#This Row],[puntos]],rangos[puntaje],rangos[rango])</f>
        <v>Blanco</v>
      </c>
      <c r="E216" s="4">
        <v>0</v>
      </c>
      <c r="F216" s="11" t="str">
        <f>IF(players[[#This Row],[coh]]=1,"COH",IF(INDEX(players_equipos[activo],MATCH(players[[#This Row],[player_id]],players_equipos[player_id],0))=1,INDEX(players_equipos[casa],MATCH(players[[#This Row],[player_id]],players_equipos[player_id],0)),"Mendigo"))</f>
        <v>Mendigo</v>
      </c>
      <c r="G216" s="11" t="str">
        <f>IF(players[[#This Row],[coh]]=1,"Inactivo",IF(INDEX(players_equipos[activo],MATCH(players[[#This Row],[player_id]],players_equipos[player_id],0))=1,INDEX(players_equipos[nombre],MATCH(players[[#This Row],[player_id]],players_equipos[player_id],0)),"Inactivo"))</f>
        <v>Inactivo</v>
      </c>
      <c r="H216" s="11" t="str" cm="1">
        <f t="array" ref="H216">VLOOKUP(players[[#This Row],[player_id]],IF(players_equipos[categoria]="Monster",players_equipos[],""),8,FALSE)</f>
        <v>Lamna</v>
      </c>
      <c r="I216" s="11" cm="1">
        <f t="array" ref="I216">VLOOKUP(players[[#This Row],[player_id]],IF(players_equipos[categoria]="Monster",players_equipos[],""),3,FALSE)</f>
        <v>600</v>
      </c>
      <c r="J216" s="11" t="e" cm="1">
        <f t="array" ref="J216">VLOOKUP(players[[#This Row],[player_id]],IF(players_equipos[categoria]="Sumo",players_equipos[],""),8,FALSE)</f>
        <v>#N/A</v>
      </c>
      <c r="K216" s="11" t="e" cm="1">
        <f t="array" ref="K216">VLOOKUP(players[[#This Row],[player_id]],IF(players_equipos[categoria]="Sumo",players_equipos[],""),3,FALSE)</f>
        <v>#N/A</v>
      </c>
      <c r="L216" s="11" t="e" cm="1">
        <f t="array" ref="L216">VLOOKUP(players[[#This Row],[player_id]],IF(players_equipos[categoria]="Rover",players_equipos[],""),8,FALSE)</f>
        <v>#N/A</v>
      </c>
      <c r="M216" s="11" t="e" cm="1">
        <f t="array" ref="M216">VLOOKUP(players[[#This Row],[player_id]],IF(players_equipos[categoria]="Rover",players_equipos[],""),3,FALSE)</f>
        <v>#N/A</v>
      </c>
      <c r="N216" s="11">
        <f>SUMIF(eventos[player_id],players[[#This Row],[player_id]],eventos[puntos])+SUMIF(asistencia_eventos[player_id],players[[#This Row],[player_id]],asistencia_eventos[puntos])</f>
        <v>0</v>
      </c>
      <c r="O216" s="8"/>
      <c r="Q216"/>
    </row>
    <row r="217" spans="1:17" x14ac:dyDescent="0.25">
      <c r="A217">
        <v>1061287</v>
      </c>
      <c r="B217" t="s">
        <v>510</v>
      </c>
      <c r="C217" s="11">
        <f>SUMIF(players_equipos[player_id],players[[#This Row],[player_id]],players_equipos[puntos])+players[[#This Row],[puntos_eventos]]</f>
        <v>600</v>
      </c>
      <c r="D217" s="6" t="str">
        <f>LOOKUP(players[[#This Row],[puntos]],rangos[puntaje],rangos[rango])</f>
        <v>Blanco</v>
      </c>
      <c r="E217" s="4">
        <v>0</v>
      </c>
      <c r="F217" s="11" t="str">
        <f>IF(players[[#This Row],[coh]]=1,"COH",IF(INDEX(players_equipos[activo],MATCH(players[[#This Row],[player_id]],players_equipos[player_id],0))=1,INDEX(players_equipos[casa],MATCH(players[[#This Row],[player_id]],players_equipos[player_id],0)),"Mendigo"))</f>
        <v>Mendigo</v>
      </c>
      <c r="G217" s="11" t="str">
        <f>IF(players[[#This Row],[coh]]=1,"Inactivo",IF(INDEX(players_equipos[activo],MATCH(players[[#This Row],[player_id]],players_equipos[player_id],0))=1,INDEX(players_equipos[nombre],MATCH(players[[#This Row],[player_id]],players_equipos[player_id],0)),"Inactivo"))</f>
        <v>Inactivo</v>
      </c>
      <c r="H217" s="11" t="str" cm="1">
        <f t="array" ref="H217">VLOOKUP(players[[#This Row],[player_id]],IF(players_equipos[categoria]="Monster",players_equipos[],""),8,FALSE)</f>
        <v>Rufino</v>
      </c>
      <c r="I217" s="11" cm="1">
        <f t="array" ref="I217">VLOOKUP(players[[#This Row],[player_id]],IF(players_equipos[categoria]="Monster",players_equipos[],""),3,FALSE)</f>
        <v>600</v>
      </c>
      <c r="J217" s="11" t="e" cm="1">
        <f t="array" ref="J217">VLOOKUP(players[[#This Row],[player_id]],IF(players_equipos[categoria]="Sumo",players_equipos[],""),8,FALSE)</f>
        <v>#N/A</v>
      </c>
      <c r="K217" s="11" t="e" cm="1">
        <f t="array" ref="K217">VLOOKUP(players[[#This Row],[player_id]],IF(players_equipos[categoria]="Sumo",players_equipos[],""),3,FALSE)</f>
        <v>#N/A</v>
      </c>
      <c r="L217" s="11" t="e" cm="1">
        <f t="array" ref="L217">VLOOKUP(players[[#This Row],[player_id]],IF(players_equipos[categoria]="Rover",players_equipos[],""),8,FALSE)</f>
        <v>#N/A</v>
      </c>
      <c r="M217" s="11" t="e" cm="1">
        <f t="array" ref="M217">VLOOKUP(players[[#This Row],[player_id]],IF(players_equipos[categoria]="Rover",players_equipos[],""),3,FALSE)</f>
        <v>#N/A</v>
      </c>
      <c r="N217" s="11">
        <f>SUMIF(eventos[player_id],players[[#This Row],[player_id]],eventos[puntos])+SUMIF(asistencia_eventos[player_id],players[[#This Row],[player_id]],asistencia_eventos[puntos])</f>
        <v>0</v>
      </c>
      <c r="O217" s="8"/>
      <c r="Q217"/>
    </row>
    <row r="218" spans="1:17" x14ac:dyDescent="0.25">
      <c r="A218">
        <v>1061264</v>
      </c>
      <c r="B218" t="s">
        <v>486</v>
      </c>
      <c r="C218" s="11">
        <f>SUMIF(players_equipos[player_id],players[[#This Row],[player_id]],players_equipos[puntos])+players[[#This Row],[puntos_eventos]]</f>
        <v>600</v>
      </c>
      <c r="D218" s="6" t="str">
        <f>LOOKUP(players[[#This Row],[puntos]],rangos[puntaje],rangos[rango])</f>
        <v>Blanco</v>
      </c>
      <c r="E218" s="4">
        <v>0</v>
      </c>
      <c r="F218" s="11" t="str">
        <f>IF(players[[#This Row],[coh]]=1,"COH",IF(INDEX(players_equipos[activo],MATCH(players[[#This Row],[player_id]],players_equipos[player_id],0))=1,INDEX(players_equipos[casa],MATCH(players[[#This Row],[player_id]],players_equipos[player_id],0)),"Mendigo"))</f>
        <v>Mendigo</v>
      </c>
      <c r="G218" s="11" t="str">
        <f>IF(players[[#This Row],[coh]]=1,"Inactivo",IF(INDEX(players_equipos[activo],MATCH(players[[#This Row],[player_id]],players_equipos[player_id],0))=1,INDEX(players_equipos[nombre],MATCH(players[[#This Row],[player_id]],players_equipos[player_id],0)),"Inactivo"))</f>
        <v>Inactivo</v>
      </c>
      <c r="H218" s="11" t="str" cm="1">
        <f t="array" ref="H218">VLOOKUP(players[[#This Row],[player_id]],IF(players_equipos[categoria]="Monster",players_equipos[],""),8,FALSE)</f>
        <v>Lamna</v>
      </c>
      <c r="I218" s="11" cm="1">
        <f t="array" ref="I218">VLOOKUP(players[[#This Row],[player_id]],IF(players_equipos[categoria]="Monster",players_equipos[],""),3,FALSE)</f>
        <v>600</v>
      </c>
      <c r="J218" s="11" t="e" cm="1">
        <f t="array" ref="J218">VLOOKUP(players[[#This Row],[player_id]],IF(players_equipos[categoria]="Sumo",players_equipos[],""),8,FALSE)</f>
        <v>#N/A</v>
      </c>
      <c r="K218" s="11" t="e" cm="1">
        <f t="array" ref="K218">VLOOKUP(players[[#This Row],[player_id]],IF(players_equipos[categoria]="Sumo",players_equipos[],""),3,FALSE)</f>
        <v>#N/A</v>
      </c>
      <c r="L218" s="11" t="e" cm="1">
        <f t="array" ref="L218">VLOOKUP(players[[#This Row],[player_id]],IF(players_equipos[categoria]="Rover",players_equipos[],""),8,FALSE)</f>
        <v>#N/A</v>
      </c>
      <c r="M218" s="11" t="e" cm="1">
        <f t="array" ref="M218">VLOOKUP(players[[#This Row],[player_id]],IF(players_equipos[categoria]="Rover",players_equipos[],""),3,FALSE)</f>
        <v>#N/A</v>
      </c>
      <c r="N218" s="11">
        <f>SUMIF(eventos[player_id],players[[#This Row],[player_id]],eventos[puntos])+SUMIF(asistencia_eventos[player_id],players[[#This Row],[player_id]],asistencia_eventos[puntos])</f>
        <v>0</v>
      </c>
      <c r="O218" s="8"/>
      <c r="Q218"/>
    </row>
    <row r="219" spans="1:17" x14ac:dyDescent="0.25">
      <c r="A219">
        <v>1060773</v>
      </c>
      <c r="B219" t="s">
        <v>477</v>
      </c>
      <c r="C219" s="11">
        <f>SUMIF(players_equipos[player_id],players[[#This Row],[player_id]],players_equipos[puntos])+players[[#This Row],[puntos_eventos]]</f>
        <v>600</v>
      </c>
      <c r="D219" s="6" t="str">
        <f>LOOKUP(players[[#This Row],[puntos]],rangos[puntaje],rangos[rango])</f>
        <v>Blanco</v>
      </c>
      <c r="E219" s="4">
        <v>0</v>
      </c>
      <c r="F219" s="11" t="str">
        <f>IF(players[[#This Row],[coh]]=1,"COH",IF(INDEX(players_equipos[activo],MATCH(players[[#This Row],[player_id]],players_equipos[player_id],0))=1,INDEX(players_equipos[casa],MATCH(players[[#This Row],[player_id]],players_equipos[player_id],0)),"Mendigo"))</f>
        <v>Mendigo</v>
      </c>
      <c r="G219" s="11" t="str">
        <f>IF(players[[#This Row],[coh]]=1,"Inactivo",IF(INDEX(players_equipos[activo],MATCH(players[[#This Row],[player_id]],players_equipos[player_id],0))=1,INDEX(players_equipos[nombre],MATCH(players[[#This Row],[player_id]],players_equipos[player_id],0)),"Inactivo"))</f>
        <v>Inactivo</v>
      </c>
      <c r="H219" s="11" t="str" cm="1">
        <f t="array" ref="H219">VLOOKUP(players[[#This Row],[player_id]],IF(players_equipos[categoria]="Monster",players_equipos[],""),8,FALSE)</f>
        <v>Chancleta</v>
      </c>
      <c r="I219" s="11" cm="1">
        <f t="array" ref="I219">VLOOKUP(players[[#This Row],[player_id]],IF(players_equipos[categoria]="Monster",players_equipos[],""),3,FALSE)</f>
        <v>600</v>
      </c>
      <c r="J219" s="11" t="e" cm="1">
        <f t="array" ref="J219">VLOOKUP(players[[#This Row],[player_id]],IF(players_equipos[categoria]="Sumo",players_equipos[],""),8,FALSE)</f>
        <v>#N/A</v>
      </c>
      <c r="K219" s="11" t="e" cm="1">
        <f t="array" ref="K219">VLOOKUP(players[[#This Row],[player_id]],IF(players_equipos[categoria]="Sumo",players_equipos[],""),3,FALSE)</f>
        <v>#N/A</v>
      </c>
      <c r="L219" s="11" t="e" cm="1">
        <f t="array" ref="L219">VLOOKUP(players[[#This Row],[player_id]],IF(players_equipos[categoria]="Rover",players_equipos[],""),8,FALSE)</f>
        <v>#N/A</v>
      </c>
      <c r="M219" s="11" t="e" cm="1">
        <f t="array" ref="M219">VLOOKUP(players[[#This Row],[player_id]],IF(players_equipos[categoria]="Rover",players_equipos[],""),3,FALSE)</f>
        <v>#N/A</v>
      </c>
      <c r="N219" s="11">
        <f>SUMIF(eventos[player_id],players[[#This Row],[player_id]],eventos[puntos])+SUMIF(asistencia_eventos[player_id],players[[#This Row],[player_id]],asistencia_eventos[puntos])</f>
        <v>0</v>
      </c>
      <c r="O219" s="8"/>
      <c r="Q219"/>
    </row>
    <row r="220" spans="1:17" x14ac:dyDescent="0.25">
      <c r="A220">
        <v>1060764</v>
      </c>
      <c r="B220" t="s">
        <v>476</v>
      </c>
      <c r="C220" s="11">
        <f>SUMIF(players_equipos[player_id],players[[#This Row],[player_id]],players_equipos[puntos])+players[[#This Row],[puntos_eventos]]</f>
        <v>600</v>
      </c>
      <c r="D220" s="6" t="str">
        <f>LOOKUP(players[[#This Row],[puntos]],rangos[puntaje],rangos[rango])</f>
        <v>Blanco</v>
      </c>
      <c r="E220" s="4">
        <v>0</v>
      </c>
      <c r="F220" s="11" t="str">
        <f>IF(players[[#This Row],[coh]]=1,"COH",IF(INDEX(players_equipos[activo],MATCH(players[[#This Row],[player_id]],players_equipos[player_id],0))=1,INDEX(players_equipos[casa],MATCH(players[[#This Row],[player_id]],players_equipos[player_id],0)),"Mendigo"))</f>
        <v>Mendigo</v>
      </c>
      <c r="G220" s="11" t="str">
        <f>IF(players[[#This Row],[coh]]=1,"Inactivo",IF(INDEX(players_equipos[activo],MATCH(players[[#This Row],[player_id]],players_equipos[player_id],0))=1,INDEX(players_equipos[nombre],MATCH(players[[#This Row],[player_id]],players_equipos[player_id],0)),"Inactivo"))</f>
        <v>Inactivo</v>
      </c>
      <c r="H220" s="11" t="str" cm="1">
        <f t="array" ref="H220">VLOOKUP(players[[#This Row],[player_id]],IF(players_equipos[categoria]="Monster",players_equipos[],""),8,FALSE)</f>
        <v>Chancleta</v>
      </c>
      <c r="I220" s="11" cm="1">
        <f t="array" ref="I220">VLOOKUP(players[[#This Row],[player_id]],IF(players_equipos[categoria]="Monster",players_equipos[],""),3,FALSE)</f>
        <v>600</v>
      </c>
      <c r="J220" s="11" t="e" cm="1">
        <f t="array" ref="J220">VLOOKUP(players[[#This Row],[player_id]],IF(players_equipos[categoria]="Sumo",players_equipos[],""),8,FALSE)</f>
        <v>#N/A</v>
      </c>
      <c r="K220" s="11" t="e" cm="1">
        <f t="array" ref="K220">VLOOKUP(players[[#This Row],[player_id]],IF(players_equipos[categoria]="Sumo",players_equipos[],""),3,FALSE)</f>
        <v>#N/A</v>
      </c>
      <c r="L220" s="11" t="e" cm="1">
        <f t="array" ref="L220">VLOOKUP(players[[#This Row],[player_id]],IF(players_equipos[categoria]="Rover",players_equipos[],""),8,FALSE)</f>
        <v>#N/A</v>
      </c>
      <c r="M220" s="11" t="e" cm="1">
        <f t="array" ref="M220">VLOOKUP(players[[#This Row],[player_id]],IF(players_equipos[categoria]="Rover",players_equipos[],""),3,FALSE)</f>
        <v>#N/A</v>
      </c>
      <c r="N220" s="11">
        <f>SUMIF(eventos[player_id],players[[#This Row],[player_id]],eventos[puntos])+SUMIF(asistencia_eventos[player_id],players[[#This Row],[player_id]],asistencia_eventos[puntos])</f>
        <v>0</v>
      </c>
      <c r="O220" s="8"/>
      <c r="Q220"/>
    </row>
    <row r="221" spans="1:17" x14ac:dyDescent="0.25">
      <c r="A221">
        <v>1060318</v>
      </c>
      <c r="B221" t="s">
        <v>478</v>
      </c>
      <c r="C221" s="11">
        <f>SUMIF(players_equipos[player_id],players[[#This Row],[player_id]],players_equipos[puntos])+players[[#This Row],[puntos_eventos]]</f>
        <v>600</v>
      </c>
      <c r="D221" s="6" t="str">
        <f>LOOKUP(players[[#This Row],[puntos]],rangos[puntaje],rangos[rango])</f>
        <v>Blanco</v>
      </c>
      <c r="E221" s="4">
        <v>0</v>
      </c>
      <c r="F221" s="11" t="str">
        <f>IF(players[[#This Row],[coh]]=1,"COH",IF(INDEX(players_equipos[activo],MATCH(players[[#This Row],[player_id]],players_equipos[player_id],0))=1,INDEX(players_equipos[casa],MATCH(players[[#This Row],[player_id]],players_equipos[player_id],0)),"Mendigo"))</f>
        <v>Mendigo</v>
      </c>
      <c r="G221" s="11" t="str">
        <f>IF(players[[#This Row],[coh]]=1,"Inactivo",IF(INDEX(players_equipos[activo],MATCH(players[[#This Row],[player_id]],players_equipos[player_id],0))=1,INDEX(players_equipos[nombre],MATCH(players[[#This Row],[player_id]],players_equipos[player_id],0)),"Inactivo"))</f>
        <v>Inactivo</v>
      </c>
      <c r="H221" s="11" t="str" cm="1">
        <f t="array" ref="H221">VLOOKUP(players[[#This Row],[player_id]],IF(players_equipos[categoria]="Monster",players_equipos[],""),8,FALSE)</f>
        <v>Etreum</v>
      </c>
      <c r="I221" s="11" cm="1">
        <f t="array" ref="I221">VLOOKUP(players[[#This Row],[player_id]],IF(players_equipos[categoria]="Monster",players_equipos[],""),3,FALSE)</f>
        <v>600</v>
      </c>
      <c r="J221" s="11" t="e" cm="1">
        <f t="array" ref="J221">VLOOKUP(players[[#This Row],[player_id]],IF(players_equipos[categoria]="Sumo",players_equipos[],""),8,FALSE)</f>
        <v>#N/A</v>
      </c>
      <c r="K221" s="11" t="e" cm="1">
        <f t="array" ref="K221">VLOOKUP(players[[#This Row],[player_id]],IF(players_equipos[categoria]="Sumo",players_equipos[],""),3,FALSE)</f>
        <v>#N/A</v>
      </c>
      <c r="L221" s="11" t="e" cm="1">
        <f t="array" ref="L221">VLOOKUP(players[[#This Row],[player_id]],IF(players_equipos[categoria]="Rover",players_equipos[],""),8,FALSE)</f>
        <v>#N/A</v>
      </c>
      <c r="M221" s="11" t="e" cm="1">
        <f t="array" ref="M221">VLOOKUP(players[[#This Row],[player_id]],IF(players_equipos[categoria]="Rover",players_equipos[],""),3,FALSE)</f>
        <v>#N/A</v>
      </c>
      <c r="N221" s="11">
        <f>SUMIF(eventos[player_id],players[[#This Row],[player_id]],eventos[puntos])+SUMIF(asistencia_eventos[player_id],players[[#This Row],[player_id]],asistencia_eventos[puntos])</f>
        <v>0</v>
      </c>
      <c r="O221" s="8"/>
      <c r="Q221"/>
    </row>
    <row r="222" spans="1:17" x14ac:dyDescent="0.25">
      <c r="A222">
        <v>1059723</v>
      </c>
      <c r="B222" t="s">
        <v>534</v>
      </c>
      <c r="C222" s="11">
        <f>SUMIF(players_equipos[player_id],players[[#This Row],[player_id]],players_equipos[puntos])+players[[#This Row],[puntos_eventos]]</f>
        <v>600</v>
      </c>
      <c r="D222" s="6" t="str">
        <f>LOOKUP(players[[#This Row],[puntos]],rangos[puntaje],rangos[rango])</f>
        <v>Blanco</v>
      </c>
      <c r="E222" s="4">
        <v>0</v>
      </c>
      <c r="F222" s="11" t="str">
        <f>IF(players[[#This Row],[coh]]=1,"COH",IF(INDEX(players_equipos[activo],MATCH(players[[#This Row],[player_id]],players_equipos[player_id],0))=1,INDEX(players_equipos[casa],MATCH(players[[#This Row],[player_id]],players_equipos[player_id],0)),"Mendigo"))</f>
        <v>Mendigo</v>
      </c>
      <c r="G222" s="11" t="str">
        <f>IF(players[[#This Row],[coh]]=1,"Inactivo",IF(INDEX(players_equipos[activo],MATCH(players[[#This Row],[player_id]],players_equipos[player_id],0))=1,INDEX(players_equipos[nombre],MATCH(players[[#This Row],[player_id]],players_equipos[player_id],0)),"Inactivo"))</f>
        <v>Inactivo</v>
      </c>
      <c r="H222" s="11" t="str" cm="1">
        <f t="array" ref="H222">VLOOKUP(players[[#This Row],[player_id]],IF(players_equipos[categoria]="Monster",players_equipos[],""),8,FALSE)</f>
        <v>monster01</v>
      </c>
      <c r="I222" s="11" cm="1">
        <f t="array" ref="I222">VLOOKUP(players[[#This Row],[player_id]],IF(players_equipos[categoria]="Monster",players_equipos[],""),3,FALSE)</f>
        <v>600</v>
      </c>
      <c r="J222" s="11" t="e" cm="1">
        <f t="array" ref="J222">VLOOKUP(players[[#This Row],[player_id]],IF(players_equipos[categoria]="Sumo",players_equipos[],""),8,FALSE)</f>
        <v>#N/A</v>
      </c>
      <c r="K222" s="11" t="e" cm="1">
        <f t="array" ref="K222">VLOOKUP(players[[#This Row],[player_id]],IF(players_equipos[categoria]="Sumo",players_equipos[],""),3,FALSE)</f>
        <v>#N/A</v>
      </c>
      <c r="L222" s="11" t="e" cm="1">
        <f t="array" ref="L222">VLOOKUP(players[[#This Row],[player_id]],IF(players_equipos[categoria]="Rover",players_equipos[],""),8,FALSE)</f>
        <v>#N/A</v>
      </c>
      <c r="M222" s="11" t="e" cm="1">
        <f t="array" ref="M222">VLOOKUP(players[[#This Row],[player_id]],IF(players_equipos[categoria]="Rover",players_equipos[],""),3,FALSE)</f>
        <v>#N/A</v>
      </c>
      <c r="N222" s="11">
        <f>SUMIF(eventos[player_id],players[[#This Row],[player_id]],eventos[puntos])+SUMIF(asistencia_eventos[player_id],players[[#This Row],[player_id]],asistencia_eventos[puntos])</f>
        <v>0</v>
      </c>
      <c r="O222" s="8"/>
      <c r="Q222"/>
    </row>
    <row r="223" spans="1:17" x14ac:dyDescent="0.25">
      <c r="A223">
        <v>1059608</v>
      </c>
      <c r="B223" t="s">
        <v>533</v>
      </c>
      <c r="C223" s="11">
        <f>SUMIF(players_equipos[player_id],players[[#This Row],[player_id]],players_equipos[puntos])+players[[#This Row],[puntos_eventos]]</f>
        <v>600</v>
      </c>
      <c r="D223" s="6" t="str">
        <f>LOOKUP(players[[#This Row],[puntos]],rangos[puntaje],rangos[rango])</f>
        <v>Blanco</v>
      </c>
      <c r="E223" s="4">
        <v>0</v>
      </c>
      <c r="F223" s="11" t="str">
        <f>IF(players[[#This Row],[coh]]=1,"COH",IF(INDEX(players_equipos[activo],MATCH(players[[#This Row],[player_id]],players_equipos[player_id],0))=1,INDEX(players_equipos[casa],MATCH(players[[#This Row],[player_id]],players_equipos[player_id],0)),"Mendigo"))</f>
        <v>Mendigo</v>
      </c>
      <c r="G223" s="11" t="str">
        <f>IF(players[[#This Row],[coh]]=1,"Inactivo",IF(INDEX(players_equipos[activo],MATCH(players[[#This Row],[player_id]],players_equipos[player_id],0))=1,INDEX(players_equipos[nombre],MATCH(players[[#This Row],[player_id]],players_equipos[player_id],0)),"Inactivo"))</f>
        <v>Inactivo</v>
      </c>
      <c r="H223" s="11" t="str" cm="1">
        <f t="array" ref="H223">VLOOKUP(players[[#This Row],[player_id]],IF(players_equipos[categoria]="Monster",players_equipos[],""),8,FALSE)</f>
        <v>monster01</v>
      </c>
      <c r="I223" s="11" cm="1">
        <f t="array" ref="I223">VLOOKUP(players[[#This Row],[player_id]],IF(players_equipos[categoria]="Monster",players_equipos[],""),3,FALSE)</f>
        <v>600</v>
      </c>
      <c r="J223" s="11" t="e" cm="1">
        <f t="array" ref="J223">VLOOKUP(players[[#This Row],[player_id]],IF(players_equipos[categoria]="Sumo",players_equipos[],""),8,FALSE)</f>
        <v>#N/A</v>
      </c>
      <c r="K223" s="11" t="e" cm="1">
        <f t="array" ref="K223">VLOOKUP(players[[#This Row],[player_id]],IF(players_equipos[categoria]="Sumo",players_equipos[],""),3,FALSE)</f>
        <v>#N/A</v>
      </c>
      <c r="L223" s="11" t="e" cm="1">
        <f t="array" ref="L223">VLOOKUP(players[[#This Row],[player_id]],IF(players_equipos[categoria]="Rover",players_equipos[],""),8,FALSE)</f>
        <v>#N/A</v>
      </c>
      <c r="M223" s="11" t="e" cm="1">
        <f t="array" ref="M223">VLOOKUP(players[[#This Row],[player_id]],IF(players_equipos[categoria]="Rover",players_equipos[],""),3,FALSE)</f>
        <v>#N/A</v>
      </c>
      <c r="N223" s="11">
        <f>SUMIF(eventos[player_id],players[[#This Row],[player_id]],eventos[puntos])+SUMIF(asistencia_eventos[player_id],players[[#This Row],[player_id]],asistencia_eventos[puntos])</f>
        <v>0</v>
      </c>
      <c r="O223" s="8"/>
      <c r="Q223"/>
    </row>
    <row r="224" spans="1:17" x14ac:dyDescent="0.25">
      <c r="A224">
        <v>1058118</v>
      </c>
      <c r="B224" t="s">
        <v>475</v>
      </c>
      <c r="C224" s="11">
        <f>SUMIF(players_equipos[player_id],players[[#This Row],[player_id]],players_equipos[puntos])+players[[#This Row],[puntos_eventos]]</f>
        <v>600</v>
      </c>
      <c r="D224" s="6" t="str">
        <f>LOOKUP(players[[#This Row],[puntos]],rangos[puntaje],rangos[rango])</f>
        <v>Blanco</v>
      </c>
      <c r="E224" s="4">
        <v>0</v>
      </c>
      <c r="F224" s="11" t="str">
        <f>IF(players[[#This Row],[coh]]=1,"COH",IF(INDEX(players_equipos[activo],MATCH(players[[#This Row],[player_id]],players_equipos[player_id],0))=1,INDEX(players_equipos[casa],MATCH(players[[#This Row],[player_id]],players_equipos[player_id],0)),"Mendigo"))</f>
        <v>Mendigo</v>
      </c>
      <c r="G224" s="11" t="str">
        <f>IF(players[[#This Row],[coh]]=1,"Inactivo",IF(INDEX(players_equipos[activo],MATCH(players[[#This Row],[player_id]],players_equipos[player_id],0))=1,INDEX(players_equipos[nombre],MATCH(players[[#This Row],[player_id]],players_equipos[player_id],0)),"Inactivo"))</f>
        <v>Inactivo</v>
      </c>
      <c r="H224" s="11" t="str" cm="1">
        <f t="array" ref="H224">VLOOKUP(players[[#This Row],[player_id]],IF(players_equipos[categoria]="Monster",players_equipos[],""),8,FALSE)</f>
        <v>Chancleta</v>
      </c>
      <c r="I224" s="11" cm="1">
        <f t="array" ref="I224">VLOOKUP(players[[#This Row],[player_id]],IF(players_equipos[categoria]="Monster",players_equipos[],""),3,FALSE)</f>
        <v>600</v>
      </c>
      <c r="J224" s="11" t="e" cm="1">
        <f t="array" ref="J224">VLOOKUP(players[[#This Row],[player_id]],IF(players_equipos[categoria]="Sumo",players_equipos[],""),8,FALSE)</f>
        <v>#N/A</v>
      </c>
      <c r="K224" s="11" t="e" cm="1">
        <f t="array" ref="K224">VLOOKUP(players[[#This Row],[player_id]],IF(players_equipos[categoria]="Sumo",players_equipos[],""),3,FALSE)</f>
        <v>#N/A</v>
      </c>
      <c r="L224" s="11" t="e" cm="1">
        <f t="array" ref="L224">VLOOKUP(players[[#This Row],[player_id]],IF(players_equipos[categoria]="Rover",players_equipos[],""),8,FALSE)</f>
        <v>#N/A</v>
      </c>
      <c r="M224" s="11" t="e" cm="1">
        <f t="array" ref="M224">VLOOKUP(players[[#This Row],[player_id]],IF(players_equipos[categoria]="Rover",players_equipos[],""),3,FALSE)</f>
        <v>#N/A</v>
      </c>
      <c r="N224" s="11">
        <f>SUMIF(eventos[player_id],players[[#This Row],[player_id]],eventos[puntos])+SUMIF(asistencia_eventos[player_id],players[[#This Row],[player_id]],asistencia_eventos[puntos])</f>
        <v>0</v>
      </c>
      <c r="O224" s="8"/>
      <c r="Q224"/>
    </row>
    <row r="225" spans="1:17" x14ac:dyDescent="0.25">
      <c r="A225">
        <v>1056550</v>
      </c>
      <c r="B225" t="s">
        <v>479</v>
      </c>
      <c r="C225" s="11">
        <f>SUMIF(players_equipos[player_id],players[[#This Row],[player_id]],players_equipos[puntos])+players[[#This Row],[puntos_eventos]]</f>
        <v>600</v>
      </c>
      <c r="D225" s="6" t="str">
        <f>LOOKUP(players[[#This Row],[puntos]],rangos[puntaje],rangos[rango])</f>
        <v>Blanco</v>
      </c>
      <c r="E225" s="4">
        <v>0</v>
      </c>
      <c r="F225" s="11" t="str">
        <f>IF(players[[#This Row],[coh]]=1,"COH",IF(INDEX(players_equipos[activo],MATCH(players[[#This Row],[player_id]],players_equipos[player_id],0))=1,INDEX(players_equipos[casa],MATCH(players[[#This Row],[player_id]],players_equipos[player_id],0)),"Mendigo"))</f>
        <v>Mendigo</v>
      </c>
      <c r="G225" s="11" t="str">
        <f>IF(players[[#This Row],[coh]]=1,"Inactivo",IF(INDEX(players_equipos[activo],MATCH(players[[#This Row],[player_id]],players_equipos[player_id],0))=1,INDEX(players_equipos[nombre],MATCH(players[[#This Row],[player_id]],players_equipos[player_id],0)),"Inactivo"))</f>
        <v>Inactivo</v>
      </c>
      <c r="H225" s="11" t="str" cm="1">
        <f t="array" ref="H225">VLOOKUP(players[[#This Row],[player_id]],IF(players_equipos[categoria]="Monster",players_equipos[],""),8,FALSE)</f>
        <v>GOT Bots</v>
      </c>
      <c r="I225" s="11" cm="1">
        <f t="array" ref="I225">VLOOKUP(players[[#This Row],[player_id]],IF(players_equipos[categoria]="Monster",players_equipos[],""),3,FALSE)</f>
        <v>600</v>
      </c>
      <c r="J225" s="11" t="e" cm="1">
        <f t="array" ref="J225">VLOOKUP(players[[#This Row],[player_id]],IF(players_equipos[categoria]="Sumo",players_equipos[],""),8,FALSE)</f>
        <v>#N/A</v>
      </c>
      <c r="K225" s="11" t="e" cm="1">
        <f t="array" ref="K225">VLOOKUP(players[[#This Row],[player_id]],IF(players_equipos[categoria]="Sumo",players_equipos[],""),3,FALSE)</f>
        <v>#N/A</v>
      </c>
      <c r="L225" s="11" t="e" cm="1">
        <f t="array" ref="L225">VLOOKUP(players[[#This Row],[player_id]],IF(players_equipos[categoria]="Rover",players_equipos[],""),8,FALSE)</f>
        <v>#N/A</v>
      </c>
      <c r="M225" s="11" t="e" cm="1">
        <f t="array" ref="M225">VLOOKUP(players[[#This Row],[player_id]],IF(players_equipos[categoria]="Rover",players_equipos[],""),3,FALSE)</f>
        <v>#N/A</v>
      </c>
      <c r="N225" s="11">
        <f>SUMIF(eventos[player_id],players[[#This Row],[player_id]],eventos[puntos])+SUMIF(asistencia_eventos[player_id],players[[#This Row],[player_id]],asistencia_eventos[puntos])</f>
        <v>0</v>
      </c>
      <c r="O225" s="8"/>
      <c r="Q225"/>
    </row>
    <row r="226" spans="1:17" x14ac:dyDescent="0.25">
      <c r="A226">
        <v>1055382</v>
      </c>
      <c r="B226" t="s">
        <v>532</v>
      </c>
      <c r="C226" s="11">
        <f>SUMIF(players_equipos[player_id],players[[#This Row],[player_id]],players_equipos[puntos])+players[[#This Row],[puntos_eventos]]</f>
        <v>600</v>
      </c>
      <c r="D226" s="6" t="str">
        <f>LOOKUP(players[[#This Row],[puntos]],rangos[puntaje],rangos[rango])</f>
        <v>Blanco</v>
      </c>
      <c r="E226" s="4">
        <v>0</v>
      </c>
      <c r="F226" s="11" t="str">
        <f>IF(players[[#This Row],[coh]]=1,"COH",IF(INDEX(players_equipos[activo],MATCH(players[[#This Row],[player_id]],players_equipos[player_id],0))=1,INDEX(players_equipos[casa],MATCH(players[[#This Row],[player_id]],players_equipos[player_id],0)),"Mendigo"))</f>
        <v>Mendigo</v>
      </c>
      <c r="G226" s="11" t="str">
        <f>IF(players[[#This Row],[coh]]=1,"Inactivo",IF(INDEX(players_equipos[activo],MATCH(players[[#This Row],[player_id]],players_equipos[player_id],0))=1,INDEX(players_equipos[nombre],MATCH(players[[#This Row],[player_id]],players_equipos[player_id],0)),"Inactivo"))</f>
        <v>Inactivo</v>
      </c>
      <c r="H226" s="11" t="str" cm="1">
        <f t="array" ref="H226">VLOOKUP(players[[#This Row],[player_id]],IF(players_equipos[categoria]="Monster",players_equipos[],""),8,FALSE)</f>
        <v>monster01</v>
      </c>
      <c r="I226" s="11" cm="1">
        <f t="array" ref="I226">VLOOKUP(players[[#This Row],[player_id]],IF(players_equipos[categoria]="Monster",players_equipos[],""),3,FALSE)</f>
        <v>600</v>
      </c>
      <c r="J226" s="11" t="e" cm="1">
        <f t="array" ref="J226">VLOOKUP(players[[#This Row],[player_id]],IF(players_equipos[categoria]="Sumo",players_equipos[],""),8,FALSE)</f>
        <v>#N/A</v>
      </c>
      <c r="K226" s="11" t="e" cm="1">
        <f t="array" ref="K226">VLOOKUP(players[[#This Row],[player_id]],IF(players_equipos[categoria]="Sumo",players_equipos[],""),3,FALSE)</f>
        <v>#N/A</v>
      </c>
      <c r="L226" s="11" t="e" cm="1">
        <f t="array" ref="L226">VLOOKUP(players[[#This Row],[player_id]],IF(players_equipos[categoria]="Rover",players_equipos[],""),8,FALSE)</f>
        <v>#N/A</v>
      </c>
      <c r="M226" s="11" t="e" cm="1">
        <f t="array" ref="M226">VLOOKUP(players[[#This Row],[player_id]],IF(players_equipos[categoria]="Rover",players_equipos[],""),3,FALSE)</f>
        <v>#N/A</v>
      </c>
      <c r="N226" s="11">
        <f>SUMIF(eventos[player_id],players[[#This Row],[player_id]],eventos[puntos])+SUMIF(asistencia_eventos[player_id],players[[#This Row],[player_id]],asistencia_eventos[puntos])</f>
        <v>0</v>
      </c>
      <c r="O226" s="8"/>
      <c r="Q226"/>
    </row>
    <row r="227" spans="1:17" x14ac:dyDescent="0.25">
      <c r="A227">
        <v>1004</v>
      </c>
      <c r="B227" t="s">
        <v>364</v>
      </c>
      <c r="C227" s="11">
        <f>SUMIF(players_equipos[player_id],players[[#This Row],[player_id]],players_equipos[puntos])+players[[#This Row],[puntos_eventos]]</f>
        <v>600</v>
      </c>
      <c r="D227" s="6" t="str">
        <f>LOOKUP(players[[#This Row],[puntos]],rangos[puntaje],rangos[rango])</f>
        <v>Blanco</v>
      </c>
      <c r="E227" s="4">
        <v>0</v>
      </c>
      <c r="F227" s="11" t="str">
        <f>IF(players[[#This Row],[coh]]=1,"COH",IF(INDEX(players_equipos[activo],MATCH(players[[#This Row],[player_id]],players_equipos[player_id],0))=1,INDEX(players_equipos[casa],MATCH(players[[#This Row],[player_id]],players_equipos[player_id],0)),"Mendigo"))</f>
        <v>Mendigo</v>
      </c>
      <c r="G227" s="11" t="str">
        <f>IF(players[[#This Row],[coh]]=1,"Inactivo",IF(INDEX(players_equipos[activo],MATCH(players[[#This Row],[player_id]],players_equipos[player_id],0))=1,INDEX(players_equipos[nombre],MATCH(players[[#This Row],[player_id]],players_equipos[player_id],0)),"Inactivo"))</f>
        <v>Inactivo</v>
      </c>
      <c r="H227" s="11" t="str" cm="1">
        <f t="array" ref="H227">VLOOKUP(players[[#This Row],[player_id]],IF(players_equipos[categoria]="Monster",players_equipos[],""),8,FALSE)</f>
        <v>2B1W</v>
      </c>
      <c r="I227" s="11" cm="1">
        <f t="array" ref="I227">VLOOKUP(players[[#This Row],[player_id]],IF(players_equipos[categoria]="Monster",players_equipos[],""),3,FALSE)</f>
        <v>600</v>
      </c>
      <c r="J227" s="11" t="e" cm="1">
        <f t="array" ref="J227">VLOOKUP(players[[#This Row],[player_id]],IF(players_equipos[categoria]="Sumo",players_equipos[],""),8,FALSE)</f>
        <v>#N/A</v>
      </c>
      <c r="K227" s="11" t="e" cm="1">
        <f t="array" ref="K227">VLOOKUP(players[[#This Row],[player_id]],IF(players_equipos[categoria]="Sumo",players_equipos[],""),3,FALSE)</f>
        <v>#N/A</v>
      </c>
      <c r="L227" s="11" t="e" cm="1">
        <f t="array" ref="L227">VLOOKUP(players[[#This Row],[player_id]],IF(players_equipos[categoria]="Rover",players_equipos[],""),8,FALSE)</f>
        <v>#N/A</v>
      </c>
      <c r="M227" s="11" t="e" cm="1">
        <f t="array" ref="M227">VLOOKUP(players[[#This Row],[player_id]],IF(players_equipos[categoria]="Rover",players_equipos[],""),3,FALSE)</f>
        <v>#N/A</v>
      </c>
      <c r="N227" s="11">
        <f>SUMIF(eventos[player_id],players[[#This Row],[player_id]],eventos[puntos])+SUMIF(asistencia_eventos[player_id],players[[#This Row],[player_id]],asistencia_eventos[puntos])</f>
        <v>0</v>
      </c>
      <c r="O227" s="8"/>
      <c r="Q227"/>
    </row>
    <row r="228" spans="1:17" x14ac:dyDescent="0.25">
      <c r="A228">
        <v>1098464</v>
      </c>
      <c r="B228" t="s">
        <v>408</v>
      </c>
      <c r="C228" s="11">
        <f>SUMIF(players_equipos[player_id],players[[#This Row],[player_id]],players_equipos[puntos])+players[[#This Row],[puntos_eventos]]</f>
        <v>400</v>
      </c>
      <c r="D228" s="6" t="str">
        <f>LOOKUP(players[[#This Row],[puntos]],rangos[puntaje],rangos[rango])</f>
        <v>Blanco</v>
      </c>
      <c r="E228" s="4">
        <v>0</v>
      </c>
      <c r="F228" s="11" t="str">
        <f>IF(players[[#This Row],[coh]]=1,"COH",IF(INDEX(players_equipos[activo],MATCH(players[[#This Row],[player_id]],players_equipos[player_id],0))=1,INDEX(players_equipos[casa],MATCH(players[[#This Row],[player_id]],players_equipos[player_id],0)),"Mendigo"))</f>
        <v>Mendigo</v>
      </c>
      <c r="G228" s="11" t="str">
        <f>IF(players[[#This Row],[coh]]=1,"Inactivo",IF(INDEX(players_equipos[activo],MATCH(players[[#This Row],[player_id]],players_equipos[player_id],0))=1,INDEX(players_equipos[nombre],MATCH(players[[#This Row],[player_id]],players_equipos[player_id],0)),"Inactivo"))</f>
        <v>Inactivo</v>
      </c>
      <c r="H228" s="11" t="str" cm="1">
        <f t="array" ref="H228">VLOOKUP(players[[#This Row],[player_id]],IF(players_equipos[categoria]="Monster",players_equipos[],""),8,FALSE)</f>
        <v>BUSTER TANK J.E.D</v>
      </c>
      <c r="I228" s="11" cm="1">
        <f t="array" ref="I228">VLOOKUP(players[[#This Row],[player_id]],IF(players_equipos[categoria]="Monster",players_equipos[],""),3,FALSE)</f>
        <v>400</v>
      </c>
      <c r="J228" s="11" t="e" cm="1">
        <f t="array" ref="J228">VLOOKUP(players[[#This Row],[player_id]],IF(players_equipos[categoria]="Sumo",players_equipos[],""),8,FALSE)</f>
        <v>#N/A</v>
      </c>
      <c r="K228" s="11" t="e" cm="1">
        <f t="array" ref="K228">VLOOKUP(players[[#This Row],[player_id]],IF(players_equipos[categoria]="Sumo",players_equipos[],""),3,FALSE)</f>
        <v>#N/A</v>
      </c>
      <c r="L228" s="11" t="e" cm="1">
        <f t="array" ref="L228">VLOOKUP(players[[#This Row],[player_id]],IF(players_equipos[categoria]="Rover",players_equipos[],""),8,FALSE)</f>
        <v>#N/A</v>
      </c>
      <c r="M228" s="11" t="e" cm="1">
        <f t="array" ref="M228">VLOOKUP(players[[#This Row],[player_id]],IF(players_equipos[categoria]="Rover",players_equipos[],""),3,FALSE)</f>
        <v>#N/A</v>
      </c>
      <c r="N228" s="11">
        <f>SUMIF(eventos[player_id],players[[#This Row],[player_id]],eventos[puntos])+SUMIF(asistencia_eventos[player_id],players[[#This Row],[player_id]],asistencia_eventos[puntos])</f>
        <v>0</v>
      </c>
      <c r="O228" s="8"/>
      <c r="Q228"/>
    </row>
    <row r="229" spans="1:17" x14ac:dyDescent="0.25">
      <c r="A229">
        <v>1089006</v>
      </c>
      <c r="B229" t="s">
        <v>260</v>
      </c>
      <c r="C229" s="11">
        <f>SUMIF(players_equipos[player_id],players[[#This Row],[player_id]],players_equipos[puntos])+players[[#This Row],[puntos_eventos]]</f>
        <v>400</v>
      </c>
      <c r="D229" s="6" t="str">
        <f>LOOKUP(players[[#This Row],[puntos]],rangos[puntaje],rangos[rango])</f>
        <v>Blanco</v>
      </c>
      <c r="E229" s="4">
        <v>0</v>
      </c>
      <c r="F229" s="11" t="str">
        <f>IF(players[[#This Row],[coh]]=1,"COH",IF(INDEX(players_equipos[activo],MATCH(players[[#This Row],[player_id]],players_equipos[player_id],0))=1,INDEX(players_equipos[casa],MATCH(players[[#This Row],[player_id]],players_equipos[player_id],0)),"Mendigo"))</f>
        <v>Mendigo</v>
      </c>
      <c r="G229" s="11" t="str">
        <f>IF(players[[#This Row],[coh]]=1,"Inactivo",IF(INDEX(players_equipos[activo],MATCH(players[[#This Row],[player_id]],players_equipos[player_id],0))=1,INDEX(players_equipos[nombre],MATCH(players[[#This Row],[player_id]],players_equipos[player_id],0)),"Inactivo"))</f>
        <v>Inactivo</v>
      </c>
      <c r="H229" s="11" t="str" cm="1">
        <f t="array" ref="H229">VLOOKUP(players[[#This Row],[player_id]],IF(players_equipos[categoria]="Monster",players_equipos[],""),8,FALSE)</f>
        <v>Blacky Shadow</v>
      </c>
      <c r="I229" s="11" cm="1">
        <f t="array" ref="I229">VLOOKUP(players[[#This Row],[player_id]],IF(players_equipos[categoria]="Monster",players_equipos[],""),3,FALSE)</f>
        <v>400</v>
      </c>
      <c r="J229" s="11" t="e" cm="1">
        <f t="array" ref="J229">VLOOKUP(players[[#This Row],[player_id]],IF(players_equipos[categoria]="Sumo",players_equipos[],""),8,FALSE)</f>
        <v>#N/A</v>
      </c>
      <c r="K229" s="11" t="e" cm="1">
        <f t="array" ref="K229">VLOOKUP(players[[#This Row],[player_id]],IF(players_equipos[categoria]="Sumo",players_equipos[],""),3,FALSE)</f>
        <v>#N/A</v>
      </c>
      <c r="L229" s="11" t="e" cm="1">
        <f t="array" ref="L229">VLOOKUP(players[[#This Row],[player_id]],IF(players_equipos[categoria]="Rover",players_equipos[],""),8,FALSE)</f>
        <v>#N/A</v>
      </c>
      <c r="M229" s="11" t="e" cm="1">
        <f t="array" ref="M229">VLOOKUP(players[[#This Row],[player_id]],IF(players_equipos[categoria]="Rover",players_equipos[],""),3,FALSE)</f>
        <v>#N/A</v>
      </c>
      <c r="N229" s="11">
        <f>SUMIF(eventos[player_id],players[[#This Row],[player_id]],eventos[puntos])+SUMIF(asistencia_eventos[player_id],players[[#This Row],[player_id]],asistencia_eventos[puntos])</f>
        <v>0</v>
      </c>
      <c r="O229" s="8"/>
      <c r="Q229"/>
    </row>
    <row r="230" spans="1:17" x14ac:dyDescent="0.25">
      <c r="A230">
        <v>1087393</v>
      </c>
      <c r="B230" t="s">
        <v>272</v>
      </c>
      <c r="C230" s="11">
        <f>SUMIF(players_equipos[player_id],players[[#This Row],[player_id]],players_equipos[puntos])+players[[#This Row],[puntos_eventos]]</f>
        <v>400</v>
      </c>
      <c r="D230" s="6" t="str">
        <f>LOOKUP(players[[#This Row],[puntos]],rangos[puntaje],rangos[rango])</f>
        <v>Blanco</v>
      </c>
      <c r="E230" s="4">
        <v>0</v>
      </c>
      <c r="F230" s="11" t="str">
        <f>IF(players[[#This Row],[coh]]=1,"COH",IF(INDEX(players_equipos[activo],MATCH(players[[#This Row],[player_id]],players_equipos[player_id],0))=1,INDEX(players_equipos[casa],MATCH(players[[#This Row],[player_id]],players_equipos[player_id],0)),"Mendigo"))</f>
        <v>Mendigo</v>
      </c>
      <c r="G230" s="11" t="str">
        <f>IF(players[[#This Row],[coh]]=1,"Inactivo",IF(INDEX(players_equipos[activo],MATCH(players[[#This Row],[player_id]],players_equipos[player_id],0))=1,INDEX(players_equipos[nombre],MATCH(players[[#This Row],[player_id]],players_equipos[player_id],0)),"Inactivo"))</f>
        <v>Inactivo</v>
      </c>
      <c r="H230" s="11" t="str" cm="1">
        <f t="array" ref="H230">VLOOKUP(players[[#This Row],[player_id]],IF(players_equipos[categoria]="Monster",players_equipos[],""),8,FALSE)</f>
        <v>Blacky Shadow</v>
      </c>
      <c r="I230" s="11" cm="1">
        <f t="array" ref="I230">VLOOKUP(players[[#This Row],[player_id]],IF(players_equipos[categoria]="Monster",players_equipos[],""),3,FALSE)</f>
        <v>400</v>
      </c>
      <c r="J230" s="11" t="e" cm="1">
        <f t="array" ref="J230">VLOOKUP(players[[#This Row],[player_id]],IF(players_equipos[categoria]="Sumo",players_equipos[],""),8,FALSE)</f>
        <v>#N/A</v>
      </c>
      <c r="K230" s="11" t="e" cm="1">
        <f t="array" ref="K230">VLOOKUP(players[[#This Row],[player_id]],IF(players_equipos[categoria]="Sumo",players_equipos[],""),3,FALSE)</f>
        <v>#N/A</v>
      </c>
      <c r="L230" s="11" t="e" cm="1">
        <f t="array" ref="L230">VLOOKUP(players[[#This Row],[player_id]],IF(players_equipos[categoria]="Rover",players_equipos[],""),8,FALSE)</f>
        <v>#N/A</v>
      </c>
      <c r="M230" s="11" t="e" cm="1">
        <f t="array" ref="M230">VLOOKUP(players[[#This Row],[player_id]],IF(players_equipos[categoria]="Rover",players_equipos[],""),3,FALSE)</f>
        <v>#N/A</v>
      </c>
      <c r="N230" s="11">
        <f>SUMIF(eventos[player_id],players[[#This Row],[player_id]],eventos[puntos])+SUMIF(asistencia_eventos[player_id],players[[#This Row],[player_id]],asistencia_eventos[puntos])</f>
        <v>0</v>
      </c>
      <c r="O230" s="8"/>
      <c r="Q230"/>
    </row>
    <row r="231" spans="1:17" x14ac:dyDescent="0.25">
      <c r="A231">
        <v>1087286</v>
      </c>
      <c r="B231" t="s">
        <v>403</v>
      </c>
      <c r="C231" s="11">
        <f>SUMIF(players_equipos[player_id],players[[#This Row],[player_id]],players_equipos[puntos])+players[[#This Row],[puntos_eventos]]</f>
        <v>400</v>
      </c>
      <c r="D231" s="6" t="str">
        <f>LOOKUP(players[[#This Row],[puntos]],rangos[puntaje],rangos[rango])</f>
        <v>Blanco</v>
      </c>
      <c r="E231" s="4">
        <v>0</v>
      </c>
      <c r="F231" s="11" t="str">
        <f>IF(players[[#This Row],[coh]]=1,"COH",IF(INDEX(players_equipos[activo],MATCH(players[[#This Row],[player_id]],players_equipos[player_id],0))=1,INDEX(players_equipos[casa],MATCH(players[[#This Row],[player_id]],players_equipos[player_id],0)),"Mendigo"))</f>
        <v>Mendigo</v>
      </c>
      <c r="G231" s="11" t="str">
        <f>IF(players[[#This Row],[coh]]=1,"Inactivo",IF(INDEX(players_equipos[activo],MATCH(players[[#This Row],[player_id]],players_equipos[player_id],0))=1,INDEX(players_equipos[nombre],MATCH(players[[#This Row],[player_id]],players_equipos[player_id],0)),"Inactivo"))</f>
        <v>Inactivo</v>
      </c>
      <c r="H231" s="11" t="str" cm="1">
        <f t="array" ref="H231">VLOOKUP(players[[#This Row],[player_id]],IF(players_equipos[categoria]="Monster",players_equipos[],""),8,FALSE)</f>
        <v>TitanGold</v>
      </c>
      <c r="I231" s="11" cm="1">
        <f t="array" ref="I231">VLOOKUP(players[[#This Row],[player_id]],IF(players_equipos[categoria]="Monster",players_equipos[],""),3,FALSE)</f>
        <v>400</v>
      </c>
      <c r="J231" s="11" t="e" cm="1">
        <f t="array" ref="J231">VLOOKUP(players[[#This Row],[player_id]],IF(players_equipos[categoria]="Sumo",players_equipos[],""),8,FALSE)</f>
        <v>#N/A</v>
      </c>
      <c r="K231" s="11" t="e" cm="1">
        <f t="array" ref="K231">VLOOKUP(players[[#This Row],[player_id]],IF(players_equipos[categoria]="Sumo",players_equipos[],""),3,FALSE)</f>
        <v>#N/A</v>
      </c>
      <c r="L231" s="11" t="e" cm="1">
        <f t="array" ref="L231">VLOOKUP(players[[#This Row],[player_id]],IF(players_equipos[categoria]="Rover",players_equipos[],""),8,FALSE)</f>
        <v>#N/A</v>
      </c>
      <c r="M231" s="11" t="e" cm="1">
        <f t="array" ref="M231">VLOOKUP(players[[#This Row],[player_id]],IF(players_equipos[categoria]="Rover",players_equipos[],""),3,FALSE)</f>
        <v>#N/A</v>
      </c>
      <c r="N231" s="11">
        <f>SUMIF(eventos[player_id],players[[#This Row],[player_id]],eventos[puntos])+SUMIF(asistencia_eventos[player_id],players[[#This Row],[player_id]],asistencia_eventos[puntos])</f>
        <v>0</v>
      </c>
      <c r="O231" s="8"/>
      <c r="Q231"/>
    </row>
    <row r="232" spans="1:17" x14ac:dyDescent="0.25">
      <c r="A232">
        <v>1085045</v>
      </c>
      <c r="B232" t="s">
        <v>285</v>
      </c>
      <c r="C232" s="11">
        <f>SUMIF(players_equipos[player_id],players[[#This Row],[player_id]],players_equipos[puntos])+players[[#This Row],[puntos_eventos]]</f>
        <v>400</v>
      </c>
      <c r="D232" s="6" t="str">
        <f>LOOKUP(players[[#This Row],[puntos]],rangos[puntaje],rangos[rango])</f>
        <v>Blanco</v>
      </c>
      <c r="E232" s="4">
        <v>0</v>
      </c>
      <c r="F232" s="11">
        <f>IF(players[[#This Row],[coh]]=1,"COH",IF(INDEX(players_equipos[activo],MATCH(players[[#This Row],[player_id]],players_equipos[player_id],0))=1,INDEX(players_equipos[casa],MATCH(players[[#This Row],[player_id]],players_equipos[player_id],0)),"Mendigo"))</f>
        <v>0</v>
      </c>
      <c r="G232" s="11" t="str">
        <f>IF(players[[#This Row],[coh]]=1,"Inactivo",IF(INDEX(players_equipos[activo],MATCH(players[[#This Row],[player_id]],players_equipos[player_id],0))=1,INDEX(players_equipos[nombre],MATCH(players[[#This Row],[player_id]],players_equipos[player_id],0)),"Inactivo"))</f>
        <v>Hydra</v>
      </c>
      <c r="H232" s="11" t="str" cm="1">
        <f t="array" ref="H232">VLOOKUP(players[[#This Row],[player_id]],IF(players_equipos[categoria]="Monster",players_equipos[],""),8,FALSE)</f>
        <v>Ragnarok</v>
      </c>
      <c r="I232" s="11" cm="1">
        <f t="array" ref="I232">VLOOKUP(players[[#This Row],[player_id]],IF(players_equipos[categoria]="Monster",players_equipos[],""),3,FALSE)</f>
        <v>200</v>
      </c>
      <c r="J232" s="11" t="str" cm="1">
        <f t="array" ref="J232">VLOOKUP(players[[#This Row],[player_id]],IF(players_equipos[categoria]="Sumo",players_equipos[],""),8,FALSE)</f>
        <v>Hydra</v>
      </c>
      <c r="K232" s="11" cm="1">
        <f t="array" ref="K232">VLOOKUP(players[[#This Row],[player_id]],IF(players_equipos[categoria]="Sumo",players_equipos[],""),3,FALSE)</f>
        <v>200</v>
      </c>
      <c r="L232" s="11" t="e" cm="1">
        <f t="array" ref="L232">VLOOKUP(players[[#This Row],[player_id]],IF(players_equipos[categoria]="Rover",players_equipos[],""),8,FALSE)</f>
        <v>#N/A</v>
      </c>
      <c r="M232" s="11" t="e" cm="1">
        <f t="array" ref="M232">VLOOKUP(players[[#This Row],[player_id]],IF(players_equipos[categoria]="Rover",players_equipos[],""),3,FALSE)</f>
        <v>#N/A</v>
      </c>
      <c r="N232" s="11">
        <f>SUMIF(eventos[player_id],players[[#This Row],[player_id]],eventos[puntos])+SUMIF(asistencia_eventos[player_id],players[[#This Row],[player_id]],asistencia_eventos[puntos])</f>
        <v>0</v>
      </c>
      <c r="O232" s="8"/>
      <c r="Q232"/>
    </row>
    <row r="233" spans="1:17" x14ac:dyDescent="0.25">
      <c r="A233">
        <v>1085027</v>
      </c>
      <c r="B233" t="s">
        <v>286</v>
      </c>
      <c r="C233" s="11">
        <f>SUMIF(players_equipos[player_id],players[[#This Row],[player_id]],players_equipos[puntos])+players[[#This Row],[puntos_eventos]]</f>
        <v>400</v>
      </c>
      <c r="D233" s="6" t="str">
        <f>LOOKUP(players[[#This Row],[puntos]],rangos[puntaje],rangos[rango])</f>
        <v>Blanco</v>
      </c>
      <c r="E233" s="4">
        <v>0</v>
      </c>
      <c r="F233" s="11">
        <f>IF(players[[#This Row],[coh]]=1,"COH",IF(INDEX(players_equipos[activo],MATCH(players[[#This Row],[player_id]],players_equipos[player_id],0))=1,INDEX(players_equipos[casa],MATCH(players[[#This Row],[player_id]],players_equipos[player_id],0)),"Mendigo"))</f>
        <v>0</v>
      </c>
      <c r="G233" s="11" t="str">
        <f>IF(players[[#This Row],[coh]]=1,"Inactivo",IF(INDEX(players_equipos[activo],MATCH(players[[#This Row],[player_id]],players_equipos[player_id],0))=1,INDEX(players_equipos[nombre],MATCH(players[[#This Row],[player_id]],players_equipos[player_id],0)),"Inactivo"))</f>
        <v>Hydra</v>
      </c>
      <c r="H233" s="11" t="str" cm="1">
        <f t="array" ref="H233">VLOOKUP(players[[#This Row],[player_id]],IF(players_equipos[categoria]="Monster",players_equipos[],""),8,FALSE)</f>
        <v>Ragnarok</v>
      </c>
      <c r="I233" s="11" cm="1">
        <f t="array" ref="I233">VLOOKUP(players[[#This Row],[player_id]],IF(players_equipos[categoria]="Monster",players_equipos[],""),3,FALSE)</f>
        <v>200</v>
      </c>
      <c r="J233" s="11" t="str" cm="1">
        <f t="array" ref="J233">VLOOKUP(players[[#This Row],[player_id]],IF(players_equipos[categoria]="Sumo",players_equipos[],""),8,FALSE)</f>
        <v>Hydra</v>
      </c>
      <c r="K233" s="11" cm="1">
        <f t="array" ref="K233">VLOOKUP(players[[#This Row],[player_id]],IF(players_equipos[categoria]="Sumo",players_equipos[],""),3,FALSE)</f>
        <v>200</v>
      </c>
      <c r="L233" s="11" t="e" cm="1">
        <f t="array" ref="L233">VLOOKUP(players[[#This Row],[player_id]],IF(players_equipos[categoria]="Rover",players_equipos[],""),8,FALSE)</f>
        <v>#N/A</v>
      </c>
      <c r="M233" s="11" t="e" cm="1">
        <f t="array" ref="M233">VLOOKUP(players[[#This Row],[player_id]],IF(players_equipos[categoria]="Rover",players_equipos[],""),3,FALSE)</f>
        <v>#N/A</v>
      </c>
      <c r="N233" s="11">
        <f>SUMIF(eventos[player_id],players[[#This Row],[player_id]],eventos[puntos])+SUMIF(asistencia_eventos[player_id],players[[#This Row],[player_id]],asistencia_eventos[puntos])</f>
        <v>0</v>
      </c>
      <c r="O233" s="8"/>
      <c r="Q233"/>
    </row>
    <row r="234" spans="1:17" x14ac:dyDescent="0.25">
      <c r="A234">
        <v>1084553</v>
      </c>
      <c r="B234" t="s">
        <v>287</v>
      </c>
      <c r="C234" s="11">
        <f>SUMIF(players_equipos[player_id],players[[#This Row],[player_id]],players_equipos[puntos])+players[[#This Row],[puntos_eventos]]</f>
        <v>400</v>
      </c>
      <c r="D234" s="6" t="str">
        <f>LOOKUP(players[[#This Row],[puntos]],rangos[puntaje],rangos[rango])</f>
        <v>Blanco</v>
      </c>
      <c r="E234" s="4">
        <v>0</v>
      </c>
      <c r="F234" s="11">
        <f>IF(players[[#This Row],[coh]]=1,"COH",IF(INDEX(players_equipos[activo],MATCH(players[[#This Row],[player_id]],players_equipos[player_id],0))=1,INDEX(players_equipos[casa],MATCH(players[[#This Row],[player_id]],players_equipos[player_id],0)),"Mendigo"))</f>
        <v>0</v>
      </c>
      <c r="G234" s="11" t="str">
        <f>IF(players[[#This Row],[coh]]=1,"Inactivo",IF(INDEX(players_equipos[activo],MATCH(players[[#This Row],[player_id]],players_equipos[player_id],0))=1,INDEX(players_equipos[nombre],MATCH(players[[#This Row],[player_id]],players_equipos[player_id],0)),"Inactivo"))</f>
        <v>Hydra</v>
      </c>
      <c r="H234" s="11" t="str" cm="1">
        <f t="array" ref="H234">VLOOKUP(players[[#This Row],[player_id]],IF(players_equipos[categoria]="Monster",players_equipos[],""),8,FALSE)</f>
        <v>Ragnarok</v>
      </c>
      <c r="I234" s="11" cm="1">
        <f t="array" ref="I234">VLOOKUP(players[[#This Row],[player_id]],IF(players_equipos[categoria]="Monster",players_equipos[],""),3,FALSE)</f>
        <v>200</v>
      </c>
      <c r="J234" s="11" t="str" cm="1">
        <f t="array" ref="J234">VLOOKUP(players[[#This Row],[player_id]],IF(players_equipos[categoria]="Sumo",players_equipos[],""),8,FALSE)</f>
        <v>Hydra</v>
      </c>
      <c r="K234" s="11" cm="1">
        <f t="array" ref="K234">VLOOKUP(players[[#This Row],[player_id]],IF(players_equipos[categoria]="Sumo",players_equipos[],""),3,FALSE)</f>
        <v>200</v>
      </c>
      <c r="L234" s="11" t="e" cm="1">
        <f t="array" ref="L234">VLOOKUP(players[[#This Row],[player_id]],IF(players_equipos[categoria]="Rover",players_equipos[],""),8,FALSE)</f>
        <v>#N/A</v>
      </c>
      <c r="M234" s="11" t="e" cm="1">
        <f t="array" ref="M234">VLOOKUP(players[[#This Row],[player_id]],IF(players_equipos[categoria]="Rover",players_equipos[],""),3,FALSE)</f>
        <v>#N/A</v>
      </c>
      <c r="N234" s="11">
        <f>SUMIF(eventos[player_id],players[[#This Row],[player_id]],eventos[puntos])+SUMIF(asistencia_eventos[player_id],players[[#This Row],[player_id]],asistencia_eventos[puntos])</f>
        <v>0</v>
      </c>
      <c r="O234" s="8"/>
      <c r="Q234"/>
    </row>
    <row r="235" spans="1:17" x14ac:dyDescent="0.25">
      <c r="A235">
        <v>1077961</v>
      </c>
      <c r="B235" t="s">
        <v>291</v>
      </c>
      <c r="C235" s="11">
        <f>SUMIF(players_equipos[player_id],players[[#This Row],[player_id]],players_equipos[puntos])+players[[#This Row],[puntos_eventos]]</f>
        <v>400</v>
      </c>
      <c r="D235" s="6" t="str">
        <f>LOOKUP(players[[#This Row],[puntos]],rangos[puntaje],rangos[rango])</f>
        <v>Blanco</v>
      </c>
      <c r="E235" s="4">
        <v>0</v>
      </c>
      <c r="F235" s="11" t="str">
        <f>IF(players[[#This Row],[coh]]=1,"COH",IF(INDEX(players_equipos[activo],MATCH(players[[#This Row],[player_id]],players_equipos[player_id],0))=1,INDEX(players_equipos[casa],MATCH(players[[#This Row],[player_id]],players_equipos[player_id],0)),"Mendigo"))</f>
        <v>Mendigo</v>
      </c>
      <c r="G235" s="11" t="str">
        <f>IF(players[[#This Row],[coh]]=1,"Inactivo",IF(INDEX(players_equipos[activo],MATCH(players[[#This Row],[player_id]],players_equipos[player_id],0))=1,INDEX(players_equipos[nombre],MATCH(players[[#This Row],[player_id]],players_equipos[player_id],0)),"Inactivo"))</f>
        <v>Inactivo</v>
      </c>
      <c r="H235" s="11" t="str" cm="1">
        <f t="array" ref="H235">VLOOKUP(players[[#This Row],[player_id]],IF(players_equipos[categoria]="Monster",players_equipos[],""),8,FALSE)</f>
        <v>Omega</v>
      </c>
      <c r="I235" s="11" cm="1">
        <f t="array" ref="I235">VLOOKUP(players[[#This Row],[player_id]],IF(players_equipos[categoria]="Monster",players_equipos[],""),3,FALSE)</f>
        <v>400</v>
      </c>
      <c r="J235" s="11" t="e" cm="1">
        <f t="array" ref="J235">VLOOKUP(players[[#This Row],[player_id]],IF(players_equipos[categoria]="Sumo",players_equipos[],""),8,FALSE)</f>
        <v>#N/A</v>
      </c>
      <c r="K235" s="11" t="e" cm="1">
        <f t="array" ref="K235">VLOOKUP(players[[#This Row],[player_id]],IF(players_equipos[categoria]="Sumo",players_equipos[],""),3,FALSE)</f>
        <v>#N/A</v>
      </c>
      <c r="L235" s="11" t="e" cm="1">
        <f t="array" ref="L235">VLOOKUP(players[[#This Row],[player_id]],IF(players_equipos[categoria]="Rover",players_equipos[],""),8,FALSE)</f>
        <v>#N/A</v>
      </c>
      <c r="M235" s="11" t="e" cm="1">
        <f t="array" ref="M235">VLOOKUP(players[[#This Row],[player_id]],IF(players_equipos[categoria]="Rover",players_equipos[],""),3,FALSE)</f>
        <v>#N/A</v>
      </c>
      <c r="N235" s="11">
        <f>SUMIF(eventos[player_id],players[[#This Row],[player_id]],eventos[puntos])+SUMIF(asistencia_eventos[player_id],players[[#This Row],[player_id]],asistencia_eventos[puntos])</f>
        <v>0</v>
      </c>
      <c r="O235" s="8"/>
      <c r="Q235"/>
    </row>
    <row r="236" spans="1:17" x14ac:dyDescent="0.25">
      <c r="A236">
        <v>1077897</v>
      </c>
      <c r="B236" t="s">
        <v>293</v>
      </c>
      <c r="C236" s="11">
        <f>SUMIF(players_equipos[player_id],players[[#This Row],[player_id]],players_equipos[puntos])+players[[#This Row],[puntos_eventos]]</f>
        <v>400</v>
      </c>
      <c r="D236" s="6" t="str">
        <f>LOOKUP(players[[#This Row],[puntos]],rangos[puntaje],rangos[rango])</f>
        <v>Blanco</v>
      </c>
      <c r="E236" s="4">
        <v>0</v>
      </c>
      <c r="F236" s="11" t="str">
        <f>IF(players[[#This Row],[coh]]=1,"COH",IF(INDEX(players_equipos[activo],MATCH(players[[#This Row],[player_id]],players_equipos[player_id],0))=1,INDEX(players_equipos[casa],MATCH(players[[#This Row],[player_id]],players_equipos[player_id],0)),"Mendigo"))</f>
        <v>Mendigo</v>
      </c>
      <c r="G236" s="11" t="str">
        <f>IF(players[[#This Row],[coh]]=1,"Inactivo",IF(INDEX(players_equipos[activo],MATCH(players[[#This Row],[player_id]],players_equipos[player_id],0))=1,INDEX(players_equipos[nombre],MATCH(players[[#This Row],[player_id]],players_equipos[player_id],0)),"Inactivo"))</f>
        <v>Inactivo</v>
      </c>
      <c r="H236" s="11" t="str" cm="1">
        <f t="array" ref="H236">VLOOKUP(players[[#This Row],[player_id]],IF(players_equipos[categoria]="Monster",players_equipos[],""),8,FALSE)</f>
        <v>Omega</v>
      </c>
      <c r="I236" s="11" cm="1">
        <f t="array" ref="I236">VLOOKUP(players[[#This Row],[player_id]],IF(players_equipos[categoria]="Monster",players_equipos[],""),3,FALSE)</f>
        <v>400</v>
      </c>
      <c r="J236" s="11" t="e" cm="1">
        <f t="array" ref="J236">VLOOKUP(players[[#This Row],[player_id]],IF(players_equipos[categoria]="Sumo",players_equipos[],""),8,FALSE)</f>
        <v>#N/A</v>
      </c>
      <c r="K236" s="11" t="e" cm="1">
        <f t="array" ref="K236">VLOOKUP(players[[#This Row],[player_id]],IF(players_equipos[categoria]="Sumo",players_equipos[],""),3,FALSE)</f>
        <v>#N/A</v>
      </c>
      <c r="L236" s="11" t="e" cm="1">
        <f t="array" ref="L236">VLOOKUP(players[[#This Row],[player_id]],IF(players_equipos[categoria]="Rover",players_equipos[],""),8,FALSE)</f>
        <v>#N/A</v>
      </c>
      <c r="M236" s="11" t="e" cm="1">
        <f t="array" ref="M236">VLOOKUP(players[[#This Row],[player_id]],IF(players_equipos[categoria]="Rover",players_equipos[],""),3,FALSE)</f>
        <v>#N/A</v>
      </c>
      <c r="N236" s="11">
        <f>SUMIF(eventos[player_id],players[[#This Row],[player_id]],eventos[puntos])+SUMIF(asistencia_eventos[player_id],players[[#This Row],[player_id]],asistencia_eventos[puntos])</f>
        <v>0</v>
      </c>
      <c r="O236" s="8"/>
      <c r="Q236"/>
    </row>
    <row r="237" spans="1:17" x14ac:dyDescent="0.25">
      <c r="A237">
        <v>1075255</v>
      </c>
      <c r="B237" t="s">
        <v>388</v>
      </c>
      <c r="C237" s="11">
        <f>SUMIF(players_equipos[player_id],players[[#This Row],[player_id]],players_equipos[puntos])+players[[#This Row],[puntos_eventos]]</f>
        <v>400</v>
      </c>
      <c r="D237" s="6" t="str">
        <f>LOOKUP(players[[#This Row],[puntos]],rangos[puntaje],rangos[rango])</f>
        <v>Blanco</v>
      </c>
      <c r="E237" s="4">
        <v>0</v>
      </c>
      <c r="F237" s="11" t="str">
        <f>IF(players[[#This Row],[coh]]=1,"COH",IF(INDEX(players_equipos[activo],MATCH(players[[#This Row],[player_id]],players_equipos[player_id],0))=1,INDEX(players_equipos[casa],MATCH(players[[#This Row],[player_id]],players_equipos[player_id],0)),"Mendigo"))</f>
        <v>Mendigo</v>
      </c>
      <c r="G237" s="11" t="str">
        <f>IF(players[[#This Row],[coh]]=1,"Inactivo",IF(INDEX(players_equipos[activo],MATCH(players[[#This Row],[player_id]],players_equipos[player_id],0))=1,INDEX(players_equipos[nombre],MATCH(players[[#This Row],[player_id]],players_equipos[player_id],0)),"Inactivo"))</f>
        <v>Inactivo</v>
      </c>
      <c r="H237" s="11" t="str" cm="1">
        <f t="array" ref="H237">VLOOKUP(players[[#This Row],[player_id]],IF(players_equipos[categoria]="Monster",players_equipos[],""),8,FALSE)</f>
        <v>Omega</v>
      </c>
      <c r="I237" s="11" cm="1">
        <f t="array" ref="I237">VLOOKUP(players[[#This Row],[player_id]],IF(players_equipos[categoria]="Monster",players_equipos[],""),3,FALSE)</f>
        <v>400</v>
      </c>
      <c r="J237" s="11" t="e" cm="1">
        <f t="array" ref="J237">VLOOKUP(players[[#This Row],[player_id]],IF(players_equipos[categoria]="Sumo",players_equipos[],""),8,FALSE)</f>
        <v>#N/A</v>
      </c>
      <c r="K237" s="11" t="e" cm="1">
        <f t="array" ref="K237">VLOOKUP(players[[#This Row],[player_id]],IF(players_equipos[categoria]="Sumo",players_equipos[],""),3,FALSE)</f>
        <v>#N/A</v>
      </c>
      <c r="L237" s="11" t="e" cm="1">
        <f t="array" ref="L237">VLOOKUP(players[[#This Row],[player_id]],IF(players_equipos[categoria]="Rover",players_equipos[],""),8,FALSE)</f>
        <v>#N/A</v>
      </c>
      <c r="M237" s="11" t="e" cm="1">
        <f t="array" ref="M237">VLOOKUP(players[[#This Row],[player_id]],IF(players_equipos[categoria]="Rover",players_equipos[],""),3,FALSE)</f>
        <v>#N/A</v>
      </c>
      <c r="N237" s="11">
        <f>SUMIF(eventos[player_id],players[[#This Row],[player_id]],eventos[puntos])+SUMIF(asistencia_eventos[player_id],players[[#This Row],[player_id]],asistencia_eventos[puntos])</f>
        <v>0</v>
      </c>
      <c r="O237" s="8"/>
      <c r="Q237"/>
    </row>
    <row r="238" spans="1:17" x14ac:dyDescent="0.25">
      <c r="A238">
        <v>1073539</v>
      </c>
      <c r="B238" t="s">
        <v>322</v>
      </c>
      <c r="C238" s="11">
        <f>SUMIF(players_equipos[player_id],players[[#This Row],[player_id]],players_equipos[puntos])+players[[#This Row],[puntos_eventos]]</f>
        <v>400</v>
      </c>
      <c r="D238" s="6" t="str">
        <f>LOOKUP(players[[#This Row],[puntos]],rangos[puntaje],rangos[rango])</f>
        <v>Blanco</v>
      </c>
      <c r="E238" s="4">
        <v>0</v>
      </c>
      <c r="F238" s="11" t="str">
        <f>IF(players[[#This Row],[coh]]=1,"COH",IF(INDEX(players_equipos[activo],MATCH(players[[#This Row],[player_id]],players_equipos[player_id],0))=1,INDEX(players_equipos[casa],MATCH(players[[#This Row],[player_id]],players_equipos[player_id],0)),"Mendigo"))</f>
        <v>Mendigo</v>
      </c>
      <c r="G238" s="11" t="str">
        <f>IF(players[[#This Row],[coh]]=1,"Inactivo",IF(INDEX(players_equipos[activo],MATCH(players[[#This Row],[player_id]],players_equipos[player_id],0))=1,INDEX(players_equipos[nombre],MATCH(players[[#This Row],[player_id]],players_equipos[player_id],0)),"Inactivo"))</f>
        <v>Inactivo</v>
      </c>
      <c r="H238" s="11" t="str" cm="1">
        <f t="array" ref="H238">VLOOKUP(players[[#This Row],[player_id]],IF(players_equipos[categoria]="Monster",players_equipos[],""),8,FALSE)</f>
        <v>Luxor 2.0</v>
      </c>
      <c r="I238" s="11" cm="1">
        <f t="array" ref="I238">VLOOKUP(players[[#This Row],[player_id]],IF(players_equipos[categoria]="Monster",players_equipos[],""),3,FALSE)</f>
        <v>200</v>
      </c>
      <c r="J238" s="11" t="e" cm="1">
        <f t="array" ref="J238">VLOOKUP(players[[#This Row],[player_id]],IF(players_equipos[categoria]="Sumo",players_equipos[],""),8,FALSE)</f>
        <v>#N/A</v>
      </c>
      <c r="K238" s="11" t="e" cm="1">
        <f t="array" ref="K238">VLOOKUP(players[[#This Row],[player_id]],IF(players_equipos[categoria]="Sumo",players_equipos[],""),3,FALSE)</f>
        <v>#N/A</v>
      </c>
      <c r="L238" s="11" t="e" cm="1">
        <f t="array" ref="L238">VLOOKUP(players[[#This Row],[player_id]],IF(players_equipos[categoria]="Rover",players_equipos[],""),8,FALSE)</f>
        <v>#N/A</v>
      </c>
      <c r="M238" s="11" t="e" cm="1">
        <f t="array" ref="M238">VLOOKUP(players[[#This Row],[player_id]],IF(players_equipos[categoria]="Rover",players_equipos[],""),3,FALSE)</f>
        <v>#N/A</v>
      </c>
      <c r="N238" s="11">
        <f>SUMIF(eventos[player_id],players[[#This Row],[player_id]],eventos[puntos])+SUMIF(asistencia_eventos[player_id],players[[#This Row],[player_id]],asistencia_eventos[puntos])</f>
        <v>0</v>
      </c>
      <c r="O238" s="8"/>
      <c r="Q238"/>
    </row>
    <row r="239" spans="1:17" x14ac:dyDescent="0.25">
      <c r="A239">
        <v>1065458</v>
      </c>
      <c r="B239" t="s">
        <v>357</v>
      </c>
      <c r="C239" s="11">
        <f>SUMIF(players_equipos[player_id],players[[#This Row],[player_id]],players_equipos[puntos])+players[[#This Row],[puntos_eventos]]</f>
        <v>400</v>
      </c>
      <c r="D239" s="6" t="str">
        <f>LOOKUP(players[[#This Row],[puntos]],rangos[puntaje],rangos[rango])</f>
        <v>Blanco</v>
      </c>
      <c r="E239" s="4">
        <v>0</v>
      </c>
      <c r="F239" s="11" t="str">
        <f>IF(players[[#This Row],[coh]]=1,"COH",IF(INDEX(players_equipos[activo],MATCH(players[[#This Row],[player_id]],players_equipos[player_id],0))=1,INDEX(players_equipos[casa],MATCH(players[[#This Row],[player_id]],players_equipos[player_id],0)),"Mendigo"))</f>
        <v>Mendigo</v>
      </c>
      <c r="G239" s="11" t="str">
        <f>IF(players[[#This Row],[coh]]=1,"Inactivo",IF(INDEX(players_equipos[activo],MATCH(players[[#This Row],[player_id]],players_equipos[player_id],0))=1,INDEX(players_equipos[nombre],MATCH(players[[#This Row],[player_id]],players_equipos[player_id],0)),"Inactivo"))</f>
        <v>Inactivo</v>
      </c>
      <c r="H239" s="11" t="str" cm="1">
        <f t="array" ref="H239">VLOOKUP(players[[#This Row],[player_id]],IF(players_equipos[categoria]="Monster",players_equipos[],""),8,FALSE)</f>
        <v>CERES (oficial)</v>
      </c>
      <c r="I239" s="11" cm="1">
        <f t="array" ref="I239">VLOOKUP(players[[#This Row],[player_id]],IF(players_equipos[categoria]="Monster",players_equipos[],""),3,FALSE)</f>
        <v>400</v>
      </c>
      <c r="J239" s="11" t="e" cm="1">
        <f t="array" ref="J239">VLOOKUP(players[[#This Row],[player_id]],IF(players_equipos[categoria]="Sumo",players_equipos[],""),8,FALSE)</f>
        <v>#N/A</v>
      </c>
      <c r="K239" s="11" t="e" cm="1">
        <f t="array" ref="K239">VLOOKUP(players[[#This Row],[player_id]],IF(players_equipos[categoria]="Sumo",players_equipos[],""),3,FALSE)</f>
        <v>#N/A</v>
      </c>
      <c r="L239" s="11" t="e" cm="1">
        <f t="array" ref="L239">VLOOKUP(players[[#This Row],[player_id]],IF(players_equipos[categoria]="Rover",players_equipos[],""),8,FALSE)</f>
        <v>#N/A</v>
      </c>
      <c r="M239" s="11" t="e" cm="1">
        <f t="array" ref="M239">VLOOKUP(players[[#This Row],[player_id]],IF(players_equipos[categoria]="Rover",players_equipos[],""),3,FALSE)</f>
        <v>#N/A</v>
      </c>
      <c r="N239" s="11">
        <f>SUMIF(eventos[player_id],players[[#This Row],[player_id]],eventos[puntos])+SUMIF(asistencia_eventos[player_id],players[[#This Row],[player_id]],asistencia_eventos[puntos])</f>
        <v>0</v>
      </c>
      <c r="O239" s="8"/>
      <c r="Q239"/>
    </row>
    <row r="240" spans="1:17" x14ac:dyDescent="0.25">
      <c r="A240">
        <v>1064682</v>
      </c>
      <c r="B240" t="s">
        <v>361</v>
      </c>
      <c r="C240" s="11">
        <f>SUMIF(players_equipos[player_id],players[[#This Row],[player_id]],players_equipos[puntos])+players[[#This Row],[puntos_eventos]]</f>
        <v>400</v>
      </c>
      <c r="D240" s="6" t="str">
        <f>LOOKUP(players[[#This Row],[puntos]],rangos[puntaje],rangos[rango])</f>
        <v>Blanco</v>
      </c>
      <c r="E240" s="4">
        <v>0</v>
      </c>
      <c r="F240" s="11" t="str">
        <f>IF(players[[#This Row],[coh]]=1,"COH",IF(INDEX(players_equipos[activo],MATCH(players[[#This Row],[player_id]],players_equipos[player_id],0))=1,INDEX(players_equipos[casa],MATCH(players[[#This Row],[player_id]],players_equipos[player_id],0)),"Mendigo"))</f>
        <v>Mendigo</v>
      </c>
      <c r="G240" s="11" t="str">
        <f>IF(players[[#This Row],[coh]]=1,"Inactivo",IF(INDEX(players_equipos[activo],MATCH(players[[#This Row],[player_id]],players_equipos[player_id],0))=1,INDEX(players_equipos[nombre],MATCH(players[[#This Row],[player_id]],players_equipos[player_id],0)),"Inactivo"))</f>
        <v>Inactivo</v>
      </c>
      <c r="H240" s="11" t="str" cm="1">
        <f t="array" ref="H240">VLOOKUP(players[[#This Row],[player_id]],IF(players_equipos[categoria]="Monster",players_equipos[],""),8,FALSE)</f>
        <v>CERES (oficial)</v>
      </c>
      <c r="I240" s="11" cm="1">
        <f t="array" ref="I240">VLOOKUP(players[[#This Row],[player_id]],IF(players_equipos[categoria]="Monster",players_equipos[],""),3,FALSE)</f>
        <v>400</v>
      </c>
      <c r="J240" s="11" t="e" cm="1">
        <f t="array" ref="J240">VLOOKUP(players[[#This Row],[player_id]],IF(players_equipos[categoria]="Sumo",players_equipos[],""),8,FALSE)</f>
        <v>#N/A</v>
      </c>
      <c r="K240" s="11" t="e" cm="1">
        <f t="array" ref="K240">VLOOKUP(players[[#This Row],[player_id]],IF(players_equipos[categoria]="Sumo",players_equipos[],""),3,FALSE)</f>
        <v>#N/A</v>
      </c>
      <c r="L240" s="11" t="e" cm="1">
        <f t="array" ref="L240">VLOOKUP(players[[#This Row],[player_id]],IF(players_equipos[categoria]="Rover",players_equipos[],""),8,FALSE)</f>
        <v>#N/A</v>
      </c>
      <c r="M240" s="11" t="e" cm="1">
        <f t="array" ref="M240">VLOOKUP(players[[#This Row],[player_id]],IF(players_equipos[categoria]="Rover",players_equipos[],""),3,FALSE)</f>
        <v>#N/A</v>
      </c>
      <c r="N240" s="11">
        <f>SUMIF(eventos[player_id],players[[#This Row],[player_id]],eventos[puntos])+SUMIF(asistencia_eventos[player_id],players[[#This Row],[player_id]],asistencia_eventos[puntos])</f>
        <v>0</v>
      </c>
      <c r="O240" s="8"/>
      <c r="Q240"/>
    </row>
    <row r="241" spans="1:17" x14ac:dyDescent="0.25">
      <c r="A241">
        <v>1095424</v>
      </c>
      <c r="B241" t="s">
        <v>69</v>
      </c>
      <c r="C241" s="11">
        <f>SUMIF(players_equipos[player_id],players[[#This Row],[player_id]],players_equipos[puntos])+players[[#This Row],[puntos_eventos]]</f>
        <v>250</v>
      </c>
      <c r="D241" s="6" t="str">
        <f>LOOKUP(players[[#This Row],[puntos]],rangos[puntaje],rangos[rango])</f>
        <v>Blanco</v>
      </c>
      <c r="E241" s="4">
        <v>0</v>
      </c>
      <c r="F241" s="11" t="str">
        <f>IF(players[[#This Row],[coh]]=1,"COH",IF(INDEX(players_equipos[activo],MATCH(players[[#This Row],[player_id]],players_equipos[player_id],0))=1,INDEX(players_equipos[casa],MATCH(players[[#This Row],[player_id]],players_equipos[player_id],0)),"Mendigo"))</f>
        <v>Yellow Team</v>
      </c>
      <c r="G241" s="11" t="str">
        <f>IF(players[[#This Row],[coh]]=1,"Inactivo",IF(INDEX(players_equipos[activo],MATCH(players[[#This Row],[player_id]],players_equipos[player_id],0))=1,INDEX(players_equipos[nombre],MATCH(players[[#This Row],[player_id]],players_equipos[player_id],0)),"Inactivo"))</f>
        <v>KNGR2R</v>
      </c>
      <c r="H241" s="11" t="str" cm="1">
        <f t="array" ref="H241">VLOOKUP(players[[#This Row],[player_id]],IF(players_equipos[categoria]="Monster",players_equipos[],""),8,FALSE)</f>
        <v>KNGR2R</v>
      </c>
      <c r="I241" s="11" cm="1">
        <f t="array" ref="I241">VLOOKUP(players[[#This Row],[player_id]],IF(players_equipos[categoria]="Monster",players_equipos[],""),3,FALSE)</f>
        <v>200</v>
      </c>
      <c r="J241" s="11" t="e" cm="1">
        <f t="array" ref="J241">VLOOKUP(players[[#This Row],[player_id]],IF(players_equipos[categoria]="Sumo",players_equipos[],""),8,FALSE)</f>
        <v>#N/A</v>
      </c>
      <c r="K241" s="11" t="e" cm="1">
        <f t="array" ref="K241">VLOOKUP(players[[#This Row],[player_id]],IF(players_equipos[categoria]="Sumo",players_equipos[],""),3,FALSE)</f>
        <v>#N/A</v>
      </c>
      <c r="L241" s="11" t="e" cm="1">
        <f t="array" ref="L241">VLOOKUP(players[[#This Row],[player_id]],IF(players_equipos[categoria]="Rover",players_equipos[],""),8,FALSE)</f>
        <v>#N/A</v>
      </c>
      <c r="M241" s="11" t="e" cm="1">
        <f t="array" ref="M241">VLOOKUP(players[[#This Row],[player_id]],IF(players_equipos[categoria]="Rover",players_equipos[],""),3,FALSE)</f>
        <v>#N/A</v>
      </c>
      <c r="N241" s="11">
        <f>SUMIF(eventos[player_id],players[[#This Row],[player_id]],eventos[puntos])+SUMIF(asistencia_eventos[player_id],players[[#This Row],[player_id]],asistencia_eventos[puntos])</f>
        <v>50</v>
      </c>
      <c r="O241" s="8"/>
      <c r="Q241"/>
    </row>
    <row r="242" spans="1:17" x14ac:dyDescent="0.25">
      <c r="A242">
        <v>1094935</v>
      </c>
      <c r="B242" t="s">
        <v>64</v>
      </c>
      <c r="C242" s="11">
        <f>SUMIF(players_equipos[player_id],players[[#This Row],[player_id]],players_equipos[puntos])+players[[#This Row],[puntos_eventos]]</f>
        <v>250</v>
      </c>
      <c r="D242" s="6" t="str">
        <f>LOOKUP(players[[#This Row],[puntos]],rangos[puntaje],rangos[rango])</f>
        <v>Blanco</v>
      </c>
      <c r="E242" s="4">
        <v>0</v>
      </c>
      <c r="F242" s="11" t="str">
        <f>IF(players[[#This Row],[coh]]=1,"COH",IF(INDEX(players_equipos[activo],MATCH(players[[#This Row],[player_id]],players_equipos[player_id],0))=1,INDEX(players_equipos[casa],MATCH(players[[#This Row],[player_id]],players_equipos[player_id],0)),"Mendigo"))</f>
        <v>Yellow Team</v>
      </c>
      <c r="G242" s="11" t="str">
        <f>IF(players[[#This Row],[coh]]=1,"Inactivo",IF(INDEX(players_equipos[activo],MATCH(players[[#This Row],[player_id]],players_equipos[player_id],0))=1,INDEX(players_equipos[nombre],MATCH(players[[#This Row],[player_id]],players_equipos[player_id],0)),"Inactivo"))</f>
        <v>Mark-007</v>
      </c>
      <c r="H242" s="11" t="str" cm="1">
        <f t="array" ref="H242">VLOOKUP(players[[#This Row],[player_id]],IF(players_equipos[categoria]="Monster",players_equipos[],""),8,FALSE)</f>
        <v>Mark-007</v>
      </c>
      <c r="I242" s="11" cm="1">
        <f t="array" ref="I242">VLOOKUP(players[[#This Row],[player_id]],IF(players_equipos[categoria]="Monster",players_equipos[],""),3,FALSE)</f>
        <v>200</v>
      </c>
      <c r="J242" s="11" t="e" cm="1">
        <f t="array" ref="J242">VLOOKUP(players[[#This Row],[player_id]],IF(players_equipos[categoria]="Sumo",players_equipos[],""),8,FALSE)</f>
        <v>#N/A</v>
      </c>
      <c r="K242" s="11" t="e" cm="1">
        <f t="array" ref="K242">VLOOKUP(players[[#This Row],[player_id]],IF(players_equipos[categoria]="Sumo",players_equipos[],""),3,FALSE)</f>
        <v>#N/A</v>
      </c>
      <c r="L242" s="11" t="e" cm="1">
        <f t="array" ref="L242">VLOOKUP(players[[#This Row],[player_id]],IF(players_equipos[categoria]="Rover",players_equipos[],""),8,FALSE)</f>
        <v>#N/A</v>
      </c>
      <c r="M242" s="11" t="e" cm="1">
        <f t="array" ref="M242">VLOOKUP(players[[#This Row],[player_id]],IF(players_equipos[categoria]="Rover",players_equipos[],""),3,FALSE)</f>
        <v>#N/A</v>
      </c>
      <c r="N242" s="11">
        <f>SUMIF(eventos[player_id],players[[#This Row],[player_id]],eventos[puntos])+SUMIF(asistencia_eventos[player_id],players[[#This Row],[player_id]],asistencia_eventos[puntos])</f>
        <v>50</v>
      </c>
      <c r="O242" s="8"/>
      <c r="Q242"/>
    </row>
    <row r="243" spans="1:17" x14ac:dyDescent="0.25">
      <c r="A243">
        <v>1094253</v>
      </c>
      <c r="B243" t="s">
        <v>65</v>
      </c>
      <c r="C243" s="11">
        <f>SUMIF(players_equipos[player_id],players[[#This Row],[player_id]],players_equipos[puntos])+players[[#This Row],[puntos_eventos]]</f>
        <v>250</v>
      </c>
      <c r="D243" s="6" t="str">
        <f>LOOKUP(players[[#This Row],[puntos]],rangos[puntaje],rangos[rango])</f>
        <v>Blanco</v>
      </c>
      <c r="E243" s="4">
        <v>0</v>
      </c>
      <c r="F243" s="11" t="str">
        <f>IF(players[[#This Row],[coh]]=1,"COH",IF(INDEX(players_equipos[activo],MATCH(players[[#This Row],[player_id]],players_equipos[player_id],0))=1,INDEX(players_equipos[casa],MATCH(players[[#This Row],[player_id]],players_equipos[player_id],0)),"Mendigo"))</f>
        <v>Yellow Team</v>
      </c>
      <c r="G243" s="11" t="str">
        <f>IF(players[[#This Row],[coh]]=1,"Inactivo",IF(INDEX(players_equipos[activo],MATCH(players[[#This Row],[player_id]],players_equipos[player_id],0))=1,INDEX(players_equipos[nombre],MATCH(players[[#This Row],[player_id]],players_equipos[player_id],0)),"Inactivo"))</f>
        <v>Mark-007</v>
      </c>
      <c r="H243" s="11" t="str" cm="1">
        <f t="array" ref="H243">VLOOKUP(players[[#This Row],[player_id]],IF(players_equipos[categoria]="Monster",players_equipos[],""),8,FALSE)</f>
        <v>Mark-007</v>
      </c>
      <c r="I243" s="11" cm="1">
        <f t="array" ref="I243">VLOOKUP(players[[#This Row],[player_id]],IF(players_equipos[categoria]="Monster",players_equipos[],""),3,FALSE)</f>
        <v>200</v>
      </c>
      <c r="J243" s="11" t="e" cm="1">
        <f t="array" ref="J243">VLOOKUP(players[[#This Row],[player_id]],IF(players_equipos[categoria]="Sumo",players_equipos[],""),8,FALSE)</f>
        <v>#N/A</v>
      </c>
      <c r="K243" s="11" t="e" cm="1">
        <f t="array" ref="K243">VLOOKUP(players[[#This Row],[player_id]],IF(players_equipos[categoria]="Sumo",players_equipos[],""),3,FALSE)</f>
        <v>#N/A</v>
      </c>
      <c r="L243" s="11" t="e" cm="1">
        <f t="array" ref="L243">VLOOKUP(players[[#This Row],[player_id]],IF(players_equipos[categoria]="Rover",players_equipos[],""),8,FALSE)</f>
        <v>#N/A</v>
      </c>
      <c r="M243" s="11" t="e" cm="1">
        <f t="array" ref="M243">VLOOKUP(players[[#This Row],[player_id]],IF(players_equipos[categoria]="Rover",players_equipos[],""),3,FALSE)</f>
        <v>#N/A</v>
      </c>
      <c r="N243" s="11">
        <f>SUMIF(eventos[player_id],players[[#This Row],[player_id]],eventos[puntos])+SUMIF(asistencia_eventos[player_id],players[[#This Row],[player_id]],asistencia_eventos[puntos])</f>
        <v>50</v>
      </c>
      <c r="O243" s="8"/>
      <c r="Q243"/>
    </row>
    <row r="244" spans="1:17" x14ac:dyDescent="0.25">
      <c r="A244">
        <v>1092944</v>
      </c>
      <c r="B244" t="s">
        <v>70</v>
      </c>
      <c r="C244" s="11">
        <f>SUMIF(players_equipos[player_id],players[[#This Row],[player_id]],players_equipos[puntos])+players[[#This Row],[puntos_eventos]]</f>
        <v>250</v>
      </c>
      <c r="D244" s="6" t="str">
        <f>LOOKUP(players[[#This Row],[puntos]],rangos[puntaje],rangos[rango])</f>
        <v>Blanco</v>
      </c>
      <c r="E244" s="4">
        <v>0</v>
      </c>
      <c r="F244" s="11" t="str">
        <f>IF(players[[#This Row],[coh]]=1,"COH",IF(INDEX(players_equipos[activo],MATCH(players[[#This Row],[player_id]],players_equipos[player_id],0))=1,INDEX(players_equipos[casa],MATCH(players[[#This Row],[player_id]],players_equipos[player_id],0)),"Mendigo"))</f>
        <v>Yellow Team</v>
      </c>
      <c r="G244" s="11" t="str">
        <f>IF(players[[#This Row],[coh]]=1,"Inactivo",IF(INDEX(players_equipos[activo],MATCH(players[[#This Row],[player_id]],players_equipos[player_id],0))=1,INDEX(players_equipos[nombre],MATCH(players[[#This Row],[player_id]],players_equipos[player_id],0)),"Inactivo"))</f>
        <v>RUCS</v>
      </c>
      <c r="H244" s="11" t="str" cm="1">
        <f t="array" ref="H244">VLOOKUP(players[[#This Row],[player_id]],IF(players_equipos[categoria]="Monster",players_equipos[],""),8,FALSE)</f>
        <v>RUCS</v>
      </c>
      <c r="I244" s="11" cm="1">
        <f t="array" ref="I244">VLOOKUP(players[[#This Row],[player_id]],IF(players_equipos[categoria]="Monster",players_equipos[],""),3,FALSE)</f>
        <v>200</v>
      </c>
      <c r="J244" s="11" t="e" cm="1">
        <f t="array" ref="J244">VLOOKUP(players[[#This Row],[player_id]],IF(players_equipos[categoria]="Sumo",players_equipos[],""),8,FALSE)</f>
        <v>#N/A</v>
      </c>
      <c r="K244" s="11" t="e" cm="1">
        <f t="array" ref="K244">VLOOKUP(players[[#This Row],[player_id]],IF(players_equipos[categoria]="Sumo",players_equipos[],""),3,FALSE)</f>
        <v>#N/A</v>
      </c>
      <c r="L244" s="11" t="e" cm="1">
        <f t="array" ref="L244">VLOOKUP(players[[#This Row],[player_id]],IF(players_equipos[categoria]="Rover",players_equipos[],""),8,FALSE)</f>
        <v>#N/A</v>
      </c>
      <c r="M244" s="11" t="e" cm="1">
        <f t="array" ref="M244">VLOOKUP(players[[#This Row],[player_id]],IF(players_equipos[categoria]="Rover",players_equipos[],""),3,FALSE)</f>
        <v>#N/A</v>
      </c>
      <c r="N244" s="11">
        <f>SUMIF(eventos[player_id],players[[#This Row],[player_id]],eventos[puntos])+SUMIF(asistencia_eventos[player_id],players[[#This Row],[player_id]],asistencia_eventos[puntos])</f>
        <v>50</v>
      </c>
      <c r="O244" s="8"/>
      <c r="Q244"/>
    </row>
    <row r="245" spans="1:17" x14ac:dyDescent="0.25">
      <c r="A245">
        <v>1092762</v>
      </c>
      <c r="B245" t="s">
        <v>72</v>
      </c>
      <c r="C245" s="11">
        <f>SUMIF(players_equipos[player_id],players[[#This Row],[player_id]],players_equipos[puntos])+players[[#This Row],[puntos_eventos]]</f>
        <v>250</v>
      </c>
      <c r="D245" s="6" t="str">
        <f>LOOKUP(players[[#This Row],[puntos]],rangos[puntaje],rangos[rango])</f>
        <v>Blanco</v>
      </c>
      <c r="E245" s="4">
        <v>0</v>
      </c>
      <c r="F245" s="11" t="str">
        <f>IF(players[[#This Row],[coh]]=1,"COH",IF(INDEX(players_equipos[activo],MATCH(players[[#This Row],[player_id]],players_equipos[player_id],0))=1,INDEX(players_equipos[casa],MATCH(players[[#This Row],[player_id]],players_equipos[player_id],0)),"Mendigo"))</f>
        <v>Yellow Team</v>
      </c>
      <c r="G245" s="11" t="str">
        <f>IF(players[[#This Row],[coh]]=1,"Inactivo",IF(INDEX(players_equipos[activo],MATCH(players[[#This Row],[player_id]],players_equipos[player_id],0))=1,INDEX(players_equipos[nombre],MATCH(players[[#This Row],[player_id]],players_equipos[player_id],0)),"Inactivo"))</f>
        <v>RUCS</v>
      </c>
      <c r="H245" s="11" t="str" cm="1">
        <f t="array" ref="H245">VLOOKUP(players[[#This Row],[player_id]],IF(players_equipos[categoria]="Monster",players_equipos[],""),8,FALSE)</f>
        <v>RUCS</v>
      </c>
      <c r="I245" s="11" cm="1">
        <f t="array" ref="I245">VLOOKUP(players[[#This Row],[player_id]],IF(players_equipos[categoria]="Monster",players_equipos[],""),3,FALSE)</f>
        <v>200</v>
      </c>
      <c r="J245" s="11" t="e" cm="1">
        <f t="array" ref="J245">VLOOKUP(players[[#This Row],[player_id]],IF(players_equipos[categoria]="Sumo",players_equipos[],""),8,FALSE)</f>
        <v>#N/A</v>
      </c>
      <c r="K245" s="11" t="e" cm="1">
        <f t="array" ref="K245">VLOOKUP(players[[#This Row],[player_id]],IF(players_equipos[categoria]="Sumo",players_equipos[],""),3,FALSE)</f>
        <v>#N/A</v>
      </c>
      <c r="L245" s="11" t="e" cm="1">
        <f t="array" ref="L245">VLOOKUP(players[[#This Row],[player_id]],IF(players_equipos[categoria]="Rover",players_equipos[],""),8,FALSE)</f>
        <v>#N/A</v>
      </c>
      <c r="M245" s="11" t="e" cm="1">
        <f t="array" ref="M245">VLOOKUP(players[[#This Row],[player_id]],IF(players_equipos[categoria]="Rover",players_equipos[],""),3,FALSE)</f>
        <v>#N/A</v>
      </c>
      <c r="N245" s="11">
        <f>SUMIF(eventos[player_id],players[[#This Row],[player_id]],eventos[puntos])+SUMIF(asistencia_eventos[player_id],players[[#This Row],[player_id]],asistencia_eventos[puntos])</f>
        <v>50</v>
      </c>
      <c r="O245" s="8"/>
      <c r="Q245"/>
    </row>
    <row r="246" spans="1:17" x14ac:dyDescent="0.25">
      <c r="A246">
        <v>1092228</v>
      </c>
      <c r="B246" t="s">
        <v>45</v>
      </c>
      <c r="C246" s="11">
        <f>SUMIF(players_equipos[player_id],players[[#This Row],[player_id]],players_equipos[puntos])+players[[#This Row],[puntos_eventos]]</f>
        <v>250</v>
      </c>
      <c r="D246" s="6" t="str">
        <f>LOOKUP(players[[#This Row],[puntos]],rangos[puntaje],rangos[rango])</f>
        <v>Blanco</v>
      </c>
      <c r="E246" s="4">
        <v>0</v>
      </c>
      <c r="F246" s="11" t="str">
        <f>IF(players[[#This Row],[coh]]=1,"COH",IF(INDEX(players_equipos[activo],MATCH(players[[#This Row],[player_id]],players_equipos[player_id],0))=1,INDEX(players_equipos[casa],MATCH(players[[#This Row],[player_id]],players_equipos[player_id],0)),"Mendigo"))</f>
        <v>Red Team</v>
      </c>
      <c r="G246" s="11" t="str">
        <f>IF(players[[#This Row],[coh]]=1,"Inactivo",IF(INDEX(players_equipos[activo],MATCH(players[[#This Row],[player_id]],players_equipos[player_id],0))=1,INDEX(players_equipos[nombre],MATCH(players[[#This Row],[player_id]],players_equipos[player_id],0)),"Inactivo"))</f>
        <v>Atom</v>
      </c>
      <c r="H246" s="11" t="str" cm="1">
        <f t="array" ref="H246">VLOOKUP(players[[#This Row],[player_id]],IF(players_equipos[categoria]="Monster",players_equipos[],""),8,FALSE)</f>
        <v>Atom</v>
      </c>
      <c r="I246" s="11" cm="1">
        <f t="array" ref="I246">VLOOKUP(players[[#This Row],[player_id]],IF(players_equipos[categoria]="Monster",players_equipos[],""),3,FALSE)</f>
        <v>200</v>
      </c>
      <c r="J246" s="11" t="e" cm="1">
        <f t="array" ref="J246">VLOOKUP(players[[#This Row],[player_id]],IF(players_equipos[categoria]="Sumo",players_equipos[],""),8,FALSE)</f>
        <v>#N/A</v>
      </c>
      <c r="K246" s="11" t="e" cm="1">
        <f t="array" ref="K246">VLOOKUP(players[[#This Row],[player_id]],IF(players_equipos[categoria]="Sumo",players_equipos[],""),3,FALSE)</f>
        <v>#N/A</v>
      </c>
      <c r="L246" s="11" t="e" cm="1">
        <f t="array" ref="L246">VLOOKUP(players[[#This Row],[player_id]],IF(players_equipos[categoria]="Rover",players_equipos[],""),8,FALSE)</f>
        <v>#N/A</v>
      </c>
      <c r="M246" s="11" t="e" cm="1">
        <f t="array" ref="M246">VLOOKUP(players[[#This Row],[player_id]],IF(players_equipos[categoria]="Rover",players_equipos[],""),3,FALSE)</f>
        <v>#N/A</v>
      </c>
      <c r="N246" s="11">
        <f>SUMIF(eventos[player_id],players[[#This Row],[player_id]],eventos[puntos])+SUMIF(asistencia_eventos[player_id],players[[#This Row],[player_id]],asistencia_eventos[puntos])</f>
        <v>50</v>
      </c>
      <c r="O246" s="8"/>
      <c r="Q246"/>
    </row>
    <row r="247" spans="1:17" x14ac:dyDescent="0.25">
      <c r="A247">
        <v>1097269</v>
      </c>
      <c r="B247" t="s">
        <v>56</v>
      </c>
      <c r="C247" s="11">
        <f>SUMIF(players_equipos[player_id],players[[#This Row],[player_id]],players_equipos[puntos])+players[[#This Row],[puntos_eventos]]</f>
        <v>200</v>
      </c>
      <c r="D247" s="6" t="str">
        <f>LOOKUP(players[[#This Row],[puntos]],rangos[puntaje],rangos[rango])</f>
        <v>Blanco</v>
      </c>
      <c r="E247" s="4">
        <v>0</v>
      </c>
      <c r="F247" s="11" t="str">
        <f>IF(players[[#This Row],[coh]]=1,"COH",IF(INDEX(players_equipos[activo],MATCH(players[[#This Row],[player_id]],players_equipos[player_id],0))=1,INDEX(players_equipos[casa],MATCH(players[[#This Row],[player_id]],players_equipos[player_id],0)),"Mendigo"))</f>
        <v>Red Team</v>
      </c>
      <c r="G247" s="11" t="str">
        <f>IF(players[[#This Row],[coh]]=1,"Inactivo",IF(INDEX(players_equipos[activo],MATCH(players[[#This Row],[player_id]],players_equipos[player_id],0))=1,INDEX(players_equipos[nombre],MATCH(players[[#This Row],[player_id]],players_equipos[player_id],0)),"Inactivo"))</f>
        <v>Artorias</v>
      </c>
      <c r="H247" s="11" t="str" cm="1">
        <f t="array" ref="H247">VLOOKUP(players[[#This Row],[player_id]],IF(players_equipos[categoria]="Monster",players_equipos[],""),8,FALSE)</f>
        <v>Artorias</v>
      </c>
      <c r="I247" s="11" cm="1">
        <f t="array" ref="I247">VLOOKUP(players[[#This Row],[player_id]],IF(players_equipos[categoria]="Monster",players_equipos[],""),3,FALSE)</f>
        <v>200</v>
      </c>
      <c r="J247" s="11" t="e" cm="1">
        <f t="array" ref="J247">VLOOKUP(players[[#This Row],[player_id]],IF(players_equipos[categoria]="Sumo",players_equipos[],""),8,FALSE)</f>
        <v>#N/A</v>
      </c>
      <c r="K247" s="11" t="e" cm="1">
        <f t="array" ref="K247">VLOOKUP(players[[#This Row],[player_id]],IF(players_equipos[categoria]="Sumo",players_equipos[],""),3,FALSE)</f>
        <v>#N/A</v>
      </c>
      <c r="L247" s="11" t="e" cm="1">
        <f t="array" ref="L247">VLOOKUP(players[[#This Row],[player_id]],IF(players_equipos[categoria]="Rover",players_equipos[],""),8,FALSE)</f>
        <v>#N/A</v>
      </c>
      <c r="M247" s="11" t="e" cm="1">
        <f t="array" ref="M247">VLOOKUP(players[[#This Row],[player_id]],IF(players_equipos[categoria]="Rover",players_equipos[],""),3,FALSE)</f>
        <v>#N/A</v>
      </c>
      <c r="N247" s="11">
        <f>SUMIF(eventos[player_id],players[[#This Row],[player_id]],eventos[puntos])+SUMIF(asistencia_eventos[player_id],players[[#This Row],[player_id]],asistencia_eventos[puntos])</f>
        <v>0</v>
      </c>
      <c r="O247" s="8"/>
      <c r="Q247"/>
    </row>
    <row r="248" spans="1:17" x14ac:dyDescent="0.25">
      <c r="A248">
        <v>1096742</v>
      </c>
      <c r="B248" t="s">
        <v>76</v>
      </c>
      <c r="C248" s="11">
        <f>SUMIF(players_equipos[player_id],players[[#This Row],[player_id]],players_equipos[puntos])+players[[#This Row],[puntos_eventos]]</f>
        <v>200</v>
      </c>
      <c r="D248" s="6" t="str">
        <f>LOOKUP(players[[#This Row],[puntos]],rangos[puntaje],rangos[rango])</f>
        <v>Blanco</v>
      </c>
      <c r="E248" s="4">
        <v>0</v>
      </c>
      <c r="F248" s="11" t="str">
        <f>IF(players[[#This Row],[coh]]=1,"COH",IF(INDEX(players_equipos[activo],MATCH(players[[#This Row],[player_id]],players_equipos[player_id],0))=1,INDEX(players_equipos[casa],MATCH(players[[#This Row],[player_id]],players_equipos[player_id],0)),"Mendigo"))</f>
        <v>Yellow Team</v>
      </c>
      <c r="G248" s="11" t="str">
        <f>IF(players[[#This Row],[coh]]=1,"Inactivo",IF(INDEX(players_equipos[activo],MATCH(players[[#This Row],[player_id]],players_equipos[player_id],0))=1,INDEX(players_equipos[nombre],MATCH(players[[#This Row],[player_id]],players_equipos[player_id],0)),"Inactivo"))</f>
        <v>GodKiller</v>
      </c>
      <c r="H248" s="11" t="str" cm="1">
        <f t="array" ref="H248">VLOOKUP(players[[#This Row],[player_id]],IF(players_equipos[categoria]="Monster",players_equipos[],""),8,FALSE)</f>
        <v>GodKiller</v>
      </c>
      <c r="I248" s="11" cm="1">
        <f t="array" ref="I248">VLOOKUP(players[[#This Row],[player_id]],IF(players_equipos[categoria]="Monster",players_equipos[],""),3,FALSE)</f>
        <v>200</v>
      </c>
      <c r="J248" s="11" t="e" cm="1">
        <f t="array" ref="J248">VLOOKUP(players[[#This Row],[player_id]],IF(players_equipos[categoria]="Sumo",players_equipos[],""),8,FALSE)</f>
        <v>#N/A</v>
      </c>
      <c r="K248" s="11" t="e" cm="1">
        <f t="array" ref="K248">VLOOKUP(players[[#This Row],[player_id]],IF(players_equipos[categoria]="Sumo",players_equipos[],""),3,FALSE)</f>
        <v>#N/A</v>
      </c>
      <c r="L248" s="11" t="e" cm="1">
        <f t="array" ref="L248">VLOOKUP(players[[#This Row],[player_id]],IF(players_equipos[categoria]="Rover",players_equipos[],""),8,FALSE)</f>
        <v>#N/A</v>
      </c>
      <c r="M248" s="11" t="e" cm="1">
        <f t="array" ref="M248">VLOOKUP(players[[#This Row],[player_id]],IF(players_equipos[categoria]="Rover",players_equipos[],""),3,FALSE)</f>
        <v>#N/A</v>
      </c>
      <c r="N248" s="11">
        <f>SUMIF(eventos[player_id],players[[#This Row],[player_id]],eventos[puntos])+SUMIF(asistencia_eventos[player_id],players[[#This Row],[player_id]],asistencia_eventos[puntos])</f>
        <v>0</v>
      </c>
      <c r="O248" s="8"/>
      <c r="Q248"/>
    </row>
    <row r="249" spans="1:17" x14ac:dyDescent="0.25">
      <c r="A249">
        <v>1096641</v>
      </c>
      <c r="B249" t="s">
        <v>33</v>
      </c>
      <c r="C249" s="11">
        <f>SUMIF(players_equipos[player_id],players[[#This Row],[player_id]],players_equipos[puntos])+players[[#This Row],[puntos_eventos]]</f>
        <v>200</v>
      </c>
      <c r="D249" s="6" t="str">
        <f>LOOKUP(players[[#This Row],[puntos]],rangos[puntaje],rangos[rango])</f>
        <v>Blanco</v>
      </c>
      <c r="E249" s="4">
        <v>0</v>
      </c>
      <c r="F249" s="11" t="str">
        <f>IF(players[[#This Row],[coh]]=1,"COH",IF(INDEX(players_equipos[activo],MATCH(players[[#This Row],[player_id]],players_equipos[player_id],0))=1,INDEX(players_equipos[casa],MATCH(players[[#This Row],[player_id]],players_equipos[player_id],0)),"Mendigo"))</f>
        <v>Blue Team</v>
      </c>
      <c r="G249" s="11" t="str">
        <f>IF(players[[#This Row],[coh]]=1,"Inactivo",IF(INDEX(players_equipos[activo],MATCH(players[[#This Row],[player_id]],players_equipos[player_id],0))=1,INDEX(players_equipos[nombre],MATCH(players[[#This Row],[player_id]],players_equipos[player_id],0)),"Inactivo"))</f>
        <v>Cima 100</v>
      </c>
      <c r="H249" s="11" t="str" cm="1">
        <f t="array" ref="H249">VLOOKUP(players[[#This Row],[player_id]],IF(players_equipos[categoria]="Monster",players_equipos[],""),8,FALSE)</f>
        <v>Cima 100</v>
      </c>
      <c r="I249" s="11" cm="1">
        <f t="array" ref="I249">VLOOKUP(players[[#This Row],[player_id]],IF(players_equipos[categoria]="Monster",players_equipos[],""),3,FALSE)</f>
        <v>200</v>
      </c>
      <c r="J249" s="11" t="e" cm="1">
        <f t="array" ref="J249">VLOOKUP(players[[#This Row],[player_id]],IF(players_equipos[categoria]="Sumo",players_equipos[],""),8,FALSE)</f>
        <v>#N/A</v>
      </c>
      <c r="K249" s="11" t="e" cm="1">
        <f t="array" ref="K249">VLOOKUP(players[[#This Row],[player_id]],IF(players_equipos[categoria]="Sumo",players_equipos[],""),3,FALSE)</f>
        <v>#N/A</v>
      </c>
      <c r="L249" s="11" t="e" cm="1">
        <f t="array" ref="L249">VLOOKUP(players[[#This Row],[player_id]],IF(players_equipos[categoria]="Rover",players_equipos[],""),8,FALSE)</f>
        <v>#N/A</v>
      </c>
      <c r="M249" s="11" t="e" cm="1">
        <f t="array" ref="M249">VLOOKUP(players[[#This Row],[player_id]],IF(players_equipos[categoria]="Rover",players_equipos[],""),3,FALSE)</f>
        <v>#N/A</v>
      </c>
      <c r="N249" s="11">
        <f>SUMIF(eventos[player_id],players[[#This Row],[player_id]],eventos[puntos])+SUMIF(asistencia_eventos[player_id],players[[#This Row],[player_id]],asistencia_eventos[puntos])</f>
        <v>0</v>
      </c>
      <c r="O249" s="8"/>
      <c r="Q249"/>
    </row>
    <row r="250" spans="1:17" x14ac:dyDescent="0.25">
      <c r="A250">
        <v>1096600</v>
      </c>
      <c r="B250" t="s">
        <v>74</v>
      </c>
      <c r="C250" s="11">
        <f>SUMIF(players_equipos[player_id],players[[#This Row],[player_id]],players_equipos[puntos])+players[[#This Row],[puntos_eventos]]</f>
        <v>200</v>
      </c>
      <c r="D250" s="6" t="str">
        <f>LOOKUP(players[[#This Row],[puntos]],rangos[puntaje],rangos[rango])</f>
        <v>Blanco</v>
      </c>
      <c r="E250" s="4">
        <v>0</v>
      </c>
      <c r="F250" s="11" t="str">
        <f>IF(players[[#This Row],[coh]]=1,"COH",IF(INDEX(players_equipos[activo],MATCH(players[[#This Row],[player_id]],players_equipos[player_id],0))=1,INDEX(players_equipos[casa],MATCH(players[[#This Row],[player_id]],players_equipos[player_id],0)),"Mendigo"))</f>
        <v>Yellow Team</v>
      </c>
      <c r="G250" s="11" t="str">
        <f>IF(players[[#This Row],[coh]]=1,"Inactivo",IF(INDEX(players_equipos[activo],MATCH(players[[#This Row],[player_id]],players_equipos[player_id],0))=1,INDEX(players_equipos[nombre],MATCH(players[[#This Row],[player_id]],players_equipos[player_id],0)),"Inactivo"))</f>
        <v>JESKAI</v>
      </c>
      <c r="H250" s="11" t="str" cm="1">
        <f t="array" ref="H250">VLOOKUP(players[[#This Row],[player_id]],IF(players_equipos[categoria]="Monster",players_equipos[],""),8,FALSE)</f>
        <v>JESKAI</v>
      </c>
      <c r="I250" s="11" cm="1">
        <f t="array" ref="I250">VLOOKUP(players[[#This Row],[player_id]],IF(players_equipos[categoria]="Monster",players_equipos[],""),3,FALSE)</f>
        <v>200</v>
      </c>
      <c r="J250" s="11" t="e" cm="1">
        <f t="array" ref="J250">VLOOKUP(players[[#This Row],[player_id]],IF(players_equipos[categoria]="Sumo",players_equipos[],""),8,FALSE)</f>
        <v>#N/A</v>
      </c>
      <c r="K250" s="11" t="e" cm="1">
        <f t="array" ref="K250">VLOOKUP(players[[#This Row],[player_id]],IF(players_equipos[categoria]="Sumo",players_equipos[],""),3,FALSE)</f>
        <v>#N/A</v>
      </c>
      <c r="L250" s="11" t="e" cm="1">
        <f t="array" ref="L250">VLOOKUP(players[[#This Row],[player_id]],IF(players_equipos[categoria]="Rover",players_equipos[],""),8,FALSE)</f>
        <v>#N/A</v>
      </c>
      <c r="M250" s="11" t="e" cm="1">
        <f t="array" ref="M250">VLOOKUP(players[[#This Row],[player_id]],IF(players_equipos[categoria]="Rover",players_equipos[],""),3,FALSE)</f>
        <v>#N/A</v>
      </c>
      <c r="N250" s="11">
        <f>SUMIF(eventos[player_id],players[[#This Row],[player_id]],eventos[puntos])+SUMIF(asistencia_eventos[player_id],players[[#This Row],[player_id]],asistencia_eventos[puntos])</f>
        <v>0</v>
      </c>
      <c r="O250" s="8"/>
      <c r="Q250"/>
    </row>
    <row r="251" spans="1:17" x14ac:dyDescent="0.25">
      <c r="A251">
        <v>1096372</v>
      </c>
      <c r="B251" t="s">
        <v>75</v>
      </c>
      <c r="C251" s="11">
        <f>SUMIF(players_equipos[player_id],players[[#This Row],[player_id]],players_equipos[puntos])+players[[#This Row],[puntos_eventos]]</f>
        <v>200</v>
      </c>
      <c r="D251" s="6" t="str">
        <f>LOOKUP(players[[#This Row],[puntos]],rangos[puntaje],rangos[rango])</f>
        <v>Blanco</v>
      </c>
      <c r="E251" s="4">
        <v>0</v>
      </c>
      <c r="F251" s="11" t="str">
        <f>IF(players[[#This Row],[coh]]=1,"COH",IF(INDEX(players_equipos[activo],MATCH(players[[#This Row],[player_id]],players_equipos[player_id],0))=1,INDEX(players_equipos[casa],MATCH(players[[#This Row],[player_id]],players_equipos[player_id],0)),"Mendigo"))</f>
        <v>Yellow Team</v>
      </c>
      <c r="G251" s="11" t="str">
        <f>IF(players[[#This Row],[coh]]=1,"Inactivo",IF(INDEX(players_equipos[activo],MATCH(players[[#This Row],[player_id]],players_equipos[player_id],0))=1,INDEX(players_equipos[nombre],MATCH(players[[#This Row],[player_id]],players_equipos[player_id],0)),"Inactivo"))</f>
        <v>GodKiller</v>
      </c>
      <c r="H251" s="11" t="str" cm="1">
        <f t="array" ref="H251">VLOOKUP(players[[#This Row],[player_id]],IF(players_equipos[categoria]="Monster",players_equipos[],""),8,FALSE)</f>
        <v>GodKiller</v>
      </c>
      <c r="I251" s="11" cm="1">
        <f t="array" ref="I251">VLOOKUP(players[[#This Row],[player_id]],IF(players_equipos[categoria]="Monster",players_equipos[],""),3,FALSE)</f>
        <v>200</v>
      </c>
      <c r="J251" s="11" t="e" cm="1">
        <f t="array" ref="J251">VLOOKUP(players[[#This Row],[player_id]],IF(players_equipos[categoria]="Sumo",players_equipos[],""),8,FALSE)</f>
        <v>#N/A</v>
      </c>
      <c r="K251" s="11" t="e" cm="1">
        <f t="array" ref="K251">VLOOKUP(players[[#This Row],[player_id]],IF(players_equipos[categoria]="Sumo",players_equipos[],""),3,FALSE)</f>
        <v>#N/A</v>
      </c>
      <c r="L251" s="11" t="e" cm="1">
        <f t="array" ref="L251">VLOOKUP(players[[#This Row],[player_id]],IF(players_equipos[categoria]="Rover",players_equipos[],""),8,FALSE)</f>
        <v>#N/A</v>
      </c>
      <c r="M251" s="11" t="e" cm="1">
        <f t="array" ref="M251">VLOOKUP(players[[#This Row],[player_id]],IF(players_equipos[categoria]="Rover",players_equipos[],""),3,FALSE)</f>
        <v>#N/A</v>
      </c>
      <c r="N251" s="11">
        <f>SUMIF(eventos[player_id],players[[#This Row],[player_id]],eventos[puntos])+SUMIF(asistencia_eventos[player_id],players[[#This Row],[player_id]],asistencia_eventos[puntos])</f>
        <v>0</v>
      </c>
      <c r="O251" s="8"/>
      <c r="Q251"/>
    </row>
    <row r="252" spans="1:17" x14ac:dyDescent="0.25">
      <c r="A252">
        <v>1096172</v>
      </c>
      <c r="B252" t="s">
        <v>28</v>
      </c>
      <c r="C252" s="11">
        <f>SUMIF(players_equipos[player_id],players[[#This Row],[player_id]],players_equipos[puntos])+players[[#This Row],[puntos_eventos]]</f>
        <v>200</v>
      </c>
      <c r="D252" s="6" t="str">
        <f>LOOKUP(players[[#This Row],[puntos]],rangos[puntaje],rangos[rango])</f>
        <v>Blanco</v>
      </c>
      <c r="E252" s="4">
        <v>0</v>
      </c>
      <c r="F252" s="11" t="str">
        <f>IF(players[[#This Row],[coh]]=1,"COH",IF(INDEX(players_equipos[activo],MATCH(players[[#This Row],[player_id]],players_equipos[player_id],0))=1,INDEX(players_equipos[casa],MATCH(players[[#This Row],[player_id]],players_equipos[player_id],0)),"Mendigo"))</f>
        <v>Blue Team</v>
      </c>
      <c r="G252" s="11" t="str">
        <f>IF(players[[#This Row],[coh]]=1,"Inactivo",IF(INDEX(players_equipos[activo],MATCH(players[[#This Row],[player_id]],players_equipos[player_id],0))=1,INDEX(players_equipos[nombre],MATCH(players[[#This Row],[player_id]],players_equipos[player_id],0)),"Inactivo"))</f>
        <v>Don Quijote</v>
      </c>
      <c r="H252" s="11" t="str" cm="1">
        <f t="array" ref="H252">VLOOKUP(players[[#This Row],[player_id]],IF(players_equipos[categoria]="Monster",players_equipos[],""),8,FALSE)</f>
        <v>Don Quijote</v>
      </c>
      <c r="I252" s="11" cm="1">
        <f t="array" ref="I252">VLOOKUP(players[[#This Row],[player_id]],IF(players_equipos[categoria]="Monster",players_equipos[],""),3,FALSE)</f>
        <v>200</v>
      </c>
      <c r="J252" s="11" t="e" cm="1">
        <f t="array" ref="J252">VLOOKUP(players[[#This Row],[player_id]],IF(players_equipos[categoria]="Sumo",players_equipos[],""),8,FALSE)</f>
        <v>#N/A</v>
      </c>
      <c r="K252" s="11" t="e" cm="1">
        <f t="array" ref="K252">VLOOKUP(players[[#This Row],[player_id]],IF(players_equipos[categoria]="Sumo",players_equipos[],""),3,FALSE)</f>
        <v>#N/A</v>
      </c>
      <c r="L252" s="11" t="e" cm="1">
        <f t="array" ref="L252">VLOOKUP(players[[#This Row],[player_id]],IF(players_equipos[categoria]="Rover",players_equipos[],""),8,FALSE)</f>
        <v>#N/A</v>
      </c>
      <c r="M252" s="11" t="e" cm="1">
        <f t="array" ref="M252">VLOOKUP(players[[#This Row],[player_id]],IF(players_equipos[categoria]="Rover",players_equipos[],""),3,FALSE)</f>
        <v>#N/A</v>
      </c>
      <c r="N252" s="11">
        <f>SUMIF(eventos[player_id],players[[#This Row],[player_id]],eventos[puntos])+SUMIF(asistencia_eventos[player_id],players[[#This Row],[player_id]],asistencia_eventos[puntos])</f>
        <v>0</v>
      </c>
      <c r="O252" s="8"/>
      <c r="Q252"/>
    </row>
    <row r="253" spans="1:17" x14ac:dyDescent="0.25">
      <c r="A253">
        <v>1096017</v>
      </c>
      <c r="B253" t="s">
        <v>54</v>
      </c>
      <c r="C253" s="11">
        <f>SUMIF(players_equipos[player_id],players[[#This Row],[player_id]],players_equipos[puntos])+players[[#This Row],[puntos_eventos]]</f>
        <v>200</v>
      </c>
      <c r="D253" s="6" t="str">
        <f>LOOKUP(players[[#This Row],[puntos]],rangos[puntaje],rangos[rango])</f>
        <v>Blanco</v>
      </c>
      <c r="E253" s="4">
        <v>0</v>
      </c>
      <c r="F253" s="11" t="str">
        <f>IF(players[[#This Row],[coh]]=1,"COH",IF(INDEX(players_equipos[activo],MATCH(players[[#This Row],[player_id]],players_equipos[player_id],0))=1,INDEX(players_equipos[casa],MATCH(players[[#This Row],[player_id]],players_equipos[player_id],0)),"Mendigo"))</f>
        <v>Red Team</v>
      </c>
      <c r="G253" s="11" t="str">
        <f>IF(players[[#This Row],[coh]]=1,"Inactivo",IF(INDEX(players_equipos[activo],MATCH(players[[#This Row],[player_id]],players_equipos[player_id],0))=1,INDEX(players_equipos[nombre],MATCH(players[[#This Row],[player_id]],players_equipos[player_id],0)),"Inactivo"))</f>
        <v>Ikon ALLY</v>
      </c>
      <c r="H253" s="11" t="str" cm="1">
        <f t="array" ref="H253">VLOOKUP(players[[#This Row],[player_id]],IF(players_equipos[categoria]="Monster",players_equipos[],""),8,FALSE)</f>
        <v>Ikon ALLY</v>
      </c>
      <c r="I253" s="11" cm="1">
        <f t="array" ref="I253">VLOOKUP(players[[#This Row],[player_id]],IF(players_equipos[categoria]="Monster",players_equipos[],""),3,FALSE)</f>
        <v>200</v>
      </c>
      <c r="J253" s="11" t="e" cm="1">
        <f t="array" ref="J253">VLOOKUP(players[[#This Row],[player_id]],IF(players_equipos[categoria]="Sumo",players_equipos[],""),8,FALSE)</f>
        <v>#N/A</v>
      </c>
      <c r="K253" s="11" t="e" cm="1">
        <f t="array" ref="K253">VLOOKUP(players[[#This Row],[player_id]],IF(players_equipos[categoria]="Sumo",players_equipos[],""),3,FALSE)</f>
        <v>#N/A</v>
      </c>
      <c r="L253" s="11" t="e" cm="1">
        <f t="array" ref="L253">VLOOKUP(players[[#This Row],[player_id]],IF(players_equipos[categoria]="Rover",players_equipos[],""),8,FALSE)</f>
        <v>#N/A</v>
      </c>
      <c r="M253" s="11" t="e" cm="1">
        <f t="array" ref="M253">VLOOKUP(players[[#This Row],[player_id]],IF(players_equipos[categoria]="Rover",players_equipos[],""),3,FALSE)</f>
        <v>#N/A</v>
      </c>
      <c r="N253" s="11">
        <f>SUMIF(eventos[player_id],players[[#This Row],[player_id]],eventos[puntos])+SUMIF(asistencia_eventos[player_id],players[[#This Row],[player_id]],asistencia_eventos[puntos])</f>
        <v>0</v>
      </c>
      <c r="O253" s="8"/>
      <c r="Q253"/>
    </row>
    <row r="254" spans="1:17" x14ac:dyDescent="0.25">
      <c r="A254">
        <v>1095329</v>
      </c>
      <c r="B254" t="s">
        <v>31</v>
      </c>
      <c r="C254" s="11">
        <f>SUMIF(players_equipos[player_id],players[[#This Row],[player_id]],players_equipos[puntos])+players[[#This Row],[puntos_eventos]]</f>
        <v>200</v>
      </c>
      <c r="D254" s="6" t="str">
        <f>LOOKUP(players[[#This Row],[puntos]],rangos[puntaje],rangos[rango])</f>
        <v>Blanco</v>
      </c>
      <c r="E254" s="4">
        <v>0</v>
      </c>
      <c r="F254" s="11" t="str">
        <f>IF(players[[#This Row],[coh]]=1,"COH",IF(INDEX(players_equipos[activo],MATCH(players[[#This Row],[player_id]],players_equipos[player_id],0))=1,INDEX(players_equipos[casa],MATCH(players[[#This Row],[player_id]],players_equipos[player_id],0)),"Mendigo"))</f>
        <v>Blue Team</v>
      </c>
      <c r="G254" s="11" t="str">
        <f>IF(players[[#This Row],[coh]]=1,"Inactivo",IF(INDEX(players_equipos[activo],MATCH(players[[#This Row],[player_id]],players_equipos[player_id],0))=1,INDEX(players_equipos[nombre],MATCH(players[[#This Row],[player_id]],players_equipos[player_id],0)),"Inactivo"))</f>
        <v>Cima 100</v>
      </c>
      <c r="H254" s="11" t="str" cm="1">
        <f t="array" ref="H254">VLOOKUP(players[[#This Row],[player_id]],IF(players_equipos[categoria]="Monster",players_equipos[],""),8,FALSE)</f>
        <v>Cima 100</v>
      </c>
      <c r="I254" s="11" cm="1">
        <f t="array" ref="I254">VLOOKUP(players[[#This Row],[player_id]],IF(players_equipos[categoria]="Monster",players_equipos[],""),3,FALSE)</f>
        <v>200</v>
      </c>
      <c r="J254" s="11" t="e" cm="1">
        <f t="array" ref="J254">VLOOKUP(players[[#This Row],[player_id]],IF(players_equipos[categoria]="Sumo",players_equipos[],""),8,FALSE)</f>
        <v>#N/A</v>
      </c>
      <c r="K254" s="11" t="e" cm="1">
        <f t="array" ref="K254">VLOOKUP(players[[#This Row],[player_id]],IF(players_equipos[categoria]="Sumo",players_equipos[],""),3,FALSE)</f>
        <v>#N/A</v>
      </c>
      <c r="L254" s="11" t="e" cm="1">
        <f t="array" ref="L254">VLOOKUP(players[[#This Row],[player_id]],IF(players_equipos[categoria]="Rover",players_equipos[],""),8,FALSE)</f>
        <v>#N/A</v>
      </c>
      <c r="M254" s="11" t="e" cm="1">
        <f t="array" ref="M254">VLOOKUP(players[[#This Row],[player_id]],IF(players_equipos[categoria]="Rover",players_equipos[],""),3,FALSE)</f>
        <v>#N/A</v>
      </c>
      <c r="N254" s="11">
        <f>SUMIF(eventos[player_id],players[[#This Row],[player_id]],eventos[puntos])+SUMIF(asistencia_eventos[player_id],players[[#This Row],[player_id]],asistencia_eventos[puntos])</f>
        <v>0</v>
      </c>
      <c r="O254" s="8"/>
      <c r="Q254"/>
    </row>
    <row r="255" spans="1:17" x14ac:dyDescent="0.25">
      <c r="A255">
        <v>1095314</v>
      </c>
      <c r="B255" t="s">
        <v>32</v>
      </c>
      <c r="C255" s="11">
        <f>SUMIF(players_equipos[player_id],players[[#This Row],[player_id]],players_equipos[puntos])+players[[#This Row],[puntos_eventos]]</f>
        <v>200</v>
      </c>
      <c r="D255" s="6" t="str">
        <f>LOOKUP(players[[#This Row],[puntos]],rangos[puntaje],rangos[rango])</f>
        <v>Blanco</v>
      </c>
      <c r="E255" s="4">
        <v>0</v>
      </c>
      <c r="F255" s="11" t="str">
        <f>IF(players[[#This Row],[coh]]=1,"COH",IF(INDEX(players_equipos[activo],MATCH(players[[#This Row],[player_id]],players_equipos[player_id],0))=1,INDEX(players_equipos[casa],MATCH(players[[#This Row],[player_id]],players_equipos[player_id],0)),"Mendigo"))</f>
        <v>Blue Team</v>
      </c>
      <c r="G255" s="11" t="str">
        <f>IF(players[[#This Row],[coh]]=1,"Inactivo",IF(INDEX(players_equipos[activo],MATCH(players[[#This Row],[player_id]],players_equipos[player_id],0))=1,INDEX(players_equipos[nombre],MATCH(players[[#This Row],[player_id]],players_equipos[player_id],0)),"Inactivo"))</f>
        <v>Cima 100</v>
      </c>
      <c r="H255" s="11" t="str" cm="1">
        <f t="array" ref="H255">VLOOKUP(players[[#This Row],[player_id]],IF(players_equipos[categoria]="Monster",players_equipos[],""),8,FALSE)</f>
        <v>Cima 100</v>
      </c>
      <c r="I255" s="11" cm="1">
        <f t="array" ref="I255">VLOOKUP(players[[#This Row],[player_id]],IF(players_equipos[categoria]="Monster",players_equipos[],""),3,FALSE)</f>
        <v>200</v>
      </c>
      <c r="J255" s="11" t="e" cm="1">
        <f t="array" ref="J255">VLOOKUP(players[[#This Row],[player_id]],IF(players_equipos[categoria]="Sumo",players_equipos[],""),8,FALSE)</f>
        <v>#N/A</v>
      </c>
      <c r="K255" s="11" t="e" cm="1">
        <f t="array" ref="K255">VLOOKUP(players[[#This Row],[player_id]],IF(players_equipos[categoria]="Sumo",players_equipos[],""),3,FALSE)</f>
        <v>#N/A</v>
      </c>
      <c r="L255" s="11" t="e" cm="1">
        <f t="array" ref="L255">VLOOKUP(players[[#This Row],[player_id]],IF(players_equipos[categoria]="Rover",players_equipos[],""),8,FALSE)</f>
        <v>#N/A</v>
      </c>
      <c r="M255" s="11" t="e" cm="1">
        <f t="array" ref="M255">VLOOKUP(players[[#This Row],[player_id]],IF(players_equipos[categoria]="Rover",players_equipos[],""),3,FALSE)</f>
        <v>#N/A</v>
      </c>
      <c r="N255" s="11">
        <f>SUMIF(eventos[player_id],players[[#This Row],[player_id]],eventos[puntos])+SUMIF(asistencia_eventos[player_id],players[[#This Row],[player_id]],asistencia_eventos[puntos])</f>
        <v>0</v>
      </c>
      <c r="O255" s="8"/>
      <c r="Q255"/>
    </row>
    <row r="256" spans="1:17" x14ac:dyDescent="0.25">
      <c r="A256">
        <v>1095214</v>
      </c>
      <c r="B256" t="s">
        <v>51</v>
      </c>
      <c r="C256" s="11">
        <f>SUMIF(players_equipos[player_id],players[[#This Row],[player_id]],players_equipos[puntos])+players[[#This Row],[puntos_eventos]]</f>
        <v>200</v>
      </c>
      <c r="D256" s="6" t="str">
        <f>LOOKUP(players[[#This Row],[puntos]],rangos[puntaje],rangos[rango])</f>
        <v>Blanco</v>
      </c>
      <c r="E256" s="4">
        <v>0</v>
      </c>
      <c r="F256" s="11" t="str">
        <f>IF(players[[#This Row],[coh]]=1,"COH",IF(INDEX(players_equipos[activo],MATCH(players[[#This Row],[player_id]],players_equipos[player_id],0))=1,INDEX(players_equipos[casa],MATCH(players[[#This Row],[player_id]],players_equipos[player_id],0)),"Mendigo"))</f>
        <v>Red Team</v>
      </c>
      <c r="G256" s="11" t="str">
        <f>IF(players[[#This Row],[coh]]=1,"Inactivo",IF(INDEX(players_equipos[activo],MATCH(players[[#This Row],[player_id]],players_equipos[player_id],0))=1,INDEX(players_equipos[nombre],MATCH(players[[#This Row],[player_id]],players_equipos[player_id],0)),"Inactivo"))</f>
        <v>Jortrol</v>
      </c>
      <c r="H256" s="11" t="str" cm="1">
        <f t="array" ref="H256">VLOOKUP(players[[#This Row],[player_id]],IF(players_equipos[categoria]="Monster",players_equipos[],""),8,FALSE)</f>
        <v>Jortrol</v>
      </c>
      <c r="I256" s="11" cm="1">
        <f t="array" ref="I256">VLOOKUP(players[[#This Row],[player_id]],IF(players_equipos[categoria]="Monster",players_equipos[],""),3,FALSE)</f>
        <v>200</v>
      </c>
      <c r="J256" s="11" t="e" cm="1">
        <f t="array" ref="J256">VLOOKUP(players[[#This Row],[player_id]],IF(players_equipos[categoria]="Sumo",players_equipos[],""),8,FALSE)</f>
        <v>#N/A</v>
      </c>
      <c r="K256" s="11" t="e" cm="1">
        <f t="array" ref="K256">VLOOKUP(players[[#This Row],[player_id]],IF(players_equipos[categoria]="Sumo",players_equipos[],""),3,FALSE)</f>
        <v>#N/A</v>
      </c>
      <c r="L256" s="11" t="e" cm="1">
        <f t="array" ref="L256">VLOOKUP(players[[#This Row],[player_id]],IF(players_equipos[categoria]="Rover",players_equipos[],""),8,FALSE)</f>
        <v>#N/A</v>
      </c>
      <c r="M256" s="11" t="e" cm="1">
        <f t="array" ref="M256">VLOOKUP(players[[#This Row],[player_id]],IF(players_equipos[categoria]="Rover",players_equipos[],""),3,FALSE)</f>
        <v>#N/A</v>
      </c>
      <c r="N256" s="11">
        <f>SUMIF(eventos[player_id],players[[#This Row],[player_id]],eventos[puntos])+SUMIF(asistencia_eventos[player_id],players[[#This Row],[player_id]],asistencia_eventos[puntos])</f>
        <v>0</v>
      </c>
      <c r="O256" s="8"/>
      <c r="Q256"/>
    </row>
    <row r="257" spans="1:17" x14ac:dyDescent="0.25">
      <c r="A257">
        <v>1095192</v>
      </c>
      <c r="B257" t="s">
        <v>67</v>
      </c>
      <c r="C257" s="11">
        <f>SUMIF(players_equipos[player_id],players[[#This Row],[player_id]],players_equipos[puntos])+players[[#This Row],[puntos_eventos]]</f>
        <v>200</v>
      </c>
      <c r="D257" s="6" t="str">
        <f>LOOKUP(players[[#This Row],[puntos]],rangos[puntaje],rangos[rango])</f>
        <v>Blanco</v>
      </c>
      <c r="E257" s="4">
        <v>0</v>
      </c>
      <c r="F257" s="11" t="str">
        <f>IF(players[[#This Row],[coh]]=1,"COH",IF(INDEX(players_equipos[activo],MATCH(players[[#This Row],[player_id]],players_equipos[player_id],0))=1,INDEX(players_equipos[casa],MATCH(players[[#This Row],[player_id]],players_equipos[player_id],0)),"Mendigo"))</f>
        <v>Yellow Team</v>
      </c>
      <c r="G257" s="11" t="str">
        <f>IF(players[[#This Row],[coh]]=1,"Inactivo",IF(INDEX(players_equipos[activo],MATCH(players[[#This Row],[player_id]],players_equipos[player_id],0))=1,INDEX(players_equipos[nombre],MATCH(players[[#This Row],[player_id]],players_equipos[player_id],0)),"Inactivo"))</f>
        <v>KNGR2R</v>
      </c>
      <c r="H257" s="11" t="str" cm="1">
        <f t="array" ref="H257">VLOOKUP(players[[#This Row],[player_id]],IF(players_equipos[categoria]="Monster",players_equipos[],""),8,FALSE)</f>
        <v>KNGR2R</v>
      </c>
      <c r="I257" s="11" cm="1">
        <f t="array" ref="I257">VLOOKUP(players[[#This Row],[player_id]],IF(players_equipos[categoria]="Monster",players_equipos[],""),3,FALSE)</f>
        <v>200</v>
      </c>
      <c r="J257" s="11" t="e" cm="1">
        <f t="array" ref="J257">VLOOKUP(players[[#This Row],[player_id]],IF(players_equipos[categoria]="Sumo",players_equipos[],""),8,FALSE)</f>
        <v>#N/A</v>
      </c>
      <c r="K257" s="11" t="e" cm="1">
        <f t="array" ref="K257">VLOOKUP(players[[#This Row],[player_id]],IF(players_equipos[categoria]="Sumo",players_equipos[],""),3,FALSE)</f>
        <v>#N/A</v>
      </c>
      <c r="L257" s="11" t="e" cm="1">
        <f t="array" ref="L257">VLOOKUP(players[[#This Row],[player_id]],IF(players_equipos[categoria]="Rover",players_equipos[],""),8,FALSE)</f>
        <v>#N/A</v>
      </c>
      <c r="M257" s="11" t="e" cm="1">
        <f t="array" ref="M257">VLOOKUP(players[[#This Row],[player_id]],IF(players_equipos[categoria]="Rover",players_equipos[],""),3,FALSE)</f>
        <v>#N/A</v>
      </c>
      <c r="N257" s="11">
        <f>SUMIF(eventos[player_id],players[[#This Row],[player_id]],eventos[puntos])+SUMIF(asistencia_eventos[player_id],players[[#This Row],[player_id]],asistencia_eventos[puntos])</f>
        <v>0</v>
      </c>
      <c r="O257" s="8"/>
      <c r="Q257"/>
    </row>
    <row r="258" spans="1:17" x14ac:dyDescent="0.25">
      <c r="A258">
        <v>1095032</v>
      </c>
      <c r="B258" t="s">
        <v>21</v>
      </c>
      <c r="C258" s="11">
        <f>SUMIF(players_equipos[player_id],players[[#This Row],[player_id]],players_equipos[puntos])+players[[#This Row],[puntos_eventos]]</f>
        <v>200</v>
      </c>
      <c r="D258" s="6" t="str">
        <f>LOOKUP(players[[#This Row],[puntos]],rangos[puntaje],rangos[rango])</f>
        <v>Blanco</v>
      </c>
      <c r="E258" s="4">
        <v>0</v>
      </c>
      <c r="F258" s="11" t="str">
        <f>IF(players[[#This Row],[coh]]=1,"COH",IF(INDEX(players_equipos[activo],MATCH(players[[#This Row],[player_id]],players_equipos[player_id],0))=1,INDEX(players_equipos[casa],MATCH(players[[#This Row],[player_id]],players_equipos[player_id],0)),"Mendigo"))</f>
        <v>Blue Team</v>
      </c>
      <c r="G258" s="11" t="str">
        <f>IF(players[[#This Row],[coh]]=1,"Inactivo",IF(INDEX(players_equipos[activo],MATCH(players[[#This Row],[player_id]],players_equipos[player_id],0))=1,INDEX(players_equipos[nombre],MATCH(players[[#This Row],[player_id]],players_equipos[player_id],0)),"Inactivo"))</f>
        <v>T.R.U.C.H.O.</v>
      </c>
      <c r="H258" s="11" t="str" cm="1">
        <f t="array" ref="H258">VLOOKUP(players[[#This Row],[player_id]],IF(players_equipos[categoria]="Monster",players_equipos[],""),8,FALSE)</f>
        <v>T.R.U.C.H.O.</v>
      </c>
      <c r="I258" s="11" cm="1">
        <f t="array" ref="I258">VLOOKUP(players[[#This Row],[player_id]],IF(players_equipos[categoria]="Monster",players_equipos[],""),3,FALSE)</f>
        <v>200</v>
      </c>
      <c r="J258" s="11" t="e" cm="1">
        <f t="array" ref="J258">VLOOKUP(players[[#This Row],[player_id]],IF(players_equipos[categoria]="Sumo",players_equipos[],""),8,FALSE)</f>
        <v>#N/A</v>
      </c>
      <c r="K258" s="11" t="e" cm="1">
        <f t="array" ref="K258">VLOOKUP(players[[#This Row],[player_id]],IF(players_equipos[categoria]="Sumo",players_equipos[],""),3,FALSE)</f>
        <v>#N/A</v>
      </c>
      <c r="L258" s="11" t="e" cm="1">
        <f t="array" ref="L258">VLOOKUP(players[[#This Row],[player_id]],IF(players_equipos[categoria]="Rover",players_equipos[],""),8,FALSE)</f>
        <v>#N/A</v>
      </c>
      <c r="M258" s="11" t="e" cm="1">
        <f t="array" ref="M258">VLOOKUP(players[[#This Row],[player_id]],IF(players_equipos[categoria]="Rover",players_equipos[],""),3,FALSE)</f>
        <v>#N/A</v>
      </c>
      <c r="N258" s="11">
        <f>SUMIF(eventos[player_id],players[[#This Row],[player_id]],eventos[puntos])+SUMIF(asistencia_eventos[player_id],players[[#This Row],[player_id]],asistencia_eventos[puntos])</f>
        <v>0</v>
      </c>
      <c r="O258" s="8"/>
      <c r="Q258"/>
    </row>
    <row r="259" spans="1:17" x14ac:dyDescent="0.25">
      <c r="A259">
        <v>1094890</v>
      </c>
      <c r="B259" t="s">
        <v>29</v>
      </c>
      <c r="C259" s="11">
        <f>SUMIF(players_equipos[player_id],players[[#This Row],[player_id]],players_equipos[puntos])+players[[#This Row],[puntos_eventos]]</f>
        <v>200</v>
      </c>
      <c r="D259" s="6" t="str">
        <f>LOOKUP(players[[#This Row],[puntos]],rangos[puntaje],rangos[rango])</f>
        <v>Blanco</v>
      </c>
      <c r="E259" s="4">
        <v>0</v>
      </c>
      <c r="F259" s="11" t="str">
        <f>IF(players[[#This Row],[coh]]=1,"COH",IF(INDEX(players_equipos[activo],MATCH(players[[#This Row],[player_id]],players_equipos[player_id],0))=1,INDEX(players_equipos[casa],MATCH(players[[#This Row],[player_id]],players_equipos[player_id],0)),"Mendigo"))</f>
        <v>Blue Team</v>
      </c>
      <c r="G259" s="11" t="str">
        <f>IF(players[[#This Row],[coh]]=1,"Inactivo",IF(INDEX(players_equipos[activo],MATCH(players[[#This Row],[player_id]],players_equipos[player_id],0))=1,INDEX(players_equipos[nombre],MATCH(players[[#This Row],[player_id]],players_equipos[player_id],0)),"Inactivo"))</f>
        <v>Don Quijote</v>
      </c>
      <c r="H259" s="11" t="str" cm="1">
        <f t="array" ref="H259">VLOOKUP(players[[#This Row],[player_id]],IF(players_equipos[categoria]="Monster",players_equipos[],""),8,FALSE)</f>
        <v>Don Quijote</v>
      </c>
      <c r="I259" s="11" cm="1">
        <f t="array" ref="I259">VLOOKUP(players[[#This Row],[player_id]],IF(players_equipos[categoria]="Monster",players_equipos[],""),3,FALSE)</f>
        <v>200</v>
      </c>
      <c r="J259" s="11" t="e" cm="1">
        <f t="array" ref="J259">VLOOKUP(players[[#This Row],[player_id]],IF(players_equipos[categoria]="Sumo",players_equipos[],""),8,FALSE)</f>
        <v>#N/A</v>
      </c>
      <c r="K259" s="11" t="e" cm="1">
        <f t="array" ref="K259">VLOOKUP(players[[#This Row],[player_id]],IF(players_equipos[categoria]="Sumo",players_equipos[],""),3,FALSE)</f>
        <v>#N/A</v>
      </c>
      <c r="L259" s="11" t="e" cm="1">
        <f t="array" ref="L259">VLOOKUP(players[[#This Row],[player_id]],IF(players_equipos[categoria]="Rover",players_equipos[],""),8,FALSE)</f>
        <v>#N/A</v>
      </c>
      <c r="M259" s="11" t="e" cm="1">
        <f t="array" ref="M259">VLOOKUP(players[[#This Row],[player_id]],IF(players_equipos[categoria]="Rover",players_equipos[],""),3,FALSE)</f>
        <v>#N/A</v>
      </c>
      <c r="N259" s="11">
        <f>SUMIF(eventos[player_id],players[[#This Row],[player_id]],eventos[puntos])+SUMIF(asistencia_eventos[player_id],players[[#This Row],[player_id]],asistencia_eventos[puntos])</f>
        <v>0</v>
      </c>
      <c r="O259" s="8"/>
      <c r="Q259"/>
    </row>
    <row r="260" spans="1:17" x14ac:dyDescent="0.25">
      <c r="A260">
        <v>1094491</v>
      </c>
      <c r="B260" t="s">
        <v>23</v>
      </c>
      <c r="C260" s="11">
        <f>SUMIF(players_equipos[player_id],players[[#This Row],[player_id]],players_equipos[puntos])+players[[#This Row],[puntos_eventos]]</f>
        <v>200</v>
      </c>
      <c r="D260" s="6" t="str">
        <f>LOOKUP(players[[#This Row],[puntos]],rangos[puntaje],rangos[rango])</f>
        <v>Blanco</v>
      </c>
      <c r="E260" s="4">
        <v>0</v>
      </c>
      <c r="F260" s="11" t="str">
        <f>IF(players[[#This Row],[coh]]=1,"COH",IF(INDEX(players_equipos[activo],MATCH(players[[#This Row],[player_id]],players_equipos[player_id],0))=1,INDEX(players_equipos[casa],MATCH(players[[#This Row],[player_id]],players_equipos[player_id],0)),"Mendigo"))</f>
        <v>Blue Team</v>
      </c>
      <c r="G260" s="11" t="str">
        <f>IF(players[[#This Row],[coh]]=1,"Inactivo",IF(INDEX(players_equipos[activo],MATCH(players[[#This Row],[player_id]],players_equipos[player_id],0))=1,INDEX(players_equipos[nombre],MATCH(players[[#This Row],[player_id]],players_equipos[player_id],0)),"Inactivo"))</f>
        <v>MIB</v>
      </c>
      <c r="H260" s="11" t="str" cm="1">
        <f t="array" ref="H260">VLOOKUP(players[[#This Row],[player_id]],IF(players_equipos[categoria]="Monster",players_equipos[],""),8,FALSE)</f>
        <v>MIB</v>
      </c>
      <c r="I260" s="11" cm="1">
        <f t="array" ref="I260">VLOOKUP(players[[#This Row],[player_id]],IF(players_equipos[categoria]="Monster",players_equipos[],""),3,FALSE)</f>
        <v>200</v>
      </c>
      <c r="J260" s="11" t="e" cm="1">
        <f t="array" ref="J260">VLOOKUP(players[[#This Row],[player_id]],IF(players_equipos[categoria]="Sumo",players_equipos[],""),8,FALSE)</f>
        <v>#N/A</v>
      </c>
      <c r="K260" s="11" t="e" cm="1">
        <f t="array" ref="K260">VLOOKUP(players[[#This Row],[player_id]],IF(players_equipos[categoria]="Sumo",players_equipos[],""),3,FALSE)</f>
        <v>#N/A</v>
      </c>
      <c r="L260" s="11" t="e" cm="1">
        <f t="array" ref="L260">VLOOKUP(players[[#This Row],[player_id]],IF(players_equipos[categoria]="Rover",players_equipos[],""),8,FALSE)</f>
        <v>#N/A</v>
      </c>
      <c r="M260" s="11" t="e" cm="1">
        <f t="array" ref="M260">VLOOKUP(players[[#This Row],[player_id]],IF(players_equipos[categoria]="Rover",players_equipos[],""),3,FALSE)</f>
        <v>#N/A</v>
      </c>
      <c r="N260" s="11">
        <f>SUMIF(eventos[player_id],players[[#This Row],[player_id]],eventos[puntos])+SUMIF(asistencia_eventos[player_id],players[[#This Row],[player_id]],asistencia_eventos[puntos])</f>
        <v>0</v>
      </c>
      <c r="O260" s="8"/>
      <c r="Q260"/>
    </row>
    <row r="261" spans="1:17" x14ac:dyDescent="0.25">
      <c r="A261">
        <v>1094384</v>
      </c>
      <c r="B261" t="s">
        <v>24</v>
      </c>
      <c r="C261" s="11">
        <f>SUMIF(players_equipos[player_id],players[[#This Row],[player_id]],players_equipos[puntos])+players[[#This Row],[puntos_eventos]]</f>
        <v>200</v>
      </c>
      <c r="D261" s="6" t="str">
        <f>LOOKUP(players[[#This Row],[puntos]],rangos[puntaje],rangos[rango])</f>
        <v>Blanco</v>
      </c>
      <c r="E261" s="4">
        <v>0</v>
      </c>
      <c r="F261" s="11" t="str">
        <f>IF(players[[#This Row],[coh]]=1,"COH",IF(INDEX(players_equipos[activo],MATCH(players[[#This Row],[player_id]],players_equipos[player_id],0))=1,INDEX(players_equipos[casa],MATCH(players[[#This Row],[player_id]],players_equipos[player_id],0)),"Mendigo"))</f>
        <v>Blue Team</v>
      </c>
      <c r="G261" s="11" t="str">
        <f>IF(players[[#This Row],[coh]]=1,"Inactivo",IF(INDEX(players_equipos[activo],MATCH(players[[#This Row],[player_id]],players_equipos[player_id],0))=1,INDEX(players_equipos[nombre],MATCH(players[[#This Row],[player_id]],players_equipos[player_id],0)),"Inactivo"))</f>
        <v>MIB</v>
      </c>
      <c r="H261" s="11" t="str" cm="1">
        <f t="array" ref="H261">VLOOKUP(players[[#This Row],[player_id]],IF(players_equipos[categoria]="Monster",players_equipos[],""),8,FALSE)</f>
        <v>MIB</v>
      </c>
      <c r="I261" s="11" cm="1">
        <f t="array" ref="I261">VLOOKUP(players[[#This Row],[player_id]],IF(players_equipos[categoria]="Monster",players_equipos[],""),3,FALSE)</f>
        <v>200</v>
      </c>
      <c r="J261" s="11" t="e" cm="1">
        <f t="array" ref="J261">VLOOKUP(players[[#This Row],[player_id]],IF(players_equipos[categoria]="Sumo",players_equipos[],""),8,FALSE)</f>
        <v>#N/A</v>
      </c>
      <c r="K261" s="11" t="e" cm="1">
        <f t="array" ref="K261">VLOOKUP(players[[#This Row],[player_id]],IF(players_equipos[categoria]="Sumo",players_equipos[],""),3,FALSE)</f>
        <v>#N/A</v>
      </c>
      <c r="L261" s="11" t="e" cm="1">
        <f t="array" ref="L261">VLOOKUP(players[[#This Row],[player_id]],IF(players_equipos[categoria]="Rover",players_equipos[],""),8,FALSE)</f>
        <v>#N/A</v>
      </c>
      <c r="M261" s="11" t="e" cm="1">
        <f t="array" ref="M261">VLOOKUP(players[[#This Row],[player_id]],IF(players_equipos[categoria]="Rover",players_equipos[],""),3,FALSE)</f>
        <v>#N/A</v>
      </c>
      <c r="N261" s="11">
        <f>SUMIF(eventos[player_id],players[[#This Row],[player_id]],eventos[puntos])+SUMIF(asistencia_eventos[player_id],players[[#This Row],[player_id]],asistencia_eventos[puntos])</f>
        <v>0</v>
      </c>
      <c r="O261" s="8"/>
      <c r="Q261"/>
    </row>
    <row r="262" spans="1:17" x14ac:dyDescent="0.25">
      <c r="A262">
        <v>1094127</v>
      </c>
      <c r="B262" t="s">
        <v>52</v>
      </c>
      <c r="C262" s="11">
        <f>SUMIF(players_equipos[player_id],players[[#This Row],[player_id]],players_equipos[puntos])+players[[#This Row],[puntos_eventos]]</f>
        <v>200</v>
      </c>
      <c r="D262" s="6" t="str">
        <f>LOOKUP(players[[#This Row],[puntos]],rangos[puntaje],rangos[rango])</f>
        <v>Blanco</v>
      </c>
      <c r="E262" s="4">
        <v>0</v>
      </c>
      <c r="F262" s="11" t="str">
        <f>IF(players[[#This Row],[coh]]=1,"COH",IF(INDEX(players_equipos[activo],MATCH(players[[#This Row],[player_id]],players_equipos[player_id],0))=1,INDEX(players_equipos[casa],MATCH(players[[#This Row],[player_id]],players_equipos[player_id],0)),"Mendigo"))</f>
        <v>Red Team</v>
      </c>
      <c r="G262" s="11" t="str">
        <f>IF(players[[#This Row],[coh]]=1,"Inactivo",IF(INDEX(players_equipos[activo],MATCH(players[[#This Row],[player_id]],players_equipos[player_id],0))=1,INDEX(players_equipos[nombre],MATCH(players[[#This Row],[player_id]],players_equipos[player_id],0)),"Inactivo"))</f>
        <v>Jortrol</v>
      </c>
      <c r="H262" s="11" t="str" cm="1">
        <f t="array" ref="H262">VLOOKUP(players[[#This Row],[player_id]],IF(players_equipos[categoria]="Monster",players_equipos[],""),8,FALSE)</f>
        <v>Jortrol</v>
      </c>
      <c r="I262" s="11" cm="1">
        <f t="array" ref="I262">VLOOKUP(players[[#This Row],[player_id]],IF(players_equipos[categoria]="Monster",players_equipos[],""),3,FALSE)</f>
        <v>200</v>
      </c>
      <c r="J262" s="11" t="e" cm="1">
        <f t="array" ref="J262">VLOOKUP(players[[#This Row],[player_id]],IF(players_equipos[categoria]="Sumo",players_equipos[],""),8,FALSE)</f>
        <v>#N/A</v>
      </c>
      <c r="K262" s="11" t="e" cm="1">
        <f t="array" ref="K262">VLOOKUP(players[[#This Row],[player_id]],IF(players_equipos[categoria]="Sumo",players_equipos[],""),3,FALSE)</f>
        <v>#N/A</v>
      </c>
      <c r="L262" s="11" t="e" cm="1">
        <f t="array" ref="L262">VLOOKUP(players[[#This Row],[player_id]],IF(players_equipos[categoria]="Rover",players_equipos[],""),8,FALSE)</f>
        <v>#N/A</v>
      </c>
      <c r="M262" s="11" t="e" cm="1">
        <f t="array" ref="M262">VLOOKUP(players[[#This Row],[player_id]],IF(players_equipos[categoria]="Rover",players_equipos[],""),3,FALSE)</f>
        <v>#N/A</v>
      </c>
      <c r="N262" s="11">
        <f>SUMIF(eventos[player_id],players[[#This Row],[player_id]],eventos[puntos])+SUMIF(asistencia_eventos[player_id],players[[#This Row],[player_id]],asistencia_eventos[puntos])</f>
        <v>0</v>
      </c>
      <c r="O262" s="8"/>
      <c r="Q262"/>
    </row>
    <row r="263" spans="1:17" x14ac:dyDescent="0.25">
      <c r="A263">
        <v>1094120</v>
      </c>
      <c r="B263" t="s">
        <v>71</v>
      </c>
      <c r="C263" s="11">
        <f>SUMIF(players_equipos[player_id],players[[#This Row],[player_id]],players_equipos[puntos])+players[[#This Row],[puntos_eventos]]</f>
        <v>200</v>
      </c>
      <c r="D263" s="6" t="str">
        <f>LOOKUP(players[[#This Row],[puntos]],rangos[puntaje],rangos[rango])</f>
        <v>Blanco</v>
      </c>
      <c r="E263" s="4">
        <v>0</v>
      </c>
      <c r="F263" s="11" t="str">
        <f>IF(players[[#This Row],[coh]]=1,"COH",IF(INDEX(players_equipos[activo],MATCH(players[[#This Row],[player_id]],players_equipos[player_id],0))=1,INDEX(players_equipos[casa],MATCH(players[[#This Row],[player_id]],players_equipos[player_id],0)),"Mendigo"))</f>
        <v>Yellow Team</v>
      </c>
      <c r="G263" s="11" t="str">
        <f>IF(players[[#This Row],[coh]]=1,"Inactivo",IF(INDEX(players_equipos[activo],MATCH(players[[#This Row],[player_id]],players_equipos[player_id],0))=1,INDEX(players_equipos[nombre],MATCH(players[[#This Row],[player_id]],players_equipos[player_id],0)),"Inactivo"))</f>
        <v>RUCS</v>
      </c>
      <c r="H263" s="11" t="str" cm="1">
        <f t="array" ref="H263">VLOOKUP(players[[#This Row],[player_id]],IF(players_equipos[categoria]="Monster",players_equipos[],""),8,FALSE)</f>
        <v>RUCS</v>
      </c>
      <c r="I263" s="11" cm="1">
        <f t="array" ref="I263">VLOOKUP(players[[#This Row],[player_id]],IF(players_equipos[categoria]="Monster",players_equipos[],""),3,FALSE)</f>
        <v>200</v>
      </c>
      <c r="J263" s="11" t="e" cm="1">
        <f t="array" ref="J263">VLOOKUP(players[[#This Row],[player_id]],IF(players_equipos[categoria]="Sumo",players_equipos[],""),8,FALSE)</f>
        <v>#N/A</v>
      </c>
      <c r="K263" s="11" t="e" cm="1">
        <f t="array" ref="K263">VLOOKUP(players[[#This Row],[player_id]],IF(players_equipos[categoria]="Sumo",players_equipos[],""),3,FALSE)</f>
        <v>#N/A</v>
      </c>
      <c r="L263" s="11" t="e" cm="1">
        <f t="array" ref="L263">VLOOKUP(players[[#This Row],[player_id]],IF(players_equipos[categoria]="Rover",players_equipos[],""),8,FALSE)</f>
        <v>#N/A</v>
      </c>
      <c r="M263" s="11" t="e" cm="1">
        <f t="array" ref="M263">VLOOKUP(players[[#This Row],[player_id]],IF(players_equipos[categoria]="Rover",players_equipos[],""),3,FALSE)</f>
        <v>#N/A</v>
      </c>
      <c r="N263" s="11">
        <f>SUMIF(eventos[player_id],players[[#This Row],[player_id]],eventos[puntos])+SUMIF(asistencia_eventos[player_id],players[[#This Row],[player_id]],asistencia_eventos[puntos])</f>
        <v>0</v>
      </c>
      <c r="O263" s="8"/>
      <c r="Q263"/>
    </row>
    <row r="264" spans="1:17" x14ac:dyDescent="0.25">
      <c r="A264">
        <v>1094112</v>
      </c>
      <c r="B264" t="s">
        <v>30</v>
      </c>
      <c r="C264" s="11">
        <f>SUMIF(players_equipos[player_id],players[[#This Row],[player_id]],players_equipos[puntos])+players[[#This Row],[puntos_eventos]]</f>
        <v>200</v>
      </c>
      <c r="D264" s="6" t="str">
        <f>LOOKUP(players[[#This Row],[puntos]],rangos[puntaje],rangos[rango])</f>
        <v>Blanco</v>
      </c>
      <c r="E264" s="4">
        <v>0</v>
      </c>
      <c r="F264" s="11" t="str">
        <f>IF(players[[#This Row],[coh]]=1,"COH",IF(INDEX(players_equipos[activo],MATCH(players[[#This Row],[player_id]],players_equipos[player_id],0))=1,INDEX(players_equipos[casa],MATCH(players[[#This Row],[player_id]],players_equipos[player_id],0)),"Mendigo"))</f>
        <v>Blue Team</v>
      </c>
      <c r="G264" s="11" t="str">
        <f>IF(players[[#This Row],[coh]]=1,"Inactivo",IF(INDEX(players_equipos[activo],MATCH(players[[#This Row],[player_id]],players_equipos[player_id],0))=1,INDEX(players_equipos[nombre],MATCH(players[[#This Row],[player_id]],players_equipos[player_id],0)),"Inactivo"))</f>
        <v>Don Quijote</v>
      </c>
      <c r="H264" s="11" t="str" cm="1">
        <f t="array" ref="H264">VLOOKUP(players[[#This Row],[player_id]],IF(players_equipos[categoria]="Monster",players_equipos[],""),8,FALSE)</f>
        <v>Don Quijote</v>
      </c>
      <c r="I264" s="11" cm="1">
        <f t="array" ref="I264">VLOOKUP(players[[#This Row],[player_id]],IF(players_equipos[categoria]="Monster",players_equipos[],""),3,FALSE)</f>
        <v>200</v>
      </c>
      <c r="J264" s="11" t="e" cm="1">
        <f t="array" ref="J264">VLOOKUP(players[[#This Row],[player_id]],IF(players_equipos[categoria]="Sumo",players_equipos[],""),8,FALSE)</f>
        <v>#N/A</v>
      </c>
      <c r="K264" s="11" t="e" cm="1">
        <f t="array" ref="K264">VLOOKUP(players[[#This Row],[player_id]],IF(players_equipos[categoria]="Sumo",players_equipos[],""),3,FALSE)</f>
        <v>#N/A</v>
      </c>
      <c r="L264" s="11" t="e" cm="1">
        <f t="array" ref="L264">VLOOKUP(players[[#This Row],[player_id]],IF(players_equipos[categoria]="Rover",players_equipos[],""),8,FALSE)</f>
        <v>#N/A</v>
      </c>
      <c r="M264" s="11" t="e" cm="1">
        <f t="array" ref="M264">VLOOKUP(players[[#This Row],[player_id]],IF(players_equipos[categoria]="Rover",players_equipos[],""),3,FALSE)</f>
        <v>#N/A</v>
      </c>
      <c r="N264" s="11">
        <f>SUMIF(eventos[player_id],players[[#This Row],[player_id]],eventos[puntos])+SUMIF(asistencia_eventos[player_id],players[[#This Row],[player_id]],asistencia_eventos[puntos])</f>
        <v>0</v>
      </c>
      <c r="O264" s="8"/>
      <c r="Q264"/>
    </row>
    <row r="265" spans="1:17" x14ac:dyDescent="0.25">
      <c r="A265">
        <v>1094106</v>
      </c>
      <c r="B265" t="s">
        <v>49</v>
      </c>
      <c r="C265" s="11">
        <f>SUMIF(players_equipos[player_id],players[[#This Row],[player_id]],players_equipos[puntos])+players[[#This Row],[puntos_eventos]]</f>
        <v>200</v>
      </c>
      <c r="D265" s="6" t="str">
        <f>LOOKUP(players[[#This Row],[puntos]],rangos[puntaje],rangos[rango])</f>
        <v>Blanco</v>
      </c>
      <c r="E265" s="4">
        <v>0</v>
      </c>
      <c r="F265" s="11" t="str">
        <f>IF(players[[#This Row],[coh]]=1,"COH",IF(INDEX(players_equipos[activo],MATCH(players[[#This Row],[player_id]],players_equipos[player_id],0))=1,INDEX(players_equipos[casa],MATCH(players[[#This Row],[player_id]],players_equipos[player_id],0)),"Mendigo"))</f>
        <v>Red Team</v>
      </c>
      <c r="G265" s="11" t="str">
        <f>IF(players[[#This Row],[coh]]=1,"Inactivo",IF(INDEX(players_equipos[activo],MATCH(players[[#This Row],[player_id]],players_equipos[player_id],0))=1,INDEX(players_equipos[nombre],MATCH(players[[#This Row],[player_id]],players_equipos[player_id],0)),"Inactivo"))</f>
        <v>cerberus</v>
      </c>
      <c r="H265" s="11" t="str" cm="1">
        <f t="array" ref="H265">VLOOKUP(players[[#This Row],[player_id]],IF(players_equipos[categoria]="Monster",players_equipos[],""),8,FALSE)</f>
        <v>cerberus</v>
      </c>
      <c r="I265" s="11" cm="1">
        <f t="array" ref="I265">VLOOKUP(players[[#This Row],[player_id]],IF(players_equipos[categoria]="Monster",players_equipos[],""),3,FALSE)</f>
        <v>200</v>
      </c>
      <c r="J265" s="11" t="e" cm="1">
        <f t="array" ref="J265">VLOOKUP(players[[#This Row],[player_id]],IF(players_equipos[categoria]="Sumo",players_equipos[],""),8,FALSE)</f>
        <v>#N/A</v>
      </c>
      <c r="K265" s="11" t="e" cm="1">
        <f t="array" ref="K265">VLOOKUP(players[[#This Row],[player_id]],IF(players_equipos[categoria]="Sumo",players_equipos[],""),3,FALSE)</f>
        <v>#N/A</v>
      </c>
      <c r="L265" s="11" t="e" cm="1">
        <f t="array" ref="L265">VLOOKUP(players[[#This Row],[player_id]],IF(players_equipos[categoria]="Rover",players_equipos[],""),8,FALSE)</f>
        <v>#N/A</v>
      </c>
      <c r="M265" s="11" t="e" cm="1">
        <f t="array" ref="M265">VLOOKUP(players[[#This Row],[player_id]],IF(players_equipos[categoria]="Rover",players_equipos[],""),3,FALSE)</f>
        <v>#N/A</v>
      </c>
      <c r="N265" s="11">
        <f>SUMIF(eventos[player_id],players[[#This Row],[player_id]],eventos[puntos])+SUMIF(asistencia_eventos[player_id],players[[#This Row],[player_id]],asistencia_eventos[puntos])</f>
        <v>0</v>
      </c>
      <c r="O265" s="8"/>
      <c r="Q265"/>
    </row>
    <row r="266" spans="1:17" x14ac:dyDescent="0.25">
      <c r="A266">
        <v>1093817</v>
      </c>
      <c r="B266" t="s">
        <v>19</v>
      </c>
      <c r="C266" s="11">
        <f>SUMIF(players_equipos[player_id],players[[#This Row],[player_id]],players_equipos[puntos])+players[[#This Row],[puntos_eventos]]</f>
        <v>200</v>
      </c>
      <c r="D266" s="6" t="str">
        <f>LOOKUP(players[[#This Row],[puntos]],rangos[puntaje],rangos[rango])</f>
        <v>Blanco</v>
      </c>
      <c r="E266" s="4">
        <v>0</v>
      </c>
      <c r="F266" s="11" t="str">
        <f>IF(players[[#This Row],[coh]]=1,"COH",IF(INDEX(players_equipos[activo],MATCH(players[[#This Row],[player_id]],players_equipos[player_id],0))=1,INDEX(players_equipos[casa],MATCH(players[[#This Row],[player_id]],players_equipos[player_id],0)),"Mendigo"))</f>
        <v>Blue Team</v>
      </c>
      <c r="G266" s="11" t="str">
        <f>IF(players[[#This Row],[coh]]=1,"Inactivo",IF(INDEX(players_equipos[activo],MATCH(players[[#This Row],[player_id]],players_equipos[player_id],0))=1,INDEX(players_equipos[nombre],MATCH(players[[#This Row],[player_id]],players_equipos[player_id],0)),"Inactivo"))</f>
        <v>T.R.U.C.H.O.</v>
      </c>
      <c r="H266" s="11" t="str" cm="1">
        <f t="array" ref="H266">VLOOKUP(players[[#This Row],[player_id]],IF(players_equipos[categoria]="Monster",players_equipos[],""),8,FALSE)</f>
        <v>T.R.U.C.H.O.</v>
      </c>
      <c r="I266" s="11" cm="1">
        <f t="array" ref="I266">VLOOKUP(players[[#This Row],[player_id]],IF(players_equipos[categoria]="Monster",players_equipos[],""),3,FALSE)</f>
        <v>200</v>
      </c>
      <c r="J266" s="11" t="e" cm="1">
        <f t="array" ref="J266">VLOOKUP(players[[#This Row],[player_id]],IF(players_equipos[categoria]="Sumo",players_equipos[],""),8,FALSE)</f>
        <v>#N/A</v>
      </c>
      <c r="K266" s="11" t="e" cm="1">
        <f t="array" ref="K266">VLOOKUP(players[[#This Row],[player_id]],IF(players_equipos[categoria]="Sumo",players_equipos[],""),3,FALSE)</f>
        <v>#N/A</v>
      </c>
      <c r="L266" s="11" t="e" cm="1">
        <f t="array" ref="L266">VLOOKUP(players[[#This Row],[player_id]],IF(players_equipos[categoria]="Rover",players_equipos[],""),8,FALSE)</f>
        <v>#N/A</v>
      </c>
      <c r="M266" s="11" t="e" cm="1">
        <f t="array" ref="M266">VLOOKUP(players[[#This Row],[player_id]],IF(players_equipos[categoria]="Rover",players_equipos[],""),3,FALSE)</f>
        <v>#N/A</v>
      </c>
      <c r="N266" s="11">
        <f>SUMIF(eventos[player_id],players[[#This Row],[player_id]],eventos[puntos])+SUMIF(asistencia_eventos[player_id],players[[#This Row],[player_id]],asistencia_eventos[puntos])</f>
        <v>0</v>
      </c>
      <c r="O266" s="8"/>
      <c r="Q266"/>
    </row>
    <row r="267" spans="1:17" x14ac:dyDescent="0.25">
      <c r="A267">
        <v>1093669</v>
      </c>
      <c r="B267" t="s">
        <v>46</v>
      </c>
      <c r="C267" s="11">
        <f>SUMIF(players_equipos[player_id],players[[#This Row],[player_id]],players_equipos[puntos])+players[[#This Row],[puntos_eventos]]</f>
        <v>200</v>
      </c>
      <c r="D267" s="6" t="str">
        <f>LOOKUP(players[[#This Row],[puntos]],rangos[puntaje],rangos[rango])</f>
        <v>Blanco</v>
      </c>
      <c r="E267" s="4">
        <v>0</v>
      </c>
      <c r="F267" s="11" t="str">
        <f>IF(players[[#This Row],[coh]]=1,"COH",IF(INDEX(players_equipos[activo],MATCH(players[[#This Row],[player_id]],players_equipos[player_id],0))=1,INDEX(players_equipos[casa],MATCH(players[[#This Row],[player_id]],players_equipos[player_id],0)),"Mendigo"))</f>
        <v>Red Team</v>
      </c>
      <c r="G267" s="11" t="str">
        <f>IF(players[[#This Row],[coh]]=1,"Inactivo",IF(INDEX(players_equipos[activo],MATCH(players[[#This Row],[player_id]],players_equipos[player_id],0))=1,INDEX(players_equipos[nombre],MATCH(players[[#This Row],[player_id]],players_equipos[player_id],0)),"Inactivo"))</f>
        <v>Atom</v>
      </c>
      <c r="H267" s="11" t="str" cm="1">
        <f t="array" ref="H267">VLOOKUP(players[[#This Row],[player_id]],IF(players_equipos[categoria]="Monster",players_equipos[],""),8,FALSE)</f>
        <v>Atom</v>
      </c>
      <c r="I267" s="11" cm="1">
        <f t="array" ref="I267">VLOOKUP(players[[#This Row],[player_id]],IF(players_equipos[categoria]="Monster",players_equipos[],""),3,FALSE)</f>
        <v>200</v>
      </c>
      <c r="J267" s="11" t="e" cm="1">
        <f t="array" ref="J267">VLOOKUP(players[[#This Row],[player_id]],IF(players_equipos[categoria]="Sumo",players_equipos[],""),8,FALSE)</f>
        <v>#N/A</v>
      </c>
      <c r="K267" s="11" t="e" cm="1">
        <f t="array" ref="K267">VLOOKUP(players[[#This Row],[player_id]],IF(players_equipos[categoria]="Sumo",players_equipos[],""),3,FALSE)</f>
        <v>#N/A</v>
      </c>
      <c r="L267" s="11" t="e" cm="1">
        <f t="array" ref="L267">VLOOKUP(players[[#This Row],[player_id]],IF(players_equipos[categoria]="Rover",players_equipos[],""),8,FALSE)</f>
        <v>#N/A</v>
      </c>
      <c r="M267" s="11" t="e" cm="1">
        <f t="array" ref="M267">VLOOKUP(players[[#This Row],[player_id]],IF(players_equipos[categoria]="Rover",players_equipos[],""),3,FALSE)</f>
        <v>#N/A</v>
      </c>
      <c r="N267" s="11">
        <f>SUMIF(eventos[player_id],players[[#This Row],[player_id]],eventos[puntos])+SUMIF(asistencia_eventos[player_id],players[[#This Row],[player_id]],asistencia_eventos[puntos])</f>
        <v>0</v>
      </c>
      <c r="O267" s="8"/>
      <c r="Q267"/>
    </row>
    <row r="268" spans="1:17" x14ac:dyDescent="0.25">
      <c r="A268">
        <v>1093629</v>
      </c>
      <c r="B268" t="s">
        <v>55</v>
      </c>
      <c r="C268" s="11">
        <f>SUMIF(players_equipos[player_id],players[[#This Row],[player_id]],players_equipos[puntos])+players[[#This Row],[puntos_eventos]]</f>
        <v>200</v>
      </c>
      <c r="D268" s="6" t="str">
        <f>LOOKUP(players[[#This Row],[puntos]],rangos[puntaje],rangos[rango])</f>
        <v>Blanco</v>
      </c>
      <c r="E268" s="4">
        <v>0</v>
      </c>
      <c r="F268" s="11" t="str">
        <f>IF(players[[#This Row],[coh]]=1,"COH",IF(INDEX(players_equipos[activo],MATCH(players[[#This Row],[player_id]],players_equipos[player_id],0))=1,INDEX(players_equipos[casa],MATCH(players[[#This Row],[player_id]],players_equipos[player_id],0)),"Mendigo"))</f>
        <v>Red Team</v>
      </c>
      <c r="G268" s="11" t="str">
        <f>IF(players[[#This Row],[coh]]=1,"Inactivo",IF(INDEX(players_equipos[activo],MATCH(players[[#This Row],[player_id]],players_equipos[player_id],0))=1,INDEX(players_equipos[nombre],MATCH(players[[#This Row],[player_id]],players_equipos[player_id],0)),"Inactivo"))</f>
        <v>Ikon ALLY</v>
      </c>
      <c r="H268" s="11" t="str" cm="1">
        <f t="array" ref="H268">VLOOKUP(players[[#This Row],[player_id]],IF(players_equipos[categoria]="Monster",players_equipos[],""),8,FALSE)</f>
        <v>Ikon ALLY</v>
      </c>
      <c r="I268" s="11" cm="1">
        <f t="array" ref="I268">VLOOKUP(players[[#This Row],[player_id]],IF(players_equipos[categoria]="Monster",players_equipos[],""),3,FALSE)</f>
        <v>200</v>
      </c>
      <c r="J268" s="11" t="e" cm="1">
        <f t="array" ref="J268">VLOOKUP(players[[#This Row],[player_id]],IF(players_equipos[categoria]="Sumo",players_equipos[],""),8,FALSE)</f>
        <v>#N/A</v>
      </c>
      <c r="K268" s="11" t="e" cm="1">
        <f t="array" ref="K268">VLOOKUP(players[[#This Row],[player_id]],IF(players_equipos[categoria]="Sumo",players_equipos[],""),3,FALSE)</f>
        <v>#N/A</v>
      </c>
      <c r="L268" s="11" t="e" cm="1">
        <f t="array" ref="L268">VLOOKUP(players[[#This Row],[player_id]],IF(players_equipos[categoria]="Rover",players_equipos[],""),8,FALSE)</f>
        <v>#N/A</v>
      </c>
      <c r="M268" s="11" t="e" cm="1">
        <f t="array" ref="M268">VLOOKUP(players[[#This Row],[player_id]],IF(players_equipos[categoria]="Rover",players_equipos[],""),3,FALSE)</f>
        <v>#N/A</v>
      </c>
      <c r="N268" s="11">
        <f>SUMIF(eventos[player_id],players[[#This Row],[player_id]],eventos[puntos])+SUMIF(asistencia_eventos[player_id],players[[#This Row],[player_id]],asistencia_eventos[puntos])</f>
        <v>0</v>
      </c>
      <c r="O268" s="8"/>
      <c r="Q268"/>
    </row>
    <row r="269" spans="1:17" x14ac:dyDescent="0.25">
      <c r="A269">
        <v>1093481</v>
      </c>
      <c r="B269" t="s">
        <v>73</v>
      </c>
      <c r="C269" s="11">
        <f>SUMIF(players_equipos[player_id],players[[#This Row],[player_id]],players_equipos[puntos])+players[[#This Row],[puntos_eventos]]</f>
        <v>200</v>
      </c>
      <c r="D269" s="6" t="str">
        <f>LOOKUP(players[[#This Row],[puntos]],rangos[puntaje],rangos[rango])</f>
        <v>Blanco</v>
      </c>
      <c r="E269" s="4">
        <v>0</v>
      </c>
      <c r="F269" s="11" t="str">
        <f>IF(players[[#This Row],[coh]]=1,"COH",IF(INDEX(players_equipos[activo],MATCH(players[[#This Row],[player_id]],players_equipos[player_id],0))=1,INDEX(players_equipos[casa],MATCH(players[[#This Row],[player_id]],players_equipos[player_id],0)),"Mendigo"))</f>
        <v>Yellow Team</v>
      </c>
      <c r="G269" s="11" t="str">
        <f>IF(players[[#This Row],[coh]]=1,"Inactivo",IF(INDEX(players_equipos[activo],MATCH(players[[#This Row],[player_id]],players_equipos[player_id],0))=1,INDEX(players_equipos[nombre],MATCH(players[[#This Row],[player_id]],players_equipos[player_id],0)),"Inactivo"))</f>
        <v>JESKAI</v>
      </c>
      <c r="H269" s="11" t="str" cm="1">
        <f t="array" ref="H269">VLOOKUP(players[[#This Row],[player_id]],IF(players_equipos[categoria]="Monster",players_equipos[],""),8,FALSE)</f>
        <v>JESKAI</v>
      </c>
      <c r="I269" s="11" cm="1">
        <f t="array" ref="I269">VLOOKUP(players[[#This Row],[player_id]],IF(players_equipos[categoria]="Monster",players_equipos[],""),3,FALSE)</f>
        <v>200</v>
      </c>
      <c r="J269" s="11" t="e" cm="1">
        <f t="array" ref="J269">VLOOKUP(players[[#This Row],[player_id]],IF(players_equipos[categoria]="Sumo",players_equipos[],""),8,FALSE)</f>
        <v>#N/A</v>
      </c>
      <c r="K269" s="11" t="e" cm="1">
        <f t="array" ref="K269">VLOOKUP(players[[#This Row],[player_id]],IF(players_equipos[categoria]="Sumo",players_equipos[],""),3,FALSE)</f>
        <v>#N/A</v>
      </c>
      <c r="L269" s="11" t="e" cm="1">
        <f t="array" ref="L269">VLOOKUP(players[[#This Row],[player_id]],IF(players_equipos[categoria]="Rover",players_equipos[],""),8,FALSE)</f>
        <v>#N/A</v>
      </c>
      <c r="M269" s="11" t="e" cm="1">
        <f t="array" ref="M269">VLOOKUP(players[[#This Row],[player_id]],IF(players_equipos[categoria]="Rover",players_equipos[],""),3,FALSE)</f>
        <v>#N/A</v>
      </c>
      <c r="N269" s="11">
        <f>SUMIF(eventos[player_id],players[[#This Row],[player_id]],eventos[puntos])+SUMIF(asistencia_eventos[player_id],players[[#This Row],[player_id]],asistencia_eventos[puntos])</f>
        <v>0</v>
      </c>
      <c r="O269" s="8"/>
      <c r="Q269"/>
    </row>
    <row r="270" spans="1:17" x14ac:dyDescent="0.25">
      <c r="A270">
        <v>1093404</v>
      </c>
      <c r="B270" t="s">
        <v>68</v>
      </c>
      <c r="C270" s="11">
        <f>SUMIF(players_equipos[player_id],players[[#This Row],[player_id]],players_equipos[puntos])+players[[#This Row],[puntos_eventos]]</f>
        <v>200</v>
      </c>
      <c r="D270" s="6" t="str">
        <f>LOOKUP(players[[#This Row],[puntos]],rangos[puntaje],rangos[rango])</f>
        <v>Blanco</v>
      </c>
      <c r="E270" s="4">
        <v>0</v>
      </c>
      <c r="F270" s="11" t="str">
        <f>IF(players[[#This Row],[coh]]=1,"COH",IF(INDEX(players_equipos[activo],MATCH(players[[#This Row],[player_id]],players_equipos[player_id],0))=1,INDEX(players_equipos[casa],MATCH(players[[#This Row],[player_id]],players_equipos[player_id],0)),"Mendigo"))</f>
        <v>Yellow Team</v>
      </c>
      <c r="G270" s="11" t="str">
        <f>IF(players[[#This Row],[coh]]=1,"Inactivo",IF(INDEX(players_equipos[activo],MATCH(players[[#This Row],[player_id]],players_equipos[player_id],0))=1,INDEX(players_equipos[nombre],MATCH(players[[#This Row],[player_id]],players_equipos[player_id],0)),"Inactivo"))</f>
        <v>KNGR2R</v>
      </c>
      <c r="H270" s="11" t="str" cm="1">
        <f t="array" ref="H270">VLOOKUP(players[[#This Row],[player_id]],IF(players_equipos[categoria]="Monster",players_equipos[],""),8,FALSE)</f>
        <v>KNGR2R</v>
      </c>
      <c r="I270" s="11" cm="1">
        <f t="array" ref="I270">VLOOKUP(players[[#This Row],[player_id]],IF(players_equipos[categoria]="Monster",players_equipos[],""),3,FALSE)</f>
        <v>200</v>
      </c>
      <c r="J270" s="11" t="e" cm="1">
        <f t="array" ref="J270">VLOOKUP(players[[#This Row],[player_id]],IF(players_equipos[categoria]="Sumo",players_equipos[],""),8,FALSE)</f>
        <v>#N/A</v>
      </c>
      <c r="K270" s="11" t="e" cm="1">
        <f t="array" ref="K270">VLOOKUP(players[[#This Row],[player_id]],IF(players_equipos[categoria]="Sumo",players_equipos[],""),3,FALSE)</f>
        <v>#N/A</v>
      </c>
      <c r="L270" s="11" t="e" cm="1">
        <f t="array" ref="L270">VLOOKUP(players[[#This Row],[player_id]],IF(players_equipos[categoria]="Rover",players_equipos[],""),8,FALSE)</f>
        <v>#N/A</v>
      </c>
      <c r="M270" s="11" t="e" cm="1">
        <f t="array" ref="M270">VLOOKUP(players[[#This Row],[player_id]],IF(players_equipos[categoria]="Rover",players_equipos[],""),3,FALSE)</f>
        <v>#N/A</v>
      </c>
      <c r="N270" s="11">
        <f>SUMIF(eventos[player_id],players[[#This Row],[player_id]],eventos[puntos])+SUMIF(asistencia_eventos[player_id],players[[#This Row],[player_id]],asistencia_eventos[puntos])</f>
        <v>0</v>
      </c>
      <c r="O270" s="8"/>
      <c r="Q270"/>
    </row>
    <row r="271" spans="1:17" x14ac:dyDescent="0.25">
      <c r="A271">
        <v>1093109</v>
      </c>
      <c r="B271" t="s">
        <v>53</v>
      </c>
      <c r="C271" s="11">
        <f>SUMIF(players_equipos[player_id],players[[#This Row],[player_id]],players_equipos[puntos])+players[[#This Row],[puntos_eventos]]</f>
        <v>200</v>
      </c>
      <c r="D271" s="6" t="str">
        <f>LOOKUP(players[[#This Row],[puntos]],rangos[puntaje],rangos[rango])</f>
        <v>Blanco</v>
      </c>
      <c r="E271" s="4">
        <v>0</v>
      </c>
      <c r="F271" s="11" t="str">
        <f>IF(players[[#This Row],[coh]]=1,"COH",IF(INDEX(players_equipos[activo],MATCH(players[[#This Row],[player_id]],players_equipos[player_id],0))=1,INDEX(players_equipos[casa],MATCH(players[[#This Row],[player_id]],players_equipos[player_id],0)),"Mendigo"))</f>
        <v>Red Team</v>
      </c>
      <c r="G271" s="11" t="str">
        <f>IF(players[[#This Row],[coh]]=1,"Inactivo",IF(INDEX(players_equipos[activo],MATCH(players[[#This Row],[player_id]],players_equipos[player_id],0))=1,INDEX(players_equipos[nombre],MATCH(players[[#This Row],[player_id]],players_equipos[player_id],0)),"Inactivo"))</f>
        <v>Ikon ALLY</v>
      </c>
      <c r="H271" s="11" t="str" cm="1">
        <f t="array" ref="H271">VLOOKUP(players[[#This Row],[player_id]],IF(players_equipos[categoria]="Monster",players_equipos[],""),8,FALSE)</f>
        <v>Ikon ALLY</v>
      </c>
      <c r="I271" s="11" cm="1">
        <f t="array" ref="I271">VLOOKUP(players[[#This Row],[player_id]],IF(players_equipos[categoria]="Monster",players_equipos[],""),3,FALSE)</f>
        <v>200</v>
      </c>
      <c r="J271" s="11" t="e" cm="1">
        <f t="array" ref="J271">VLOOKUP(players[[#This Row],[player_id]],IF(players_equipos[categoria]="Sumo",players_equipos[],""),8,FALSE)</f>
        <v>#N/A</v>
      </c>
      <c r="K271" s="11" t="e" cm="1">
        <f t="array" ref="K271">VLOOKUP(players[[#This Row],[player_id]],IF(players_equipos[categoria]="Sumo",players_equipos[],""),3,FALSE)</f>
        <v>#N/A</v>
      </c>
      <c r="L271" s="11" t="e" cm="1">
        <f t="array" ref="L271">VLOOKUP(players[[#This Row],[player_id]],IF(players_equipos[categoria]="Rover",players_equipos[],""),8,FALSE)</f>
        <v>#N/A</v>
      </c>
      <c r="M271" s="11" t="e" cm="1">
        <f t="array" ref="M271">VLOOKUP(players[[#This Row],[player_id]],IF(players_equipos[categoria]="Rover",players_equipos[],""),3,FALSE)</f>
        <v>#N/A</v>
      </c>
      <c r="N271" s="11">
        <f>SUMIF(eventos[player_id],players[[#This Row],[player_id]],eventos[puntos])+SUMIF(asistencia_eventos[player_id],players[[#This Row],[player_id]],asistencia_eventos[puntos])</f>
        <v>0</v>
      </c>
      <c r="O271" s="8"/>
      <c r="Q271"/>
    </row>
    <row r="272" spans="1:17" x14ac:dyDescent="0.25">
      <c r="A272">
        <v>1093026</v>
      </c>
      <c r="B272" t="s">
        <v>250</v>
      </c>
      <c r="C272" s="11">
        <f>SUMIF(players_equipos[player_id],players[[#This Row],[player_id]],players_equipos[puntos])+players[[#This Row],[puntos_eventos]]</f>
        <v>200</v>
      </c>
      <c r="D272" s="6" t="str">
        <f>LOOKUP(players[[#This Row],[puntos]],rangos[puntaje],rangos[rango])</f>
        <v>Blanco</v>
      </c>
      <c r="E272" s="4">
        <v>0</v>
      </c>
      <c r="F272" s="11" t="str">
        <f>IF(players[[#This Row],[coh]]=1,"COH",IF(INDEX(players_equipos[activo],MATCH(players[[#This Row],[player_id]],players_equipos[player_id],0))=1,INDEX(players_equipos[casa],MATCH(players[[#This Row],[player_id]],players_equipos[player_id],0)),"Mendigo"))</f>
        <v>Yellow Team</v>
      </c>
      <c r="G272" s="11" t="str">
        <f>IF(players[[#This Row],[coh]]=1,"Inactivo",IF(INDEX(players_equipos[activo],MATCH(players[[#This Row],[player_id]],players_equipos[player_id],0))=1,INDEX(players_equipos[nombre],MATCH(players[[#This Row],[player_id]],players_equipos[player_id],0)),"Inactivo"))</f>
        <v>JESKAI</v>
      </c>
      <c r="H272" s="11" t="str" cm="1">
        <f t="array" ref="H272">VLOOKUP(players[[#This Row],[player_id]],IF(players_equipos[categoria]="Monster",players_equipos[],""),8,FALSE)</f>
        <v>JESKAI</v>
      </c>
      <c r="I272" s="11" cm="1">
        <f t="array" ref="I272">VLOOKUP(players[[#This Row],[player_id]],IF(players_equipos[categoria]="Monster",players_equipos[],""),3,FALSE)</f>
        <v>200</v>
      </c>
      <c r="J272" s="11" t="e" cm="1">
        <f t="array" ref="J272">VLOOKUP(players[[#This Row],[player_id]],IF(players_equipos[categoria]="Sumo",players_equipos[],""),8,FALSE)</f>
        <v>#N/A</v>
      </c>
      <c r="K272" s="11" t="e" cm="1">
        <f t="array" ref="K272">VLOOKUP(players[[#This Row],[player_id]],IF(players_equipos[categoria]="Sumo",players_equipos[],""),3,FALSE)</f>
        <v>#N/A</v>
      </c>
      <c r="L272" s="11" t="e" cm="1">
        <f t="array" ref="L272">VLOOKUP(players[[#This Row],[player_id]],IF(players_equipos[categoria]="Rover",players_equipos[],""),8,FALSE)</f>
        <v>#N/A</v>
      </c>
      <c r="M272" s="11" t="e" cm="1">
        <f t="array" ref="M272">VLOOKUP(players[[#This Row],[player_id]],IF(players_equipos[categoria]="Rover",players_equipos[],""),3,FALSE)</f>
        <v>#N/A</v>
      </c>
      <c r="N272" s="11">
        <f>SUMIF(eventos[player_id],players[[#This Row],[player_id]],eventos[puntos])+SUMIF(asistencia_eventos[player_id],players[[#This Row],[player_id]],asistencia_eventos[puntos])</f>
        <v>0</v>
      </c>
      <c r="O272" s="8"/>
      <c r="Q272"/>
    </row>
    <row r="273" spans="1:17" x14ac:dyDescent="0.25">
      <c r="A273">
        <v>1093003</v>
      </c>
      <c r="B273" t="s">
        <v>66</v>
      </c>
      <c r="C273" s="11">
        <f>SUMIF(players_equipos[player_id],players[[#This Row],[player_id]],players_equipos[puntos])+players[[#This Row],[puntos_eventos]]</f>
        <v>200</v>
      </c>
      <c r="D273" s="6" t="str">
        <f>LOOKUP(players[[#This Row],[puntos]],rangos[puntaje],rangos[rango])</f>
        <v>Blanco</v>
      </c>
      <c r="E273" s="4">
        <v>0</v>
      </c>
      <c r="F273" s="11" t="str">
        <f>IF(players[[#This Row],[coh]]=1,"COH",IF(INDEX(players_equipos[activo],MATCH(players[[#This Row],[player_id]],players_equipos[player_id],0))=1,INDEX(players_equipos[casa],MATCH(players[[#This Row],[player_id]],players_equipos[player_id],0)),"Mendigo"))</f>
        <v>Yellow Team</v>
      </c>
      <c r="G273" s="11" t="str">
        <f>IF(players[[#This Row],[coh]]=1,"Inactivo",IF(INDEX(players_equipos[activo],MATCH(players[[#This Row],[player_id]],players_equipos[player_id],0))=1,INDEX(players_equipos[nombre],MATCH(players[[#This Row],[player_id]],players_equipos[player_id],0)),"Inactivo"))</f>
        <v>Mark-007</v>
      </c>
      <c r="H273" s="11" t="str" cm="1">
        <f t="array" ref="H273">VLOOKUP(players[[#This Row],[player_id]],IF(players_equipos[categoria]="Monster",players_equipos[],""),8,FALSE)</f>
        <v>Mark-007</v>
      </c>
      <c r="I273" s="11" cm="1">
        <f t="array" ref="I273">VLOOKUP(players[[#This Row],[player_id]],IF(players_equipos[categoria]="Monster",players_equipos[],""),3,FALSE)</f>
        <v>200</v>
      </c>
      <c r="J273" s="11" t="e" cm="1">
        <f t="array" ref="J273">VLOOKUP(players[[#This Row],[player_id]],IF(players_equipos[categoria]="Sumo",players_equipos[],""),8,FALSE)</f>
        <v>#N/A</v>
      </c>
      <c r="K273" s="11" t="e" cm="1">
        <f t="array" ref="K273">VLOOKUP(players[[#This Row],[player_id]],IF(players_equipos[categoria]="Sumo",players_equipos[],""),3,FALSE)</f>
        <v>#N/A</v>
      </c>
      <c r="L273" s="11" t="e" cm="1">
        <f t="array" ref="L273">VLOOKUP(players[[#This Row],[player_id]],IF(players_equipos[categoria]="Rover",players_equipos[],""),8,FALSE)</f>
        <v>#N/A</v>
      </c>
      <c r="M273" s="11" t="e" cm="1">
        <f t="array" ref="M273">VLOOKUP(players[[#This Row],[player_id]],IF(players_equipos[categoria]="Rover",players_equipos[],""),3,FALSE)</f>
        <v>#N/A</v>
      </c>
      <c r="N273" s="11">
        <f>SUMIF(eventos[player_id],players[[#This Row],[player_id]],eventos[puntos])+SUMIF(asistencia_eventos[player_id],players[[#This Row],[player_id]],asistencia_eventos[puntos])</f>
        <v>0</v>
      </c>
      <c r="O273" s="8"/>
      <c r="Q273"/>
    </row>
    <row r="274" spans="1:17" x14ac:dyDescent="0.25">
      <c r="A274">
        <v>1092987</v>
      </c>
      <c r="B274" t="s">
        <v>25</v>
      </c>
      <c r="C274" s="11">
        <f>SUMIF(players_equipos[player_id],players[[#This Row],[player_id]],players_equipos[puntos])+players[[#This Row],[puntos_eventos]]</f>
        <v>200</v>
      </c>
      <c r="D274" s="6" t="str">
        <f>LOOKUP(players[[#This Row],[puntos]],rangos[puntaje],rangos[rango])</f>
        <v>Blanco</v>
      </c>
      <c r="E274" s="4">
        <v>0</v>
      </c>
      <c r="F274" s="11" t="str">
        <f>IF(players[[#This Row],[coh]]=1,"COH",IF(INDEX(players_equipos[activo],MATCH(players[[#This Row],[player_id]],players_equipos[player_id],0))=1,INDEX(players_equipos[casa],MATCH(players[[#This Row],[player_id]],players_equipos[player_id],0)),"Mendigo"))</f>
        <v>Blue Team</v>
      </c>
      <c r="G274" s="11" t="str">
        <f>IF(players[[#This Row],[coh]]=1,"Inactivo",IF(INDEX(players_equipos[activo],MATCH(players[[#This Row],[player_id]],players_equipos[player_id],0))=1,INDEX(players_equipos[nombre],MATCH(players[[#This Row],[player_id]],players_equipos[player_id],0)),"Inactivo"))</f>
        <v>Skrapjunk</v>
      </c>
      <c r="H274" s="11" t="str" cm="1">
        <f t="array" ref="H274">VLOOKUP(players[[#This Row],[player_id]],IF(players_equipos[categoria]="Monster",players_equipos[],""),8,FALSE)</f>
        <v>Skrapjunk</v>
      </c>
      <c r="I274" s="11" cm="1">
        <f t="array" ref="I274">VLOOKUP(players[[#This Row],[player_id]],IF(players_equipos[categoria]="Monster",players_equipos[],""),3,FALSE)</f>
        <v>200</v>
      </c>
      <c r="J274" s="11" t="e" cm="1">
        <f t="array" ref="J274">VLOOKUP(players[[#This Row],[player_id]],IF(players_equipos[categoria]="Sumo",players_equipos[],""),8,FALSE)</f>
        <v>#N/A</v>
      </c>
      <c r="K274" s="11" t="e" cm="1">
        <f t="array" ref="K274">VLOOKUP(players[[#This Row],[player_id]],IF(players_equipos[categoria]="Sumo",players_equipos[],""),3,FALSE)</f>
        <v>#N/A</v>
      </c>
      <c r="L274" s="11" t="e" cm="1">
        <f t="array" ref="L274">VLOOKUP(players[[#This Row],[player_id]],IF(players_equipos[categoria]="Rover",players_equipos[],""),8,FALSE)</f>
        <v>#N/A</v>
      </c>
      <c r="M274" s="11" t="e" cm="1">
        <f t="array" ref="M274">VLOOKUP(players[[#This Row],[player_id]],IF(players_equipos[categoria]="Rover",players_equipos[],""),3,FALSE)</f>
        <v>#N/A</v>
      </c>
      <c r="N274" s="11">
        <f>SUMIF(eventos[player_id],players[[#This Row],[player_id]],eventos[puntos])+SUMIF(asistencia_eventos[player_id],players[[#This Row],[player_id]],asistencia_eventos[puntos])</f>
        <v>0</v>
      </c>
      <c r="O274" s="8"/>
      <c r="Q274"/>
    </row>
    <row r="275" spans="1:17" x14ac:dyDescent="0.25">
      <c r="A275">
        <v>1092917</v>
      </c>
      <c r="B275" t="s">
        <v>50</v>
      </c>
      <c r="C275" s="11">
        <f>SUMIF(players_equipos[player_id],players[[#This Row],[player_id]],players_equipos[puntos])+players[[#This Row],[puntos_eventos]]</f>
        <v>200</v>
      </c>
      <c r="D275" s="6" t="str">
        <f>LOOKUP(players[[#This Row],[puntos]],rangos[puntaje],rangos[rango])</f>
        <v>Blanco</v>
      </c>
      <c r="E275" s="4">
        <v>0</v>
      </c>
      <c r="F275" s="11" t="str">
        <f>IF(players[[#This Row],[coh]]=1,"COH",IF(INDEX(players_equipos[activo],MATCH(players[[#This Row],[player_id]],players_equipos[player_id],0))=1,INDEX(players_equipos[casa],MATCH(players[[#This Row],[player_id]],players_equipos[player_id],0)),"Mendigo"))</f>
        <v>Red Team</v>
      </c>
      <c r="G275" s="11" t="str">
        <f>IF(players[[#This Row],[coh]]=1,"Inactivo",IF(INDEX(players_equipos[activo],MATCH(players[[#This Row],[player_id]],players_equipos[player_id],0))=1,INDEX(players_equipos[nombre],MATCH(players[[#This Row],[player_id]],players_equipos[player_id],0)),"Inactivo"))</f>
        <v>Jortrol</v>
      </c>
      <c r="H275" s="11" t="str" cm="1">
        <f t="array" ref="H275">VLOOKUP(players[[#This Row],[player_id]],IF(players_equipos[categoria]="Monster",players_equipos[],""),8,FALSE)</f>
        <v>Jortrol</v>
      </c>
      <c r="I275" s="11" cm="1">
        <f t="array" ref="I275">VLOOKUP(players[[#This Row],[player_id]],IF(players_equipos[categoria]="Monster",players_equipos[],""),3,FALSE)</f>
        <v>200</v>
      </c>
      <c r="J275" s="11" t="e" cm="1">
        <f t="array" ref="J275">VLOOKUP(players[[#This Row],[player_id]],IF(players_equipos[categoria]="Sumo",players_equipos[],""),8,FALSE)</f>
        <v>#N/A</v>
      </c>
      <c r="K275" s="11" t="e" cm="1">
        <f t="array" ref="K275">VLOOKUP(players[[#This Row],[player_id]],IF(players_equipos[categoria]="Sumo",players_equipos[],""),3,FALSE)</f>
        <v>#N/A</v>
      </c>
      <c r="L275" s="11" t="e" cm="1">
        <f t="array" ref="L275">VLOOKUP(players[[#This Row],[player_id]],IF(players_equipos[categoria]="Rover",players_equipos[],""),8,FALSE)</f>
        <v>#N/A</v>
      </c>
      <c r="M275" s="11" t="e" cm="1">
        <f t="array" ref="M275">VLOOKUP(players[[#This Row],[player_id]],IF(players_equipos[categoria]="Rover",players_equipos[],""),3,FALSE)</f>
        <v>#N/A</v>
      </c>
      <c r="N275" s="11">
        <f>SUMIF(eventos[player_id],players[[#This Row],[player_id]],eventos[puntos])+SUMIF(asistencia_eventos[player_id],players[[#This Row],[player_id]],asistencia_eventos[puntos])</f>
        <v>0</v>
      </c>
      <c r="O275" s="8"/>
      <c r="Q275"/>
    </row>
    <row r="276" spans="1:17" x14ac:dyDescent="0.25">
      <c r="A276">
        <v>1092525</v>
      </c>
      <c r="B276" t="s">
        <v>22</v>
      </c>
      <c r="C276" s="11">
        <f>SUMIF(players_equipos[player_id],players[[#This Row],[player_id]],players_equipos[puntos])+players[[#This Row],[puntos_eventos]]</f>
        <v>200</v>
      </c>
      <c r="D276" s="6" t="str">
        <f>LOOKUP(players[[#This Row],[puntos]],rangos[puntaje],rangos[rango])</f>
        <v>Blanco</v>
      </c>
      <c r="E276" s="4">
        <v>0</v>
      </c>
      <c r="F276" s="11" t="str">
        <f>IF(players[[#This Row],[coh]]=1,"COH",IF(INDEX(players_equipos[activo],MATCH(players[[#This Row],[player_id]],players_equipos[player_id],0))=1,INDEX(players_equipos[casa],MATCH(players[[#This Row],[player_id]],players_equipos[player_id],0)),"Mendigo"))</f>
        <v>Blue Team</v>
      </c>
      <c r="G276" s="11" t="str">
        <f>IF(players[[#This Row],[coh]]=1,"Inactivo",IF(INDEX(players_equipos[activo],MATCH(players[[#This Row],[player_id]],players_equipos[player_id],0))=1,INDEX(players_equipos[nombre],MATCH(players[[#This Row],[player_id]],players_equipos[player_id],0)),"Inactivo"))</f>
        <v>MIB</v>
      </c>
      <c r="H276" s="11" t="str" cm="1">
        <f t="array" ref="H276">VLOOKUP(players[[#This Row],[player_id]],IF(players_equipos[categoria]="Monster",players_equipos[],""),8,FALSE)</f>
        <v>MIB</v>
      </c>
      <c r="I276" s="11" cm="1">
        <f t="array" ref="I276">VLOOKUP(players[[#This Row],[player_id]],IF(players_equipos[categoria]="Monster",players_equipos[],""),3,FALSE)</f>
        <v>200</v>
      </c>
      <c r="J276" s="11" t="e" cm="1">
        <f t="array" ref="J276">VLOOKUP(players[[#This Row],[player_id]],IF(players_equipos[categoria]="Sumo",players_equipos[],""),8,FALSE)</f>
        <v>#N/A</v>
      </c>
      <c r="K276" s="11" t="e" cm="1">
        <f t="array" ref="K276">VLOOKUP(players[[#This Row],[player_id]],IF(players_equipos[categoria]="Sumo",players_equipos[],""),3,FALSE)</f>
        <v>#N/A</v>
      </c>
      <c r="L276" s="11" t="e" cm="1">
        <f t="array" ref="L276">VLOOKUP(players[[#This Row],[player_id]],IF(players_equipos[categoria]="Rover",players_equipos[],""),8,FALSE)</f>
        <v>#N/A</v>
      </c>
      <c r="M276" s="11" t="e" cm="1">
        <f t="array" ref="M276">VLOOKUP(players[[#This Row],[player_id]],IF(players_equipos[categoria]="Rover",players_equipos[],""),3,FALSE)</f>
        <v>#N/A</v>
      </c>
      <c r="N276" s="11">
        <f>SUMIF(eventos[player_id],players[[#This Row],[player_id]],eventos[puntos])+SUMIF(asistencia_eventos[player_id],players[[#This Row],[player_id]],asistencia_eventos[puntos])</f>
        <v>0</v>
      </c>
      <c r="O276" s="8"/>
      <c r="Q276"/>
    </row>
    <row r="277" spans="1:17" x14ac:dyDescent="0.25">
      <c r="A277">
        <v>1090903</v>
      </c>
      <c r="B277" t="s">
        <v>57</v>
      </c>
      <c r="C277" s="11">
        <f>SUMIF(players_equipos[player_id],players[[#This Row],[player_id]],players_equipos[puntos])+players[[#This Row],[puntos_eventos]]</f>
        <v>200</v>
      </c>
      <c r="D277" s="6" t="str">
        <f>LOOKUP(players[[#This Row],[puntos]],rangos[puntaje],rangos[rango])</f>
        <v>Blanco</v>
      </c>
      <c r="E277" s="4">
        <v>0</v>
      </c>
      <c r="F277" s="11" t="str">
        <f>IF(players[[#This Row],[coh]]=1,"COH",IF(INDEX(players_equipos[activo],MATCH(players[[#This Row],[player_id]],players_equipos[player_id],0))=1,INDEX(players_equipos[casa],MATCH(players[[#This Row],[player_id]],players_equipos[player_id],0)),"Mendigo"))</f>
        <v>Red Team</v>
      </c>
      <c r="G277" s="11" t="str">
        <f>IF(players[[#This Row],[coh]]=1,"Inactivo",IF(INDEX(players_equipos[activo],MATCH(players[[#This Row],[player_id]],players_equipos[player_id],0))=1,INDEX(players_equipos[nombre],MATCH(players[[#This Row],[player_id]],players_equipos[player_id],0)),"Inactivo"))</f>
        <v>Artorias</v>
      </c>
      <c r="H277" s="11" t="str" cm="1">
        <f t="array" ref="H277">VLOOKUP(players[[#This Row],[player_id]],IF(players_equipos[categoria]="Monster",players_equipos[],""),8,FALSE)</f>
        <v>Artorias</v>
      </c>
      <c r="I277" s="11" cm="1">
        <f t="array" ref="I277">VLOOKUP(players[[#This Row],[player_id]],IF(players_equipos[categoria]="Monster",players_equipos[],""),3,FALSE)</f>
        <v>200</v>
      </c>
      <c r="J277" s="11" t="e" cm="1">
        <f t="array" ref="J277">VLOOKUP(players[[#This Row],[player_id]],IF(players_equipos[categoria]="Sumo",players_equipos[],""),8,FALSE)</f>
        <v>#N/A</v>
      </c>
      <c r="K277" s="11" t="e" cm="1">
        <f t="array" ref="K277">VLOOKUP(players[[#This Row],[player_id]],IF(players_equipos[categoria]="Sumo",players_equipos[],""),3,FALSE)</f>
        <v>#N/A</v>
      </c>
      <c r="L277" s="11" t="e" cm="1">
        <f t="array" ref="L277">VLOOKUP(players[[#This Row],[player_id]],IF(players_equipos[categoria]="Rover",players_equipos[],""),8,FALSE)</f>
        <v>#N/A</v>
      </c>
      <c r="M277" s="11" t="e" cm="1">
        <f t="array" ref="M277">VLOOKUP(players[[#This Row],[player_id]],IF(players_equipos[categoria]="Rover",players_equipos[],""),3,FALSE)</f>
        <v>#N/A</v>
      </c>
      <c r="N277" s="11">
        <f>SUMIF(eventos[player_id],players[[#This Row],[player_id]],eventos[puntos])+SUMIF(asistencia_eventos[player_id],players[[#This Row],[player_id]],asistencia_eventos[puntos])</f>
        <v>0</v>
      </c>
      <c r="O277" s="8"/>
      <c r="Q277"/>
    </row>
    <row r="278" spans="1:17" x14ac:dyDescent="0.25">
      <c r="A278">
        <v>1090419</v>
      </c>
      <c r="B278" t="s">
        <v>20</v>
      </c>
      <c r="C278" s="11">
        <f>SUMIF(players_equipos[player_id],players[[#This Row],[player_id]],players_equipos[puntos])+players[[#This Row],[puntos_eventos]]</f>
        <v>200</v>
      </c>
      <c r="D278" s="6" t="str">
        <f>LOOKUP(players[[#This Row],[puntos]],rangos[puntaje],rangos[rango])</f>
        <v>Blanco</v>
      </c>
      <c r="E278" s="4">
        <v>0</v>
      </c>
      <c r="F278" s="11" t="str">
        <f>IF(players[[#This Row],[coh]]=1,"COH",IF(INDEX(players_equipos[activo],MATCH(players[[#This Row],[player_id]],players_equipos[player_id],0))=1,INDEX(players_equipos[casa],MATCH(players[[#This Row],[player_id]],players_equipos[player_id],0)),"Mendigo"))</f>
        <v>Blue Team</v>
      </c>
      <c r="G278" s="11" t="str">
        <f>IF(players[[#This Row],[coh]]=1,"Inactivo",IF(INDEX(players_equipos[activo],MATCH(players[[#This Row],[player_id]],players_equipos[player_id],0))=1,INDEX(players_equipos[nombre],MATCH(players[[#This Row],[player_id]],players_equipos[player_id],0)),"Inactivo"))</f>
        <v>T.R.U.C.H.O.</v>
      </c>
      <c r="H278" s="11" t="str" cm="1">
        <f t="array" ref="H278">VLOOKUP(players[[#This Row],[player_id]],IF(players_equipos[categoria]="Monster",players_equipos[],""),8,FALSE)</f>
        <v>T.R.U.C.H.O.</v>
      </c>
      <c r="I278" s="11" cm="1">
        <f t="array" ref="I278">VLOOKUP(players[[#This Row],[player_id]],IF(players_equipos[categoria]="Monster",players_equipos[],""),3,FALSE)</f>
        <v>200</v>
      </c>
      <c r="J278" s="11" t="e" cm="1">
        <f t="array" ref="J278">VLOOKUP(players[[#This Row],[player_id]],IF(players_equipos[categoria]="Sumo",players_equipos[],""),8,FALSE)</f>
        <v>#N/A</v>
      </c>
      <c r="K278" s="11" t="e" cm="1">
        <f t="array" ref="K278">VLOOKUP(players[[#This Row],[player_id]],IF(players_equipos[categoria]="Sumo",players_equipos[],""),3,FALSE)</f>
        <v>#N/A</v>
      </c>
      <c r="L278" s="11" t="e" cm="1">
        <f t="array" ref="L278">VLOOKUP(players[[#This Row],[player_id]],IF(players_equipos[categoria]="Rover",players_equipos[],""),8,FALSE)</f>
        <v>#N/A</v>
      </c>
      <c r="M278" s="11" t="e" cm="1">
        <f t="array" ref="M278">VLOOKUP(players[[#This Row],[player_id]],IF(players_equipos[categoria]="Rover",players_equipos[],""),3,FALSE)</f>
        <v>#N/A</v>
      </c>
      <c r="N278" s="11">
        <f>SUMIF(eventos[player_id],players[[#This Row],[player_id]],eventos[puntos])+SUMIF(asistencia_eventos[player_id],players[[#This Row],[player_id]],asistencia_eventos[puntos])</f>
        <v>0</v>
      </c>
      <c r="O278" s="8"/>
      <c r="Q278"/>
    </row>
    <row r="279" spans="1:17" x14ac:dyDescent="0.25">
      <c r="A279">
        <v>1090359</v>
      </c>
      <c r="B279" t="s">
        <v>47</v>
      </c>
      <c r="C279" s="11">
        <f>SUMIF(players_equipos[player_id],players[[#This Row],[player_id]],players_equipos[puntos])+players[[#This Row],[puntos_eventos]]</f>
        <v>200</v>
      </c>
      <c r="D279" s="6" t="str">
        <f>LOOKUP(players[[#This Row],[puntos]],rangos[puntaje],rangos[rango])</f>
        <v>Blanco</v>
      </c>
      <c r="E279" s="4">
        <v>0</v>
      </c>
      <c r="F279" s="11" t="str">
        <f>IF(players[[#This Row],[coh]]=1,"COH",IF(INDEX(players_equipos[activo],MATCH(players[[#This Row],[player_id]],players_equipos[player_id],0))=1,INDEX(players_equipos[casa],MATCH(players[[#This Row],[player_id]],players_equipos[player_id],0)),"Mendigo"))</f>
        <v>Red Team</v>
      </c>
      <c r="G279" s="11" t="str">
        <f>IF(players[[#This Row],[coh]]=1,"Inactivo",IF(INDEX(players_equipos[activo],MATCH(players[[#This Row],[player_id]],players_equipos[player_id],0))=1,INDEX(players_equipos[nombre],MATCH(players[[#This Row],[player_id]],players_equipos[player_id],0)),"Inactivo"))</f>
        <v>Atom</v>
      </c>
      <c r="H279" s="11" t="str" cm="1">
        <f t="array" ref="H279">VLOOKUP(players[[#This Row],[player_id]],IF(players_equipos[categoria]="Monster",players_equipos[],""),8,FALSE)</f>
        <v>Atom</v>
      </c>
      <c r="I279" s="11" cm="1">
        <f t="array" ref="I279">VLOOKUP(players[[#This Row],[player_id]],IF(players_equipos[categoria]="Monster",players_equipos[],""),3,FALSE)</f>
        <v>200</v>
      </c>
      <c r="J279" s="11" t="e" cm="1">
        <f t="array" ref="J279">VLOOKUP(players[[#This Row],[player_id]],IF(players_equipos[categoria]="Sumo",players_equipos[],""),8,FALSE)</f>
        <v>#N/A</v>
      </c>
      <c r="K279" s="11" t="e" cm="1">
        <f t="array" ref="K279">VLOOKUP(players[[#This Row],[player_id]],IF(players_equipos[categoria]="Sumo",players_equipos[],""),3,FALSE)</f>
        <v>#N/A</v>
      </c>
      <c r="L279" s="11" t="e" cm="1">
        <f t="array" ref="L279">VLOOKUP(players[[#This Row],[player_id]],IF(players_equipos[categoria]="Rover",players_equipos[],""),8,FALSE)</f>
        <v>#N/A</v>
      </c>
      <c r="M279" s="11" t="e" cm="1">
        <f t="array" ref="M279">VLOOKUP(players[[#This Row],[player_id]],IF(players_equipos[categoria]="Rover",players_equipos[],""),3,FALSE)</f>
        <v>#N/A</v>
      </c>
      <c r="N279" s="11">
        <f>SUMIF(eventos[player_id],players[[#This Row],[player_id]],eventos[puntos])+SUMIF(asistencia_eventos[player_id],players[[#This Row],[player_id]],asistencia_eventos[puntos])</f>
        <v>0</v>
      </c>
      <c r="O279" s="8"/>
      <c r="Q279"/>
    </row>
    <row r="280" spans="1:17" x14ac:dyDescent="0.25">
      <c r="A280">
        <v>1089464</v>
      </c>
      <c r="B280" t="s">
        <v>61</v>
      </c>
      <c r="C280" s="11">
        <f>SUMIF(players_equipos[player_id],players[[#This Row],[player_id]],players_equipos[puntos])+players[[#This Row],[puntos_eventos]]</f>
        <v>200</v>
      </c>
      <c r="D280" s="6" t="str">
        <f>LOOKUP(players[[#This Row],[puntos]],rangos[puntaje],rangos[rango])</f>
        <v>Blanco</v>
      </c>
      <c r="E280" s="4">
        <v>0</v>
      </c>
      <c r="F280" s="11" t="str">
        <f>IF(players[[#This Row],[coh]]=1,"COH",IF(INDEX(players_equipos[activo],MATCH(players[[#This Row],[player_id]],players_equipos[player_id],0))=1,INDEX(players_equipos[casa],MATCH(players[[#This Row],[player_id]],players_equipos[player_id],0)),"Mendigo"))</f>
        <v>Red Team</v>
      </c>
      <c r="G280" s="11" t="str">
        <f>IF(players[[#This Row],[coh]]=1,"Inactivo",IF(INDEX(players_equipos[activo],MATCH(players[[#This Row],[player_id]],players_equipos[player_id],0))=1,INDEX(players_equipos[nombre],MATCH(players[[#This Row],[player_id]],players_equipos[player_id],0)),"Inactivo"))</f>
        <v>Syfurios X</v>
      </c>
      <c r="H280" s="11" t="e" cm="1">
        <f t="array" ref="H280">VLOOKUP(players[[#This Row],[player_id]],IF(players_equipos[categoria]="Monster",players_equipos[],""),8,FALSE)</f>
        <v>#N/A</v>
      </c>
      <c r="I280" s="11" t="e" cm="1">
        <f t="array" ref="I280">VLOOKUP(players[[#This Row],[player_id]],IF(players_equipos[categoria]="Monster",players_equipos[],""),3,FALSE)</f>
        <v>#N/A</v>
      </c>
      <c r="J280" s="11" t="str" cm="1">
        <f t="array" ref="J280">VLOOKUP(players[[#This Row],[player_id]],IF(players_equipos[categoria]="Sumo",players_equipos[],""),8,FALSE)</f>
        <v>Syfurios X</v>
      </c>
      <c r="K280" s="11" cm="1">
        <f t="array" ref="K280">VLOOKUP(players[[#This Row],[player_id]],IF(players_equipos[categoria]="Sumo",players_equipos[],""),3,FALSE)</f>
        <v>200</v>
      </c>
      <c r="L280" s="11" t="e" cm="1">
        <f t="array" ref="L280">VLOOKUP(players[[#This Row],[player_id]],IF(players_equipos[categoria]="Rover",players_equipos[],""),8,FALSE)</f>
        <v>#N/A</v>
      </c>
      <c r="M280" s="11" t="e" cm="1">
        <f t="array" ref="M280">VLOOKUP(players[[#This Row],[player_id]],IF(players_equipos[categoria]="Rover",players_equipos[],""),3,FALSE)</f>
        <v>#N/A</v>
      </c>
      <c r="N280" s="11">
        <f>SUMIF(eventos[player_id],players[[#This Row],[player_id]],eventos[puntos])+SUMIF(asistencia_eventos[player_id],players[[#This Row],[player_id]],asistencia_eventos[puntos])</f>
        <v>0</v>
      </c>
      <c r="O280" s="8"/>
      <c r="Q280"/>
    </row>
    <row r="281" spans="1:17" x14ac:dyDescent="0.25">
      <c r="A281">
        <v>1088617</v>
      </c>
      <c r="B281" t="s">
        <v>48</v>
      </c>
      <c r="C281" s="11">
        <f>SUMIF(players_equipos[player_id],players[[#This Row],[player_id]],players_equipos[puntos])+players[[#This Row],[puntos_eventos]]</f>
        <v>200</v>
      </c>
      <c r="D281" s="6" t="str">
        <f>LOOKUP(players[[#This Row],[puntos]],rangos[puntaje],rangos[rango])</f>
        <v>Blanco</v>
      </c>
      <c r="E281" s="4">
        <v>0</v>
      </c>
      <c r="F281" s="11" t="str">
        <f>IF(players[[#This Row],[coh]]=1,"COH",IF(INDEX(players_equipos[activo],MATCH(players[[#This Row],[player_id]],players_equipos[player_id],0))=1,INDEX(players_equipos[casa],MATCH(players[[#This Row],[player_id]],players_equipos[player_id],0)),"Mendigo"))</f>
        <v>Red Team</v>
      </c>
      <c r="G281" s="11" t="str">
        <f>IF(players[[#This Row],[coh]]=1,"Inactivo",IF(INDEX(players_equipos[activo],MATCH(players[[#This Row],[player_id]],players_equipos[player_id],0))=1,INDEX(players_equipos[nombre],MATCH(players[[#This Row],[player_id]],players_equipos[player_id],0)),"Inactivo"))</f>
        <v>cerberus</v>
      </c>
      <c r="H281" s="11" t="str" cm="1">
        <f t="array" ref="H281">VLOOKUP(players[[#This Row],[player_id]],IF(players_equipos[categoria]="Monster",players_equipos[],""),8,FALSE)</f>
        <v>cerberus</v>
      </c>
      <c r="I281" s="11" cm="1">
        <f t="array" ref="I281">VLOOKUP(players[[#This Row],[player_id]],IF(players_equipos[categoria]="Monster",players_equipos[],""),3,FALSE)</f>
        <v>200</v>
      </c>
      <c r="J281" s="11" t="e" cm="1">
        <f t="array" ref="J281">VLOOKUP(players[[#This Row],[player_id]],IF(players_equipos[categoria]="Sumo",players_equipos[],""),8,FALSE)</f>
        <v>#N/A</v>
      </c>
      <c r="K281" s="11" t="e" cm="1">
        <f t="array" ref="K281">VLOOKUP(players[[#This Row],[player_id]],IF(players_equipos[categoria]="Sumo",players_equipos[],""),3,FALSE)</f>
        <v>#N/A</v>
      </c>
      <c r="L281" s="11" t="e" cm="1">
        <f t="array" ref="L281">VLOOKUP(players[[#This Row],[player_id]],IF(players_equipos[categoria]="Rover",players_equipos[],""),8,FALSE)</f>
        <v>#N/A</v>
      </c>
      <c r="M281" s="11" t="e" cm="1">
        <f t="array" ref="M281">VLOOKUP(players[[#This Row],[player_id]],IF(players_equipos[categoria]="Rover",players_equipos[],""),3,FALSE)</f>
        <v>#N/A</v>
      </c>
      <c r="N281" s="11">
        <f>SUMIF(eventos[player_id],players[[#This Row],[player_id]],eventos[puntos])+SUMIF(asistencia_eventos[player_id],players[[#This Row],[player_id]],asistencia_eventos[puntos])</f>
        <v>0</v>
      </c>
      <c r="O281" s="8"/>
      <c r="Q281"/>
    </row>
    <row r="282" spans="1:17" x14ac:dyDescent="0.25">
      <c r="A282">
        <v>1087396</v>
      </c>
      <c r="B282" t="s">
        <v>42</v>
      </c>
      <c r="C282" s="11">
        <f>SUMIF(players_equipos[player_id],players[[#This Row],[player_id]],players_equipos[puntos])+players[[#This Row],[puntos_eventos]]</f>
        <v>200</v>
      </c>
      <c r="D282" s="6" t="str">
        <f>LOOKUP(players[[#This Row],[puntos]],rangos[puntaje],rangos[rango])</f>
        <v>Blanco</v>
      </c>
      <c r="E282" s="4">
        <v>0</v>
      </c>
      <c r="F282" s="11" t="str">
        <f>IF(players[[#This Row],[coh]]=1,"COH",IF(INDEX(players_equipos[activo],MATCH(players[[#This Row],[player_id]],players_equipos[player_id],0))=1,INDEX(players_equipos[casa],MATCH(players[[#This Row],[player_id]],players_equipos[player_id],0)),"Mendigo"))</f>
        <v>Blue Team</v>
      </c>
      <c r="G282" s="11" t="str">
        <f>IF(players[[#This Row],[coh]]=1,"Inactivo",IF(INDEX(players_equipos[activo],MATCH(players[[#This Row],[player_id]],players_equipos[player_id],0))=1,INDEX(players_equipos[nombre],MATCH(players[[#This Row],[player_id]],players_equipos[player_id],0)),"Inactivo"))</f>
        <v>Tamioka San</v>
      </c>
      <c r="H282" s="11" t="e" cm="1">
        <f t="array" ref="H282">VLOOKUP(players[[#This Row],[player_id]],IF(players_equipos[categoria]="Monster",players_equipos[],""),8,FALSE)</f>
        <v>#N/A</v>
      </c>
      <c r="I282" s="11" t="e" cm="1">
        <f t="array" ref="I282">VLOOKUP(players[[#This Row],[player_id]],IF(players_equipos[categoria]="Monster",players_equipos[],""),3,FALSE)</f>
        <v>#N/A</v>
      </c>
      <c r="J282" s="11" t="str" cm="1">
        <f t="array" ref="J282">VLOOKUP(players[[#This Row],[player_id]],IF(players_equipos[categoria]="Sumo",players_equipos[],""),8,FALSE)</f>
        <v>Tamioka San</v>
      </c>
      <c r="K282" s="11" cm="1">
        <f t="array" ref="K282">VLOOKUP(players[[#This Row],[player_id]],IF(players_equipos[categoria]="Sumo",players_equipos[],""),3,FALSE)</f>
        <v>200</v>
      </c>
      <c r="L282" s="11" t="e" cm="1">
        <f t="array" ref="L282">VLOOKUP(players[[#This Row],[player_id]],IF(players_equipos[categoria]="Rover",players_equipos[],""),8,FALSE)</f>
        <v>#N/A</v>
      </c>
      <c r="M282" s="11" t="e" cm="1">
        <f t="array" ref="M282">VLOOKUP(players[[#This Row],[player_id]],IF(players_equipos[categoria]="Rover",players_equipos[],""),3,FALSE)</f>
        <v>#N/A</v>
      </c>
      <c r="N282" s="11">
        <f>SUMIF(eventos[player_id],players[[#This Row],[player_id]],eventos[puntos])+SUMIF(asistencia_eventos[player_id],players[[#This Row],[player_id]],asistencia_eventos[puntos])</f>
        <v>0</v>
      </c>
      <c r="O282" s="8"/>
      <c r="Q282"/>
    </row>
    <row r="283" spans="1:17" x14ac:dyDescent="0.25">
      <c r="A283">
        <v>1085064</v>
      </c>
      <c r="B283" t="s">
        <v>284</v>
      </c>
      <c r="C283" s="11">
        <f>SUMIF(players_equipos[player_id],players[[#This Row],[player_id]],players_equipos[puntos])+players[[#This Row],[puntos_eventos]]</f>
        <v>200</v>
      </c>
      <c r="D283" s="6" t="str">
        <f>LOOKUP(players[[#This Row],[puntos]],rangos[puntaje],rangos[rango])</f>
        <v>Blanco</v>
      </c>
      <c r="E283" s="4">
        <v>0</v>
      </c>
      <c r="F283" s="11" t="str">
        <f>IF(players[[#This Row],[coh]]=1,"COH",IF(INDEX(players_equipos[activo],MATCH(players[[#This Row],[player_id]],players_equipos[player_id],0))=1,INDEX(players_equipos[casa],MATCH(players[[#This Row],[player_id]],players_equipos[player_id],0)),"Mendigo"))</f>
        <v>Mendigo</v>
      </c>
      <c r="G283" s="11" t="str">
        <f>IF(players[[#This Row],[coh]]=1,"Inactivo",IF(INDEX(players_equipos[activo],MATCH(players[[#This Row],[player_id]],players_equipos[player_id],0))=1,INDEX(players_equipos[nombre],MATCH(players[[#This Row],[player_id]],players_equipos[player_id],0)),"Inactivo"))</f>
        <v>Inactivo</v>
      </c>
      <c r="H283" s="11" t="str" cm="1">
        <f t="array" ref="H283">VLOOKUP(players[[#This Row],[player_id]],IF(players_equipos[categoria]="Monster",players_equipos[],""),8,FALSE)</f>
        <v>Takeshi</v>
      </c>
      <c r="I283" s="11" cm="1">
        <f t="array" ref="I283">VLOOKUP(players[[#This Row],[player_id]],IF(players_equipos[categoria]="Monster",players_equipos[],""),3,FALSE)</f>
        <v>200</v>
      </c>
      <c r="J283" s="11" t="e" cm="1">
        <f t="array" ref="J283">VLOOKUP(players[[#This Row],[player_id]],IF(players_equipos[categoria]="Sumo",players_equipos[],""),8,FALSE)</f>
        <v>#N/A</v>
      </c>
      <c r="K283" s="11" t="e" cm="1">
        <f t="array" ref="K283">VLOOKUP(players[[#This Row],[player_id]],IF(players_equipos[categoria]="Sumo",players_equipos[],""),3,FALSE)</f>
        <v>#N/A</v>
      </c>
      <c r="L283" s="11" t="e" cm="1">
        <f t="array" ref="L283">VLOOKUP(players[[#This Row],[player_id]],IF(players_equipos[categoria]="Rover",players_equipos[],""),8,FALSE)</f>
        <v>#N/A</v>
      </c>
      <c r="M283" s="11" t="e" cm="1">
        <f t="array" ref="M283">VLOOKUP(players[[#This Row],[player_id]],IF(players_equipos[categoria]="Rover",players_equipos[],""),3,FALSE)</f>
        <v>#N/A</v>
      </c>
      <c r="N283" s="11">
        <f>SUMIF(eventos[player_id],players[[#This Row],[player_id]],eventos[puntos])+SUMIF(asistencia_eventos[player_id],players[[#This Row],[player_id]],asistencia_eventos[puntos])</f>
        <v>0</v>
      </c>
      <c r="O283" s="8"/>
      <c r="Q283"/>
    </row>
    <row r="284" spans="1:17" x14ac:dyDescent="0.25">
      <c r="A284">
        <v>1084456</v>
      </c>
      <c r="B284" t="s">
        <v>289</v>
      </c>
      <c r="C284" s="11">
        <f>SUMIF(players_equipos[player_id],players[[#This Row],[player_id]],players_equipos[puntos])+players[[#This Row],[puntos_eventos]]</f>
        <v>200</v>
      </c>
      <c r="D284" s="6" t="str">
        <f>LOOKUP(players[[#This Row],[puntos]],rangos[puntaje],rangos[rango])</f>
        <v>Blanco</v>
      </c>
      <c r="E284" s="4">
        <v>0</v>
      </c>
      <c r="F284" s="11" t="str">
        <f>IF(players[[#This Row],[coh]]=1,"COH",IF(INDEX(players_equipos[activo],MATCH(players[[#This Row],[player_id]],players_equipos[player_id],0))=1,INDEX(players_equipos[casa],MATCH(players[[#This Row],[player_id]],players_equipos[player_id],0)),"Mendigo"))</f>
        <v>Mendigo</v>
      </c>
      <c r="G284" s="11" t="str">
        <f>IF(players[[#This Row],[coh]]=1,"Inactivo",IF(INDEX(players_equipos[activo],MATCH(players[[#This Row],[player_id]],players_equipos[player_id],0))=1,INDEX(players_equipos[nombre],MATCH(players[[#This Row],[player_id]],players_equipos[player_id],0)),"Inactivo"))</f>
        <v>Inactivo</v>
      </c>
      <c r="H284" s="11" t="str" cm="1">
        <f t="array" ref="H284">VLOOKUP(players[[#This Row],[player_id]],IF(players_equipos[categoria]="Monster",players_equipos[],""),8,FALSE)</f>
        <v>Equipo: NDE; Robot:Oie-C</v>
      </c>
      <c r="I284" s="11" cm="1">
        <f t="array" ref="I284">VLOOKUP(players[[#This Row],[player_id]],IF(players_equipos[categoria]="Monster",players_equipos[],""),3,FALSE)</f>
        <v>200</v>
      </c>
      <c r="J284" s="11" t="e" cm="1">
        <f t="array" ref="J284">VLOOKUP(players[[#This Row],[player_id]],IF(players_equipos[categoria]="Sumo",players_equipos[],""),8,FALSE)</f>
        <v>#N/A</v>
      </c>
      <c r="K284" s="11" t="e" cm="1">
        <f t="array" ref="K284">VLOOKUP(players[[#This Row],[player_id]],IF(players_equipos[categoria]="Sumo",players_equipos[],""),3,FALSE)</f>
        <v>#N/A</v>
      </c>
      <c r="L284" s="11" t="e" cm="1">
        <f t="array" ref="L284">VLOOKUP(players[[#This Row],[player_id]],IF(players_equipos[categoria]="Rover",players_equipos[],""),8,FALSE)</f>
        <v>#N/A</v>
      </c>
      <c r="M284" s="11" t="e" cm="1">
        <f t="array" ref="M284">VLOOKUP(players[[#This Row],[player_id]],IF(players_equipos[categoria]="Rover",players_equipos[],""),3,FALSE)</f>
        <v>#N/A</v>
      </c>
      <c r="N284" s="11">
        <f>SUMIF(eventos[player_id],players[[#This Row],[player_id]],eventos[puntos])+SUMIF(asistencia_eventos[player_id],players[[#This Row],[player_id]],asistencia_eventos[puntos])</f>
        <v>0</v>
      </c>
      <c r="O284" s="8"/>
      <c r="Q284"/>
    </row>
    <row r="285" spans="1:17" x14ac:dyDescent="0.25">
      <c r="A285">
        <v>1077943</v>
      </c>
      <c r="B285" t="s">
        <v>292</v>
      </c>
      <c r="C285" s="11">
        <f>SUMIF(players_equipos[player_id],players[[#This Row],[player_id]],players_equipos[puntos])+players[[#This Row],[puntos_eventos]]</f>
        <v>200</v>
      </c>
      <c r="D285" s="6" t="str">
        <f>LOOKUP(players[[#This Row],[puntos]],rangos[puntaje],rangos[rango])</f>
        <v>Blanco</v>
      </c>
      <c r="E285" s="4">
        <v>0</v>
      </c>
      <c r="F285" s="11" t="str">
        <f>IF(players[[#This Row],[coh]]=1,"COH",IF(INDEX(players_equipos[activo],MATCH(players[[#This Row],[player_id]],players_equipos[player_id],0))=1,INDEX(players_equipos[casa],MATCH(players[[#This Row],[player_id]],players_equipos[player_id],0)),"Mendigo"))</f>
        <v>Mendigo</v>
      </c>
      <c r="G285" s="11" t="str">
        <f>IF(players[[#This Row],[coh]]=1,"Inactivo",IF(INDEX(players_equipos[activo],MATCH(players[[#This Row],[player_id]],players_equipos[player_id],0))=1,INDEX(players_equipos[nombre],MATCH(players[[#This Row],[player_id]],players_equipos[player_id],0)),"Inactivo"))</f>
        <v>Inactivo</v>
      </c>
      <c r="H285" s="11" t="str" cm="1">
        <f t="array" ref="H285">VLOOKUP(players[[#This Row],[player_id]],IF(players_equipos[categoria]="Monster",players_equipos[],""),8,FALSE)</f>
        <v>Equipo: NDE; Robot:Oie-C</v>
      </c>
      <c r="I285" s="11" cm="1">
        <f t="array" ref="I285">VLOOKUP(players[[#This Row],[player_id]],IF(players_equipos[categoria]="Monster",players_equipos[],""),3,FALSE)</f>
        <v>200</v>
      </c>
      <c r="J285" s="11" t="e" cm="1">
        <f t="array" ref="J285">VLOOKUP(players[[#This Row],[player_id]],IF(players_equipos[categoria]="Sumo",players_equipos[],""),8,FALSE)</f>
        <v>#N/A</v>
      </c>
      <c r="K285" s="11" t="e" cm="1">
        <f t="array" ref="K285">VLOOKUP(players[[#This Row],[player_id]],IF(players_equipos[categoria]="Sumo",players_equipos[],""),3,FALSE)</f>
        <v>#N/A</v>
      </c>
      <c r="L285" s="11" t="e" cm="1">
        <f t="array" ref="L285">VLOOKUP(players[[#This Row],[player_id]],IF(players_equipos[categoria]="Rover",players_equipos[],""),8,FALSE)</f>
        <v>#N/A</v>
      </c>
      <c r="M285" s="11" t="e" cm="1">
        <f t="array" ref="M285">VLOOKUP(players[[#This Row],[player_id]],IF(players_equipos[categoria]="Rover",players_equipos[],""),3,FALSE)</f>
        <v>#N/A</v>
      </c>
      <c r="N285" s="11">
        <f>SUMIF(eventos[player_id],players[[#This Row],[player_id]],eventos[puntos])+SUMIF(asistencia_eventos[player_id],players[[#This Row],[player_id]],asistencia_eventos[puntos])</f>
        <v>0</v>
      </c>
      <c r="O285" s="8"/>
      <c r="Q285"/>
    </row>
    <row r="286" spans="1:17" x14ac:dyDescent="0.25">
      <c r="A286">
        <v>1077598</v>
      </c>
      <c r="B286" t="s">
        <v>296</v>
      </c>
      <c r="C286" s="11">
        <f>SUMIF(players_equipos[player_id],players[[#This Row],[player_id]],players_equipos[puntos])+players[[#This Row],[puntos_eventos]]</f>
        <v>200</v>
      </c>
      <c r="D286" s="6" t="str">
        <f>LOOKUP(players[[#This Row],[puntos]],rangos[puntaje],rangos[rango])</f>
        <v>Blanco</v>
      </c>
      <c r="E286" s="4">
        <v>0</v>
      </c>
      <c r="F286" s="11" t="str">
        <f>IF(players[[#This Row],[coh]]=1,"COH",IF(INDEX(players_equipos[activo],MATCH(players[[#This Row],[player_id]],players_equipos[player_id],0))=1,INDEX(players_equipos[casa],MATCH(players[[#This Row],[player_id]],players_equipos[player_id],0)),"Mendigo"))</f>
        <v>Mendigo</v>
      </c>
      <c r="G286" s="11" t="str">
        <f>IF(players[[#This Row],[coh]]=1,"Inactivo",IF(INDEX(players_equipos[activo],MATCH(players[[#This Row],[player_id]],players_equipos[player_id],0))=1,INDEX(players_equipos[nombre],MATCH(players[[#This Row],[player_id]],players_equipos[player_id],0)),"Inactivo"))</f>
        <v>Inactivo</v>
      </c>
      <c r="H286" s="11" t="str" cm="1">
        <f t="array" ref="H286">VLOOKUP(players[[#This Row],[player_id]],IF(players_equipos[categoria]="Monster",players_equipos[],""),8,FALSE)</f>
        <v>Smook</v>
      </c>
      <c r="I286" s="11" cm="1">
        <f t="array" ref="I286">VLOOKUP(players[[#This Row],[player_id]],IF(players_equipos[categoria]="Monster",players_equipos[],""),3,FALSE)</f>
        <v>200</v>
      </c>
      <c r="J286" s="11" t="e" cm="1">
        <f t="array" ref="J286">VLOOKUP(players[[#This Row],[player_id]],IF(players_equipos[categoria]="Sumo",players_equipos[],""),8,FALSE)</f>
        <v>#N/A</v>
      </c>
      <c r="K286" s="11" t="e" cm="1">
        <f t="array" ref="K286">VLOOKUP(players[[#This Row],[player_id]],IF(players_equipos[categoria]="Sumo",players_equipos[],""),3,FALSE)</f>
        <v>#N/A</v>
      </c>
      <c r="L286" s="11" t="e" cm="1">
        <f t="array" ref="L286">VLOOKUP(players[[#This Row],[player_id]],IF(players_equipos[categoria]="Rover",players_equipos[],""),8,FALSE)</f>
        <v>#N/A</v>
      </c>
      <c r="M286" s="11" t="e" cm="1">
        <f t="array" ref="M286">VLOOKUP(players[[#This Row],[player_id]],IF(players_equipos[categoria]="Rover",players_equipos[],""),3,FALSE)</f>
        <v>#N/A</v>
      </c>
      <c r="N286" s="11">
        <f>SUMIF(eventos[player_id],players[[#This Row],[player_id]],eventos[puntos])+SUMIF(asistencia_eventos[player_id],players[[#This Row],[player_id]],asistencia_eventos[puntos])</f>
        <v>0</v>
      </c>
      <c r="O286" s="8"/>
      <c r="Q286"/>
    </row>
    <row r="287" spans="1:17" x14ac:dyDescent="0.25">
      <c r="A287">
        <v>1076688</v>
      </c>
      <c r="B287" t="s">
        <v>386</v>
      </c>
      <c r="C287" s="11">
        <f>SUMIF(players_equipos[player_id],players[[#This Row],[player_id]],players_equipos[puntos])+players[[#This Row],[puntos_eventos]]</f>
        <v>200</v>
      </c>
      <c r="D287" s="6" t="str">
        <f>LOOKUP(players[[#This Row],[puntos]],rangos[puntaje],rangos[rango])</f>
        <v>Blanco</v>
      </c>
      <c r="E287" s="4">
        <v>0</v>
      </c>
      <c r="F287" s="11" t="str">
        <f>IF(players[[#This Row],[coh]]=1,"COH",IF(INDEX(players_equipos[activo],MATCH(players[[#This Row],[player_id]],players_equipos[player_id],0))=1,INDEX(players_equipos[casa],MATCH(players[[#This Row],[player_id]],players_equipos[player_id],0)),"Mendigo"))</f>
        <v>Mendigo</v>
      </c>
      <c r="G287" s="11" t="str">
        <f>IF(players[[#This Row],[coh]]=1,"Inactivo",IF(INDEX(players_equipos[activo],MATCH(players[[#This Row],[player_id]],players_equipos[player_id],0))=1,INDEX(players_equipos[nombre],MATCH(players[[#This Row],[player_id]],players_equipos[player_id],0)),"Inactivo"))</f>
        <v>Inactivo</v>
      </c>
      <c r="H287" s="11" t="str" cm="1">
        <f t="array" ref="H287">VLOOKUP(players[[#This Row],[player_id]],IF(players_equipos[categoria]="Monster",players_equipos[],""),8,FALSE)</f>
        <v>Smook</v>
      </c>
      <c r="I287" s="11" cm="1">
        <f t="array" ref="I287">VLOOKUP(players[[#This Row],[player_id]],IF(players_equipos[categoria]="Monster",players_equipos[],""),3,FALSE)</f>
        <v>200</v>
      </c>
      <c r="J287" s="11" t="e" cm="1">
        <f t="array" ref="J287">VLOOKUP(players[[#This Row],[player_id]],IF(players_equipos[categoria]="Sumo",players_equipos[],""),8,FALSE)</f>
        <v>#N/A</v>
      </c>
      <c r="K287" s="11" t="e" cm="1">
        <f t="array" ref="K287">VLOOKUP(players[[#This Row],[player_id]],IF(players_equipos[categoria]="Sumo",players_equipos[],""),3,FALSE)</f>
        <v>#N/A</v>
      </c>
      <c r="L287" s="11" t="e" cm="1">
        <f t="array" ref="L287">VLOOKUP(players[[#This Row],[player_id]],IF(players_equipos[categoria]="Rover",players_equipos[],""),8,FALSE)</f>
        <v>#N/A</v>
      </c>
      <c r="M287" s="11" t="e" cm="1">
        <f t="array" ref="M287">VLOOKUP(players[[#This Row],[player_id]],IF(players_equipos[categoria]="Rover",players_equipos[],""),3,FALSE)</f>
        <v>#N/A</v>
      </c>
      <c r="N287" s="11">
        <f>SUMIF(eventos[player_id],players[[#This Row],[player_id]],eventos[puntos])+SUMIF(asistencia_eventos[player_id],players[[#This Row],[player_id]],asistencia_eventos[puntos])</f>
        <v>0</v>
      </c>
      <c r="O287" s="8"/>
      <c r="Q287"/>
    </row>
    <row r="288" spans="1:17" x14ac:dyDescent="0.25">
      <c r="A288">
        <v>1076680</v>
      </c>
      <c r="B288" t="s">
        <v>305</v>
      </c>
      <c r="C288" s="11">
        <f>SUMIF(players_equipos[player_id],players[[#This Row],[player_id]],players_equipos[puntos])+players[[#This Row],[puntos_eventos]]</f>
        <v>200</v>
      </c>
      <c r="D288" s="6" t="str">
        <f>LOOKUP(players[[#This Row],[puntos]],rangos[puntaje],rangos[rango])</f>
        <v>Blanco</v>
      </c>
      <c r="E288" s="4">
        <v>0</v>
      </c>
      <c r="F288" s="11" t="str">
        <f>IF(players[[#This Row],[coh]]=1,"COH",IF(INDEX(players_equipos[activo],MATCH(players[[#This Row],[player_id]],players_equipos[player_id],0))=1,INDEX(players_equipos[casa],MATCH(players[[#This Row],[player_id]],players_equipos[player_id],0)),"Mendigo"))</f>
        <v>Mendigo</v>
      </c>
      <c r="G288" s="11" t="str">
        <f>IF(players[[#This Row],[coh]]=1,"Inactivo",IF(INDEX(players_equipos[activo],MATCH(players[[#This Row],[player_id]],players_equipos[player_id],0))=1,INDEX(players_equipos[nombre],MATCH(players[[#This Row],[player_id]],players_equipos[player_id],0)),"Inactivo"))</f>
        <v>Inactivo</v>
      </c>
      <c r="H288" s="11" t="str" cm="1">
        <f t="array" ref="H288">VLOOKUP(players[[#This Row],[player_id]],IF(players_equipos[categoria]="Monster",players_equipos[],""),8,FALSE)</f>
        <v>Rino</v>
      </c>
      <c r="I288" s="11" cm="1">
        <f t="array" ref="I288">VLOOKUP(players[[#This Row],[player_id]],IF(players_equipos[categoria]="Monster",players_equipos[],""),3,FALSE)</f>
        <v>200</v>
      </c>
      <c r="J288" s="11" t="e" cm="1">
        <f t="array" ref="J288">VLOOKUP(players[[#This Row],[player_id]],IF(players_equipos[categoria]="Sumo",players_equipos[],""),8,FALSE)</f>
        <v>#N/A</v>
      </c>
      <c r="K288" s="11" t="e" cm="1">
        <f t="array" ref="K288">VLOOKUP(players[[#This Row],[player_id]],IF(players_equipos[categoria]="Sumo",players_equipos[],""),3,FALSE)</f>
        <v>#N/A</v>
      </c>
      <c r="L288" s="11" t="e" cm="1">
        <f t="array" ref="L288">VLOOKUP(players[[#This Row],[player_id]],IF(players_equipos[categoria]="Rover",players_equipos[],""),8,FALSE)</f>
        <v>#N/A</v>
      </c>
      <c r="M288" s="11" t="e" cm="1">
        <f t="array" ref="M288">VLOOKUP(players[[#This Row],[player_id]],IF(players_equipos[categoria]="Rover",players_equipos[],""),3,FALSE)</f>
        <v>#N/A</v>
      </c>
      <c r="N288" s="11">
        <f>SUMIF(eventos[player_id],players[[#This Row],[player_id]],eventos[puntos])+SUMIF(asistencia_eventos[player_id],players[[#This Row],[player_id]],asistencia_eventos[puntos])</f>
        <v>0</v>
      </c>
      <c r="O288" s="8"/>
      <c r="Q288"/>
    </row>
    <row r="289" spans="1:17" x14ac:dyDescent="0.25">
      <c r="A289">
        <v>1075154</v>
      </c>
      <c r="B289" t="s">
        <v>312</v>
      </c>
      <c r="C289" s="11">
        <f>SUMIF(players_equipos[player_id],players[[#This Row],[player_id]],players_equipos[puntos])+players[[#This Row],[puntos_eventos]]</f>
        <v>200</v>
      </c>
      <c r="D289" s="6" t="str">
        <f>LOOKUP(players[[#This Row],[puntos]],rangos[puntaje],rangos[rango])</f>
        <v>Blanco</v>
      </c>
      <c r="E289" s="4">
        <v>0</v>
      </c>
      <c r="F289" s="11" t="str">
        <f>IF(players[[#This Row],[coh]]=1,"COH",IF(INDEX(players_equipos[activo],MATCH(players[[#This Row],[player_id]],players_equipos[player_id],0))=1,INDEX(players_equipos[casa],MATCH(players[[#This Row],[player_id]],players_equipos[player_id],0)),"Mendigo"))</f>
        <v>Mendigo</v>
      </c>
      <c r="G289" s="11" t="str">
        <f>IF(players[[#This Row],[coh]]=1,"Inactivo",IF(INDEX(players_equipos[activo],MATCH(players[[#This Row],[player_id]],players_equipos[player_id],0))=1,INDEX(players_equipos[nombre],MATCH(players[[#This Row],[player_id]],players_equipos[player_id],0)),"Inactivo"))</f>
        <v>Inactivo</v>
      </c>
      <c r="H289" s="11" t="str" cm="1">
        <f t="array" ref="H289">VLOOKUP(players[[#This Row],[player_id]],IF(players_equipos[categoria]="Monster",players_equipos[],""),8,FALSE)</f>
        <v>Smook</v>
      </c>
      <c r="I289" s="11" cm="1">
        <f t="array" ref="I289">VLOOKUP(players[[#This Row],[player_id]],IF(players_equipos[categoria]="Monster",players_equipos[],""),3,FALSE)</f>
        <v>200</v>
      </c>
      <c r="J289" s="11" t="e" cm="1">
        <f t="array" ref="J289">VLOOKUP(players[[#This Row],[player_id]],IF(players_equipos[categoria]="Sumo",players_equipos[],""),8,FALSE)</f>
        <v>#N/A</v>
      </c>
      <c r="K289" s="11" t="e" cm="1">
        <f t="array" ref="K289">VLOOKUP(players[[#This Row],[player_id]],IF(players_equipos[categoria]="Sumo",players_equipos[],""),3,FALSE)</f>
        <v>#N/A</v>
      </c>
      <c r="L289" s="11" t="e" cm="1">
        <f t="array" ref="L289">VLOOKUP(players[[#This Row],[player_id]],IF(players_equipos[categoria]="Rover",players_equipos[],""),8,FALSE)</f>
        <v>#N/A</v>
      </c>
      <c r="M289" s="11" t="e" cm="1">
        <f t="array" ref="M289">VLOOKUP(players[[#This Row],[player_id]],IF(players_equipos[categoria]="Rover",players_equipos[],""),3,FALSE)</f>
        <v>#N/A</v>
      </c>
      <c r="N289" s="11">
        <f>SUMIF(eventos[player_id],players[[#This Row],[player_id]],eventos[puntos])+SUMIF(asistencia_eventos[player_id],players[[#This Row],[player_id]],asistencia_eventos[puntos])</f>
        <v>0</v>
      </c>
      <c r="O289" s="8"/>
      <c r="Q289"/>
    </row>
    <row r="290" spans="1:17" x14ac:dyDescent="0.25">
      <c r="A290">
        <v>1074577</v>
      </c>
      <c r="B290" t="s">
        <v>317</v>
      </c>
      <c r="C290" s="11">
        <f>SUMIF(players_equipos[player_id],players[[#This Row],[player_id]],players_equipos[puntos])+players[[#This Row],[puntos_eventos]]</f>
        <v>200</v>
      </c>
      <c r="D290" s="6" t="str">
        <f>LOOKUP(players[[#This Row],[puntos]],rangos[puntaje],rangos[rango])</f>
        <v>Blanco</v>
      </c>
      <c r="E290" s="4">
        <v>0</v>
      </c>
      <c r="F290" s="11" t="str">
        <f>IF(players[[#This Row],[coh]]=1,"COH",IF(INDEX(players_equipos[activo],MATCH(players[[#This Row],[player_id]],players_equipos[player_id],0))=1,INDEX(players_equipos[casa],MATCH(players[[#This Row],[player_id]],players_equipos[player_id],0)),"Mendigo"))</f>
        <v>Mendigo</v>
      </c>
      <c r="G290" s="11" t="str">
        <f>IF(players[[#This Row],[coh]]=1,"Inactivo",IF(INDEX(players_equipos[activo],MATCH(players[[#This Row],[player_id]],players_equipos[player_id],0))=1,INDEX(players_equipos[nombre],MATCH(players[[#This Row],[player_id]],players_equipos[player_id],0)),"Inactivo"))</f>
        <v>Inactivo</v>
      </c>
      <c r="H290" s="11" t="str" cm="1">
        <f t="array" ref="H290">VLOOKUP(players[[#This Row],[player_id]],IF(players_equipos[categoria]="Monster",players_equipos[],""),8,FALSE)</f>
        <v>Rino</v>
      </c>
      <c r="I290" s="11" cm="1">
        <f t="array" ref="I290">VLOOKUP(players[[#This Row],[player_id]],IF(players_equipos[categoria]="Monster",players_equipos[],""),3,FALSE)</f>
        <v>200</v>
      </c>
      <c r="J290" s="11" t="e" cm="1">
        <f t="array" ref="J290">VLOOKUP(players[[#This Row],[player_id]],IF(players_equipos[categoria]="Sumo",players_equipos[],""),8,FALSE)</f>
        <v>#N/A</v>
      </c>
      <c r="K290" s="11" t="e" cm="1">
        <f t="array" ref="K290">VLOOKUP(players[[#This Row],[player_id]],IF(players_equipos[categoria]="Sumo",players_equipos[],""),3,FALSE)</f>
        <v>#N/A</v>
      </c>
      <c r="L290" s="11" t="e" cm="1">
        <f t="array" ref="L290">VLOOKUP(players[[#This Row],[player_id]],IF(players_equipos[categoria]="Rover",players_equipos[],""),8,FALSE)</f>
        <v>#N/A</v>
      </c>
      <c r="M290" s="11" t="e" cm="1">
        <f t="array" ref="M290">VLOOKUP(players[[#This Row],[player_id]],IF(players_equipos[categoria]="Rover",players_equipos[],""),3,FALSE)</f>
        <v>#N/A</v>
      </c>
      <c r="N290" s="11">
        <f>SUMIF(eventos[player_id],players[[#This Row],[player_id]],eventos[puntos])+SUMIF(asistencia_eventos[player_id],players[[#This Row],[player_id]],asistencia_eventos[puntos])</f>
        <v>0</v>
      </c>
      <c r="O290" s="8"/>
      <c r="Q290"/>
    </row>
    <row r="291" spans="1:17" x14ac:dyDescent="0.25">
      <c r="A291">
        <v>1074529</v>
      </c>
      <c r="B291" t="s">
        <v>319</v>
      </c>
      <c r="C291" s="11">
        <f>SUMIF(players_equipos[player_id],players[[#This Row],[player_id]],players_equipos[puntos])+players[[#This Row],[puntos_eventos]]</f>
        <v>200</v>
      </c>
      <c r="D291" s="6" t="str">
        <f>LOOKUP(players[[#This Row],[puntos]],rangos[puntaje],rangos[rango])</f>
        <v>Blanco</v>
      </c>
      <c r="E291" s="4">
        <v>0</v>
      </c>
      <c r="F291" s="11" t="str">
        <f>IF(players[[#This Row],[coh]]=1,"COH",IF(INDEX(players_equipos[activo],MATCH(players[[#This Row],[player_id]],players_equipos[player_id],0))=1,INDEX(players_equipos[casa],MATCH(players[[#This Row],[player_id]],players_equipos[player_id],0)),"Mendigo"))</f>
        <v>Mendigo</v>
      </c>
      <c r="G291" s="11" t="str">
        <f>IF(players[[#This Row],[coh]]=1,"Inactivo",IF(INDEX(players_equipos[activo],MATCH(players[[#This Row],[player_id]],players_equipos[player_id],0))=1,INDEX(players_equipos[nombre],MATCH(players[[#This Row],[player_id]],players_equipos[player_id],0)),"Inactivo"))</f>
        <v>Inactivo</v>
      </c>
      <c r="H291" s="11" t="str" cm="1">
        <f t="array" ref="H291">VLOOKUP(players[[#This Row],[player_id]],IF(players_equipos[categoria]="Monster",players_equipos[],""),8,FALSE)</f>
        <v>Equipo: NDE; Robot:Oie-C</v>
      </c>
      <c r="I291" s="11" cm="1">
        <f t="array" ref="I291">VLOOKUP(players[[#This Row],[player_id]],IF(players_equipos[categoria]="Monster",players_equipos[],""),3,FALSE)</f>
        <v>200</v>
      </c>
      <c r="J291" s="11" t="e" cm="1">
        <f t="array" ref="J291">VLOOKUP(players[[#This Row],[player_id]],IF(players_equipos[categoria]="Sumo",players_equipos[],""),8,FALSE)</f>
        <v>#N/A</v>
      </c>
      <c r="K291" s="11" t="e" cm="1">
        <f t="array" ref="K291">VLOOKUP(players[[#This Row],[player_id]],IF(players_equipos[categoria]="Sumo",players_equipos[],""),3,FALSE)</f>
        <v>#N/A</v>
      </c>
      <c r="L291" s="11" t="e" cm="1">
        <f t="array" ref="L291">VLOOKUP(players[[#This Row],[player_id]],IF(players_equipos[categoria]="Rover",players_equipos[],""),8,FALSE)</f>
        <v>#N/A</v>
      </c>
      <c r="M291" s="11" t="e" cm="1">
        <f t="array" ref="M291">VLOOKUP(players[[#This Row],[player_id]],IF(players_equipos[categoria]="Rover",players_equipos[],""),3,FALSE)</f>
        <v>#N/A</v>
      </c>
      <c r="N291" s="11">
        <f>SUMIF(eventos[player_id],players[[#This Row],[player_id]],eventos[puntos])+SUMIF(asistencia_eventos[player_id],players[[#This Row],[player_id]],asistencia_eventos[puntos])</f>
        <v>0</v>
      </c>
      <c r="O291" s="8"/>
      <c r="Q291"/>
    </row>
    <row r="292" spans="1:17" x14ac:dyDescent="0.25">
      <c r="A292">
        <v>1070640</v>
      </c>
      <c r="B292" t="s">
        <v>338</v>
      </c>
      <c r="C292" s="11">
        <f>SUMIF(players_equipos[player_id],players[[#This Row],[player_id]],players_equipos[puntos])+players[[#This Row],[puntos_eventos]]</f>
        <v>200</v>
      </c>
      <c r="D292" s="6" t="str">
        <f>LOOKUP(players[[#This Row],[puntos]],rangos[puntaje],rangos[rango])</f>
        <v>Blanco</v>
      </c>
      <c r="E292" s="4">
        <v>0</v>
      </c>
      <c r="F292" s="11" t="str">
        <f>IF(players[[#This Row],[coh]]=1,"COH",IF(INDEX(players_equipos[activo],MATCH(players[[#This Row],[player_id]],players_equipos[player_id],0))=1,INDEX(players_equipos[casa],MATCH(players[[#This Row],[player_id]],players_equipos[player_id],0)),"Mendigo"))</f>
        <v>Mendigo</v>
      </c>
      <c r="G292" s="11" t="str">
        <f>IF(players[[#This Row],[coh]]=1,"Inactivo",IF(INDEX(players_equipos[activo],MATCH(players[[#This Row],[player_id]],players_equipos[player_id],0))=1,INDEX(players_equipos[nombre],MATCH(players[[#This Row],[player_id]],players_equipos[player_id],0)),"Inactivo"))</f>
        <v>Inactivo</v>
      </c>
      <c r="H292" s="11" t="str" cm="1">
        <f t="array" ref="H292">VLOOKUP(players[[#This Row],[player_id]],IF(players_equipos[categoria]="Monster",players_equipos[],""),8,FALSE)</f>
        <v>Takeshi</v>
      </c>
      <c r="I292" s="11" cm="1">
        <f t="array" ref="I292">VLOOKUP(players[[#This Row],[player_id]],IF(players_equipos[categoria]="Monster",players_equipos[],""),3,FALSE)</f>
        <v>200</v>
      </c>
      <c r="J292" s="11" t="e" cm="1">
        <f t="array" ref="J292">VLOOKUP(players[[#This Row],[player_id]],IF(players_equipos[categoria]="Sumo",players_equipos[],""),8,FALSE)</f>
        <v>#N/A</v>
      </c>
      <c r="K292" s="11" t="e" cm="1">
        <f t="array" ref="K292">VLOOKUP(players[[#This Row],[player_id]],IF(players_equipos[categoria]="Sumo",players_equipos[],""),3,FALSE)</f>
        <v>#N/A</v>
      </c>
      <c r="L292" s="11" t="e" cm="1">
        <f t="array" ref="L292">VLOOKUP(players[[#This Row],[player_id]],IF(players_equipos[categoria]="Rover",players_equipos[],""),8,FALSE)</f>
        <v>#N/A</v>
      </c>
      <c r="M292" s="11" t="e" cm="1">
        <f t="array" ref="M292">VLOOKUP(players[[#This Row],[player_id]],IF(players_equipos[categoria]="Rover",players_equipos[],""),3,FALSE)</f>
        <v>#N/A</v>
      </c>
      <c r="N292" s="11">
        <f>SUMIF(eventos[player_id],players[[#This Row],[player_id]],eventos[puntos])+SUMIF(asistencia_eventos[player_id],players[[#This Row],[player_id]],asistencia_eventos[puntos])</f>
        <v>0</v>
      </c>
      <c r="O292" s="8"/>
      <c r="Q292"/>
    </row>
    <row r="293" spans="1:17" x14ac:dyDescent="0.25">
      <c r="A293">
        <v>1066156</v>
      </c>
      <c r="B293" t="s">
        <v>390</v>
      </c>
      <c r="C293" s="11">
        <f>SUMIF(players_equipos[player_id],players[[#This Row],[player_id]],players_equipos[puntos])+players[[#This Row],[puntos_eventos]]</f>
        <v>200</v>
      </c>
      <c r="D293" s="6" t="str">
        <f>LOOKUP(players[[#This Row],[puntos]],rangos[puntaje],rangos[rango])</f>
        <v>Blanco</v>
      </c>
      <c r="E293" s="4">
        <v>0</v>
      </c>
      <c r="F293" s="11" t="str">
        <f>IF(players[[#This Row],[coh]]=1,"COH",IF(INDEX(players_equipos[activo],MATCH(players[[#This Row],[player_id]],players_equipos[player_id],0))=1,INDEX(players_equipos[casa],MATCH(players[[#This Row],[player_id]],players_equipos[player_id],0)),"Mendigo"))</f>
        <v>Mendigo</v>
      </c>
      <c r="G293" s="11" t="str">
        <f>IF(players[[#This Row],[coh]]=1,"Inactivo",IF(INDEX(players_equipos[activo],MATCH(players[[#This Row],[player_id]],players_equipos[player_id],0))=1,INDEX(players_equipos[nombre],MATCH(players[[#This Row],[player_id]],players_equipos[player_id],0)),"Inactivo"))</f>
        <v>Inactivo</v>
      </c>
      <c r="H293" s="11" t="e" cm="1">
        <f t="array" ref="H293">VLOOKUP(players[[#This Row],[player_id]],IF(players_equipos[categoria]="Monster",players_equipos[],""),8,FALSE)</f>
        <v>#N/A</v>
      </c>
      <c r="I293" s="11" t="e" cm="1">
        <f t="array" ref="I293">VLOOKUP(players[[#This Row],[player_id]],IF(players_equipos[categoria]="Monster",players_equipos[],""),3,FALSE)</f>
        <v>#N/A</v>
      </c>
      <c r="J293" s="11" t="e" cm="1">
        <f t="array" ref="J293">VLOOKUP(players[[#This Row],[player_id]],IF(players_equipos[categoria]="Sumo",players_equipos[],""),8,FALSE)</f>
        <v>#N/A</v>
      </c>
      <c r="K293" s="11" t="e" cm="1">
        <f t="array" ref="K293">VLOOKUP(players[[#This Row],[player_id]],IF(players_equipos[categoria]="Sumo",players_equipos[],""),3,FALSE)</f>
        <v>#N/A</v>
      </c>
      <c r="L293" s="11" t="e" cm="1">
        <f t="array" ref="L293">VLOOKUP(players[[#This Row],[player_id]],IF(players_equipos[categoria]="Rover",players_equipos[],""),8,FALSE)</f>
        <v>#N/A</v>
      </c>
      <c r="M293" s="11" t="e" cm="1">
        <f t="array" ref="M293">VLOOKUP(players[[#This Row],[player_id]],IF(players_equipos[categoria]="Rover",players_equipos[],""),3,FALSE)</f>
        <v>#N/A</v>
      </c>
      <c r="N293" s="11">
        <f>SUMIF(eventos[player_id],players[[#This Row],[player_id]],eventos[puntos])+SUMIF(asistencia_eventos[player_id],players[[#This Row],[player_id]],asistencia_eventos[puntos])</f>
        <v>0</v>
      </c>
      <c r="O293" s="8"/>
      <c r="Q293"/>
    </row>
    <row r="294" spans="1:17" x14ac:dyDescent="0.25">
      <c r="A294">
        <v>1065825</v>
      </c>
      <c r="B294" t="s">
        <v>355</v>
      </c>
      <c r="C294" s="11">
        <f>SUMIF(players_equipos[player_id],players[[#This Row],[player_id]],players_equipos[puntos])+players[[#This Row],[puntos_eventos]]</f>
        <v>200</v>
      </c>
      <c r="D294" s="6" t="str">
        <f>LOOKUP(players[[#This Row],[puntos]],rangos[puntaje],rangos[rango])</f>
        <v>Blanco</v>
      </c>
      <c r="E294" s="4">
        <v>0</v>
      </c>
      <c r="F294" s="11" t="str">
        <f>IF(players[[#This Row],[coh]]=1,"COH",IF(INDEX(players_equipos[activo],MATCH(players[[#This Row],[player_id]],players_equipos[player_id],0))=1,INDEX(players_equipos[casa],MATCH(players[[#This Row],[player_id]],players_equipos[player_id],0)),"Mendigo"))</f>
        <v>Mendigo</v>
      </c>
      <c r="G294" s="11" t="str">
        <f>IF(players[[#This Row],[coh]]=1,"Inactivo",IF(INDEX(players_equipos[activo],MATCH(players[[#This Row],[player_id]],players_equipos[player_id],0))=1,INDEX(players_equipos[nombre],MATCH(players[[#This Row],[player_id]],players_equipos[player_id],0)),"Inactivo"))</f>
        <v>Inactivo</v>
      </c>
      <c r="H294" s="11" t="e" cm="1">
        <f t="array" ref="H294">VLOOKUP(players[[#This Row],[player_id]],IF(players_equipos[categoria]="Monster",players_equipos[],""),8,FALSE)</f>
        <v>#N/A</v>
      </c>
      <c r="I294" s="11" t="e" cm="1">
        <f t="array" ref="I294">VLOOKUP(players[[#This Row],[player_id]],IF(players_equipos[categoria]="Monster",players_equipos[],""),3,FALSE)</f>
        <v>#N/A</v>
      </c>
      <c r="J294" s="11" t="e" cm="1">
        <f t="array" ref="J294">VLOOKUP(players[[#This Row],[player_id]],IF(players_equipos[categoria]="Sumo",players_equipos[],""),8,FALSE)</f>
        <v>#N/A</v>
      </c>
      <c r="K294" s="11" t="e" cm="1">
        <f t="array" ref="K294">VLOOKUP(players[[#This Row],[player_id]],IF(players_equipos[categoria]="Sumo",players_equipos[],""),3,FALSE)</f>
        <v>#N/A</v>
      </c>
      <c r="L294" s="11" t="e" cm="1">
        <f t="array" ref="L294">VLOOKUP(players[[#This Row],[player_id]],IF(players_equipos[categoria]="Rover",players_equipos[],""),8,FALSE)</f>
        <v>#N/A</v>
      </c>
      <c r="M294" s="11" t="e" cm="1">
        <f t="array" ref="M294">VLOOKUP(players[[#This Row],[player_id]],IF(players_equipos[categoria]="Rover",players_equipos[],""),3,FALSE)</f>
        <v>#N/A</v>
      </c>
      <c r="N294" s="11">
        <f>SUMIF(eventos[player_id],players[[#This Row],[player_id]],eventos[puntos])+SUMIF(asistencia_eventos[player_id],players[[#This Row],[player_id]],asistencia_eventos[puntos])</f>
        <v>0</v>
      </c>
      <c r="O294" s="8"/>
      <c r="Q294"/>
    </row>
    <row r="295" spans="1:17" x14ac:dyDescent="0.25">
      <c r="A295">
        <v>1064636</v>
      </c>
      <c r="B295" t="s">
        <v>391</v>
      </c>
      <c r="C295" s="11">
        <f>SUMIF(players_equipos[player_id],players[[#This Row],[player_id]],players_equipos[puntos])+players[[#This Row],[puntos_eventos]]</f>
        <v>200</v>
      </c>
      <c r="D295" s="6" t="str">
        <f>LOOKUP(players[[#This Row],[puntos]],rangos[puntaje],rangos[rango])</f>
        <v>Blanco</v>
      </c>
      <c r="E295" s="4">
        <v>0</v>
      </c>
      <c r="F295" s="11" t="str">
        <f>IF(players[[#This Row],[coh]]=1,"COH",IF(INDEX(players_equipos[activo],MATCH(players[[#This Row],[player_id]],players_equipos[player_id],0))=1,INDEX(players_equipos[casa],MATCH(players[[#This Row],[player_id]],players_equipos[player_id],0)),"Mendigo"))</f>
        <v>Mendigo</v>
      </c>
      <c r="G295" s="11" t="str">
        <f>IF(players[[#This Row],[coh]]=1,"Inactivo",IF(INDEX(players_equipos[activo],MATCH(players[[#This Row],[player_id]],players_equipos[player_id],0))=1,INDEX(players_equipos[nombre],MATCH(players[[#This Row],[player_id]],players_equipos[player_id],0)),"Inactivo"))</f>
        <v>Inactivo</v>
      </c>
      <c r="H295" s="11" t="e" cm="1">
        <f t="array" ref="H295">VLOOKUP(players[[#This Row],[player_id]],IF(players_equipos[categoria]="Monster",players_equipos[],""),8,FALSE)</f>
        <v>#N/A</v>
      </c>
      <c r="I295" s="11" t="e" cm="1">
        <f t="array" ref="I295">VLOOKUP(players[[#This Row],[player_id]],IF(players_equipos[categoria]="Monster",players_equipos[],""),3,FALSE)</f>
        <v>#N/A</v>
      </c>
      <c r="J295" s="11" t="e" cm="1">
        <f t="array" ref="J295">VLOOKUP(players[[#This Row],[player_id]],IF(players_equipos[categoria]="Sumo",players_equipos[],""),8,FALSE)</f>
        <v>#N/A</v>
      </c>
      <c r="K295" s="11" t="e" cm="1">
        <f t="array" ref="K295">VLOOKUP(players[[#This Row],[player_id]],IF(players_equipos[categoria]="Sumo",players_equipos[],""),3,FALSE)</f>
        <v>#N/A</v>
      </c>
      <c r="L295" s="11" t="e" cm="1">
        <f t="array" ref="L295">VLOOKUP(players[[#This Row],[player_id]],IF(players_equipos[categoria]="Rover",players_equipos[],""),8,FALSE)</f>
        <v>#N/A</v>
      </c>
      <c r="M295" s="11" t="e" cm="1">
        <f t="array" ref="M295">VLOOKUP(players[[#This Row],[player_id]],IF(players_equipos[categoria]="Rover",players_equipos[],""),3,FALSE)</f>
        <v>#N/A</v>
      </c>
      <c r="N295" s="11">
        <f>SUMIF(eventos[player_id],players[[#This Row],[player_id]],eventos[puntos])+SUMIF(asistencia_eventos[player_id],players[[#This Row],[player_id]],asistencia_eventos[puntos])</f>
        <v>0</v>
      </c>
      <c r="O295" s="8"/>
      <c r="Q295"/>
    </row>
    <row r="296" spans="1:17" x14ac:dyDescent="0.25">
      <c r="A296">
        <v>1006</v>
      </c>
      <c r="B296" t="s">
        <v>27</v>
      </c>
      <c r="C296" s="11">
        <f>SUMIF(players_equipos[player_id],players[[#This Row],[player_id]],players_equipos[puntos])+players[[#This Row],[puntos_eventos]]</f>
        <v>200</v>
      </c>
      <c r="D296" s="6" t="str">
        <f>LOOKUP(players[[#This Row],[puntos]],rangos[puntaje],rangos[rango])</f>
        <v>Blanco</v>
      </c>
      <c r="E296" s="4">
        <v>0</v>
      </c>
      <c r="F296" s="11" t="str">
        <f>IF(players[[#This Row],[coh]]=1,"COH",IF(INDEX(players_equipos[activo],MATCH(players[[#This Row],[player_id]],players_equipos[player_id],0))=1,INDEX(players_equipos[casa],MATCH(players[[#This Row],[player_id]],players_equipos[player_id],0)),"Mendigo"))</f>
        <v>Blue Team</v>
      </c>
      <c r="G296" s="11" t="str">
        <f>IF(players[[#This Row],[coh]]=1,"Inactivo",IF(INDEX(players_equipos[activo],MATCH(players[[#This Row],[player_id]],players_equipos[player_id],0))=1,INDEX(players_equipos[nombre],MATCH(players[[#This Row],[player_id]],players_equipos[player_id],0)),"Inactivo"))</f>
        <v>Skrapjunk</v>
      </c>
      <c r="H296" s="11" t="str" cm="1">
        <f t="array" ref="H296">VLOOKUP(players[[#This Row],[player_id]],IF(players_equipos[categoria]="Monster",players_equipos[],""),8,FALSE)</f>
        <v>Skrapjunk</v>
      </c>
      <c r="I296" s="11" cm="1">
        <f t="array" ref="I296">VLOOKUP(players[[#This Row],[player_id]],IF(players_equipos[categoria]="Monster",players_equipos[],""),3,FALSE)</f>
        <v>200</v>
      </c>
      <c r="J296" s="11" t="e" cm="1">
        <f t="array" ref="J296">VLOOKUP(players[[#This Row],[player_id]],IF(players_equipos[categoria]="Sumo",players_equipos[],""),8,FALSE)</f>
        <v>#N/A</v>
      </c>
      <c r="K296" s="11" t="e" cm="1">
        <f t="array" ref="K296">VLOOKUP(players[[#This Row],[player_id]],IF(players_equipos[categoria]="Sumo",players_equipos[],""),3,FALSE)</f>
        <v>#N/A</v>
      </c>
      <c r="L296" s="11" t="e" cm="1">
        <f t="array" ref="L296">VLOOKUP(players[[#This Row],[player_id]],IF(players_equipos[categoria]="Rover",players_equipos[],""),8,FALSE)</f>
        <v>#N/A</v>
      </c>
      <c r="M296" s="11" t="e" cm="1">
        <f t="array" ref="M296">VLOOKUP(players[[#This Row],[player_id]],IF(players_equipos[categoria]="Rover",players_equipos[],""),3,FALSE)</f>
        <v>#N/A</v>
      </c>
      <c r="N296" s="11">
        <f>SUMIF(eventos[player_id],players[[#This Row],[player_id]],eventos[puntos])+SUMIF(asistencia_eventos[player_id],players[[#This Row],[player_id]],asistencia_eventos[puntos])</f>
        <v>0</v>
      </c>
      <c r="O296" s="8"/>
      <c r="Q296"/>
    </row>
    <row r="297" spans="1:17" x14ac:dyDescent="0.25">
      <c r="A297">
        <v>1005</v>
      </c>
      <c r="B297" t="s">
        <v>26</v>
      </c>
      <c r="C297" s="11">
        <f>SUMIF(players_equipos[player_id],players[[#This Row],[player_id]],players_equipos[puntos])+players[[#This Row],[puntos_eventos]]</f>
        <v>200</v>
      </c>
      <c r="D297" s="6" t="str">
        <f>LOOKUP(players[[#This Row],[puntos]],rangos[puntaje],rangos[rango])</f>
        <v>Blanco</v>
      </c>
      <c r="E297" s="4">
        <v>0</v>
      </c>
      <c r="F297" s="11" t="str">
        <f>IF(players[[#This Row],[coh]]=1,"COH",IF(INDEX(players_equipos[activo],MATCH(players[[#This Row],[player_id]],players_equipos[player_id],0))=1,INDEX(players_equipos[casa],MATCH(players[[#This Row],[player_id]],players_equipos[player_id],0)),"Mendigo"))</f>
        <v>Blue Team</v>
      </c>
      <c r="G297" s="11" t="str">
        <f>IF(players[[#This Row],[coh]]=1,"Inactivo",IF(INDEX(players_equipos[activo],MATCH(players[[#This Row],[player_id]],players_equipos[player_id],0))=1,INDEX(players_equipos[nombre],MATCH(players[[#This Row],[player_id]],players_equipos[player_id],0)),"Inactivo"))</f>
        <v>Skrapjunk</v>
      </c>
      <c r="H297" s="11" t="str" cm="1">
        <f t="array" ref="H297">VLOOKUP(players[[#This Row],[player_id]],IF(players_equipos[categoria]="Monster",players_equipos[],""),8,FALSE)</f>
        <v>Skrapjunk</v>
      </c>
      <c r="I297" s="11" cm="1">
        <f t="array" ref="I297">VLOOKUP(players[[#This Row],[player_id]],IF(players_equipos[categoria]="Monster",players_equipos[],""),3,FALSE)</f>
        <v>200</v>
      </c>
      <c r="J297" s="11" t="e" cm="1">
        <f t="array" ref="J297">VLOOKUP(players[[#This Row],[player_id]],IF(players_equipos[categoria]="Sumo",players_equipos[],""),8,FALSE)</f>
        <v>#N/A</v>
      </c>
      <c r="K297" s="11" t="e" cm="1">
        <f t="array" ref="K297">VLOOKUP(players[[#This Row],[player_id]],IF(players_equipos[categoria]="Sumo",players_equipos[],""),3,FALSE)</f>
        <v>#N/A</v>
      </c>
      <c r="L297" s="11" t="e" cm="1">
        <f t="array" ref="L297">VLOOKUP(players[[#This Row],[player_id]],IF(players_equipos[categoria]="Rover",players_equipos[],""),8,FALSE)</f>
        <v>#N/A</v>
      </c>
      <c r="M297" s="11" t="e" cm="1">
        <f t="array" ref="M297">VLOOKUP(players[[#This Row],[player_id]],IF(players_equipos[categoria]="Rover",players_equipos[],""),3,FALSE)</f>
        <v>#N/A</v>
      </c>
      <c r="N297" s="11">
        <f>SUMIF(eventos[player_id],players[[#This Row],[player_id]],eventos[puntos])+SUMIF(asistencia_eventos[player_id],players[[#This Row],[player_id]],asistencia_eventos[puntos])</f>
        <v>0</v>
      </c>
      <c r="O297" s="8"/>
      <c r="Q297"/>
    </row>
    <row r="298" spans="1:17" x14ac:dyDescent="0.25">
      <c r="A298">
        <v>1003</v>
      </c>
      <c r="B298" t="s">
        <v>365</v>
      </c>
      <c r="C298" s="11">
        <f>SUMIF(players_equipos[player_id],players[[#This Row],[player_id]],players_equipos[puntos])+players[[#This Row],[puntos_eventos]]</f>
        <v>200</v>
      </c>
      <c r="D298" s="6" t="str">
        <f>LOOKUP(players[[#This Row],[puntos]],rangos[puntaje],rangos[rango])</f>
        <v>Blanco</v>
      </c>
      <c r="E298" s="4">
        <v>0</v>
      </c>
      <c r="F298" s="11" t="str">
        <f>IF(players[[#This Row],[coh]]=1,"COH",IF(INDEX(players_equipos[activo],MATCH(players[[#This Row],[player_id]],players_equipos[player_id],0))=1,INDEX(players_equipos[casa],MATCH(players[[#This Row],[player_id]],players_equipos[player_id],0)),"Mendigo"))</f>
        <v>Mendigo</v>
      </c>
      <c r="G298" s="11" t="str">
        <f>IF(players[[#This Row],[coh]]=1,"Inactivo",IF(INDEX(players_equipos[activo],MATCH(players[[#This Row],[player_id]],players_equipos[player_id],0))=1,INDEX(players_equipos[nombre],MATCH(players[[#This Row],[player_id]],players_equipos[player_id],0)),"Inactivo"))</f>
        <v>Inactivo</v>
      </c>
      <c r="H298" s="11" t="str" cm="1">
        <f t="array" ref="H298">VLOOKUP(players[[#This Row],[player_id]],IF(players_equipos[categoria]="Monster",players_equipos[],""),8,FALSE)</f>
        <v>Takeshi</v>
      </c>
      <c r="I298" s="11" cm="1">
        <f t="array" ref="I298">VLOOKUP(players[[#This Row],[player_id]],IF(players_equipos[categoria]="Monster",players_equipos[],""),3,FALSE)</f>
        <v>200</v>
      </c>
      <c r="J298" s="11" t="e" cm="1">
        <f t="array" ref="J298">VLOOKUP(players[[#This Row],[player_id]],IF(players_equipos[categoria]="Sumo",players_equipos[],""),8,FALSE)</f>
        <v>#N/A</v>
      </c>
      <c r="K298" s="11" t="e" cm="1">
        <f t="array" ref="K298">VLOOKUP(players[[#This Row],[player_id]],IF(players_equipos[categoria]="Sumo",players_equipos[],""),3,FALSE)</f>
        <v>#N/A</v>
      </c>
      <c r="L298" s="11" t="e" cm="1">
        <f t="array" ref="L298">VLOOKUP(players[[#This Row],[player_id]],IF(players_equipos[categoria]="Rover",players_equipos[],""),8,FALSE)</f>
        <v>#N/A</v>
      </c>
      <c r="M298" s="11" t="e" cm="1">
        <f t="array" ref="M298">VLOOKUP(players[[#This Row],[player_id]],IF(players_equipos[categoria]="Rover",players_equipos[],""),3,FALSE)</f>
        <v>#N/A</v>
      </c>
      <c r="N298" s="11">
        <f>SUMIF(eventos[player_id],players[[#This Row],[player_id]],eventos[puntos])+SUMIF(asistencia_eventos[player_id],players[[#This Row],[player_id]],asistencia_eventos[puntos])</f>
        <v>0</v>
      </c>
      <c r="O298" s="8"/>
      <c r="Q298"/>
    </row>
    <row r="299" spans="1:17" x14ac:dyDescent="0.25">
      <c r="A299">
        <v>1002</v>
      </c>
      <c r="B299" t="s">
        <v>366</v>
      </c>
      <c r="C299" s="11">
        <f>SUMIF(players_equipos[player_id],players[[#This Row],[player_id]],players_equipos[puntos])+players[[#This Row],[puntos_eventos]]</f>
        <v>200</v>
      </c>
      <c r="D299" s="6" t="str">
        <f>LOOKUP(players[[#This Row],[puntos]],rangos[puntaje],rangos[rango])</f>
        <v>Blanco</v>
      </c>
      <c r="E299" s="4">
        <v>0</v>
      </c>
      <c r="F299" s="11" t="str">
        <f>IF(players[[#This Row],[coh]]=1,"COH",IF(INDEX(players_equipos[activo],MATCH(players[[#This Row],[player_id]],players_equipos[player_id],0))=1,INDEX(players_equipos[casa],MATCH(players[[#This Row],[player_id]],players_equipos[player_id],0)),"Mendigo"))</f>
        <v>Mendigo</v>
      </c>
      <c r="G299" s="11" t="str">
        <f>IF(players[[#This Row],[coh]]=1,"Inactivo",IF(INDEX(players_equipos[activo],MATCH(players[[#This Row],[player_id]],players_equipos[player_id],0))=1,INDEX(players_equipos[nombre],MATCH(players[[#This Row],[player_id]],players_equipos[player_id],0)),"Inactivo"))</f>
        <v>Inactivo</v>
      </c>
      <c r="H299" s="11" t="e" cm="1">
        <f t="array" ref="H299">VLOOKUP(players[[#This Row],[player_id]],IF(players_equipos[categoria]="Monster",players_equipos[],""),8,FALSE)</f>
        <v>#N/A</v>
      </c>
      <c r="I299" s="11" t="e" cm="1">
        <f t="array" ref="I299">VLOOKUP(players[[#This Row],[player_id]],IF(players_equipos[categoria]="Monster",players_equipos[],""),3,FALSE)</f>
        <v>#N/A</v>
      </c>
      <c r="J299" s="11" t="str" cm="1">
        <f t="array" ref="J299">VLOOKUP(players[[#This Row],[player_id]],IF(players_equipos[categoria]="Sumo",players_equipos[],""),8,FALSE)</f>
        <v>The Reapers</v>
      </c>
      <c r="K299" s="11" cm="1">
        <f t="array" ref="K299">VLOOKUP(players[[#This Row],[player_id]],IF(players_equipos[categoria]="Sumo",players_equipos[],""),3,FALSE)</f>
        <v>200</v>
      </c>
      <c r="L299" s="11" t="e" cm="1">
        <f t="array" ref="L299">VLOOKUP(players[[#This Row],[player_id]],IF(players_equipos[categoria]="Rover",players_equipos[],""),8,FALSE)</f>
        <v>#N/A</v>
      </c>
      <c r="M299" s="11" t="e" cm="1">
        <f t="array" ref="M299">VLOOKUP(players[[#This Row],[player_id]],IF(players_equipos[categoria]="Rover",players_equipos[],""),3,FALSE)</f>
        <v>#N/A</v>
      </c>
      <c r="N299" s="11">
        <f>SUMIF(eventos[player_id],players[[#This Row],[player_id]],eventos[puntos])+SUMIF(asistencia_eventos[player_id],players[[#This Row],[player_id]],asistencia_eventos[puntos])</f>
        <v>0</v>
      </c>
      <c r="O299" s="8"/>
      <c r="Q299"/>
    </row>
    <row r="300" spans="1:17" x14ac:dyDescent="0.25">
      <c r="A300">
        <v>1075383</v>
      </c>
      <c r="B300" t="s">
        <v>309</v>
      </c>
      <c r="C300" s="11">
        <f>SUMIF(players_equipos[player_id],players[[#This Row],[player_id]],players_equipos[puntos])+players[[#This Row],[puntos_eventos]]</f>
        <v>0</v>
      </c>
      <c r="D300" s="6" t="str">
        <f>LOOKUP(players[[#This Row],[puntos]],rangos[puntaje],rangos[rango])</f>
        <v>Blanco</v>
      </c>
      <c r="E300" s="4">
        <v>0</v>
      </c>
      <c r="F300" s="11" t="str">
        <f>IF(players[[#This Row],[coh]]=1,"COH",IF(INDEX(players_equipos[activo],MATCH(players[[#This Row],[player_id]],players_equipos[player_id],0))=1,INDEX(players_equipos[casa],MATCH(players[[#This Row],[player_id]],players_equipos[player_id],0)),"Mendigo"))</f>
        <v>Mendigo</v>
      </c>
      <c r="G300" s="11" t="str">
        <f>IF(players[[#This Row],[coh]]=1,"Inactivo",IF(INDEX(players_equipos[activo],MATCH(players[[#This Row],[player_id]],players_equipos[player_id],0))=1,INDEX(players_equipos[nombre],MATCH(players[[#This Row],[player_id]],players_equipos[player_id],0)),"Inactivo"))</f>
        <v>Inactivo</v>
      </c>
      <c r="H300" s="11" t="str" cm="1">
        <f t="array" ref="H300">VLOOKUP(players[[#This Row],[player_id]],IF(players_equipos[categoria]="Monster",players_equipos[],""),8,FALSE)</f>
        <v>MECHA WARRIOR</v>
      </c>
      <c r="I300" s="11" cm="1">
        <f t="array" ref="I300">VLOOKUP(players[[#This Row],[player_id]],IF(players_equipos[categoria]="Monster",players_equipos[],""),3,FALSE)</f>
        <v>0</v>
      </c>
      <c r="J300" s="11" t="e" cm="1">
        <f t="array" ref="J300">VLOOKUP(players[[#This Row],[player_id]],IF(players_equipos[categoria]="Sumo",players_equipos[],""),8,FALSE)</f>
        <v>#N/A</v>
      </c>
      <c r="K300" s="11" t="e" cm="1">
        <f t="array" ref="K300">VLOOKUP(players[[#This Row],[player_id]],IF(players_equipos[categoria]="Sumo",players_equipos[],""),3,FALSE)</f>
        <v>#N/A</v>
      </c>
      <c r="L300" s="11" t="e" cm="1">
        <f t="array" ref="L300">VLOOKUP(players[[#This Row],[player_id]],IF(players_equipos[categoria]="Rover",players_equipos[],""),8,FALSE)</f>
        <v>#N/A</v>
      </c>
      <c r="M300" s="11" t="e" cm="1">
        <f t="array" ref="M300">VLOOKUP(players[[#This Row],[player_id]],IF(players_equipos[categoria]="Rover",players_equipos[],""),3,FALSE)</f>
        <v>#N/A</v>
      </c>
      <c r="N300" s="11">
        <f>SUMIF(eventos[player_id],players[[#This Row],[player_id]],eventos[puntos])+SUMIF(asistencia_eventos[player_id],players[[#This Row],[player_id]],asistencia_eventos[puntos])</f>
        <v>0</v>
      </c>
      <c r="O300" s="8"/>
      <c r="Q300"/>
    </row>
    <row r="301" spans="1:17" x14ac:dyDescent="0.25">
      <c r="A301">
        <v>1075266</v>
      </c>
      <c r="B301" t="s">
        <v>311</v>
      </c>
      <c r="C301" s="11">
        <f>SUMIF(players_equipos[player_id],players[[#This Row],[player_id]],players_equipos[puntos])+players[[#This Row],[puntos_eventos]]</f>
        <v>0</v>
      </c>
      <c r="D301" s="6" t="str">
        <f>LOOKUP(players[[#This Row],[puntos]],rangos[puntaje],rangos[rango])</f>
        <v>Blanco</v>
      </c>
      <c r="E301" s="4">
        <v>0</v>
      </c>
      <c r="F301" s="11" t="str">
        <f>IF(players[[#This Row],[coh]]=1,"COH",IF(INDEX(players_equipos[activo],MATCH(players[[#This Row],[player_id]],players_equipos[player_id],0))=1,INDEX(players_equipos[casa],MATCH(players[[#This Row],[player_id]],players_equipos[player_id],0)),"Mendigo"))</f>
        <v>Mendigo</v>
      </c>
      <c r="G301" s="11" t="str">
        <f>IF(players[[#This Row],[coh]]=1,"Inactivo",IF(INDEX(players_equipos[activo],MATCH(players[[#This Row],[player_id]],players_equipos[player_id],0))=1,INDEX(players_equipos[nombre],MATCH(players[[#This Row],[player_id]],players_equipos[player_id],0)),"Inactivo"))</f>
        <v>Inactivo</v>
      </c>
      <c r="H301" s="11" t="str" cm="1">
        <f t="array" ref="H301">VLOOKUP(players[[#This Row],[player_id]],IF(players_equipos[categoria]="Monster",players_equipos[],""),8,FALSE)</f>
        <v>MECHA WARRIOR</v>
      </c>
      <c r="I301" s="11" cm="1">
        <f t="array" ref="I301">VLOOKUP(players[[#This Row],[player_id]],IF(players_equipos[categoria]="Monster",players_equipos[],""),3,FALSE)</f>
        <v>0</v>
      </c>
      <c r="J301" s="11" t="e" cm="1">
        <f t="array" ref="J301">VLOOKUP(players[[#This Row],[player_id]],IF(players_equipos[categoria]="Sumo",players_equipos[],""),8,FALSE)</f>
        <v>#N/A</v>
      </c>
      <c r="K301" s="11" t="e" cm="1">
        <f t="array" ref="K301">VLOOKUP(players[[#This Row],[player_id]],IF(players_equipos[categoria]="Sumo",players_equipos[],""),3,FALSE)</f>
        <v>#N/A</v>
      </c>
      <c r="L301" s="11" t="e" cm="1">
        <f t="array" ref="L301">VLOOKUP(players[[#This Row],[player_id]],IF(players_equipos[categoria]="Rover",players_equipos[],""),8,FALSE)</f>
        <v>#N/A</v>
      </c>
      <c r="M301" s="11" t="e" cm="1">
        <f t="array" ref="M301">VLOOKUP(players[[#This Row],[player_id]],IF(players_equipos[categoria]="Rover",players_equipos[],""),3,FALSE)</f>
        <v>#N/A</v>
      </c>
      <c r="N301" s="11">
        <f>SUMIF(eventos[player_id],players[[#This Row],[player_id]],eventos[puntos])+SUMIF(asistencia_eventos[player_id],players[[#This Row],[player_id]],asistencia_eventos[puntos])</f>
        <v>0</v>
      </c>
      <c r="O301" s="8"/>
      <c r="Q301"/>
    </row>
    <row r="302" spans="1:17" x14ac:dyDescent="0.25">
      <c r="A302">
        <v>1069090</v>
      </c>
      <c r="B302" t="s">
        <v>348</v>
      </c>
      <c r="C302" s="11">
        <f>SUMIF(players_equipos[player_id],players[[#This Row],[player_id]],players_equipos[puntos])+players[[#This Row],[puntos_eventos]]</f>
        <v>0</v>
      </c>
      <c r="D302" s="6" t="str">
        <f>LOOKUP(players[[#This Row],[puntos]],rangos[puntaje],rangos[rango])</f>
        <v>Blanco</v>
      </c>
      <c r="E302" s="4">
        <v>0</v>
      </c>
      <c r="F302" s="11" t="str">
        <f>IF(players[[#This Row],[coh]]=1,"COH",IF(INDEX(players_equipos[activo],MATCH(players[[#This Row],[player_id]],players_equipos[player_id],0))=1,INDEX(players_equipos[casa],MATCH(players[[#This Row],[player_id]],players_equipos[player_id],0)),"Mendigo"))</f>
        <v>Mendigo</v>
      </c>
      <c r="G302" s="11" t="str">
        <f>IF(players[[#This Row],[coh]]=1,"Inactivo",IF(INDEX(players_equipos[activo],MATCH(players[[#This Row],[player_id]],players_equipos[player_id],0))=1,INDEX(players_equipos[nombre],MATCH(players[[#This Row],[player_id]],players_equipos[player_id],0)),"Inactivo"))</f>
        <v>Inactivo</v>
      </c>
      <c r="H302" s="11" t="str" cm="1">
        <f t="array" ref="H302">VLOOKUP(players[[#This Row],[player_id]],IF(players_equipos[categoria]="Monster",players_equipos[],""),8,FALSE)</f>
        <v>MECHA WARRIOR</v>
      </c>
      <c r="I302" s="11" cm="1">
        <f t="array" ref="I302">VLOOKUP(players[[#This Row],[player_id]],IF(players_equipos[categoria]="Monster",players_equipos[],""),3,FALSE)</f>
        <v>0</v>
      </c>
      <c r="J302" s="11" t="e" cm="1">
        <f t="array" ref="J302">VLOOKUP(players[[#This Row],[player_id]],IF(players_equipos[categoria]="Sumo",players_equipos[],""),8,FALSE)</f>
        <v>#N/A</v>
      </c>
      <c r="K302" s="11" t="e" cm="1">
        <f t="array" ref="K302">VLOOKUP(players[[#This Row],[player_id]],IF(players_equipos[categoria]="Sumo",players_equipos[],""),3,FALSE)</f>
        <v>#N/A</v>
      </c>
      <c r="L302" s="11" t="e" cm="1">
        <f t="array" ref="L302">VLOOKUP(players[[#This Row],[player_id]],IF(players_equipos[categoria]="Rover",players_equipos[],""),8,FALSE)</f>
        <v>#N/A</v>
      </c>
      <c r="M302" s="11" t="e" cm="1">
        <f t="array" ref="M302">VLOOKUP(players[[#This Row],[player_id]],IF(players_equipos[categoria]="Rover",players_equipos[],""),3,FALSE)</f>
        <v>#N/A</v>
      </c>
      <c r="N302" s="11">
        <f>SUMIF(eventos[player_id],players[[#This Row],[player_id]],eventos[puntos])+SUMIF(asistencia_eventos[player_id],players[[#This Row],[player_id]],asistencia_eventos[puntos])</f>
        <v>0</v>
      </c>
      <c r="O302" s="8"/>
      <c r="Q302"/>
    </row>
    <row r="303" spans="1:17" x14ac:dyDescent="0.25">
      <c r="A303">
        <v>1067164</v>
      </c>
      <c r="B303" t="s">
        <v>352</v>
      </c>
      <c r="C303" s="11">
        <f>SUMIF(players_equipos[player_id],players[[#This Row],[player_id]],players_equipos[puntos])+players[[#This Row],[puntos_eventos]]</f>
        <v>0</v>
      </c>
      <c r="D303" s="6" t="str">
        <f>LOOKUP(players[[#This Row],[puntos]],rangos[puntaje],rangos[rango])</f>
        <v>Blanco</v>
      </c>
      <c r="E303" s="4">
        <v>0</v>
      </c>
      <c r="F303" s="11" t="str">
        <f>IF(players[[#This Row],[coh]]=1,"COH",IF(INDEX(players_equipos[activo],MATCH(players[[#This Row],[player_id]],players_equipos[player_id],0))=1,INDEX(players_equipos[casa],MATCH(players[[#This Row],[player_id]],players_equipos[player_id],0)),"Mendigo"))</f>
        <v>Mendigo</v>
      </c>
      <c r="G303" s="11" t="str">
        <f>IF(players[[#This Row],[coh]]=1,"Inactivo",IF(INDEX(players_equipos[activo],MATCH(players[[#This Row],[player_id]],players_equipos[player_id],0))=1,INDEX(players_equipos[nombre],MATCH(players[[#This Row],[player_id]],players_equipos[player_id],0)),"Inactivo"))</f>
        <v>Inactivo</v>
      </c>
      <c r="H303" s="11" t="e" cm="1">
        <f t="array" ref="H303">VLOOKUP(players[[#This Row],[player_id]],IF(players_equipos[categoria]="Monster",players_equipos[],""),8,FALSE)</f>
        <v>#N/A</v>
      </c>
      <c r="I303" s="11" t="e" cm="1">
        <f t="array" ref="I303">VLOOKUP(players[[#This Row],[player_id]],IF(players_equipos[categoria]="Monster",players_equipos[],""),3,FALSE)</f>
        <v>#N/A</v>
      </c>
      <c r="J303" s="11" t="e" cm="1">
        <f t="array" ref="J303">VLOOKUP(players[[#This Row],[player_id]],IF(players_equipos[categoria]="Sumo",players_equipos[],""),8,FALSE)</f>
        <v>#N/A</v>
      </c>
      <c r="K303" s="11" t="e" cm="1">
        <f t="array" ref="K303">VLOOKUP(players[[#This Row],[player_id]],IF(players_equipos[categoria]="Sumo",players_equipos[],""),3,FALSE)</f>
        <v>#N/A</v>
      </c>
      <c r="L303" s="11" t="e" cm="1">
        <f t="array" ref="L303">VLOOKUP(players[[#This Row],[player_id]],IF(players_equipos[categoria]="Rover",players_equipos[],""),8,FALSE)</f>
        <v>#N/A</v>
      </c>
      <c r="M303" s="11" t="e" cm="1">
        <f t="array" ref="M303">VLOOKUP(players[[#This Row],[player_id]],IF(players_equipos[categoria]="Rover",players_equipos[],""),3,FALSE)</f>
        <v>#N/A</v>
      </c>
      <c r="N303" s="11">
        <f>SUMIF(eventos[player_id],players[[#This Row],[player_id]],eventos[puntos])+SUMIF(asistencia_eventos[player_id],players[[#This Row],[player_id]],asistencia_eventos[puntos])</f>
        <v>0</v>
      </c>
      <c r="O303" s="8"/>
      <c r="Q303"/>
    </row>
    <row r="304" spans="1:17" x14ac:dyDescent="0.25">
      <c r="A304">
        <v>1064851</v>
      </c>
      <c r="B304" t="s">
        <v>360</v>
      </c>
      <c r="C304" s="11">
        <f>SUMIF(players_equipos[player_id],players[[#This Row],[player_id]],players_equipos[puntos])+players[[#This Row],[puntos_eventos]]</f>
        <v>0</v>
      </c>
      <c r="D304" s="6" t="str">
        <f>LOOKUP(players[[#This Row],[puntos]],rangos[puntaje],rangos[rango])</f>
        <v>Blanco</v>
      </c>
      <c r="E304" s="4">
        <v>0</v>
      </c>
      <c r="F304" s="11" t="str">
        <f>IF(players[[#This Row],[coh]]=1,"COH",IF(INDEX(players_equipos[activo],MATCH(players[[#This Row],[player_id]],players_equipos[player_id],0))=1,INDEX(players_equipos[casa],MATCH(players[[#This Row],[player_id]],players_equipos[player_id],0)),"Mendigo"))</f>
        <v>Mendigo</v>
      </c>
      <c r="G304" s="11" t="str">
        <f>IF(players[[#This Row],[coh]]=1,"Inactivo",IF(INDEX(players_equipos[activo],MATCH(players[[#This Row],[player_id]],players_equipos[player_id],0))=1,INDEX(players_equipos[nombre],MATCH(players[[#This Row],[player_id]],players_equipos[player_id],0)),"Inactivo"))</f>
        <v>Inactivo</v>
      </c>
      <c r="H304" s="11" t="str" cm="1">
        <f t="array" ref="H304">VLOOKUP(players[[#This Row],[player_id]],IF(players_equipos[categoria]="Monster",players_equipos[],""),8,FALSE)</f>
        <v>el procrastinador</v>
      </c>
      <c r="I304" s="11" cm="1">
        <f t="array" ref="I304">VLOOKUP(players[[#This Row],[player_id]],IF(players_equipos[categoria]="Monster",players_equipos[],""),3,FALSE)</f>
        <v>0</v>
      </c>
      <c r="J304" s="11" t="str" cm="1">
        <f t="array" ref="J304">VLOOKUP(players[[#This Row],[player_id]],IF(players_equipos[categoria]="Sumo",players_equipos[],""),8,FALSE)</f>
        <v>hockey puck</v>
      </c>
      <c r="K304" s="11" cm="1">
        <f t="array" ref="K304">VLOOKUP(players[[#This Row],[player_id]],IF(players_equipos[categoria]="Sumo",players_equipos[],""),3,FALSE)</f>
        <v>0</v>
      </c>
      <c r="L304" s="11" t="e" cm="1">
        <f t="array" ref="L304">VLOOKUP(players[[#This Row],[player_id]],IF(players_equipos[categoria]="Rover",players_equipos[],""),8,FALSE)</f>
        <v>#N/A</v>
      </c>
      <c r="M304" s="11" t="e" cm="1">
        <f t="array" ref="M304">VLOOKUP(players[[#This Row],[player_id]],IF(players_equipos[categoria]="Rover",players_equipos[],""),3,FALSE)</f>
        <v>#N/A</v>
      </c>
      <c r="N304" s="11">
        <f>SUMIF(eventos[player_id],players[[#This Row],[player_id]],eventos[puntos])+SUMIF(asistencia_eventos[player_id],players[[#This Row],[player_id]],asistencia_eventos[puntos])</f>
        <v>0</v>
      </c>
      <c r="O304" s="8"/>
      <c r="Q304"/>
    </row>
    <row r="305" spans="1:17" x14ac:dyDescent="0.25">
      <c r="A305">
        <v>1063046</v>
      </c>
      <c r="B305" t="s">
        <v>393</v>
      </c>
      <c r="C305" s="11">
        <f>SUMIF(players_equipos[player_id],players[[#This Row],[player_id]],players_equipos[puntos])+players[[#This Row],[puntos_eventos]]</f>
        <v>0</v>
      </c>
      <c r="D305" s="6" t="str">
        <f>LOOKUP(players[[#This Row],[puntos]],rangos[puntaje],rangos[rango])</f>
        <v>Blanco</v>
      </c>
      <c r="E305" s="4">
        <v>0</v>
      </c>
      <c r="F305" s="11" t="str">
        <f>IF(players[[#This Row],[coh]]=1,"COH",IF(INDEX(players_equipos[activo],MATCH(players[[#This Row],[player_id]],players_equipos[player_id],0))=1,INDEX(players_equipos[casa],MATCH(players[[#This Row],[player_id]],players_equipos[player_id],0)),"Mendigo"))</f>
        <v>Mendigo</v>
      </c>
      <c r="G305" s="11" t="str">
        <f>IF(players[[#This Row],[coh]]=1,"Inactivo",IF(INDEX(players_equipos[activo],MATCH(players[[#This Row],[player_id]],players_equipos[player_id],0))=1,INDEX(players_equipos[nombre],MATCH(players[[#This Row],[player_id]],players_equipos[player_id],0)),"Inactivo"))</f>
        <v>Inactivo</v>
      </c>
      <c r="H305" s="11" t="e" cm="1">
        <f t="array" ref="H305">VLOOKUP(players[[#This Row],[player_id]],IF(players_equipos[categoria]="Monster",players_equipos[],""),8,FALSE)</f>
        <v>#N/A</v>
      </c>
      <c r="I305" s="11" t="e" cm="1">
        <f t="array" ref="I305">VLOOKUP(players[[#This Row],[player_id]],IF(players_equipos[categoria]="Monster",players_equipos[],""),3,FALSE)</f>
        <v>#N/A</v>
      </c>
      <c r="J305" s="11" t="e" cm="1">
        <f t="array" ref="J305">VLOOKUP(players[[#This Row],[player_id]],IF(players_equipos[categoria]="Sumo",players_equipos[],""),8,FALSE)</f>
        <v>#N/A</v>
      </c>
      <c r="K305" s="11" t="e" cm="1">
        <f t="array" ref="K305">VLOOKUP(players[[#This Row],[player_id]],IF(players_equipos[categoria]="Sumo",players_equipos[],""),3,FALSE)</f>
        <v>#N/A</v>
      </c>
      <c r="L305" s="11" t="e" cm="1">
        <f t="array" ref="L305">VLOOKUP(players[[#This Row],[player_id]],IF(players_equipos[categoria]="Rover",players_equipos[],""),8,FALSE)</f>
        <v>#N/A</v>
      </c>
      <c r="M305" s="11" t="e" cm="1">
        <f t="array" ref="M305">VLOOKUP(players[[#This Row],[player_id]],IF(players_equipos[categoria]="Rover",players_equipos[],""),3,FALSE)</f>
        <v>#N/A</v>
      </c>
      <c r="N305" s="11">
        <f>SUMIF(eventos[player_id],players[[#This Row],[player_id]],eventos[puntos])+SUMIF(asistencia_eventos[player_id],players[[#This Row],[player_id]],asistencia_eventos[puntos])</f>
        <v>0</v>
      </c>
      <c r="O305" s="8"/>
      <c r="Q305"/>
    </row>
    <row r="306" spans="1:17" x14ac:dyDescent="0.25">
      <c r="C306"/>
      <c r="E306"/>
      <c r="F306"/>
    </row>
    <row r="307" spans="1:17" x14ac:dyDescent="0.25">
      <c r="C307"/>
      <c r="E307"/>
      <c r="F307"/>
    </row>
    <row r="308" spans="1:17" x14ac:dyDescent="0.25">
      <c r="C308"/>
      <c r="E308"/>
      <c r="F308"/>
    </row>
    <row r="309" spans="1:17" x14ac:dyDescent="0.25">
      <c r="C309"/>
      <c r="E309"/>
      <c r="F309"/>
    </row>
    <row r="310" spans="1:17" x14ac:dyDescent="0.25">
      <c r="C310"/>
      <c r="E310"/>
      <c r="F310"/>
    </row>
    <row r="311" spans="1:17" x14ac:dyDescent="0.25">
      <c r="C311"/>
      <c r="E311"/>
      <c r="F311"/>
    </row>
    <row r="312" spans="1:17" x14ac:dyDescent="0.25">
      <c r="C312"/>
      <c r="E312"/>
      <c r="F312"/>
    </row>
    <row r="313" spans="1:17" x14ac:dyDescent="0.25">
      <c r="C313"/>
      <c r="E313"/>
      <c r="F313"/>
    </row>
    <row r="314" spans="1:17" x14ac:dyDescent="0.25">
      <c r="C314"/>
      <c r="E314"/>
      <c r="F314"/>
    </row>
    <row r="315" spans="1:17" x14ac:dyDescent="0.25">
      <c r="C315"/>
      <c r="E315"/>
      <c r="F315"/>
    </row>
    <row r="316" spans="1:17" x14ac:dyDescent="0.25">
      <c r="C316"/>
      <c r="E316"/>
      <c r="F316"/>
    </row>
    <row r="317" spans="1:17" x14ac:dyDescent="0.25">
      <c r="C317"/>
      <c r="E317"/>
      <c r="F317"/>
    </row>
    <row r="318" spans="1:17" x14ac:dyDescent="0.25">
      <c r="C318"/>
      <c r="E318"/>
      <c r="F318"/>
    </row>
    <row r="319" spans="1:17" x14ac:dyDescent="0.25">
      <c r="C319"/>
      <c r="E319"/>
      <c r="F319"/>
    </row>
    <row r="320" spans="1:17" x14ac:dyDescent="0.25">
      <c r="C320"/>
      <c r="E320"/>
      <c r="F320"/>
    </row>
    <row r="321" spans="3:6" x14ac:dyDescent="0.25">
      <c r="C321"/>
      <c r="E321"/>
      <c r="F321"/>
    </row>
    <row r="322" spans="3:6" x14ac:dyDescent="0.25">
      <c r="C322"/>
      <c r="E322"/>
      <c r="F322"/>
    </row>
    <row r="323" spans="3:6" x14ac:dyDescent="0.25">
      <c r="C323"/>
      <c r="E323"/>
      <c r="F323"/>
    </row>
    <row r="324" spans="3:6" x14ac:dyDescent="0.25">
      <c r="C324"/>
      <c r="E324"/>
      <c r="F324"/>
    </row>
    <row r="325" spans="3:6" x14ac:dyDescent="0.25">
      <c r="C325"/>
      <c r="E325"/>
      <c r="F325"/>
    </row>
    <row r="326" spans="3:6" x14ac:dyDescent="0.25">
      <c r="C326"/>
      <c r="E326"/>
      <c r="F326"/>
    </row>
    <row r="327" spans="3:6" x14ac:dyDescent="0.25">
      <c r="C327"/>
      <c r="E327"/>
      <c r="F327"/>
    </row>
    <row r="328" spans="3:6" x14ac:dyDescent="0.25">
      <c r="C328"/>
      <c r="E328"/>
      <c r="F328"/>
    </row>
    <row r="329" spans="3:6" x14ac:dyDescent="0.25">
      <c r="C329"/>
      <c r="E329"/>
      <c r="F329"/>
    </row>
    <row r="330" spans="3:6" x14ac:dyDescent="0.25">
      <c r="C330"/>
      <c r="E330"/>
      <c r="F330"/>
    </row>
    <row r="331" spans="3:6" x14ac:dyDescent="0.25">
      <c r="C331"/>
      <c r="E331"/>
      <c r="F331"/>
    </row>
    <row r="332" spans="3:6" x14ac:dyDescent="0.25">
      <c r="C332"/>
      <c r="E332"/>
      <c r="F332"/>
    </row>
    <row r="333" spans="3:6" x14ac:dyDescent="0.25">
      <c r="C333"/>
      <c r="E333"/>
      <c r="F333"/>
    </row>
    <row r="334" spans="3:6" x14ac:dyDescent="0.25">
      <c r="C334"/>
      <c r="E334"/>
      <c r="F334"/>
    </row>
    <row r="335" spans="3:6" x14ac:dyDescent="0.25">
      <c r="C335"/>
      <c r="E335"/>
      <c r="F335"/>
    </row>
    <row r="336" spans="3:6" x14ac:dyDescent="0.25">
      <c r="C336"/>
      <c r="E336"/>
      <c r="F336"/>
    </row>
    <row r="337" spans="3:6" x14ac:dyDescent="0.25">
      <c r="C337"/>
      <c r="E337"/>
      <c r="F337"/>
    </row>
    <row r="338" spans="3:6" x14ac:dyDescent="0.25">
      <c r="C338"/>
      <c r="E338"/>
      <c r="F338"/>
    </row>
    <row r="339" spans="3:6" x14ac:dyDescent="0.25">
      <c r="C339"/>
      <c r="E339"/>
      <c r="F339"/>
    </row>
    <row r="340" spans="3:6" x14ac:dyDescent="0.25">
      <c r="C340"/>
      <c r="E340"/>
      <c r="F340"/>
    </row>
    <row r="341" spans="3:6" x14ac:dyDescent="0.25">
      <c r="C341"/>
      <c r="E341"/>
      <c r="F341"/>
    </row>
    <row r="342" spans="3:6" x14ac:dyDescent="0.25">
      <c r="C342"/>
      <c r="E342"/>
      <c r="F342"/>
    </row>
    <row r="343" spans="3:6" x14ac:dyDescent="0.25">
      <c r="C343"/>
      <c r="E343"/>
      <c r="F343"/>
    </row>
    <row r="344" spans="3:6" x14ac:dyDescent="0.25">
      <c r="C344"/>
      <c r="E344"/>
      <c r="F344"/>
    </row>
    <row r="345" spans="3:6" x14ac:dyDescent="0.25">
      <c r="C345"/>
      <c r="E345"/>
      <c r="F345"/>
    </row>
    <row r="346" spans="3:6" x14ac:dyDescent="0.25">
      <c r="C346"/>
      <c r="E346"/>
      <c r="F346"/>
    </row>
    <row r="347" spans="3:6" x14ac:dyDescent="0.25">
      <c r="C347"/>
      <c r="E347"/>
      <c r="F347"/>
    </row>
    <row r="348" spans="3:6" x14ac:dyDescent="0.25">
      <c r="C348"/>
      <c r="E348"/>
      <c r="F348"/>
    </row>
    <row r="349" spans="3:6" x14ac:dyDescent="0.25">
      <c r="C349"/>
      <c r="E349"/>
      <c r="F349"/>
    </row>
    <row r="350" spans="3:6" x14ac:dyDescent="0.25">
      <c r="C350"/>
      <c r="E350"/>
      <c r="F350"/>
    </row>
    <row r="351" spans="3:6" x14ac:dyDescent="0.25">
      <c r="C351"/>
      <c r="E351"/>
      <c r="F351"/>
    </row>
    <row r="352" spans="3:6" x14ac:dyDescent="0.25">
      <c r="C352"/>
      <c r="E352"/>
      <c r="F352"/>
    </row>
    <row r="353" spans="3:6" x14ac:dyDescent="0.25">
      <c r="C353"/>
      <c r="E353"/>
      <c r="F353"/>
    </row>
    <row r="354" spans="3:6" x14ac:dyDescent="0.25">
      <c r="C354"/>
      <c r="E354"/>
      <c r="F354"/>
    </row>
    <row r="355" spans="3:6" x14ac:dyDescent="0.25">
      <c r="C355"/>
      <c r="E355"/>
      <c r="F355"/>
    </row>
    <row r="356" spans="3:6" x14ac:dyDescent="0.25">
      <c r="C356"/>
      <c r="E356"/>
      <c r="F356"/>
    </row>
    <row r="357" spans="3:6" x14ac:dyDescent="0.25">
      <c r="C357"/>
      <c r="E357"/>
      <c r="F357"/>
    </row>
    <row r="358" spans="3:6" x14ac:dyDescent="0.25">
      <c r="C358"/>
      <c r="E358"/>
      <c r="F358"/>
    </row>
    <row r="359" spans="3:6" x14ac:dyDescent="0.25">
      <c r="C359"/>
      <c r="E359"/>
      <c r="F359"/>
    </row>
    <row r="360" spans="3:6" x14ac:dyDescent="0.25">
      <c r="C360"/>
      <c r="E360"/>
      <c r="F360"/>
    </row>
    <row r="361" spans="3:6" x14ac:dyDescent="0.25">
      <c r="C361"/>
      <c r="E361"/>
      <c r="F361"/>
    </row>
    <row r="362" spans="3:6" x14ac:dyDescent="0.25">
      <c r="C362"/>
      <c r="E362"/>
      <c r="F362"/>
    </row>
    <row r="363" spans="3:6" x14ac:dyDescent="0.25">
      <c r="C363"/>
      <c r="E363"/>
      <c r="F363"/>
    </row>
    <row r="364" spans="3:6" x14ac:dyDescent="0.25">
      <c r="C364"/>
      <c r="E364"/>
      <c r="F364"/>
    </row>
    <row r="365" spans="3:6" x14ac:dyDescent="0.25">
      <c r="C365"/>
      <c r="E365"/>
      <c r="F365"/>
    </row>
    <row r="366" spans="3:6" x14ac:dyDescent="0.25">
      <c r="C366"/>
      <c r="E366"/>
      <c r="F366"/>
    </row>
    <row r="367" spans="3:6" x14ac:dyDescent="0.25">
      <c r="C367"/>
      <c r="E367"/>
      <c r="F367"/>
    </row>
    <row r="368" spans="3:6" x14ac:dyDescent="0.25">
      <c r="C368"/>
      <c r="E368"/>
      <c r="F368"/>
    </row>
    <row r="369" spans="3:6" x14ac:dyDescent="0.25">
      <c r="C369"/>
      <c r="E369"/>
      <c r="F369"/>
    </row>
  </sheetData>
  <conditionalFormatting sqref="D2:D305">
    <cfRule type="containsText" dxfId="111" priority="20" operator="containsText" text="Negro">
      <formula>NOT(ISERROR(SEARCH("Negro",D2)))</formula>
    </cfRule>
    <cfRule type="containsText" dxfId="110" priority="21" operator="containsText" text="Rojo">
      <formula>NOT(ISERROR(SEARCH("Rojo",D2)))</formula>
    </cfRule>
    <cfRule type="containsText" dxfId="109" priority="22" operator="containsText" text="Morado">
      <formula>NOT(ISERROR(SEARCH("Morado",D2)))</formula>
    </cfRule>
    <cfRule type="containsText" dxfId="108" priority="23" operator="containsText" text="Verde">
      <formula>NOT(ISERROR(SEARCH("Verde",D2)))</formula>
    </cfRule>
    <cfRule type="containsText" dxfId="107" priority="24" operator="containsText" text="Blanco">
      <formula>NOT(ISERROR(SEARCH("Blanco",D2)))</formula>
    </cfRule>
  </conditionalFormatting>
  <conditionalFormatting sqref="H2:L305">
    <cfRule type="notContainsErrors" dxfId="106" priority="19">
      <formula>NOT(ISERROR(H2))</formula>
    </cfRule>
    <cfRule type="containsErrors" dxfId="105" priority="26">
      <formula>ISERROR(H2)</formula>
    </cfRule>
  </conditionalFormatting>
  <conditionalFormatting sqref="F2:F305">
    <cfRule type="containsText" dxfId="104" priority="8" operator="containsText" text="COH">
      <formula>NOT(ISERROR(SEARCH("COH",F2)))</formula>
    </cfRule>
    <cfRule type="containsText" dxfId="103" priority="9" operator="containsText" text="Mendigo">
      <formula>NOT(ISERROR(SEARCH("Mendigo",F2)))</formula>
    </cfRule>
    <cfRule type="containsText" dxfId="102" priority="10" operator="containsText" text="Yellow Team">
      <formula>NOT(ISERROR(SEARCH("Yellow Team",F2)))</formula>
    </cfRule>
    <cfRule type="containsText" dxfId="101" priority="11" operator="containsText" text="Red Team">
      <formula>NOT(ISERROR(SEARCH("Red Team",F2)))</formula>
    </cfRule>
    <cfRule type="containsText" dxfId="100" priority="12" operator="containsText" text="Blue Team">
      <formula>NOT(ISERROR(SEARCH("Blue Team",F2)))</formula>
    </cfRule>
  </conditionalFormatting>
  <conditionalFormatting sqref="G2:G305">
    <cfRule type="containsText" dxfId="99" priority="5" stopIfTrue="1" operator="containsText" text="Inactivo">
      <formula>NOT(ISERROR(SEARCH("Inactivo",G2)))</formula>
    </cfRule>
    <cfRule type="notContainsBlanks" dxfId="98" priority="6">
      <formula>LEN(TRIM(G2))&gt;0</formula>
    </cfRule>
  </conditionalFormatting>
  <conditionalFormatting sqref="E2:E305">
    <cfRule type="cellIs" dxfId="97" priority="7" operator="equal">
      <formula>1</formula>
    </cfRule>
  </conditionalFormatting>
  <conditionalFormatting sqref="M2:M305">
    <cfRule type="notContainsErrors" dxfId="96" priority="2">
      <formula>NOT(ISERROR(M2))</formula>
    </cfRule>
    <cfRule type="containsErrors" dxfId="95" priority="3">
      <formula>ISERROR(M2)</formula>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27F65-901B-4951-A1DF-726A6EC172A5}">
  <sheetPr>
    <tabColor theme="8" tint="0.39997558519241921"/>
  </sheetPr>
  <dimension ref="A1:H494"/>
  <sheetViews>
    <sheetView topLeftCell="A37" workbookViewId="0">
      <selection activeCell="A69" sqref="A69"/>
    </sheetView>
  </sheetViews>
  <sheetFormatPr defaultRowHeight="15" x14ac:dyDescent="0.25"/>
  <cols>
    <col min="1" max="1" width="11.42578125" customWidth="1"/>
    <col min="2" max="2" width="10.42578125" style="8" customWidth="1"/>
    <col min="3" max="3" width="11.5703125" style="4" customWidth="1"/>
    <col min="4" max="4" width="11.7109375" style="4" customWidth="1"/>
    <col min="5" max="5" width="14.7109375" style="4" customWidth="1"/>
    <col min="6" max="6" width="11.28515625" style="4" customWidth="1"/>
    <col min="7" max="7" width="19.140625" style="4" customWidth="1"/>
    <col min="8" max="8" width="28.28515625" bestFit="1" customWidth="1"/>
    <col min="12" max="12" width="14.140625" customWidth="1"/>
  </cols>
  <sheetData>
    <row r="1" spans="1:8" x14ac:dyDescent="0.25">
      <c r="A1" t="s">
        <v>4</v>
      </c>
      <c r="B1" s="8" t="s">
        <v>3</v>
      </c>
      <c r="C1" s="4" t="s">
        <v>0</v>
      </c>
      <c r="D1" s="4" t="s">
        <v>7</v>
      </c>
      <c r="E1" s="4" t="s">
        <v>6</v>
      </c>
      <c r="F1" s="4" t="s">
        <v>224</v>
      </c>
      <c r="G1" s="4" t="s">
        <v>9</v>
      </c>
      <c r="H1" t="s">
        <v>5</v>
      </c>
    </row>
    <row r="2" spans="1:8" x14ac:dyDescent="0.25">
      <c r="A2">
        <v>1076686</v>
      </c>
      <c r="B2">
        <v>188</v>
      </c>
      <c r="C2" s="11">
        <f>INDEX(equipos[puntos],MATCH(players_equipos[[#This Row],[team_id]],equipos[team_id],0))</f>
        <v>200</v>
      </c>
      <c r="D2" s="16">
        <f>INDEX(equipos[torneo],MATCH(players_equipos[[#This Row],[team_id]],equipos[team_id],0))</f>
        <v>7</v>
      </c>
      <c r="E2" s="17" t="str">
        <f>INDEX(equipos[casa],MATCH(players_equipos[[#This Row],[team_id]],equipos[team_id],0))</f>
        <v>Red Team</v>
      </c>
      <c r="F2" s="4">
        <f>INDEX(torneos[activo],MATCH(players_equipos[[#This Row],[torneo]],torneos[torneo_id],0))</f>
        <v>1</v>
      </c>
      <c r="G2" s="18" t="str">
        <f>INDEX(equipos[categoria],MATCH(players_equipos[[#This Row],[team_id]],equipos[team_id],0))</f>
        <v>Rover</v>
      </c>
      <c r="H2" t="str">
        <f>INDEX(equipos[nombre],MATCH(players_equipos[[#This Row],[team_id]],equipos[team_id],0))</f>
        <v>Arzeus</v>
      </c>
    </row>
    <row r="3" spans="1:8" x14ac:dyDescent="0.25">
      <c r="A3">
        <v>1074570</v>
      </c>
      <c r="B3">
        <v>188</v>
      </c>
      <c r="C3" s="11">
        <f>INDEX(equipos[puntos],MATCH(players_equipos[[#This Row],[team_id]],equipos[team_id],0))</f>
        <v>200</v>
      </c>
      <c r="D3" s="16">
        <f>INDEX(equipos[torneo],MATCH(players_equipos[[#This Row],[team_id]],equipos[team_id],0))</f>
        <v>7</v>
      </c>
      <c r="E3" s="17" t="str">
        <f>INDEX(equipos[casa],MATCH(players_equipos[[#This Row],[team_id]],equipos[team_id],0))</f>
        <v>Red Team</v>
      </c>
      <c r="F3" s="4">
        <f>INDEX(torneos[activo],MATCH(players_equipos[[#This Row],[torneo]],torneos[torneo_id],0))</f>
        <v>1</v>
      </c>
      <c r="G3" s="18" t="str">
        <f>INDEX(equipos[categoria],MATCH(players_equipos[[#This Row],[team_id]],equipos[team_id],0))</f>
        <v>Rover</v>
      </c>
      <c r="H3" t="str">
        <f>INDEX(equipos[nombre],MATCH(players_equipos[[#This Row],[team_id]],equipos[team_id],0))</f>
        <v>Arzeus</v>
      </c>
    </row>
    <row r="4" spans="1:8" x14ac:dyDescent="0.25">
      <c r="A4">
        <v>1095329</v>
      </c>
      <c r="B4">
        <v>187</v>
      </c>
      <c r="C4" s="11">
        <f>INDEX(equipos[puntos],MATCH(players_equipos[[#This Row],[team_id]],equipos[team_id],0))</f>
        <v>200</v>
      </c>
      <c r="D4" s="16">
        <f>INDEX(equipos[torneo],MATCH(players_equipos[[#This Row],[team_id]],equipos[team_id],0))</f>
        <v>7</v>
      </c>
      <c r="E4" s="17" t="str">
        <f>INDEX(equipos[casa],MATCH(players_equipos[[#This Row],[team_id]],equipos[team_id],0))</f>
        <v>Blue Team</v>
      </c>
      <c r="F4" s="4">
        <f>INDEX(torneos[activo],MATCH(players_equipos[[#This Row],[torneo]],torneos[torneo_id],0))</f>
        <v>1</v>
      </c>
      <c r="G4" s="18" t="str">
        <f>INDEX(equipos[categoria],MATCH(players_equipos[[#This Row],[team_id]],equipos[team_id],0))</f>
        <v>Monster</v>
      </c>
      <c r="H4" t="str">
        <f>INDEX(equipos[nombre],MATCH(players_equipos[[#This Row],[team_id]],equipos[team_id],0))</f>
        <v>Cima 100</v>
      </c>
    </row>
    <row r="5" spans="1:8" x14ac:dyDescent="0.25">
      <c r="A5">
        <v>1095314</v>
      </c>
      <c r="B5">
        <v>187</v>
      </c>
      <c r="C5" s="11">
        <f>INDEX(equipos[puntos],MATCH(players_equipos[[#This Row],[team_id]],equipos[team_id],0))</f>
        <v>200</v>
      </c>
      <c r="D5" s="16">
        <f>INDEX(equipos[torneo],MATCH(players_equipos[[#This Row],[team_id]],equipos[team_id],0))</f>
        <v>7</v>
      </c>
      <c r="E5" s="17" t="str">
        <f>INDEX(equipos[casa],MATCH(players_equipos[[#This Row],[team_id]],equipos[team_id],0))</f>
        <v>Blue Team</v>
      </c>
      <c r="F5" s="4">
        <f>INDEX(torneos[activo],MATCH(players_equipos[[#This Row],[torneo]],torneos[torneo_id],0))</f>
        <v>1</v>
      </c>
      <c r="G5" s="18" t="str">
        <f>INDEX(equipos[categoria],MATCH(players_equipos[[#This Row],[team_id]],equipos[team_id],0))</f>
        <v>Monster</v>
      </c>
      <c r="H5" t="str">
        <f>INDEX(equipos[nombre],MATCH(players_equipos[[#This Row],[team_id]],equipos[team_id],0))</f>
        <v>Cima 100</v>
      </c>
    </row>
    <row r="6" spans="1:8" x14ac:dyDescent="0.25">
      <c r="A6">
        <v>1096641</v>
      </c>
      <c r="B6">
        <v>187</v>
      </c>
      <c r="C6" s="11">
        <f>INDEX(equipos[puntos],MATCH(players_equipos[[#This Row],[team_id]],equipos[team_id],0))</f>
        <v>200</v>
      </c>
      <c r="D6" s="16">
        <f>INDEX(equipos[torneo],MATCH(players_equipos[[#This Row],[team_id]],equipos[team_id],0))</f>
        <v>7</v>
      </c>
      <c r="E6" s="17" t="str">
        <f>INDEX(equipos[casa],MATCH(players_equipos[[#This Row],[team_id]],equipos[team_id],0))</f>
        <v>Blue Team</v>
      </c>
      <c r="F6" s="4">
        <f>INDEX(torneos[activo],MATCH(players_equipos[[#This Row],[torneo]],torneos[torneo_id],0))</f>
        <v>1</v>
      </c>
      <c r="G6" s="18" t="str">
        <f>INDEX(equipos[categoria],MATCH(players_equipos[[#This Row],[team_id]],equipos[team_id],0))</f>
        <v>Monster</v>
      </c>
      <c r="H6" t="str">
        <f>INDEX(equipos[nombre],MATCH(players_equipos[[#This Row],[team_id]],equipos[team_id],0))</f>
        <v>Cima 100</v>
      </c>
    </row>
    <row r="7" spans="1:8" x14ac:dyDescent="0.25">
      <c r="A7">
        <v>1074570</v>
      </c>
      <c r="B7">
        <v>186</v>
      </c>
      <c r="C7" s="11">
        <f>INDEX(equipos[puntos],MATCH(players_equipos[[#This Row],[team_id]],equipos[team_id],0))</f>
        <v>200</v>
      </c>
      <c r="D7" s="16">
        <f>INDEX(equipos[torneo],MATCH(players_equipos[[#This Row],[team_id]],equipos[team_id],0))</f>
        <v>7</v>
      </c>
      <c r="E7" s="17" t="str">
        <f>INDEX(equipos[casa],MATCH(players_equipos[[#This Row],[team_id]],equipos[team_id],0))</f>
        <v>Yellow Team</v>
      </c>
      <c r="F7" s="4">
        <f>INDEX(torneos[activo],MATCH(players_equipos[[#This Row],[torneo]],torneos[torneo_id],0))</f>
        <v>1</v>
      </c>
      <c r="G7" s="18" t="str">
        <f>INDEX(equipos[categoria],MATCH(players_equipos[[#This Row],[team_id]],equipos[team_id],0))</f>
        <v>Rover</v>
      </c>
      <c r="H7" t="str">
        <f>INDEX(equipos[nombre],MATCH(players_equipos[[#This Row],[team_id]],equipos[team_id],0))</f>
        <v>Tony</v>
      </c>
    </row>
    <row r="8" spans="1:8" x14ac:dyDescent="0.25">
      <c r="A8">
        <v>1076686</v>
      </c>
      <c r="B8">
        <v>186</v>
      </c>
      <c r="C8" s="11">
        <f>INDEX(equipos[puntos],MATCH(players_equipos[[#This Row],[team_id]],equipos[team_id],0))</f>
        <v>200</v>
      </c>
      <c r="D8" s="16">
        <f>INDEX(equipos[torneo],MATCH(players_equipos[[#This Row],[team_id]],equipos[team_id],0))</f>
        <v>7</v>
      </c>
      <c r="E8" s="17" t="str">
        <f>INDEX(equipos[casa],MATCH(players_equipos[[#This Row],[team_id]],equipos[team_id],0))</f>
        <v>Yellow Team</v>
      </c>
      <c r="F8" s="4">
        <f>INDEX(torneos[activo],MATCH(players_equipos[[#This Row],[torneo]],torneos[torneo_id],0))</f>
        <v>1</v>
      </c>
      <c r="G8" s="18" t="str">
        <f>INDEX(equipos[categoria],MATCH(players_equipos[[#This Row],[team_id]],equipos[team_id],0))</f>
        <v>Rover</v>
      </c>
      <c r="H8" t="str">
        <f>INDEX(equipos[nombre],MATCH(players_equipos[[#This Row],[team_id]],equipos[team_id],0))</f>
        <v>Tony</v>
      </c>
    </row>
    <row r="9" spans="1:8" x14ac:dyDescent="0.25">
      <c r="A9">
        <v>1089629</v>
      </c>
      <c r="B9">
        <v>185</v>
      </c>
      <c r="C9" s="11">
        <f>INDEX(equipos[puntos],MATCH(players_equipos[[#This Row],[team_id]],equipos[team_id],0))</f>
        <v>200</v>
      </c>
      <c r="D9" s="16">
        <f>INDEX(equipos[torneo],MATCH(players_equipos[[#This Row],[team_id]],equipos[team_id],0))</f>
        <v>7</v>
      </c>
      <c r="E9" s="17" t="str">
        <f>INDEX(equipos[casa],MATCH(players_equipos[[#This Row],[team_id]],equipos[team_id],0))</f>
        <v>Red Team</v>
      </c>
      <c r="F9" s="4">
        <f>INDEX(torneos[activo],MATCH(players_equipos[[#This Row],[torneo]],torneos[torneo_id],0))</f>
        <v>1</v>
      </c>
      <c r="G9" s="18" t="str">
        <f>INDEX(equipos[categoria],MATCH(players_equipos[[#This Row],[team_id]],equipos[team_id],0))</f>
        <v>Sumo</v>
      </c>
      <c r="H9" t="str">
        <f>INDEX(equipos[nombre],MATCH(players_equipos[[#This Row],[team_id]],equipos[team_id],0))</f>
        <v>Dark-Star</v>
      </c>
    </row>
    <row r="10" spans="1:8" x14ac:dyDescent="0.25">
      <c r="A10">
        <v>1089053</v>
      </c>
      <c r="B10">
        <v>185</v>
      </c>
      <c r="C10" s="11">
        <f>INDEX(equipos[puntos],MATCH(players_equipos[[#This Row],[team_id]],equipos[team_id],0))</f>
        <v>200</v>
      </c>
      <c r="D10" s="16">
        <f>INDEX(equipos[torneo],MATCH(players_equipos[[#This Row],[team_id]],equipos[team_id],0))</f>
        <v>7</v>
      </c>
      <c r="E10" s="17" t="str">
        <f>INDEX(equipos[casa],MATCH(players_equipos[[#This Row],[team_id]],equipos[team_id],0))</f>
        <v>Red Team</v>
      </c>
      <c r="F10" s="4">
        <f>INDEX(torneos[activo],MATCH(players_equipos[[#This Row],[torneo]],torneos[torneo_id],0))</f>
        <v>1</v>
      </c>
      <c r="G10" s="18" t="str">
        <f>INDEX(equipos[categoria],MATCH(players_equipos[[#This Row],[team_id]],equipos[team_id],0))</f>
        <v>Sumo</v>
      </c>
      <c r="H10" t="str">
        <f>INDEX(equipos[nombre],MATCH(players_equipos[[#This Row],[team_id]],equipos[team_id],0))</f>
        <v>Dark-Star</v>
      </c>
    </row>
    <row r="11" spans="1:8" x14ac:dyDescent="0.25">
      <c r="A11">
        <v>1085868</v>
      </c>
      <c r="B11">
        <v>184</v>
      </c>
      <c r="C11" s="11">
        <f>INDEX(equipos[puntos],MATCH(players_equipos[[#This Row],[team_id]],equipos[team_id],0))</f>
        <v>200</v>
      </c>
      <c r="D11" s="16">
        <f>INDEX(equipos[torneo],MATCH(players_equipos[[#This Row],[team_id]],equipos[team_id],0))</f>
        <v>7</v>
      </c>
      <c r="E11" s="17" t="str">
        <f>INDEX(equipos[casa],MATCH(players_equipos[[#This Row],[team_id]],equipos[team_id],0))</f>
        <v>Yellow Team</v>
      </c>
      <c r="F11" s="4">
        <f>INDEX(torneos[activo],MATCH(players_equipos[[#This Row],[torneo]],torneos[torneo_id],0))</f>
        <v>1</v>
      </c>
      <c r="G11" s="18" t="str">
        <f>INDEX(equipos[categoria],MATCH(players_equipos[[#This Row],[team_id]],equipos[team_id],0))</f>
        <v>Sumo</v>
      </c>
      <c r="H11" t="str">
        <f>INDEX(equipos[nombre],MATCH(players_equipos[[#This Row],[team_id]],equipos[team_id],0))</f>
        <v>Kakuryu</v>
      </c>
    </row>
    <row r="12" spans="1:8" x14ac:dyDescent="0.25">
      <c r="A12">
        <v>1089740</v>
      </c>
      <c r="B12">
        <v>184</v>
      </c>
      <c r="C12" s="11">
        <f>INDEX(equipos[puntos],MATCH(players_equipos[[#This Row],[team_id]],equipos[team_id],0))</f>
        <v>200</v>
      </c>
      <c r="D12" s="16">
        <f>INDEX(equipos[torneo],MATCH(players_equipos[[#This Row],[team_id]],equipos[team_id],0))</f>
        <v>7</v>
      </c>
      <c r="E12" s="17" t="str">
        <f>INDEX(equipos[casa],MATCH(players_equipos[[#This Row],[team_id]],equipos[team_id],0))</f>
        <v>Yellow Team</v>
      </c>
      <c r="F12" s="4">
        <f>INDEX(torneos[activo],MATCH(players_equipos[[#This Row],[torneo]],torneos[torneo_id],0))</f>
        <v>1</v>
      </c>
      <c r="G12" s="18" t="str">
        <f>INDEX(equipos[categoria],MATCH(players_equipos[[#This Row],[team_id]],equipos[team_id],0))</f>
        <v>Sumo</v>
      </c>
      <c r="H12" t="str">
        <f>INDEX(equipos[nombre],MATCH(players_equipos[[#This Row],[team_id]],equipos[team_id],0))</f>
        <v>Kakuryu</v>
      </c>
    </row>
    <row r="13" spans="1:8" x14ac:dyDescent="0.25">
      <c r="A13">
        <v>1090106</v>
      </c>
      <c r="B13">
        <v>184</v>
      </c>
      <c r="C13" s="11">
        <f>INDEX(equipos[puntos],MATCH(players_equipos[[#This Row],[team_id]],equipos[team_id],0))</f>
        <v>200</v>
      </c>
      <c r="D13" s="16">
        <f>INDEX(equipos[torneo],MATCH(players_equipos[[#This Row],[team_id]],equipos[team_id],0))</f>
        <v>7</v>
      </c>
      <c r="E13" s="17" t="str">
        <f>INDEX(equipos[casa],MATCH(players_equipos[[#This Row],[team_id]],equipos[team_id],0))</f>
        <v>Yellow Team</v>
      </c>
      <c r="F13" s="4">
        <f>INDEX(torneos[activo],MATCH(players_equipos[[#This Row],[torneo]],torneos[torneo_id],0))</f>
        <v>1</v>
      </c>
      <c r="G13" s="18" t="str">
        <f>INDEX(equipos[categoria],MATCH(players_equipos[[#This Row],[team_id]],equipos[team_id],0))</f>
        <v>Sumo</v>
      </c>
      <c r="H13" t="str">
        <f>INDEX(equipos[nombre],MATCH(players_equipos[[#This Row],[team_id]],equipos[team_id],0))</f>
        <v>Kakuryu</v>
      </c>
    </row>
    <row r="14" spans="1:8" x14ac:dyDescent="0.25">
      <c r="A14">
        <v>1074974</v>
      </c>
      <c r="B14">
        <v>183</v>
      </c>
      <c r="C14" s="11">
        <f>INDEX(equipos[puntos],MATCH(players_equipos[[#This Row],[team_id]],equipos[team_id],0))</f>
        <v>200</v>
      </c>
      <c r="D14" s="16">
        <f>INDEX(equipos[torneo],MATCH(players_equipos[[#This Row],[team_id]],equipos[team_id],0))</f>
        <v>7</v>
      </c>
      <c r="E14" s="17" t="str">
        <f>INDEX(equipos[casa],MATCH(players_equipos[[#This Row],[team_id]],equipos[team_id],0))</f>
        <v>Blue Team</v>
      </c>
      <c r="F14" s="4">
        <f>INDEX(torneos[activo],MATCH(players_equipos[[#This Row],[torneo]],torneos[torneo_id],0))</f>
        <v>1</v>
      </c>
      <c r="G14" s="18" t="str">
        <f>INDEX(equipos[categoria],MATCH(players_equipos[[#This Row],[team_id]],equipos[team_id],0))</f>
        <v>Rover</v>
      </c>
      <c r="H14" t="str">
        <f>INDEX(equipos[nombre],MATCH(players_equipos[[#This Row],[team_id]],equipos[team_id],0))</f>
        <v>Quimera</v>
      </c>
    </row>
    <row r="15" spans="1:8" x14ac:dyDescent="0.25">
      <c r="A15">
        <v>1073792</v>
      </c>
      <c r="B15">
        <v>183</v>
      </c>
      <c r="C15" s="11">
        <f>INDEX(equipos[puntos],MATCH(players_equipos[[#This Row],[team_id]],equipos[team_id],0))</f>
        <v>200</v>
      </c>
      <c r="D15" s="16">
        <f>INDEX(equipos[torneo],MATCH(players_equipos[[#This Row],[team_id]],equipos[team_id],0))</f>
        <v>7</v>
      </c>
      <c r="E15" s="17" t="str">
        <f>INDEX(equipos[casa],MATCH(players_equipos[[#This Row],[team_id]],equipos[team_id],0))</f>
        <v>Blue Team</v>
      </c>
      <c r="F15" s="4">
        <f>INDEX(torneos[activo],MATCH(players_equipos[[#This Row],[torneo]],torneos[torneo_id],0))</f>
        <v>1</v>
      </c>
      <c r="G15" s="18" t="str">
        <f>INDEX(equipos[categoria],MATCH(players_equipos[[#This Row],[team_id]],equipos[team_id],0))</f>
        <v>Rover</v>
      </c>
      <c r="H15" t="str">
        <f>INDEX(equipos[nombre],MATCH(players_equipos[[#This Row],[team_id]],equipos[team_id],0))</f>
        <v>Quimera</v>
      </c>
    </row>
    <row r="16" spans="1:8" x14ac:dyDescent="0.25">
      <c r="A16">
        <v>1077018</v>
      </c>
      <c r="B16">
        <v>183</v>
      </c>
      <c r="C16" s="11">
        <f>INDEX(equipos[puntos],MATCH(players_equipos[[#This Row],[team_id]],equipos[team_id],0))</f>
        <v>200</v>
      </c>
      <c r="D16" s="16">
        <f>INDEX(equipos[torneo],MATCH(players_equipos[[#This Row],[team_id]],equipos[team_id],0))</f>
        <v>7</v>
      </c>
      <c r="E16" s="17" t="str">
        <f>INDEX(equipos[casa],MATCH(players_equipos[[#This Row],[team_id]],equipos[team_id],0))</f>
        <v>Blue Team</v>
      </c>
      <c r="F16" s="4">
        <f>INDEX(torneos[activo],MATCH(players_equipos[[#This Row],[torneo]],torneos[torneo_id],0))</f>
        <v>1</v>
      </c>
      <c r="G16" s="18" t="str">
        <f>INDEX(equipos[categoria],MATCH(players_equipos[[#This Row],[team_id]],equipos[team_id],0))</f>
        <v>Rover</v>
      </c>
      <c r="H16" t="str">
        <f>INDEX(equipos[nombre],MATCH(players_equipos[[#This Row],[team_id]],equipos[team_id],0))</f>
        <v>Quimera</v>
      </c>
    </row>
    <row r="17" spans="1:8" x14ac:dyDescent="0.25">
      <c r="A17">
        <v>1086395</v>
      </c>
      <c r="B17">
        <v>182</v>
      </c>
      <c r="C17" s="11">
        <f>INDEX(equipos[puntos],MATCH(players_equipos[[#This Row],[team_id]],equipos[team_id],0))</f>
        <v>200</v>
      </c>
      <c r="D17" s="16">
        <f>INDEX(equipos[torneo],MATCH(players_equipos[[#This Row],[team_id]],equipos[team_id],0))</f>
        <v>7</v>
      </c>
      <c r="E17" s="17" t="str">
        <f>INDEX(equipos[casa],MATCH(players_equipos[[#This Row],[team_id]],equipos[team_id],0))</f>
        <v>Blue Team</v>
      </c>
      <c r="F17" s="4">
        <f>INDEX(torneos[activo],MATCH(players_equipos[[#This Row],[torneo]],torneos[torneo_id],0))</f>
        <v>1</v>
      </c>
      <c r="G17" s="18" t="str">
        <f>INDEX(equipos[categoria],MATCH(players_equipos[[#This Row],[team_id]],equipos[team_id],0))</f>
        <v>Sumo</v>
      </c>
      <c r="H17" t="str">
        <f>INDEX(equipos[nombre],MATCH(players_equipos[[#This Row],[team_id]],equipos[team_id],0))</f>
        <v>Mojojojo</v>
      </c>
    </row>
    <row r="18" spans="1:8" x14ac:dyDescent="0.25">
      <c r="A18">
        <v>1086631</v>
      </c>
      <c r="B18">
        <v>182</v>
      </c>
      <c r="C18" s="11">
        <f>INDEX(equipos[puntos],MATCH(players_equipos[[#This Row],[team_id]],equipos[team_id],0))</f>
        <v>200</v>
      </c>
      <c r="D18" s="16">
        <f>INDEX(equipos[torneo],MATCH(players_equipos[[#This Row],[team_id]],equipos[team_id],0))</f>
        <v>7</v>
      </c>
      <c r="E18" s="17" t="str">
        <f>INDEX(equipos[casa],MATCH(players_equipos[[#This Row],[team_id]],equipos[team_id],0))</f>
        <v>Blue Team</v>
      </c>
      <c r="F18" s="4">
        <f>INDEX(torneos[activo],MATCH(players_equipos[[#This Row],[torneo]],torneos[torneo_id],0))</f>
        <v>1</v>
      </c>
      <c r="G18" s="18" t="str">
        <f>INDEX(equipos[categoria],MATCH(players_equipos[[#This Row],[team_id]],equipos[team_id],0))</f>
        <v>Sumo</v>
      </c>
      <c r="H18" t="str">
        <f>INDEX(equipos[nombre],MATCH(players_equipos[[#This Row],[team_id]],equipos[team_id],0))</f>
        <v>Mojojojo</v>
      </c>
    </row>
    <row r="19" spans="1:8" x14ac:dyDescent="0.25">
      <c r="A19">
        <v>1089480</v>
      </c>
      <c r="B19">
        <v>182</v>
      </c>
      <c r="C19" s="11">
        <f>INDEX(equipos[puntos],MATCH(players_equipos[[#This Row],[team_id]],equipos[team_id],0))</f>
        <v>200</v>
      </c>
      <c r="D19" s="16">
        <f>INDEX(equipos[torneo],MATCH(players_equipos[[#This Row],[team_id]],equipos[team_id],0))</f>
        <v>7</v>
      </c>
      <c r="E19" s="17" t="str">
        <f>INDEX(equipos[casa],MATCH(players_equipos[[#This Row],[team_id]],equipos[team_id],0))</f>
        <v>Blue Team</v>
      </c>
      <c r="F19" s="4">
        <f>INDEX(torneos[activo],MATCH(players_equipos[[#This Row],[torneo]],torneos[torneo_id],0))</f>
        <v>1</v>
      </c>
      <c r="G19" s="18" t="str">
        <f>INDEX(equipos[categoria],MATCH(players_equipos[[#This Row],[team_id]],equipos[team_id],0))</f>
        <v>Sumo</v>
      </c>
      <c r="H19" t="str">
        <f>INDEX(equipos[nombre],MATCH(players_equipos[[#This Row],[team_id]],equipos[team_id],0))</f>
        <v>Mojojojo</v>
      </c>
    </row>
    <row r="20" spans="1:8" x14ac:dyDescent="0.25">
      <c r="A20">
        <v>1087552</v>
      </c>
      <c r="B20">
        <v>181</v>
      </c>
      <c r="C20" s="11">
        <f>INDEX(equipos[puntos],MATCH(players_equipos[[#This Row],[team_id]],equipos[team_id],0))</f>
        <v>200</v>
      </c>
      <c r="D20" s="16">
        <f>INDEX(equipos[torneo],MATCH(players_equipos[[#This Row],[team_id]],equipos[team_id],0))</f>
        <v>7</v>
      </c>
      <c r="E20" s="17" t="str">
        <f>INDEX(equipos[casa],MATCH(players_equipos[[#This Row],[team_id]],equipos[team_id],0))</f>
        <v>Red Team</v>
      </c>
      <c r="F20" s="4">
        <f>INDEX(torneos[activo],MATCH(players_equipos[[#This Row],[torneo]],torneos[torneo_id],0))</f>
        <v>1</v>
      </c>
      <c r="G20" s="18" t="str">
        <f>INDEX(equipos[categoria],MATCH(players_equipos[[#This Row],[team_id]],equipos[team_id],0))</f>
        <v>Sumo</v>
      </c>
      <c r="H20" t="str">
        <f>INDEX(equipos[nombre],MATCH(players_equipos[[#This Row],[team_id]],equipos[team_id],0))</f>
        <v>Syfurios X</v>
      </c>
    </row>
    <row r="21" spans="1:8" x14ac:dyDescent="0.25">
      <c r="A21">
        <v>1089464</v>
      </c>
      <c r="B21">
        <v>181</v>
      </c>
      <c r="C21" s="11">
        <f>INDEX(equipos[puntos],MATCH(players_equipos[[#This Row],[team_id]],equipos[team_id],0))</f>
        <v>200</v>
      </c>
      <c r="D21" s="16">
        <f>INDEX(equipos[torneo],MATCH(players_equipos[[#This Row],[team_id]],equipos[team_id],0))</f>
        <v>7</v>
      </c>
      <c r="E21" s="17" t="str">
        <f>INDEX(equipos[casa],MATCH(players_equipos[[#This Row],[team_id]],equipos[team_id],0))</f>
        <v>Red Team</v>
      </c>
      <c r="F21" s="4">
        <f>INDEX(torneos[activo],MATCH(players_equipos[[#This Row],[torneo]],torneos[torneo_id],0))</f>
        <v>1</v>
      </c>
      <c r="G21" s="18" t="str">
        <f>INDEX(equipos[categoria],MATCH(players_equipos[[#This Row],[team_id]],equipos[team_id],0))</f>
        <v>Sumo</v>
      </c>
      <c r="H21" t="str">
        <f>INDEX(equipos[nombre],MATCH(players_equipos[[#This Row],[team_id]],equipos[team_id],0))</f>
        <v>Syfurios X</v>
      </c>
    </row>
    <row r="22" spans="1:8" x14ac:dyDescent="0.25">
      <c r="A22">
        <v>1089311</v>
      </c>
      <c r="B22">
        <v>181</v>
      </c>
      <c r="C22" s="11">
        <f>INDEX(equipos[puntos],MATCH(players_equipos[[#This Row],[team_id]],equipos[team_id],0))</f>
        <v>200</v>
      </c>
      <c r="D22" s="16">
        <f>INDEX(equipos[torneo],MATCH(players_equipos[[#This Row],[team_id]],equipos[team_id],0))</f>
        <v>7</v>
      </c>
      <c r="E22" s="17" t="str">
        <f>INDEX(equipos[casa],MATCH(players_equipos[[#This Row],[team_id]],equipos[team_id],0))</f>
        <v>Red Team</v>
      </c>
      <c r="F22" s="4">
        <f>INDEX(torneos[activo],MATCH(players_equipos[[#This Row],[torneo]],torneos[torneo_id],0))</f>
        <v>1</v>
      </c>
      <c r="G22" s="18" t="str">
        <f>INDEX(equipos[categoria],MATCH(players_equipos[[#This Row],[team_id]],equipos[team_id],0))</f>
        <v>Sumo</v>
      </c>
      <c r="H22" t="str">
        <f>INDEX(equipos[nombre],MATCH(players_equipos[[#This Row],[team_id]],equipos[team_id],0))</f>
        <v>Syfurios X</v>
      </c>
    </row>
    <row r="23" spans="1:8" x14ac:dyDescent="0.25">
      <c r="A23">
        <v>1097269</v>
      </c>
      <c r="B23">
        <v>180</v>
      </c>
      <c r="C23" s="11">
        <f>INDEX(equipos[puntos],MATCH(players_equipos[[#This Row],[team_id]],equipos[team_id],0))</f>
        <v>200</v>
      </c>
      <c r="D23" s="16">
        <f>INDEX(equipos[torneo],MATCH(players_equipos[[#This Row],[team_id]],equipos[team_id],0))</f>
        <v>7</v>
      </c>
      <c r="E23" s="17" t="str">
        <f>INDEX(equipos[casa],MATCH(players_equipos[[#This Row],[team_id]],equipos[team_id],0))</f>
        <v>Red Team</v>
      </c>
      <c r="F23" s="4">
        <f>INDEX(torneos[activo],MATCH(players_equipos[[#This Row],[torneo]],torneos[torneo_id],0))</f>
        <v>1</v>
      </c>
      <c r="G23" s="18" t="str">
        <f>INDEX(equipos[categoria],MATCH(players_equipos[[#This Row],[team_id]],equipos[team_id],0))</f>
        <v>Monster</v>
      </c>
      <c r="H23" t="str">
        <f>INDEX(equipos[nombre],MATCH(players_equipos[[#This Row],[team_id]],equipos[team_id],0))</f>
        <v>Artorias</v>
      </c>
    </row>
    <row r="24" spans="1:8" x14ac:dyDescent="0.25">
      <c r="A24">
        <v>1090903</v>
      </c>
      <c r="B24">
        <v>180</v>
      </c>
      <c r="C24" s="11">
        <f>INDEX(equipos[puntos],MATCH(players_equipos[[#This Row],[team_id]],equipos[team_id],0))</f>
        <v>200</v>
      </c>
      <c r="D24" s="16">
        <f>INDEX(equipos[torneo],MATCH(players_equipos[[#This Row],[team_id]],equipos[team_id],0))</f>
        <v>7</v>
      </c>
      <c r="E24" s="17" t="str">
        <f>INDEX(equipos[casa],MATCH(players_equipos[[#This Row],[team_id]],equipos[team_id],0))</f>
        <v>Red Team</v>
      </c>
      <c r="F24" s="4">
        <f>INDEX(torneos[activo],MATCH(players_equipos[[#This Row],[torneo]],torneos[torneo_id],0))</f>
        <v>1</v>
      </c>
      <c r="G24" s="18" t="str">
        <f>INDEX(equipos[categoria],MATCH(players_equipos[[#This Row],[team_id]],equipos[team_id],0))</f>
        <v>Monster</v>
      </c>
      <c r="H24" t="str">
        <f>INDEX(equipos[nombre],MATCH(players_equipos[[#This Row],[team_id]],equipos[team_id],0))</f>
        <v>Artorias</v>
      </c>
    </row>
    <row r="25" spans="1:8" x14ac:dyDescent="0.25">
      <c r="A25">
        <v>1096372</v>
      </c>
      <c r="B25">
        <v>179</v>
      </c>
      <c r="C25" s="11">
        <f>INDEX(equipos[puntos],MATCH(players_equipos[[#This Row],[team_id]],equipos[team_id],0))</f>
        <v>200</v>
      </c>
      <c r="D25" s="16">
        <f>INDEX(equipos[torneo],MATCH(players_equipos[[#This Row],[team_id]],equipos[team_id],0))</f>
        <v>7</v>
      </c>
      <c r="E25" s="17" t="str">
        <f>INDEX(equipos[casa],MATCH(players_equipos[[#This Row],[team_id]],equipos[team_id],0))</f>
        <v>Yellow Team</v>
      </c>
      <c r="F25" s="4">
        <f>INDEX(torneos[activo],MATCH(players_equipos[[#This Row],[torneo]],torneos[torneo_id],0))</f>
        <v>1</v>
      </c>
      <c r="G25" s="18" t="str">
        <f>INDEX(equipos[categoria],MATCH(players_equipos[[#This Row],[team_id]],equipos[team_id],0))</f>
        <v>Monster</v>
      </c>
      <c r="H25" t="str">
        <f>INDEX(equipos[nombre],MATCH(players_equipos[[#This Row],[team_id]],equipos[team_id],0))</f>
        <v>GodKiller</v>
      </c>
    </row>
    <row r="26" spans="1:8" x14ac:dyDescent="0.25">
      <c r="A26">
        <v>1096742</v>
      </c>
      <c r="B26">
        <v>179</v>
      </c>
      <c r="C26" s="11">
        <f>INDEX(equipos[puntos],MATCH(players_equipos[[#This Row],[team_id]],equipos[team_id],0))</f>
        <v>200</v>
      </c>
      <c r="D26" s="16">
        <f>INDEX(equipos[torneo],MATCH(players_equipos[[#This Row],[team_id]],equipos[team_id],0))</f>
        <v>7</v>
      </c>
      <c r="E26" s="17" t="str">
        <f>INDEX(equipos[casa],MATCH(players_equipos[[#This Row],[team_id]],equipos[team_id],0))</f>
        <v>Yellow Team</v>
      </c>
      <c r="F26" s="4">
        <f>INDEX(torneos[activo],MATCH(players_equipos[[#This Row],[torneo]],torneos[torneo_id],0))</f>
        <v>1</v>
      </c>
      <c r="G26" s="18" t="str">
        <f>INDEX(equipos[categoria],MATCH(players_equipos[[#This Row],[team_id]],equipos[team_id],0))</f>
        <v>Monster</v>
      </c>
      <c r="H26" t="str">
        <f>INDEX(equipos[nombre],MATCH(players_equipos[[#This Row],[team_id]],equipos[team_id],0))</f>
        <v>GodKiller</v>
      </c>
    </row>
    <row r="27" spans="1:8" x14ac:dyDescent="0.25">
      <c r="A27">
        <v>1096172</v>
      </c>
      <c r="B27">
        <v>178</v>
      </c>
      <c r="C27" s="11">
        <f>INDEX(equipos[puntos],MATCH(players_equipos[[#This Row],[team_id]],equipos[team_id],0))</f>
        <v>200</v>
      </c>
      <c r="D27" s="16">
        <f>INDEX(equipos[torneo],MATCH(players_equipos[[#This Row],[team_id]],equipos[team_id],0))</f>
        <v>7</v>
      </c>
      <c r="E27" s="17" t="str">
        <f>INDEX(equipos[casa],MATCH(players_equipos[[#This Row],[team_id]],equipos[team_id],0))</f>
        <v>Blue Team</v>
      </c>
      <c r="F27" s="4">
        <f>INDEX(torneos[activo],MATCH(players_equipos[[#This Row],[torneo]],torneos[torneo_id],0))</f>
        <v>1</v>
      </c>
      <c r="G27" s="18" t="str">
        <f>INDEX(equipos[categoria],MATCH(players_equipos[[#This Row],[team_id]],equipos[team_id],0))</f>
        <v>Monster</v>
      </c>
      <c r="H27" t="str">
        <f>INDEX(equipos[nombre],MATCH(players_equipos[[#This Row],[team_id]],equipos[team_id],0))</f>
        <v>Don Quijote</v>
      </c>
    </row>
    <row r="28" spans="1:8" x14ac:dyDescent="0.25">
      <c r="A28">
        <v>1094890</v>
      </c>
      <c r="B28">
        <v>178</v>
      </c>
      <c r="C28" s="11">
        <f>INDEX(equipos[puntos],MATCH(players_equipos[[#This Row],[team_id]],equipos[team_id],0))</f>
        <v>200</v>
      </c>
      <c r="D28" s="16">
        <f>INDEX(equipos[torneo],MATCH(players_equipos[[#This Row],[team_id]],equipos[team_id],0))</f>
        <v>7</v>
      </c>
      <c r="E28" s="17" t="str">
        <f>INDEX(equipos[casa],MATCH(players_equipos[[#This Row],[team_id]],equipos[team_id],0))</f>
        <v>Blue Team</v>
      </c>
      <c r="F28" s="4">
        <f>INDEX(torneos[activo],MATCH(players_equipos[[#This Row],[torneo]],torneos[torneo_id],0))</f>
        <v>1</v>
      </c>
      <c r="G28" s="18" t="str">
        <f>INDEX(equipos[categoria],MATCH(players_equipos[[#This Row],[team_id]],equipos[team_id],0))</f>
        <v>Monster</v>
      </c>
      <c r="H28" t="str">
        <f>INDEX(equipos[nombre],MATCH(players_equipos[[#This Row],[team_id]],equipos[team_id],0))</f>
        <v>Don Quijote</v>
      </c>
    </row>
    <row r="29" spans="1:8" x14ac:dyDescent="0.25">
      <c r="A29">
        <v>1094112</v>
      </c>
      <c r="B29">
        <v>178</v>
      </c>
      <c r="C29" s="11">
        <f>INDEX(equipos[puntos],MATCH(players_equipos[[#This Row],[team_id]],equipos[team_id],0))</f>
        <v>200</v>
      </c>
      <c r="D29" s="16">
        <f>INDEX(equipos[torneo],MATCH(players_equipos[[#This Row],[team_id]],equipos[team_id],0))</f>
        <v>7</v>
      </c>
      <c r="E29" s="17" t="str">
        <f>INDEX(equipos[casa],MATCH(players_equipos[[#This Row],[team_id]],equipos[team_id],0))</f>
        <v>Blue Team</v>
      </c>
      <c r="F29" s="4">
        <f>INDEX(torneos[activo],MATCH(players_equipos[[#This Row],[torneo]],torneos[torneo_id],0))</f>
        <v>1</v>
      </c>
      <c r="G29" s="18" t="str">
        <f>INDEX(equipos[categoria],MATCH(players_equipos[[#This Row],[team_id]],equipos[team_id],0))</f>
        <v>Monster</v>
      </c>
      <c r="H29" t="str">
        <f>INDEX(equipos[nombre],MATCH(players_equipos[[#This Row],[team_id]],equipos[team_id],0))</f>
        <v>Don Quijote</v>
      </c>
    </row>
    <row r="30" spans="1:8" x14ac:dyDescent="0.25">
      <c r="A30">
        <v>1089943</v>
      </c>
      <c r="B30">
        <v>177</v>
      </c>
      <c r="C30" s="11">
        <f>INDEX(equipos[puntos],MATCH(players_equipos[[#This Row],[team_id]],equipos[team_id],0))</f>
        <v>200</v>
      </c>
      <c r="D30" s="16">
        <f>INDEX(equipos[torneo],MATCH(players_equipos[[#This Row],[team_id]],equipos[team_id],0))</f>
        <v>7</v>
      </c>
      <c r="E30" s="17" t="str">
        <f>INDEX(equipos[casa],MATCH(players_equipos[[#This Row],[team_id]],equipos[team_id],0))</f>
        <v>Yellow Team</v>
      </c>
      <c r="F30" s="4">
        <f>INDEX(torneos[activo],MATCH(players_equipos[[#This Row],[torneo]],torneos[torneo_id],0))</f>
        <v>1</v>
      </c>
      <c r="G30" s="18" t="str">
        <f>INDEX(equipos[categoria],MATCH(players_equipos[[#This Row],[team_id]],equipos[team_id],0))</f>
        <v>Sumo</v>
      </c>
      <c r="H30" t="str">
        <f>INDEX(equipos[nombre],MATCH(players_equipos[[#This Row],[team_id]],equipos[team_id],0))</f>
        <v>JMJ</v>
      </c>
    </row>
    <row r="31" spans="1:8" x14ac:dyDescent="0.25">
      <c r="A31">
        <v>1088536</v>
      </c>
      <c r="B31">
        <v>177</v>
      </c>
      <c r="C31" s="11">
        <f>INDEX(equipos[puntos],MATCH(players_equipos[[#This Row],[team_id]],equipos[team_id],0))</f>
        <v>200</v>
      </c>
      <c r="D31" s="16">
        <f>INDEX(equipos[torneo],MATCH(players_equipos[[#This Row],[team_id]],equipos[team_id],0))</f>
        <v>7</v>
      </c>
      <c r="E31" s="17" t="str">
        <f>INDEX(equipos[casa],MATCH(players_equipos[[#This Row],[team_id]],equipos[team_id],0))</f>
        <v>Yellow Team</v>
      </c>
      <c r="F31" s="4">
        <f>INDEX(torneos[activo],MATCH(players_equipos[[#This Row],[torneo]],torneos[torneo_id],0))</f>
        <v>1</v>
      </c>
      <c r="G31" s="18" t="str">
        <f>INDEX(equipos[categoria],MATCH(players_equipos[[#This Row],[team_id]],equipos[team_id],0))</f>
        <v>Sumo</v>
      </c>
      <c r="H31" t="str">
        <f>INDEX(equipos[nombre],MATCH(players_equipos[[#This Row],[team_id]],equipos[team_id],0))</f>
        <v>JMJ</v>
      </c>
    </row>
    <row r="32" spans="1:8" x14ac:dyDescent="0.25">
      <c r="A32">
        <v>1087529</v>
      </c>
      <c r="B32">
        <v>177</v>
      </c>
      <c r="C32" s="11">
        <f>INDEX(equipos[puntos],MATCH(players_equipos[[#This Row],[team_id]],equipos[team_id],0))</f>
        <v>200</v>
      </c>
      <c r="D32" s="16">
        <f>INDEX(equipos[torneo],MATCH(players_equipos[[#This Row],[team_id]],equipos[team_id],0))</f>
        <v>7</v>
      </c>
      <c r="E32" s="17" t="str">
        <f>INDEX(equipos[casa],MATCH(players_equipos[[#This Row],[team_id]],equipos[team_id],0))</f>
        <v>Yellow Team</v>
      </c>
      <c r="F32" s="4">
        <f>INDEX(torneos[activo],MATCH(players_equipos[[#This Row],[torneo]],torneos[torneo_id],0))</f>
        <v>1</v>
      </c>
      <c r="G32" s="18" t="str">
        <f>INDEX(equipos[categoria],MATCH(players_equipos[[#This Row],[team_id]],equipos[team_id],0))</f>
        <v>Sumo</v>
      </c>
      <c r="H32" t="str">
        <f>INDEX(equipos[nombre],MATCH(players_equipos[[#This Row],[team_id]],equipos[team_id],0))</f>
        <v>JMJ</v>
      </c>
    </row>
    <row r="33" spans="1:8" x14ac:dyDescent="0.25">
      <c r="A33">
        <v>1093109</v>
      </c>
      <c r="B33">
        <v>176</v>
      </c>
      <c r="C33" s="11">
        <f>INDEX(equipos[puntos],MATCH(players_equipos[[#This Row],[team_id]],equipos[team_id],0))</f>
        <v>200</v>
      </c>
      <c r="D33" s="16">
        <f>INDEX(equipos[torneo],MATCH(players_equipos[[#This Row],[team_id]],equipos[team_id],0))</f>
        <v>7</v>
      </c>
      <c r="E33" s="17" t="str">
        <f>INDEX(equipos[casa],MATCH(players_equipos[[#This Row],[team_id]],equipos[team_id],0))</f>
        <v>Red Team</v>
      </c>
      <c r="F33" s="4">
        <f>INDEX(torneos[activo],MATCH(players_equipos[[#This Row],[torneo]],torneos[torneo_id],0))</f>
        <v>1</v>
      </c>
      <c r="G33" s="18" t="str">
        <f>INDEX(equipos[categoria],MATCH(players_equipos[[#This Row],[team_id]],equipos[team_id],0))</f>
        <v>Monster</v>
      </c>
      <c r="H33" t="str">
        <f>INDEX(equipos[nombre],MATCH(players_equipos[[#This Row],[team_id]],equipos[team_id],0))</f>
        <v>Ikon ALLY</v>
      </c>
    </row>
    <row r="34" spans="1:8" x14ac:dyDescent="0.25">
      <c r="A34">
        <v>1096017</v>
      </c>
      <c r="B34">
        <v>176</v>
      </c>
      <c r="C34" s="11">
        <f>INDEX(equipos[puntos],MATCH(players_equipos[[#This Row],[team_id]],equipos[team_id],0))</f>
        <v>200</v>
      </c>
      <c r="D34" s="16">
        <f>INDEX(equipos[torneo],MATCH(players_equipos[[#This Row],[team_id]],equipos[team_id],0))</f>
        <v>7</v>
      </c>
      <c r="E34" s="17" t="str">
        <f>INDEX(equipos[casa],MATCH(players_equipos[[#This Row],[team_id]],equipos[team_id],0))</f>
        <v>Red Team</v>
      </c>
      <c r="F34" s="4">
        <f>INDEX(torneos[activo],MATCH(players_equipos[[#This Row],[torneo]],torneos[torneo_id],0))</f>
        <v>1</v>
      </c>
      <c r="G34" s="18" t="str">
        <f>INDEX(equipos[categoria],MATCH(players_equipos[[#This Row],[team_id]],equipos[team_id],0))</f>
        <v>Monster</v>
      </c>
      <c r="H34" t="str">
        <f>INDEX(equipos[nombre],MATCH(players_equipos[[#This Row],[team_id]],equipos[team_id],0))</f>
        <v>Ikon ALLY</v>
      </c>
    </row>
    <row r="35" spans="1:8" x14ac:dyDescent="0.25">
      <c r="A35">
        <v>1093629</v>
      </c>
      <c r="B35">
        <v>176</v>
      </c>
      <c r="C35" s="11">
        <f>INDEX(equipos[puntos],MATCH(players_equipos[[#This Row],[team_id]],equipos[team_id],0))</f>
        <v>200</v>
      </c>
      <c r="D35" s="16">
        <f>INDEX(equipos[torneo],MATCH(players_equipos[[#This Row],[team_id]],equipos[team_id],0))</f>
        <v>7</v>
      </c>
      <c r="E35" s="17" t="str">
        <f>INDEX(equipos[casa],MATCH(players_equipos[[#This Row],[team_id]],equipos[team_id],0))</f>
        <v>Red Team</v>
      </c>
      <c r="F35" s="4">
        <f>INDEX(torneos[activo],MATCH(players_equipos[[#This Row],[torneo]],torneos[torneo_id],0))</f>
        <v>1</v>
      </c>
      <c r="G35" s="18" t="str">
        <f>INDEX(equipos[categoria],MATCH(players_equipos[[#This Row],[team_id]],equipos[team_id],0))</f>
        <v>Monster</v>
      </c>
      <c r="H35" t="str">
        <f>INDEX(equipos[nombre],MATCH(players_equipos[[#This Row],[team_id]],equipos[team_id],0))</f>
        <v>Ikon ALLY</v>
      </c>
    </row>
    <row r="36" spans="1:8" x14ac:dyDescent="0.25">
      <c r="A36">
        <v>1075105</v>
      </c>
      <c r="B36">
        <v>175</v>
      </c>
      <c r="C36" s="11">
        <f>INDEX(equipos[puntos],MATCH(players_equipos[[#This Row],[team_id]],equipos[team_id],0))</f>
        <v>200</v>
      </c>
      <c r="D36" s="16">
        <f>INDEX(equipos[torneo],MATCH(players_equipos[[#This Row],[team_id]],equipos[team_id],0))</f>
        <v>7</v>
      </c>
      <c r="E36" s="17" t="str">
        <f>INDEX(equipos[casa],MATCH(players_equipos[[#This Row],[team_id]],equipos[team_id],0))</f>
        <v>Blue Team</v>
      </c>
      <c r="F36" s="4">
        <f>INDEX(torneos[activo],MATCH(players_equipos[[#This Row],[torneo]],torneos[torneo_id],0))</f>
        <v>1</v>
      </c>
      <c r="G36" s="18" t="str">
        <f>INDEX(equipos[categoria],MATCH(players_equipos[[#This Row],[team_id]],equipos[team_id],0))</f>
        <v>Sumo</v>
      </c>
      <c r="H36" t="str">
        <f>INDEX(equipos[nombre],MATCH(players_equipos[[#This Row],[team_id]],equipos[team_id],0))</f>
        <v>Tamioka San</v>
      </c>
    </row>
    <row r="37" spans="1:8" x14ac:dyDescent="0.25">
      <c r="A37">
        <v>1085213</v>
      </c>
      <c r="B37">
        <v>175</v>
      </c>
      <c r="C37" s="11">
        <f>INDEX(equipos[puntos],MATCH(players_equipos[[#This Row],[team_id]],equipos[team_id],0))</f>
        <v>200</v>
      </c>
      <c r="D37" s="16">
        <f>INDEX(equipos[torneo],MATCH(players_equipos[[#This Row],[team_id]],equipos[team_id],0))</f>
        <v>7</v>
      </c>
      <c r="E37" s="17" t="str">
        <f>INDEX(equipos[casa],MATCH(players_equipos[[#This Row],[team_id]],equipos[team_id],0))</f>
        <v>Blue Team</v>
      </c>
      <c r="F37" s="4">
        <f>INDEX(torneos[activo],MATCH(players_equipos[[#This Row],[torneo]],torneos[torneo_id],0))</f>
        <v>1</v>
      </c>
      <c r="G37" s="18" t="str">
        <f>INDEX(equipos[categoria],MATCH(players_equipos[[#This Row],[team_id]],equipos[team_id],0))</f>
        <v>Sumo</v>
      </c>
      <c r="H37" t="str">
        <f>INDEX(equipos[nombre],MATCH(players_equipos[[#This Row],[team_id]],equipos[team_id],0))</f>
        <v>Tamioka San</v>
      </c>
    </row>
    <row r="38" spans="1:8" x14ac:dyDescent="0.25">
      <c r="A38">
        <v>1087396</v>
      </c>
      <c r="B38">
        <v>175</v>
      </c>
      <c r="C38" s="11">
        <f>INDEX(equipos[puntos],MATCH(players_equipos[[#This Row],[team_id]],equipos[team_id],0))</f>
        <v>200</v>
      </c>
      <c r="D38" s="16">
        <f>INDEX(equipos[torneo],MATCH(players_equipos[[#This Row],[team_id]],equipos[team_id],0))</f>
        <v>7</v>
      </c>
      <c r="E38" s="17" t="str">
        <f>INDEX(equipos[casa],MATCH(players_equipos[[#This Row],[team_id]],equipos[team_id],0))</f>
        <v>Blue Team</v>
      </c>
      <c r="F38" s="4">
        <f>INDEX(torneos[activo],MATCH(players_equipos[[#This Row],[torneo]],torneos[torneo_id],0))</f>
        <v>1</v>
      </c>
      <c r="G38" s="18" t="str">
        <f>INDEX(equipos[categoria],MATCH(players_equipos[[#This Row],[team_id]],equipos[team_id],0))</f>
        <v>Sumo</v>
      </c>
      <c r="H38" t="str">
        <f>INDEX(equipos[nombre],MATCH(players_equipos[[#This Row],[team_id]],equipos[team_id],0))</f>
        <v>Tamioka San</v>
      </c>
    </row>
    <row r="39" spans="1:8" x14ac:dyDescent="0.25">
      <c r="A39">
        <v>1093481</v>
      </c>
      <c r="B39">
        <v>174</v>
      </c>
      <c r="C39" s="11">
        <f>INDEX(equipos[puntos],MATCH(players_equipos[[#This Row],[team_id]],equipos[team_id],0))</f>
        <v>200</v>
      </c>
      <c r="D39" s="16">
        <f>INDEX(equipos[torneo],MATCH(players_equipos[[#This Row],[team_id]],equipos[team_id],0))</f>
        <v>7</v>
      </c>
      <c r="E39" s="17" t="str">
        <f>INDEX(equipos[casa],MATCH(players_equipos[[#This Row],[team_id]],equipos[team_id],0))</f>
        <v>Yellow Team</v>
      </c>
      <c r="F39" s="4">
        <f>INDEX(torneos[activo],MATCH(players_equipos[[#This Row],[torneo]],torneos[torneo_id],0))</f>
        <v>1</v>
      </c>
      <c r="G39" s="18" t="str">
        <f>INDEX(equipos[categoria],MATCH(players_equipos[[#This Row],[team_id]],equipos[team_id],0))</f>
        <v>Monster</v>
      </c>
      <c r="H39" t="str">
        <f>INDEX(equipos[nombre],MATCH(players_equipos[[#This Row],[team_id]],equipos[team_id],0))</f>
        <v>JESKAI</v>
      </c>
    </row>
    <row r="40" spans="1:8" x14ac:dyDescent="0.25">
      <c r="A40">
        <v>1096600</v>
      </c>
      <c r="B40">
        <v>174</v>
      </c>
      <c r="C40" s="11">
        <f>INDEX(equipos[puntos],MATCH(players_equipos[[#This Row],[team_id]],equipos[team_id],0))</f>
        <v>200</v>
      </c>
      <c r="D40" s="16">
        <f>INDEX(equipos[torneo],MATCH(players_equipos[[#This Row],[team_id]],equipos[team_id],0))</f>
        <v>7</v>
      </c>
      <c r="E40" s="17" t="str">
        <f>INDEX(equipos[casa],MATCH(players_equipos[[#This Row],[team_id]],equipos[team_id],0))</f>
        <v>Yellow Team</v>
      </c>
      <c r="F40" s="4">
        <f>INDEX(torneos[activo],MATCH(players_equipos[[#This Row],[torneo]],torneos[torneo_id],0))</f>
        <v>1</v>
      </c>
      <c r="G40" s="18" t="str">
        <f>INDEX(equipos[categoria],MATCH(players_equipos[[#This Row],[team_id]],equipos[team_id],0))</f>
        <v>Monster</v>
      </c>
      <c r="H40" t="str">
        <f>INDEX(equipos[nombre],MATCH(players_equipos[[#This Row],[team_id]],equipos[team_id],0))</f>
        <v>JESKAI</v>
      </c>
    </row>
    <row r="41" spans="1:8" x14ac:dyDescent="0.25">
      <c r="A41">
        <v>1093026</v>
      </c>
      <c r="B41">
        <v>174</v>
      </c>
      <c r="C41" s="11">
        <f>INDEX(equipos[puntos],MATCH(players_equipos[[#This Row],[team_id]],equipos[team_id],0))</f>
        <v>200</v>
      </c>
      <c r="D41" s="16">
        <f>INDEX(equipos[torneo],MATCH(players_equipos[[#This Row],[team_id]],equipos[team_id],0))</f>
        <v>7</v>
      </c>
      <c r="E41" s="17" t="str">
        <f>INDEX(equipos[casa],MATCH(players_equipos[[#This Row],[team_id]],equipos[team_id],0))</f>
        <v>Yellow Team</v>
      </c>
      <c r="F41" s="4">
        <f>INDEX(torneos[activo],MATCH(players_equipos[[#This Row],[torneo]],torneos[torneo_id],0))</f>
        <v>1</v>
      </c>
      <c r="G41" s="18" t="str">
        <f>INDEX(equipos[categoria],MATCH(players_equipos[[#This Row],[team_id]],equipos[team_id],0))</f>
        <v>Monster</v>
      </c>
      <c r="H41" t="str">
        <f>INDEX(equipos[nombre],MATCH(players_equipos[[#This Row],[team_id]],equipos[team_id],0))</f>
        <v>JESKAI</v>
      </c>
    </row>
    <row r="42" spans="1:8" x14ac:dyDescent="0.25">
      <c r="A42">
        <v>1073422</v>
      </c>
      <c r="B42">
        <v>172</v>
      </c>
      <c r="C42" s="11">
        <f>INDEX(equipos[puntos],MATCH(players_equipos[[#This Row],[team_id]],equipos[team_id],0))</f>
        <v>200</v>
      </c>
      <c r="D42" s="16">
        <f>INDEX(equipos[torneo],MATCH(players_equipos[[#This Row],[team_id]],equipos[team_id],0))</f>
        <v>6</v>
      </c>
      <c r="E42" s="17" t="str">
        <f>INDEX(equipos[casa],MATCH(players_equipos[[#This Row],[team_id]],equipos[team_id],0))</f>
        <v>Red Team</v>
      </c>
      <c r="F42" s="4">
        <f>INDEX(torneos[activo],MATCH(players_equipos[[#This Row],[torneo]],torneos[torneo_id],0))</f>
        <v>1</v>
      </c>
      <c r="G42" s="18" t="str">
        <f>INDEX(equipos[categoria],MATCH(players_equipos[[#This Row],[team_id]],equipos[team_id],0))</f>
        <v>Rover</v>
      </c>
      <c r="H42" t="str">
        <f>INDEX(equipos[nombre],MATCH(players_equipos[[#This Row],[team_id]],equipos[team_id],0))</f>
        <v>Harver 2.0</v>
      </c>
    </row>
    <row r="43" spans="1:8" x14ac:dyDescent="0.25">
      <c r="A43">
        <v>1064545</v>
      </c>
      <c r="B43">
        <v>172</v>
      </c>
      <c r="C43" s="11">
        <f>INDEX(equipos[puntos],MATCH(players_equipos[[#This Row],[team_id]],equipos[team_id],0))</f>
        <v>200</v>
      </c>
      <c r="D43" s="16">
        <f>INDEX(equipos[torneo],MATCH(players_equipos[[#This Row],[team_id]],equipos[team_id],0))</f>
        <v>6</v>
      </c>
      <c r="E43" s="17" t="str">
        <f>INDEX(equipos[casa],MATCH(players_equipos[[#This Row],[team_id]],equipos[team_id],0))</f>
        <v>Red Team</v>
      </c>
      <c r="F43" s="4">
        <f>INDEX(torneos[activo],MATCH(players_equipos[[#This Row],[torneo]],torneos[torneo_id],0))</f>
        <v>1</v>
      </c>
      <c r="G43" s="18" t="str">
        <f>INDEX(equipos[categoria],MATCH(players_equipos[[#This Row],[team_id]],equipos[team_id],0))</f>
        <v>Rover</v>
      </c>
      <c r="H43" t="str">
        <f>INDEX(equipos[nombre],MATCH(players_equipos[[#This Row],[team_id]],equipos[team_id],0))</f>
        <v>Harver 2.0</v>
      </c>
    </row>
    <row r="44" spans="1:8" x14ac:dyDescent="0.25">
      <c r="A44">
        <v>1087926</v>
      </c>
      <c r="B44">
        <v>171</v>
      </c>
      <c r="C44" s="11">
        <f>INDEX(equipos[puntos],MATCH(players_equipos[[#This Row],[team_id]],equipos[team_id],0))</f>
        <v>200</v>
      </c>
      <c r="D44" s="16">
        <f>INDEX(equipos[torneo],MATCH(players_equipos[[#This Row],[team_id]],equipos[team_id],0))</f>
        <v>6</v>
      </c>
      <c r="E44" s="17" t="str">
        <f>INDEX(equipos[casa],MATCH(players_equipos[[#This Row],[team_id]],equipos[team_id],0))</f>
        <v>Red Team</v>
      </c>
      <c r="F44" s="4">
        <f>INDEX(torneos[activo],MATCH(players_equipos[[#This Row],[torneo]],torneos[torneo_id],0))</f>
        <v>1</v>
      </c>
      <c r="G44" s="18" t="str">
        <f>INDEX(equipos[categoria],MATCH(players_equipos[[#This Row],[team_id]],equipos[team_id],0))</f>
        <v>Sumo</v>
      </c>
      <c r="H44" t="str">
        <f>INDEX(equipos[nombre],MATCH(players_equipos[[#This Row],[team_id]],equipos[team_id],0))</f>
        <v>Wilson</v>
      </c>
    </row>
    <row r="45" spans="1:8" x14ac:dyDescent="0.25">
      <c r="A45">
        <v>1087764</v>
      </c>
      <c r="B45">
        <v>171</v>
      </c>
      <c r="C45" s="11">
        <f>INDEX(equipos[puntos],MATCH(players_equipos[[#This Row],[team_id]],equipos[team_id],0))</f>
        <v>200</v>
      </c>
      <c r="D45" s="16">
        <f>INDEX(equipos[torneo],MATCH(players_equipos[[#This Row],[team_id]],equipos[team_id],0))</f>
        <v>6</v>
      </c>
      <c r="E45" s="17" t="str">
        <f>INDEX(equipos[casa],MATCH(players_equipos[[#This Row],[team_id]],equipos[team_id],0))</f>
        <v>Red Team</v>
      </c>
      <c r="F45" s="4">
        <f>INDEX(torneos[activo],MATCH(players_equipos[[#This Row],[torneo]],torneos[torneo_id],0))</f>
        <v>1</v>
      </c>
      <c r="G45" s="18" t="str">
        <f>INDEX(equipos[categoria],MATCH(players_equipos[[#This Row],[team_id]],equipos[team_id],0))</f>
        <v>Sumo</v>
      </c>
      <c r="H45" t="str">
        <f>INDEX(equipos[nombre],MATCH(players_equipos[[#This Row],[team_id]],equipos[team_id],0))</f>
        <v>Wilson</v>
      </c>
    </row>
    <row r="46" spans="1:8" x14ac:dyDescent="0.25">
      <c r="A46">
        <v>1088066</v>
      </c>
      <c r="B46">
        <v>171</v>
      </c>
      <c r="C46" s="11">
        <f>INDEX(equipos[puntos],MATCH(players_equipos[[#This Row],[team_id]],equipos[team_id],0))</f>
        <v>200</v>
      </c>
      <c r="D46" s="16">
        <f>INDEX(equipos[torneo],MATCH(players_equipos[[#This Row],[team_id]],equipos[team_id],0))</f>
        <v>6</v>
      </c>
      <c r="E46" s="17" t="str">
        <f>INDEX(equipos[casa],MATCH(players_equipos[[#This Row],[team_id]],equipos[team_id],0))</f>
        <v>Red Team</v>
      </c>
      <c r="F46" s="4">
        <f>INDEX(torneos[activo],MATCH(players_equipos[[#This Row],[torneo]],torneos[torneo_id],0))</f>
        <v>1</v>
      </c>
      <c r="G46" s="18" t="str">
        <f>INDEX(equipos[categoria],MATCH(players_equipos[[#This Row],[team_id]],equipos[team_id],0))</f>
        <v>Sumo</v>
      </c>
      <c r="H46" t="str">
        <f>INDEX(equipos[nombre],MATCH(players_equipos[[#This Row],[team_id]],equipos[team_id],0))</f>
        <v>Wilson</v>
      </c>
    </row>
    <row r="47" spans="1:8" x14ac:dyDescent="0.25">
      <c r="A47">
        <v>1086322</v>
      </c>
      <c r="B47">
        <v>170</v>
      </c>
      <c r="C47" s="11">
        <f>INDEX(equipos[puntos],MATCH(players_equipos[[#This Row],[team_id]],equipos[team_id],0))</f>
        <v>200</v>
      </c>
      <c r="D47" s="16">
        <f>INDEX(equipos[torneo],MATCH(players_equipos[[#This Row],[team_id]],equipos[team_id],0))</f>
        <v>6</v>
      </c>
      <c r="E47" s="17" t="str">
        <f>INDEX(equipos[casa],MATCH(players_equipos[[#This Row],[team_id]],equipos[team_id],0))</f>
        <v>Yellow Team</v>
      </c>
      <c r="F47" s="4">
        <f>INDEX(torneos[activo],MATCH(players_equipos[[#This Row],[torneo]],torneos[torneo_id],0))</f>
        <v>1</v>
      </c>
      <c r="G47" s="18" t="str">
        <f>INDEX(equipos[categoria],MATCH(players_equipos[[#This Row],[team_id]],equipos[team_id],0))</f>
        <v>Sumo</v>
      </c>
      <c r="H47" t="str">
        <f>INDEX(equipos[nombre],MATCH(players_equipos[[#This Row],[team_id]],equipos[team_id],0))</f>
        <v>Echo-Rogue</v>
      </c>
    </row>
    <row r="48" spans="1:8" x14ac:dyDescent="0.25">
      <c r="A48">
        <v>1085104</v>
      </c>
      <c r="B48">
        <v>170</v>
      </c>
      <c r="C48" s="11">
        <f>INDEX(equipos[puntos],MATCH(players_equipos[[#This Row],[team_id]],equipos[team_id],0))</f>
        <v>200</v>
      </c>
      <c r="D48" s="16">
        <f>INDEX(equipos[torneo],MATCH(players_equipos[[#This Row],[team_id]],equipos[team_id],0))</f>
        <v>6</v>
      </c>
      <c r="E48" s="17" t="str">
        <f>INDEX(equipos[casa],MATCH(players_equipos[[#This Row],[team_id]],equipos[team_id],0))</f>
        <v>Yellow Team</v>
      </c>
      <c r="F48" s="4">
        <f>INDEX(torneos[activo],MATCH(players_equipos[[#This Row],[torneo]],torneos[torneo_id],0))</f>
        <v>1</v>
      </c>
      <c r="G48" s="18" t="str">
        <f>INDEX(equipos[categoria],MATCH(players_equipos[[#This Row],[team_id]],equipos[team_id],0))</f>
        <v>Sumo</v>
      </c>
      <c r="H48" t="str">
        <f>INDEX(equipos[nombre],MATCH(players_equipos[[#This Row],[team_id]],equipos[team_id],0))</f>
        <v>Echo-Rogue</v>
      </c>
    </row>
    <row r="49" spans="1:8" x14ac:dyDescent="0.25">
      <c r="A49">
        <v>1085392</v>
      </c>
      <c r="B49">
        <v>170</v>
      </c>
      <c r="C49" s="11">
        <f>INDEX(equipos[puntos],MATCH(players_equipos[[#This Row],[team_id]],equipos[team_id],0))</f>
        <v>200</v>
      </c>
      <c r="D49" s="16">
        <f>INDEX(equipos[torneo],MATCH(players_equipos[[#This Row],[team_id]],equipos[team_id],0))</f>
        <v>6</v>
      </c>
      <c r="E49" s="17" t="str">
        <f>INDEX(equipos[casa],MATCH(players_equipos[[#This Row],[team_id]],equipos[team_id],0))</f>
        <v>Yellow Team</v>
      </c>
      <c r="F49" s="4">
        <f>INDEX(torneos[activo],MATCH(players_equipos[[#This Row],[torneo]],torneos[torneo_id],0))</f>
        <v>1</v>
      </c>
      <c r="G49" s="18" t="str">
        <f>INDEX(equipos[categoria],MATCH(players_equipos[[#This Row],[team_id]],equipos[team_id],0))</f>
        <v>Sumo</v>
      </c>
      <c r="H49" t="str">
        <f>INDEX(equipos[nombre],MATCH(players_equipos[[#This Row],[team_id]],equipos[team_id],0))</f>
        <v>Echo-Rogue</v>
      </c>
    </row>
    <row r="50" spans="1:8" x14ac:dyDescent="0.25">
      <c r="A50">
        <v>1085890</v>
      </c>
      <c r="B50">
        <v>169</v>
      </c>
      <c r="C50" s="11">
        <f>INDEX(equipos[puntos],MATCH(players_equipos[[#This Row],[team_id]],equipos[team_id],0))</f>
        <v>200</v>
      </c>
      <c r="D50" s="16">
        <f>INDEX(equipos[torneo],MATCH(players_equipos[[#This Row],[team_id]],equipos[team_id],0))</f>
        <v>6</v>
      </c>
      <c r="E50" s="17" t="str">
        <f>INDEX(equipos[casa],MATCH(players_equipos[[#This Row],[team_id]],equipos[team_id],0))</f>
        <v>Blue Team</v>
      </c>
      <c r="F50" s="4">
        <f>INDEX(torneos[activo],MATCH(players_equipos[[#This Row],[torneo]],torneos[torneo_id],0))</f>
        <v>1</v>
      </c>
      <c r="G50" s="18" t="str">
        <f>INDEX(equipos[categoria],MATCH(players_equipos[[#This Row],[team_id]],equipos[team_id],0))</f>
        <v>Sumo</v>
      </c>
      <c r="H50" t="str">
        <f>INDEX(equipos[nombre],MATCH(players_equipos[[#This Row],[team_id]],equipos[team_id],0))</f>
        <v>Kakarot</v>
      </c>
    </row>
    <row r="51" spans="1:8" x14ac:dyDescent="0.25">
      <c r="A51">
        <v>1074439</v>
      </c>
      <c r="B51">
        <v>168</v>
      </c>
      <c r="C51" s="11">
        <f>INDEX(equipos[puntos],MATCH(players_equipos[[#This Row],[team_id]],equipos[team_id],0))</f>
        <v>200</v>
      </c>
      <c r="D51" s="16">
        <f>INDEX(equipos[torneo],MATCH(players_equipos[[#This Row],[team_id]],equipos[team_id],0))</f>
        <v>6</v>
      </c>
      <c r="E51" s="17" t="str">
        <f>INDEX(equipos[casa],MATCH(players_equipos[[#This Row],[team_id]],equipos[team_id],0))</f>
        <v>Yellow Team</v>
      </c>
      <c r="F51" s="4">
        <f>INDEX(torneos[activo],MATCH(players_equipos[[#This Row],[torneo]],torneos[torneo_id],0))</f>
        <v>1</v>
      </c>
      <c r="G51" s="18" t="str">
        <f>INDEX(equipos[categoria],MATCH(players_equipos[[#This Row],[team_id]],equipos[team_id],0))</f>
        <v>Rover</v>
      </c>
      <c r="H51" t="str">
        <f>INDEX(equipos[nombre],MATCH(players_equipos[[#This Row],[team_id]],equipos[team_id],0))</f>
        <v>T-Seven</v>
      </c>
    </row>
    <row r="52" spans="1:8" x14ac:dyDescent="0.25">
      <c r="A52">
        <v>1077352</v>
      </c>
      <c r="B52">
        <v>168</v>
      </c>
      <c r="C52" s="11">
        <f>INDEX(equipos[puntos],MATCH(players_equipos[[#This Row],[team_id]],equipos[team_id],0))</f>
        <v>200</v>
      </c>
      <c r="D52" s="16">
        <f>INDEX(equipos[torneo],MATCH(players_equipos[[#This Row],[team_id]],equipos[team_id],0))</f>
        <v>6</v>
      </c>
      <c r="E52" s="17" t="str">
        <f>INDEX(equipos[casa],MATCH(players_equipos[[#This Row],[team_id]],equipos[team_id],0))</f>
        <v>Yellow Team</v>
      </c>
      <c r="F52" s="4">
        <f>INDEX(torneos[activo],MATCH(players_equipos[[#This Row],[torneo]],torneos[torneo_id],0))</f>
        <v>1</v>
      </c>
      <c r="G52" s="18" t="str">
        <f>INDEX(equipos[categoria],MATCH(players_equipos[[#This Row],[team_id]],equipos[team_id],0))</f>
        <v>Rover</v>
      </c>
      <c r="H52" t="str">
        <f>INDEX(equipos[nombre],MATCH(players_equipos[[#This Row],[team_id]],equipos[team_id],0))</f>
        <v>T-Seven</v>
      </c>
    </row>
    <row r="53" spans="1:8" x14ac:dyDescent="0.25">
      <c r="A53">
        <v>1075327</v>
      </c>
      <c r="B53">
        <v>168</v>
      </c>
      <c r="C53" s="11">
        <f>INDEX(equipos[puntos],MATCH(players_equipos[[#This Row],[team_id]],equipos[team_id],0))</f>
        <v>200</v>
      </c>
      <c r="D53" s="16">
        <f>INDEX(equipos[torneo],MATCH(players_equipos[[#This Row],[team_id]],equipos[team_id],0))</f>
        <v>6</v>
      </c>
      <c r="E53" s="17" t="str">
        <f>INDEX(equipos[casa],MATCH(players_equipos[[#This Row],[team_id]],equipos[team_id],0))</f>
        <v>Yellow Team</v>
      </c>
      <c r="F53" s="4">
        <f>INDEX(torneos[activo],MATCH(players_equipos[[#This Row],[torneo]],torneos[torneo_id],0))</f>
        <v>1</v>
      </c>
      <c r="G53" s="18" t="str">
        <f>INDEX(equipos[categoria],MATCH(players_equipos[[#This Row],[team_id]],equipos[team_id],0))</f>
        <v>Rover</v>
      </c>
      <c r="H53" t="str">
        <f>INDEX(equipos[nombre],MATCH(players_equipos[[#This Row],[team_id]],equipos[team_id],0))</f>
        <v>T-Seven</v>
      </c>
    </row>
    <row r="54" spans="1:8" x14ac:dyDescent="0.25">
      <c r="A54">
        <v>1072566</v>
      </c>
      <c r="B54">
        <v>167</v>
      </c>
      <c r="C54" s="11">
        <f>INDEX(equipos[puntos],MATCH(players_equipos[[#This Row],[team_id]],equipos[team_id],0))</f>
        <v>200</v>
      </c>
      <c r="D54" s="16">
        <f>INDEX(equipos[torneo],MATCH(players_equipos[[#This Row],[team_id]],equipos[team_id],0))</f>
        <v>6</v>
      </c>
      <c r="E54" s="17" t="str">
        <f>INDEX(equipos[casa],MATCH(players_equipos[[#This Row],[team_id]],equipos[team_id],0))</f>
        <v>Blue Team</v>
      </c>
      <c r="F54" s="4">
        <f>INDEX(torneos[activo],MATCH(players_equipos[[#This Row],[torneo]],torneos[torneo_id],0))</f>
        <v>1</v>
      </c>
      <c r="G54" s="18" t="str">
        <f>INDEX(equipos[categoria],MATCH(players_equipos[[#This Row],[team_id]],equipos[team_id],0))</f>
        <v>Rover</v>
      </c>
      <c r="H54" t="str">
        <f>INDEX(equipos[nombre],MATCH(players_equipos[[#This Row],[team_id]],equipos[team_id],0))</f>
        <v>Curiolasux</v>
      </c>
    </row>
    <row r="55" spans="1:8" x14ac:dyDescent="0.25">
      <c r="A55">
        <v>1072121</v>
      </c>
      <c r="B55">
        <v>167</v>
      </c>
      <c r="C55" s="11">
        <f>INDEX(equipos[puntos],MATCH(players_equipos[[#This Row],[team_id]],equipos[team_id],0))</f>
        <v>200</v>
      </c>
      <c r="D55" s="16">
        <f>INDEX(equipos[torneo],MATCH(players_equipos[[#This Row],[team_id]],equipos[team_id],0))</f>
        <v>6</v>
      </c>
      <c r="E55" s="17" t="str">
        <f>INDEX(equipos[casa],MATCH(players_equipos[[#This Row],[team_id]],equipos[team_id],0))</f>
        <v>Blue Team</v>
      </c>
      <c r="F55" s="4">
        <f>INDEX(torneos[activo],MATCH(players_equipos[[#This Row],[torneo]],torneos[torneo_id],0))</f>
        <v>1</v>
      </c>
      <c r="G55" s="18" t="str">
        <f>INDEX(equipos[categoria],MATCH(players_equipos[[#This Row],[team_id]],equipos[team_id],0))</f>
        <v>Rover</v>
      </c>
      <c r="H55" t="str">
        <f>INDEX(equipos[nombre],MATCH(players_equipos[[#This Row],[team_id]],equipos[team_id],0))</f>
        <v>Curiolasux</v>
      </c>
    </row>
    <row r="56" spans="1:8" x14ac:dyDescent="0.25">
      <c r="A56">
        <v>1070134</v>
      </c>
      <c r="B56">
        <v>167</v>
      </c>
      <c r="C56" s="11">
        <f>INDEX(equipos[puntos],MATCH(players_equipos[[#This Row],[team_id]],equipos[team_id],0))</f>
        <v>200</v>
      </c>
      <c r="D56" s="16">
        <f>INDEX(equipos[torneo],MATCH(players_equipos[[#This Row],[team_id]],equipos[team_id],0))</f>
        <v>6</v>
      </c>
      <c r="E56" s="17" t="str">
        <f>INDEX(equipos[casa],MATCH(players_equipos[[#This Row],[team_id]],equipos[team_id],0))</f>
        <v>Blue Team</v>
      </c>
      <c r="F56" s="4">
        <f>INDEX(torneos[activo],MATCH(players_equipos[[#This Row],[torneo]],torneos[torneo_id],0))</f>
        <v>1</v>
      </c>
      <c r="G56" s="18" t="str">
        <f>INDEX(equipos[categoria],MATCH(players_equipos[[#This Row],[team_id]],equipos[team_id],0))</f>
        <v>Rover</v>
      </c>
      <c r="H56" t="str">
        <f>INDEX(equipos[nombre],MATCH(players_equipos[[#This Row],[team_id]],equipos[team_id],0))</f>
        <v>Curiolasux</v>
      </c>
    </row>
    <row r="57" spans="1:8" x14ac:dyDescent="0.25">
      <c r="A57">
        <v>1075273</v>
      </c>
      <c r="B57">
        <v>166</v>
      </c>
      <c r="C57" s="11">
        <f>INDEX(equipos[puntos],MATCH(players_equipos[[#This Row],[team_id]],equipos[team_id],0))</f>
        <v>200</v>
      </c>
      <c r="D57" s="16">
        <f>INDEX(equipos[torneo],MATCH(players_equipos[[#This Row],[team_id]],equipos[team_id],0))</f>
        <v>6</v>
      </c>
      <c r="E57" s="17" t="str">
        <f>INDEX(equipos[casa],MATCH(players_equipos[[#This Row],[team_id]],equipos[team_id],0))</f>
        <v>Red Team</v>
      </c>
      <c r="F57" s="4">
        <f>INDEX(torneos[activo],MATCH(players_equipos[[#This Row],[torneo]],torneos[torneo_id],0))</f>
        <v>1</v>
      </c>
      <c r="G57" s="18" t="str">
        <f>INDEX(equipos[categoria],MATCH(players_equipos[[#This Row],[team_id]],equipos[team_id],0))</f>
        <v>Rover</v>
      </c>
      <c r="H57" t="str">
        <f>INDEX(equipos[nombre],MATCH(players_equipos[[#This Row],[team_id]],equipos[team_id],0))</f>
        <v>Saktivantamaina</v>
      </c>
    </row>
    <row r="58" spans="1:8" x14ac:dyDescent="0.25">
      <c r="A58">
        <v>1074175</v>
      </c>
      <c r="B58">
        <v>166</v>
      </c>
      <c r="C58" s="11">
        <f>INDEX(equipos[puntos],MATCH(players_equipos[[#This Row],[team_id]],equipos[team_id],0))</f>
        <v>200</v>
      </c>
      <c r="D58" s="16">
        <f>INDEX(equipos[torneo],MATCH(players_equipos[[#This Row],[team_id]],equipos[team_id],0))</f>
        <v>6</v>
      </c>
      <c r="E58" s="17" t="str">
        <f>INDEX(equipos[casa],MATCH(players_equipos[[#This Row],[team_id]],equipos[team_id],0))</f>
        <v>Red Team</v>
      </c>
      <c r="F58" s="4">
        <f>INDEX(torneos[activo],MATCH(players_equipos[[#This Row],[torneo]],torneos[torneo_id],0))</f>
        <v>1</v>
      </c>
      <c r="G58" s="18" t="str">
        <f>INDEX(equipos[categoria],MATCH(players_equipos[[#This Row],[team_id]],equipos[team_id],0))</f>
        <v>Rover</v>
      </c>
      <c r="H58" t="str">
        <f>INDEX(equipos[nombre],MATCH(players_equipos[[#This Row],[team_id]],equipos[team_id],0))</f>
        <v>Saktivantamaina</v>
      </c>
    </row>
    <row r="59" spans="1:8" x14ac:dyDescent="0.25">
      <c r="A59">
        <v>1076972</v>
      </c>
      <c r="B59">
        <v>166</v>
      </c>
      <c r="C59" s="11">
        <f>INDEX(equipos[puntos],MATCH(players_equipos[[#This Row],[team_id]],equipos[team_id],0))</f>
        <v>200</v>
      </c>
      <c r="D59" s="16">
        <f>INDEX(equipos[torneo],MATCH(players_equipos[[#This Row],[team_id]],equipos[team_id],0))</f>
        <v>6</v>
      </c>
      <c r="E59" s="17" t="str">
        <f>INDEX(equipos[casa],MATCH(players_equipos[[#This Row],[team_id]],equipos[team_id],0))</f>
        <v>Red Team</v>
      </c>
      <c r="F59" s="4">
        <f>INDEX(torneos[activo],MATCH(players_equipos[[#This Row],[torneo]],torneos[torneo_id],0))</f>
        <v>1</v>
      </c>
      <c r="G59" s="18" t="str">
        <f>INDEX(equipos[categoria],MATCH(players_equipos[[#This Row],[team_id]],equipos[team_id],0))</f>
        <v>Rover</v>
      </c>
      <c r="H59" t="str">
        <f>INDEX(equipos[nombre],MATCH(players_equipos[[#This Row],[team_id]],equipos[team_id],0))</f>
        <v>Saktivantamaina</v>
      </c>
    </row>
    <row r="60" spans="1:8" x14ac:dyDescent="0.25">
      <c r="A60">
        <v>1088298</v>
      </c>
      <c r="B60">
        <v>165</v>
      </c>
      <c r="C60" s="11">
        <f>INDEX(equipos[puntos],MATCH(players_equipos[[#This Row],[team_id]],equipos[team_id],0))</f>
        <v>200</v>
      </c>
      <c r="D60" s="16">
        <f>INDEX(equipos[torneo],MATCH(players_equipos[[#This Row],[team_id]],equipos[team_id],0))</f>
        <v>6</v>
      </c>
      <c r="E60" s="17" t="str">
        <f>INDEX(equipos[casa],MATCH(players_equipos[[#This Row],[team_id]],equipos[team_id],0))</f>
        <v>Red Team</v>
      </c>
      <c r="F60" s="4">
        <f>INDEX(torneos[activo],MATCH(players_equipos[[#This Row],[torneo]],torneos[torneo_id],0))</f>
        <v>1</v>
      </c>
      <c r="G60" s="18" t="str">
        <f>INDEX(equipos[categoria],MATCH(players_equipos[[#This Row],[team_id]],equipos[team_id],0))</f>
        <v>Sumo</v>
      </c>
      <c r="H60" t="str">
        <f>INDEX(equipos[nombre],MATCH(players_equipos[[#This Row],[team_id]],equipos[team_id],0))</f>
        <v>Undefined</v>
      </c>
    </row>
    <row r="61" spans="1:8" x14ac:dyDescent="0.25">
      <c r="A61">
        <v>1086371</v>
      </c>
      <c r="B61">
        <v>165</v>
      </c>
      <c r="C61" s="11">
        <f>INDEX(equipos[puntos],MATCH(players_equipos[[#This Row],[team_id]],equipos[team_id],0))</f>
        <v>200</v>
      </c>
      <c r="D61" s="16">
        <f>INDEX(equipos[torneo],MATCH(players_equipos[[#This Row],[team_id]],equipos[team_id],0))</f>
        <v>6</v>
      </c>
      <c r="E61" s="17" t="str">
        <f>INDEX(equipos[casa],MATCH(players_equipos[[#This Row],[team_id]],equipos[team_id],0))</f>
        <v>Red Team</v>
      </c>
      <c r="F61" s="4">
        <f>INDEX(torneos[activo],MATCH(players_equipos[[#This Row],[torneo]],torneos[torneo_id],0))</f>
        <v>1</v>
      </c>
      <c r="G61" s="18" t="str">
        <f>INDEX(equipos[categoria],MATCH(players_equipos[[#This Row],[team_id]],equipos[team_id],0))</f>
        <v>Sumo</v>
      </c>
      <c r="H61" t="str">
        <f>INDEX(equipos[nombre],MATCH(players_equipos[[#This Row],[team_id]],equipos[team_id],0))</f>
        <v>Undefined</v>
      </c>
    </row>
    <row r="62" spans="1:8" x14ac:dyDescent="0.25">
      <c r="A62">
        <v>1086699</v>
      </c>
      <c r="B62">
        <v>165</v>
      </c>
      <c r="C62" s="11">
        <f>INDEX(equipos[puntos],MATCH(players_equipos[[#This Row],[team_id]],equipos[team_id],0))</f>
        <v>200</v>
      </c>
      <c r="D62" s="16">
        <f>INDEX(equipos[torneo],MATCH(players_equipos[[#This Row],[team_id]],equipos[team_id],0))</f>
        <v>6</v>
      </c>
      <c r="E62" s="17" t="str">
        <f>INDEX(equipos[casa],MATCH(players_equipos[[#This Row],[team_id]],equipos[team_id],0))</f>
        <v>Red Team</v>
      </c>
      <c r="F62" s="4">
        <f>INDEX(torneos[activo],MATCH(players_equipos[[#This Row],[torneo]],torneos[torneo_id],0))</f>
        <v>1</v>
      </c>
      <c r="G62" s="18" t="str">
        <f>INDEX(equipos[categoria],MATCH(players_equipos[[#This Row],[team_id]],equipos[team_id],0))</f>
        <v>Sumo</v>
      </c>
      <c r="H62" t="str">
        <f>INDEX(equipos[nombre],MATCH(players_equipos[[#This Row],[team_id]],equipos[team_id],0))</f>
        <v>Undefined</v>
      </c>
    </row>
    <row r="63" spans="1:8" x14ac:dyDescent="0.25">
      <c r="A63">
        <v>1088299</v>
      </c>
      <c r="B63">
        <v>164</v>
      </c>
      <c r="C63" s="11">
        <f>INDEX(equipos[puntos],MATCH(players_equipos[[#This Row],[team_id]],equipos[team_id],0))</f>
        <v>200</v>
      </c>
      <c r="D63" s="16">
        <f>INDEX(equipos[torneo],MATCH(players_equipos[[#This Row],[team_id]],equipos[team_id],0))</f>
        <v>6</v>
      </c>
      <c r="E63" s="17" t="str">
        <f>INDEX(equipos[casa],MATCH(players_equipos[[#This Row],[team_id]],equipos[team_id],0))</f>
        <v>Yellow Team</v>
      </c>
      <c r="F63" s="4">
        <f>INDEX(torneos[activo],MATCH(players_equipos[[#This Row],[torneo]],torneos[torneo_id],0))</f>
        <v>1</v>
      </c>
      <c r="G63" s="18" t="str">
        <f>INDEX(equipos[categoria],MATCH(players_equipos[[#This Row],[team_id]],equipos[team_id],0))</f>
        <v>Sumo</v>
      </c>
      <c r="H63" t="str">
        <f>INDEX(equipos[nombre],MATCH(players_equipos[[#This Row],[team_id]],equipos[team_id],0))</f>
        <v>Pandora</v>
      </c>
    </row>
    <row r="64" spans="1:8" x14ac:dyDescent="0.25">
      <c r="A64">
        <v>1087689</v>
      </c>
      <c r="B64">
        <v>164</v>
      </c>
      <c r="C64" s="11">
        <f>INDEX(equipos[puntos],MATCH(players_equipos[[#This Row],[team_id]],equipos[team_id],0))</f>
        <v>200</v>
      </c>
      <c r="D64" s="16">
        <f>INDEX(equipos[torneo],MATCH(players_equipos[[#This Row],[team_id]],equipos[team_id],0))</f>
        <v>6</v>
      </c>
      <c r="E64" s="17" t="str">
        <f>INDEX(equipos[casa],MATCH(players_equipos[[#This Row],[team_id]],equipos[team_id],0))</f>
        <v>Yellow Team</v>
      </c>
      <c r="F64" s="4">
        <f>INDEX(torneos[activo],MATCH(players_equipos[[#This Row],[torneo]],torneos[torneo_id],0))</f>
        <v>1</v>
      </c>
      <c r="G64" s="18" t="str">
        <f>INDEX(equipos[categoria],MATCH(players_equipos[[#This Row],[team_id]],equipos[team_id],0))</f>
        <v>Sumo</v>
      </c>
      <c r="H64" t="str">
        <f>INDEX(equipos[nombre],MATCH(players_equipos[[#This Row],[team_id]],equipos[team_id],0))</f>
        <v>Pandora</v>
      </c>
    </row>
    <row r="65" spans="1:8" x14ac:dyDescent="0.25">
      <c r="A65">
        <v>1088027</v>
      </c>
      <c r="B65">
        <v>164</v>
      </c>
      <c r="C65" s="11">
        <f>INDEX(equipos[puntos],MATCH(players_equipos[[#This Row],[team_id]],equipos[team_id],0))</f>
        <v>200</v>
      </c>
      <c r="D65" s="16">
        <f>INDEX(equipos[torneo],MATCH(players_equipos[[#This Row],[team_id]],equipos[team_id],0))</f>
        <v>6</v>
      </c>
      <c r="E65" s="17" t="str">
        <f>INDEX(equipos[casa],MATCH(players_equipos[[#This Row],[team_id]],equipos[team_id],0))</f>
        <v>Yellow Team</v>
      </c>
      <c r="F65" s="4">
        <f>INDEX(torneos[activo],MATCH(players_equipos[[#This Row],[torneo]],torneos[torneo_id],0))</f>
        <v>1</v>
      </c>
      <c r="G65" s="18" t="str">
        <f>INDEX(equipos[categoria],MATCH(players_equipos[[#This Row],[team_id]],equipos[team_id],0))</f>
        <v>Sumo</v>
      </c>
      <c r="H65" t="str">
        <f>INDEX(equipos[nombre],MATCH(players_equipos[[#This Row],[team_id]],equipos[team_id],0))</f>
        <v>Pandora</v>
      </c>
    </row>
    <row r="66" spans="1:8" x14ac:dyDescent="0.25">
      <c r="A66">
        <v>1086010</v>
      </c>
      <c r="B66">
        <v>163</v>
      </c>
      <c r="C66" s="11">
        <f>INDEX(equipos[puntos],MATCH(players_equipos[[#This Row],[team_id]],equipos[team_id],0))</f>
        <v>200</v>
      </c>
      <c r="D66" s="16">
        <f>INDEX(equipos[torneo],MATCH(players_equipos[[#This Row],[team_id]],equipos[team_id],0))</f>
        <v>6</v>
      </c>
      <c r="E66" s="17" t="str">
        <f>INDEX(equipos[casa],MATCH(players_equipos[[#This Row],[team_id]],equipos[team_id],0))</f>
        <v>Blue Team</v>
      </c>
      <c r="F66" s="4">
        <f>INDEX(torneos[activo],MATCH(players_equipos[[#This Row],[torneo]],torneos[torneo_id],0))</f>
        <v>1</v>
      </c>
      <c r="G66" s="18" t="str">
        <f>INDEX(equipos[categoria],MATCH(players_equipos[[#This Row],[team_id]],equipos[team_id],0))</f>
        <v>Sumo</v>
      </c>
      <c r="H66" t="str">
        <f>INDEX(equipos[nombre],MATCH(players_equipos[[#This Row],[team_id]],equipos[team_id],0))</f>
        <v>La Pampara</v>
      </c>
    </row>
    <row r="67" spans="1:8" x14ac:dyDescent="0.25">
      <c r="A67">
        <v>1088691</v>
      </c>
      <c r="B67">
        <v>163</v>
      </c>
      <c r="C67" s="11">
        <f>INDEX(equipos[puntos],MATCH(players_equipos[[#This Row],[team_id]],equipos[team_id],0))</f>
        <v>200</v>
      </c>
      <c r="D67" s="16">
        <f>INDEX(equipos[torneo],MATCH(players_equipos[[#This Row],[team_id]],equipos[team_id],0))</f>
        <v>6</v>
      </c>
      <c r="E67" s="17" t="str">
        <f>INDEX(equipos[casa],MATCH(players_equipos[[#This Row],[team_id]],equipos[team_id],0))</f>
        <v>Blue Team</v>
      </c>
      <c r="F67" s="4">
        <f>INDEX(torneos[activo],MATCH(players_equipos[[#This Row],[torneo]],torneos[torneo_id],0))</f>
        <v>1</v>
      </c>
      <c r="G67" s="18" t="str">
        <f>INDEX(equipos[categoria],MATCH(players_equipos[[#This Row],[team_id]],equipos[team_id],0))</f>
        <v>Sumo</v>
      </c>
      <c r="H67" t="str">
        <f>INDEX(equipos[nombre],MATCH(players_equipos[[#This Row],[team_id]],equipos[team_id],0))</f>
        <v>La Pampara</v>
      </c>
    </row>
    <row r="68" spans="1:8" x14ac:dyDescent="0.25">
      <c r="A68">
        <v>1088101</v>
      </c>
      <c r="B68">
        <v>163</v>
      </c>
      <c r="C68" s="11">
        <f>INDEX(equipos[puntos],MATCH(players_equipos[[#This Row],[team_id]],equipos[team_id],0))</f>
        <v>200</v>
      </c>
      <c r="D68" s="16">
        <f>INDEX(equipos[torneo],MATCH(players_equipos[[#This Row],[team_id]],equipos[team_id],0))</f>
        <v>6</v>
      </c>
      <c r="E68" s="17" t="str">
        <f>INDEX(equipos[casa],MATCH(players_equipos[[#This Row],[team_id]],equipos[team_id],0))</f>
        <v>Blue Team</v>
      </c>
      <c r="F68" s="4">
        <f>INDEX(torneos[activo],MATCH(players_equipos[[#This Row],[torneo]],torneos[torneo_id],0))</f>
        <v>1</v>
      </c>
      <c r="G68" s="18" t="str">
        <f>INDEX(equipos[categoria],MATCH(players_equipos[[#This Row],[team_id]],equipos[team_id],0))</f>
        <v>Sumo</v>
      </c>
      <c r="H68" t="str">
        <f>INDEX(equipos[nombre],MATCH(players_equipos[[#This Row],[team_id]],equipos[team_id],0))</f>
        <v>La Pampara</v>
      </c>
    </row>
    <row r="69" spans="1:8" x14ac:dyDescent="0.25">
      <c r="A69">
        <v>1086010</v>
      </c>
      <c r="B69">
        <v>162</v>
      </c>
      <c r="C69" s="11">
        <f>INDEX(equipos[puntos],MATCH(players_equipos[[#This Row],[team_id]],equipos[team_id],0))</f>
        <v>0</v>
      </c>
      <c r="D69" s="16">
        <f>INDEX(equipos[torneo],MATCH(players_equipos[[#This Row],[team_id]],equipos[team_id],0))</f>
        <v>6</v>
      </c>
      <c r="E69" s="17" t="str">
        <f>INDEX(equipos[casa],MATCH(players_equipos[[#This Row],[team_id]],equipos[team_id],0))</f>
        <v>Mendigo</v>
      </c>
      <c r="F69" s="4">
        <f>INDEX(torneos[activo],MATCH(players_equipos[[#This Row],[torneo]],torneos[torneo_id],0))</f>
        <v>1</v>
      </c>
      <c r="G69" s="18" t="str">
        <f>INDEX(equipos[categoria],MATCH(players_equipos[[#This Row],[team_id]],equipos[team_id],0))</f>
        <v>Sumo</v>
      </c>
      <c r="H69" t="str">
        <f>INDEX(equipos[nombre],MATCH(players_equipos[[#This Row],[team_id]],equipos[team_id],0))</f>
        <v>Sin Equipo</v>
      </c>
    </row>
    <row r="70" spans="1:8" x14ac:dyDescent="0.25">
      <c r="A70">
        <v>1088691</v>
      </c>
      <c r="B70">
        <v>162</v>
      </c>
      <c r="C70" s="11">
        <f>INDEX(equipos[puntos],MATCH(players_equipos[[#This Row],[team_id]],equipos[team_id],0))</f>
        <v>0</v>
      </c>
      <c r="D70" s="16">
        <f>INDEX(equipos[torneo],MATCH(players_equipos[[#This Row],[team_id]],equipos[team_id],0))</f>
        <v>6</v>
      </c>
      <c r="E70" s="17" t="str">
        <f>INDEX(equipos[casa],MATCH(players_equipos[[#This Row],[team_id]],equipos[team_id],0))</f>
        <v>Mendigo</v>
      </c>
      <c r="F70" s="4">
        <f>INDEX(torneos[activo],MATCH(players_equipos[[#This Row],[torneo]],torneos[torneo_id],0))</f>
        <v>1</v>
      </c>
      <c r="G70" s="18" t="str">
        <f>INDEX(equipos[categoria],MATCH(players_equipos[[#This Row],[team_id]],equipos[team_id],0))</f>
        <v>Sumo</v>
      </c>
      <c r="H70" t="str">
        <f>INDEX(equipos[nombre],MATCH(players_equipos[[#This Row],[team_id]],equipos[team_id],0))</f>
        <v>Sin Equipo</v>
      </c>
    </row>
    <row r="71" spans="1:8" x14ac:dyDescent="0.25">
      <c r="A71">
        <v>1088101</v>
      </c>
      <c r="B71">
        <v>162</v>
      </c>
      <c r="C71" s="11">
        <f>INDEX(equipos[puntos],MATCH(players_equipos[[#This Row],[team_id]],equipos[team_id],0))</f>
        <v>0</v>
      </c>
      <c r="D71" s="16">
        <f>INDEX(equipos[torneo],MATCH(players_equipos[[#This Row],[team_id]],equipos[team_id],0))</f>
        <v>6</v>
      </c>
      <c r="E71" s="17" t="str">
        <f>INDEX(equipos[casa],MATCH(players_equipos[[#This Row],[team_id]],equipos[team_id],0))</f>
        <v>Mendigo</v>
      </c>
      <c r="F71" s="4">
        <f>INDEX(torneos[activo],MATCH(players_equipos[[#This Row],[torneo]],torneos[torneo_id],0))</f>
        <v>1</v>
      </c>
      <c r="G71" s="18" t="str">
        <f>INDEX(equipos[categoria],MATCH(players_equipos[[#This Row],[team_id]],equipos[team_id],0))</f>
        <v>Sumo</v>
      </c>
      <c r="H71" t="str">
        <f>INDEX(equipos[nombre],MATCH(players_equipos[[#This Row],[team_id]],equipos[team_id],0))</f>
        <v>Sin Equipo</v>
      </c>
    </row>
    <row r="72" spans="1:8" x14ac:dyDescent="0.25">
      <c r="A72">
        <v>1074213</v>
      </c>
      <c r="B72">
        <v>161</v>
      </c>
      <c r="C72" s="11">
        <f>INDEX(equipos[puntos],MATCH(players_equipos[[#This Row],[team_id]],equipos[team_id],0))</f>
        <v>200</v>
      </c>
      <c r="D72" s="16">
        <f>INDEX(equipos[torneo],MATCH(players_equipos[[#This Row],[team_id]],equipos[team_id],0))</f>
        <v>6</v>
      </c>
      <c r="E72" s="17" t="str">
        <f>INDEX(equipos[casa],MATCH(players_equipos[[#This Row],[team_id]],equipos[team_id],0))</f>
        <v>Yellow Team</v>
      </c>
      <c r="F72" s="4">
        <f>INDEX(torneos[activo],MATCH(players_equipos[[#This Row],[torneo]],torneos[torneo_id],0))</f>
        <v>1</v>
      </c>
      <c r="G72" s="18" t="str">
        <f>INDEX(equipos[categoria],MATCH(players_equipos[[#This Row],[team_id]],equipos[team_id],0))</f>
        <v>Rover</v>
      </c>
      <c r="H72" t="str">
        <f>INDEX(equipos[nombre],MATCH(players_equipos[[#This Row],[team_id]],equipos[team_id],0))</f>
        <v>Ajax</v>
      </c>
    </row>
    <row r="73" spans="1:8" x14ac:dyDescent="0.25">
      <c r="A73">
        <v>1075268</v>
      </c>
      <c r="B73">
        <v>161</v>
      </c>
      <c r="C73" s="11">
        <f>INDEX(equipos[puntos],MATCH(players_equipos[[#This Row],[team_id]],equipos[team_id],0))</f>
        <v>200</v>
      </c>
      <c r="D73" s="16">
        <f>INDEX(equipos[torneo],MATCH(players_equipos[[#This Row],[team_id]],equipos[team_id],0))</f>
        <v>6</v>
      </c>
      <c r="E73" s="17" t="str">
        <f>INDEX(equipos[casa],MATCH(players_equipos[[#This Row],[team_id]],equipos[team_id],0))</f>
        <v>Yellow Team</v>
      </c>
      <c r="F73" s="4">
        <f>INDEX(torneos[activo],MATCH(players_equipos[[#This Row],[torneo]],torneos[torneo_id],0))</f>
        <v>1</v>
      </c>
      <c r="G73" s="18" t="str">
        <f>INDEX(equipos[categoria],MATCH(players_equipos[[#This Row],[team_id]],equipos[team_id],0))</f>
        <v>Rover</v>
      </c>
      <c r="H73" t="str">
        <f>INDEX(equipos[nombre],MATCH(players_equipos[[#This Row],[team_id]],equipos[team_id],0))</f>
        <v>Ajax</v>
      </c>
    </row>
    <row r="74" spans="1:8" x14ac:dyDescent="0.25">
      <c r="A74">
        <v>1076404</v>
      </c>
      <c r="B74">
        <v>161</v>
      </c>
      <c r="C74" s="11">
        <f>INDEX(equipos[puntos],MATCH(players_equipos[[#This Row],[team_id]],equipos[team_id],0))</f>
        <v>200</v>
      </c>
      <c r="D74" s="16">
        <f>INDEX(equipos[torneo],MATCH(players_equipos[[#This Row],[team_id]],equipos[team_id],0))</f>
        <v>6</v>
      </c>
      <c r="E74" s="17" t="str">
        <f>INDEX(equipos[casa],MATCH(players_equipos[[#This Row],[team_id]],equipos[team_id],0))</f>
        <v>Yellow Team</v>
      </c>
      <c r="F74" s="4">
        <f>INDEX(torneos[activo],MATCH(players_equipos[[#This Row],[torneo]],torneos[torneo_id],0))</f>
        <v>1</v>
      </c>
      <c r="G74" s="18" t="str">
        <f>INDEX(equipos[categoria],MATCH(players_equipos[[#This Row],[team_id]],equipos[team_id],0))</f>
        <v>Rover</v>
      </c>
      <c r="H74" t="str">
        <f>INDEX(equipos[nombre],MATCH(players_equipos[[#This Row],[team_id]],equipos[team_id],0))</f>
        <v>Ajax</v>
      </c>
    </row>
    <row r="75" spans="1:8" x14ac:dyDescent="0.25">
      <c r="A75">
        <v>1085044</v>
      </c>
      <c r="B75">
        <v>160</v>
      </c>
      <c r="C75" s="11">
        <f>INDEX(equipos[puntos],MATCH(players_equipos[[#This Row],[team_id]],equipos[team_id],0))</f>
        <v>200</v>
      </c>
      <c r="D75" s="16">
        <f>INDEX(equipos[torneo],MATCH(players_equipos[[#This Row],[team_id]],equipos[team_id],0))</f>
        <v>6</v>
      </c>
      <c r="E75" s="17" t="str">
        <f>INDEX(equipos[casa],MATCH(players_equipos[[#This Row],[team_id]],equipos[team_id],0))</f>
        <v>Yellow Team</v>
      </c>
      <c r="F75" s="4">
        <f>INDEX(torneos[activo],MATCH(players_equipos[[#This Row],[torneo]],torneos[torneo_id],0))</f>
        <v>1</v>
      </c>
      <c r="G75" s="18" t="str">
        <f>INDEX(equipos[categoria],MATCH(players_equipos[[#This Row],[team_id]],equipos[team_id],0))</f>
        <v>Sumo</v>
      </c>
      <c r="H75" t="str">
        <f>INDEX(equipos[nombre],MATCH(players_equipos[[#This Row],[team_id]],equipos[team_id],0))</f>
        <v>Madness</v>
      </c>
    </row>
    <row r="76" spans="1:8" x14ac:dyDescent="0.25">
      <c r="A76">
        <v>1077735</v>
      </c>
      <c r="B76">
        <v>160</v>
      </c>
      <c r="C76" s="11">
        <f>INDEX(equipos[puntos],MATCH(players_equipos[[#This Row],[team_id]],equipos[team_id],0))</f>
        <v>200</v>
      </c>
      <c r="D76" s="16">
        <f>INDEX(equipos[torneo],MATCH(players_equipos[[#This Row],[team_id]],equipos[team_id],0))</f>
        <v>6</v>
      </c>
      <c r="E76" s="17" t="str">
        <f>INDEX(equipos[casa],MATCH(players_equipos[[#This Row],[team_id]],equipos[team_id],0))</f>
        <v>Yellow Team</v>
      </c>
      <c r="F76" s="4">
        <f>INDEX(torneos[activo],MATCH(players_equipos[[#This Row],[torneo]],torneos[torneo_id],0))</f>
        <v>1</v>
      </c>
      <c r="G76" s="18" t="str">
        <f>INDEX(equipos[categoria],MATCH(players_equipos[[#This Row],[team_id]],equipos[team_id],0))</f>
        <v>Sumo</v>
      </c>
      <c r="H76" t="str">
        <f>INDEX(equipos[nombre],MATCH(players_equipos[[#This Row],[team_id]],equipos[team_id],0))</f>
        <v>Madness</v>
      </c>
    </row>
    <row r="77" spans="1:8" x14ac:dyDescent="0.25">
      <c r="A77">
        <v>1085857</v>
      </c>
      <c r="B77">
        <v>159</v>
      </c>
      <c r="C77" s="11">
        <f>INDEX(equipos[puntos],MATCH(players_equipos[[#This Row],[team_id]],equipos[team_id],0))</f>
        <v>200</v>
      </c>
      <c r="D77" s="16">
        <f>INDEX(equipos[torneo],MATCH(players_equipos[[#This Row],[team_id]],equipos[team_id],0))</f>
        <v>6</v>
      </c>
      <c r="E77" s="17" t="str">
        <f>INDEX(equipos[casa],MATCH(players_equipos[[#This Row],[team_id]],equipos[team_id],0))</f>
        <v>Blue Team</v>
      </c>
      <c r="F77" s="4">
        <f>INDEX(torneos[activo],MATCH(players_equipos[[#This Row],[torneo]],torneos[torneo_id],0))</f>
        <v>1</v>
      </c>
      <c r="G77" s="18" t="str">
        <f>INDEX(equipos[categoria],MATCH(players_equipos[[#This Row],[team_id]],equipos[team_id],0))</f>
        <v>Sumo</v>
      </c>
      <c r="H77" t="str">
        <f>INDEX(equipos[nombre],MATCH(players_equipos[[#This Row],[team_id]],equipos[team_id],0))</f>
        <v>Kratos</v>
      </c>
    </row>
    <row r="78" spans="1:8" x14ac:dyDescent="0.25">
      <c r="A78">
        <v>1085856</v>
      </c>
      <c r="B78">
        <v>159</v>
      </c>
      <c r="C78" s="11">
        <f>INDEX(equipos[puntos],MATCH(players_equipos[[#This Row],[team_id]],equipos[team_id],0))</f>
        <v>200</v>
      </c>
      <c r="D78" s="16">
        <f>INDEX(equipos[torneo],MATCH(players_equipos[[#This Row],[team_id]],equipos[team_id],0))</f>
        <v>6</v>
      </c>
      <c r="E78" s="17" t="str">
        <f>INDEX(equipos[casa],MATCH(players_equipos[[#This Row],[team_id]],equipos[team_id],0))</f>
        <v>Blue Team</v>
      </c>
      <c r="F78" s="4">
        <f>INDEX(torneos[activo],MATCH(players_equipos[[#This Row],[torneo]],torneos[torneo_id],0))</f>
        <v>1</v>
      </c>
      <c r="G78" s="18" t="str">
        <f>INDEX(equipos[categoria],MATCH(players_equipos[[#This Row],[team_id]],equipos[team_id],0))</f>
        <v>Sumo</v>
      </c>
      <c r="H78" t="str">
        <f>INDEX(equipos[nombre],MATCH(players_equipos[[#This Row],[team_id]],equipos[team_id],0))</f>
        <v>Kratos</v>
      </c>
    </row>
    <row r="79" spans="1:8" x14ac:dyDescent="0.25">
      <c r="A79">
        <v>1086695</v>
      </c>
      <c r="B79">
        <v>159</v>
      </c>
      <c r="C79" s="11">
        <f>INDEX(equipos[puntos],MATCH(players_equipos[[#This Row],[team_id]],equipos[team_id],0))</f>
        <v>200</v>
      </c>
      <c r="D79" s="16">
        <f>INDEX(equipos[torneo],MATCH(players_equipos[[#This Row],[team_id]],equipos[team_id],0))</f>
        <v>6</v>
      </c>
      <c r="E79" s="17" t="str">
        <f>INDEX(equipos[casa],MATCH(players_equipos[[#This Row],[team_id]],equipos[team_id],0))</f>
        <v>Blue Team</v>
      </c>
      <c r="F79" s="4">
        <f>INDEX(torneos[activo],MATCH(players_equipos[[#This Row],[torneo]],torneos[torneo_id],0))</f>
        <v>1</v>
      </c>
      <c r="G79" s="18" t="str">
        <f>INDEX(equipos[categoria],MATCH(players_equipos[[#This Row],[team_id]],equipos[team_id],0))</f>
        <v>Sumo</v>
      </c>
      <c r="H79" t="str">
        <f>INDEX(equipos[nombre],MATCH(players_equipos[[#This Row],[team_id]],equipos[team_id],0))</f>
        <v>Kratos</v>
      </c>
    </row>
    <row r="80" spans="1:8" x14ac:dyDescent="0.25">
      <c r="A80">
        <v>1092987</v>
      </c>
      <c r="B80">
        <v>158</v>
      </c>
      <c r="C80" s="11">
        <f>INDEX(equipos[puntos],MATCH(players_equipos[[#This Row],[team_id]],equipos[team_id],0))</f>
        <v>200</v>
      </c>
      <c r="D80" s="16">
        <f>INDEX(equipos[torneo],MATCH(players_equipos[[#This Row],[team_id]],equipos[team_id],0))</f>
        <v>6</v>
      </c>
      <c r="E80" s="17" t="str">
        <f>INDEX(equipos[casa],MATCH(players_equipos[[#This Row],[team_id]],equipos[team_id],0))</f>
        <v>Blue Team</v>
      </c>
      <c r="F80" s="4">
        <f>INDEX(torneos[activo],MATCH(players_equipos[[#This Row],[torneo]],torneos[torneo_id],0))</f>
        <v>1</v>
      </c>
      <c r="G80" s="18" t="str">
        <f>INDEX(equipos[categoria],MATCH(players_equipos[[#This Row],[team_id]],equipos[team_id],0))</f>
        <v>Monster</v>
      </c>
      <c r="H80" t="str">
        <f>INDEX(equipos[nombre],MATCH(players_equipos[[#This Row],[team_id]],equipos[team_id],0))</f>
        <v>Skrapjunk</v>
      </c>
    </row>
    <row r="81" spans="1:8" x14ac:dyDescent="0.25">
      <c r="A81">
        <v>1005</v>
      </c>
      <c r="B81">
        <v>158</v>
      </c>
      <c r="C81" s="11">
        <f>INDEX(equipos[puntos],MATCH(players_equipos[[#This Row],[team_id]],equipos[team_id],0))</f>
        <v>200</v>
      </c>
      <c r="D81" s="16">
        <f>INDEX(equipos[torneo],MATCH(players_equipos[[#This Row],[team_id]],equipos[team_id],0))</f>
        <v>6</v>
      </c>
      <c r="E81" s="17" t="str">
        <f>INDEX(equipos[casa],MATCH(players_equipos[[#This Row],[team_id]],equipos[team_id],0))</f>
        <v>Blue Team</v>
      </c>
      <c r="F81" s="4">
        <f>INDEX(torneos[activo],MATCH(players_equipos[[#This Row],[torneo]],torneos[torneo_id],0))</f>
        <v>1</v>
      </c>
      <c r="G81" s="18" t="str">
        <f>INDEX(equipos[categoria],MATCH(players_equipos[[#This Row],[team_id]],equipos[team_id],0))</f>
        <v>Monster</v>
      </c>
      <c r="H81" t="str">
        <f>INDEX(equipos[nombre],MATCH(players_equipos[[#This Row],[team_id]],equipos[team_id],0))</f>
        <v>Skrapjunk</v>
      </c>
    </row>
    <row r="82" spans="1:8" x14ac:dyDescent="0.25">
      <c r="A82">
        <v>1006</v>
      </c>
      <c r="B82">
        <v>158</v>
      </c>
      <c r="C82" s="11">
        <f>INDEX(equipos[puntos],MATCH(players_equipos[[#This Row],[team_id]],equipos[team_id],0))</f>
        <v>200</v>
      </c>
      <c r="D82" s="16">
        <f>INDEX(equipos[torneo],MATCH(players_equipos[[#This Row],[team_id]],equipos[team_id],0))</f>
        <v>6</v>
      </c>
      <c r="E82" s="17" t="str">
        <f>INDEX(equipos[casa],MATCH(players_equipos[[#This Row],[team_id]],equipos[team_id],0))</f>
        <v>Blue Team</v>
      </c>
      <c r="F82" s="4">
        <f>INDEX(torneos[activo],MATCH(players_equipos[[#This Row],[torneo]],torneos[torneo_id],0))</f>
        <v>1</v>
      </c>
      <c r="G82" s="18" t="str">
        <f>INDEX(equipos[categoria],MATCH(players_equipos[[#This Row],[team_id]],equipos[team_id],0))</f>
        <v>Monster</v>
      </c>
      <c r="H82" t="str">
        <f>INDEX(equipos[nombre],MATCH(players_equipos[[#This Row],[team_id]],equipos[team_id],0))</f>
        <v>Skrapjunk</v>
      </c>
    </row>
    <row r="83" spans="1:8" x14ac:dyDescent="0.25">
      <c r="A83">
        <v>1092917</v>
      </c>
      <c r="B83">
        <v>157</v>
      </c>
      <c r="C83" s="11">
        <f>INDEX(equipos[puntos],MATCH(players_equipos[[#This Row],[team_id]],equipos[team_id],0))</f>
        <v>200</v>
      </c>
      <c r="D83" s="16">
        <f>INDEX(equipos[torneo],MATCH(players_equipos[[#This Row],[team_id]],equipos[team_id],0))</f>
        <v>6</v>
      </c>
      <c r="E83" s="17" t="str">
        <f>INDEX(equipos[casa],MATCH(players_equipos[[#This Row],[team_id]],equipos[team_id],0))</f>
        <v>Red Team</v>
      </c>
      <c r="F83" s="4">
        <f>INDEX(torneos[activo],MATCH(players_equipos[[#This Row],[torneo]],torneos[torneo_id],0))</f>
        <v>1</v>
      </c>
      <c r="G83" s="18" t="str">
        <f>INDEX(equipos[categoria],MATCH(players_equipos[[#This Row],[team_id]],equipos[team_id],0))</f>
        <v>Monster</v>
      </c>
      <c r="H83" t="str">
        <f>INDEX(equipos[nombre],MATCH(players_equipos[[#This Row],[team_id]],equipos[team_id],0))</f>
        <v>Jortrol</v>
      </c>
    </row>
    <row r="84" spans="1:8" x14ac:dyDescent="0.25">
      <c r="A84">
        <v>1095214</v>
      </c>
      <c r="B84">
        <v>157</v>
      </c>
      <c r="C84" s="11">
        <f>INDEX(equipos[puntos],MATCH(players_equipos[[#This Row],[team_id]],equipos[team_id],0))</f>
        <v>200</v>
      </c>
      <c r="D84" s="16">
        <f>INDEX(equipos[torneo],MATCH(players_equipos[[#This Row],[team_id]],equipos[team_id],0))</f>
        <v>6</v>
      </c>
      <c r="E84" s="17" t="str">
        <f>INDEX(equipos[casa],MATCH(players_equipos[[#This Row],[team_id]],equipos[team_id],0))</f>
        <v>Red Team</v>
      </c>
      <c r="F84" s="4">
        <f>INDEX(torneos[activo],MATCH(players_equipos[[#This Row],[torneo]],torneos[torneo_id],0))</f>
        <v>1</v>
      </c>
      <c r="G84" s="18" t="str">
        <f>INDEX(equipos[categoria],MATCH(players_equipos[[#This Row],[team_id]],equipos[team_id],0))</f>
        <v>Monster</v>
      </c>
      <c r="H84" t="str">
        <f>INDEX(equipos[nombre],MATCH(players_equipos[[#This Row],[team_id]],equipos[team_id],0))</f>
        <v>Jortrol</v>
      </c>
    </row>
    <row r="85" spans="1:8" x14ac:dyDescent="0.25">
      <c r="A85">
        <v>1094127</v>
      </c>
      <c r="B85">
        <v>157</v>
      </c>
      <c r="C85" s="11">
        <f>INDEX(equipos[puntos],MATCH(players_equipos[[#This Row],[team_id]],equipos[team_id],0))</f>
        <v>200</v>
      </c>
      <c r="D85" s="16">
        <f>INDEX(equipos[torneo],MATCH(players_equipos[[#This Row],[team_id]],equipos[team_id],0))</f>
        <v>6</v>
      </c>
      <c r="E85" s="17" t="str">
        <f>INDEX(equipos[casa],MATCH(players_equipos[[#This Row],[team_id]],equipos[team_id],0))</f>
        <v>Red Team</v>
      </c>
      <c r="F85" s="4">
        <f>INDEX(torneos[activo],MATCH(players_equipos[[#This Row],[torneo]],torneos[torneo_id],0))</f>
        <v>1</v>
      </c>
      <c r="G85" s="18" t="str">
        <f>INDEX(equipos[categoria],MATCH(players_equipos[[#This Row],[team_id]],equipos[team_id],0))</f>
        <v>Monster</v>
      </c>
      <c r="H85" t="str">
        <f>INDEX(equipos[nombre],MATCH(players_equipos[[#This Row],[team_id]],equipos[team_id],0))</f>
        <v>Jortrol</v>
      </c>
    </row>
    <row r="86" spans="1:8" x14ac:dyDescent="0.25">
      <c r="A86">
        <v>1092944</v>
      </c>
      <c r="B86">
        <v>156</v>
      </c>
      <c r="C86" s="11">
        <f>INDEX(equipos[puntos],MATCH(players_equipos[[#This Row],[team_id]],equipos[team_id],0))</f>
        <v>200</v>
      </c>
      <c r="D86" s="16">
        <f>INDEX(equipos[torneo],MATCH(players_equipos[[#This Row],[team_id]],equipos[team_id],0))</f>
        <v>6</v>
      </c>
      <c r="E86" s="17" t="str">
        <f>INDEX(equipos[casa],MATCH(players_equipos[[#This Row],[team_id]],equipos[team_id],0))</f>
        <v>Yellow Team</v>
      </c>
      <c r="F86" s="4">
        <f>INDEX(torneos[activo],MATCH(players_equipos[[#This Row],[torneo]],torneos[torneo_id],0))</f>
        <v>1</v>
      </c>
      <c r="G86" s="18" t="str">
        <f>INDEX(equipos[categoria],MATCH(players_equipos[[#This Row],[team_id]],equipos[team_id],0))</f>
        <v>Monster</v>
      </c>
      <c r="H86" t="str">
        <f>INDEX(equipos[nombre],MATCH(players_equipos[[#This Row],[team_id]],equipos[team_id],0))</f>
        <v>RUCS</v>
      </c>
    </row>
    <row r="87" spans="1:8" x14ac:dyDescent="0.25">
      <c r="A87">
        <v>1094120</v>
      </c>
      <c r="B87">
        <v>156</v>
      </c>
      <c r="C87" s="11">
        <f>INDEX(equipos[puntos],MATCH(players_equipos[[#This Row],[team_id]],equipos[team_id],0))</f>
        <v>200</v>
      </c>
      <c r="D87" s="16">
        <f>INDEX(equipos[torneo],MATCH(players_equipos[[#This Row],[team_id]],equipos[team_id],0))</f>
        <v>6</v>
      </c>
      <c r="E87" s="17" t="str">
        <f>INDEX(equipos[casa],MATCH(players_equipos[[#This Row],[team_id]],equipos[team_id],0))</f>
        <v>Yellow Team</v>
      </c>
      <c r="F87" s="4">
        <f>INDEX(torneos[activo],MATCH(players_equipos[[#This Row],[torneo]],torneos[torneo_id],0))</f>
        <v>1</v>
      </c>
      <c r="G87" s="18" t="str">
        <f>INDEX(equipos[categoria],MATCH(players_equipos[[#This Row],[team_id]],equipos[team_id],0))</f>
        <v>Monster</v>
      </c>
      <c r="H87" t="str">
        <f>INDEX(equipos[nombre],MATCH(players_equipos[[#This Row],[team_id]],equipos[team_id],0))</f>
        <v>RUCS</v>
      </c>
    </row>
    <row r="88" spans="1:8" x14ac:dyDescent="0.25">
      <c r="A88">
        <v>1092762</v>
      </c>
      <c r="B88">
        <v>156</v>
      </c>
      <c r="C88" s="11">
        <f>INDEX(equipos[puntos],MATCH(players_equipos[[#This Row],[team_id]],equipos[team_id],0))</f>
        <v>200</v>
      </c>
      <c r="D88" s="16">
        <f>INDEX(equipos[torneo],MATCH(players_equipos[[#This Row],[team_id]],equipos[team_id],0))</f>
        <v>6</v>
      </c>
      <c r="E88" s="17" t="str">
        <f>INDEX(equipos[casa],MATCH(players_equipos[[#This Row],[team_id]],equipos[team_id],0))</f>
        <v>Yellow Team</v>
      </c>
      <c r="F88" s="4">
        <f>INDEX(torneos[activo],MATCH(players_equipos[[#This Row],[torneo]],torneos[torneo_id],0))</f>
        <v>1</v>
      </c>
      <c r="G88" s="18" t="str">
        <f>INDEX(equipos[categoria],MATCH(players_equipos[[#This Row],[team_id]],equipos[team_id],0))</f>
        <v>Monster</v>
      </c>
      <c r="H88" t="str">
        <f>INDEX(equipos[nombre],MATCH(players_equipos[[#This Row],[team_id]],equipos[team_id],0))</f>
        <v>RUCS</v>
      </c>
    </row>
    <row r="89" spans="1:8" x14ac:dyDescent="0.25">
      <c r="A89">
        <v>1092525</v>
      </c>
      <c r="B89">
        <v>155</v>
      </c>
      <c r="C89" s="11">
        <f>INDEX(equipos[puntos],MATCH(players_equipos[[#This Row],[team_id]],equipos[team_id],0))</f>
        <v>200</v>
      </c>
      <c r="D89" s="16">
        <f>INDEX(equipos[torneo],MATCH(players_equipos[[#This Row],[team_id]],equipos[team_id],0))</f>
        <v>6</v>
      </c>
      <c r="E89" s="17" t="str">
        <f>INDEX(equipos[casa],MATCH(players_equipos[[#This Row],[team_id]],equipos[team_id],0))</f>
        <v>Blue Team</v>
      </c>
      <c r="F89" s="4">
        <f>INDEX(torneos[activo],MATCH(players_equipos[[#This Row],[torneo]],torneos[torneo_id],0))</f>
        <v>1</v>
      </c>
      <c r="G89" s="18" t="str">
        <f>INDEX(equipos[categoria],MATCH(players_equipos[[#This Row],[team_id]],equipos[team_id],0))</f>
        <v>Monster</v>
      </c>
      <c r="H89" t="str">
        <f>INDEX(equipos[nombre],MATCH(players_equipos[[#This Row],[team_id]],equipos[team_id],0))</f>
        <v>MIB</v>
      </c>
    </row>
    <row r="90" spans="1:8" x14ac:dyDescent="0.25">
      <c r="A90">
        <v>1094491</v>
      </c>
      <c r="B90">
        <v>155</v>
      </c>
      <c r="C90" s="11">
        <f>INDEX(equipos[puntos],MATCH(players_equipos[[#This Row],[team_id]],equipos[team_id],0))</f>
        <v>200</v>
      </c>
      <c r="D90" s="16">
        <f>INDEX(equipos[torneo],MATCH(players_equipos[[#This Row],[team_id]],equipos[team_id],0))</f>
        <v>6</v>
      </c>
      <c r="E90" s="17" t="str">
        <f>INDEX(equipos[casa],MATCH(players_equipos[[#This Row],[team_id]],equipos[team_id],0))</f>
        <v>Blue Team</v>
      </c>
      <c r="F90" s="4">
        <f>INDEX(torneos[activo],MATCH(players_equipos[[#This Row],[torneo]],torneos[torneo_id],0))</f>
        <v>1</v>
      </c>
      <c r="G90" s="18" t="str">
        <f>INDEX(equipos[categoria],MATCH(players_equipos[[#This Row],[team_id]],equipos[team_id],0))</f>
        <v>Monster</v>
      </c>
      <c r="H90" t="str">
        <f>INDEX(equipos[nombre],MATCH(players_equipos[[#This Row],[team_id]],equipos[team_id],0))</f>
        <v>MIB</v>
      </c>
    </row>
    <row r="91" spans="1:8" x14ac:dyDescent="0.25">
      <c r="A91">
        <v>1094384</v>
      </c>
      <c r="B91">
        <v>155</v>
      </c>
      <c r="C91" s="11">
        <f>INDEX(equipos[puntos],MATCH(players_equipos[[#This Row],[team_id]],equipos[team_id],0))</f>
        <v>200</v>
      </c>
      <c r="D91" s="16">
        <f>INDEX(equipos[torneo],MATCH(players_equipos[[#This Row],[team_id]],equipos[team_id],0))</f>
        <v>6</v>
      </c>
      <c r="E91" s="17" t="str">
        <f>INDEX(equipos[casa],MATCH(players_equipos[[#This Row],[team_id]],equipos[team_id],0))</f>
        <v>Blue Team</v>
      </c>
      <c r="F91" s="4">
        <f>INDEX(torneos[activo],MATCH(players_equipos[[#This Row],[torneo]],torneos[torneo_id],0))</f>
        <v>1</v>
      </c>
      <c r="G91" s="18" t="str">
        <f>INDEX(equipos[categoria],MATCH(players_equipos[[#This Row],[team_id]],equipos[team_id],0))</f>
        <v>Monster</v>
      </c>
      <c r="H91" t="str">
        <f>INDEX(equipos[nombre],MATCH(players_equipos[[#This Row],[team_id]],equipos[team_id],0))</f>
        <v>MIB</v>
      </c>
    </row>
    <row r="92" spans="1:8" x14ac:dyDescent="0.25">
      <c r="A92">
        <v>1088617</v>
      </c>
      <c r="B92">
        <v>154</v>
      </c>
      <c r="C92" s="11">
        <f>INDEX(equipos[puntos],MATCH(players_equipos[[#This Row],[team_id]],equipos[team_id],0))</f>
        <v>200</v>
      </c>
      <c r="D92" s="16">
        <f>INDEX(equipos[torneo],MATCH(players_equipos[[#This Row],[team_id]],equipos[team_id],0))</f>
        <v>6</v>
      </c>
      <c r="E92" s="17" t="str">
        <f>INDEX(equipos[casa],MATCH(players_equipos[[#This Row],[team_id]],equipos[team_id],0))</f>
        <v>Red Team</v>
      </c>
      <c r="F92" s="4">
        <f>INDEX(torneos[activo],MATCH(players_equipos[[#This Row],[torneo]],torneos[torneo_id],0))</f>
        <v>1</v>
      </c>
      <c r="G92" s="18" t="str">
        <f>INDEX(equipos[categoria],MATCH(players_equipos[[#This Row],[team_id]],equipos[team_id],0))</f>
        <v>Monster</v>
      </c>
      <c r="H92" t="str">
        <f>INDEX(equipos[nombre],MATCH(players_equipos[[#This Row],[team_id]],equipos[team_id],0))</f>
        <v>cerberus</v>
      </c>
    </row>
    <row r="93" spans="1:8" x14ac:dyDescent="0.25">
      <c r="A93">
        <v>1094106</v>
      </c>
      <c r="B93">
        <v>154</v>
      </c>
      <c r="C93" s="11">
        <f>INDEX(equipos[puntos],MATCH(players_equipos[[#This Row],[team_id]],equipos[team_id],0))</f>
        <v>200</v>
      </c>
      <c r="D93" s="16">
        <f>INDEX(equipos[torneo],MATCH(players_equipos[[#This Row],[team_id]],equipos[team_id],0))</f>
        <v>6</v>
      </c>
      <c r="E93" s="17" t="str">
        <f>INDEX(equipos[casa],MATCH(players_equipos[[#This Row],[team_id]],equipos[team_id],0))</f>
        <v>Red Team</v>
      </c>
      <c r="F93" s="4">
        <f>INDEX(torneos[activo],MATCH(players_equipos[[#This Row],[torneo]],torneos[torneo_id],0))</f>
        <v>1</v>
      </c>
      <c r="G93" s="18" t="str">
        <f>INDEX(equipos[categoria],MATCH(players_equipos[[#This Row],[team_id]],equipos[team_id],0))</f>
        <v>Monster</v>
      </c>
      <c r="H93" t="str">
        <f>INDEX(equipos[nombre],MATCH(players_equipos[[#This Row],[team_id]],equipos[team_id],0))</f>
        <v>cerberus</v>
      </c>
    </row>
    <row r="94" spans="1:8" x14ac:dyDescent="0.25">
      <c r="A94">
        <v>1095192</v>
      </c>
      <c r="B94">
        <v>153</v>
      </c>
      <c r="C94" s="11">
        <f>INDEX(equipos[puntos],MATCH(players_equipos[[#This Row],[team_id]],equipos[team_id],0))</f>
        <v>200</v>
      </c>
      <c r="D94" s="16">
        <f>INDEX(equipos[torneo],MATCH(players_equipos[[#This Row],[team_id]],equipos[team_id],0))</f>
        <v>6</v>
      </c>
      <c r="E94" s="17" t="str">
        <f>INDEX(equipos[casa],MATCH(players_equipos[[#This Row],[team_id]],equipos[team_id],0))</f>
        <v>Yellow Team</v>
      </c>
      <c r="F94" s="4">
        <f>INDEX(torneos[activo],MATCH(players_equipos[[#This Row],[torneo]],torneos[torneo_id],0))</f>
        <v>1</v>
      </c>
      <c r="G94" s="18" t="str">
        <f>INDEX(equipos[categoria],MATCH(players_equipos[[#This Row],[team_id]],equipos[team_id],0))</f>
        <v>Monster</v>
      </c>
      <c r="H94" t="str">
        <f>INDEX(equipos[nombre],MATCH(players_equipos[[#This Row],[team_id]],equipos[team_id],0))</f>
        <v>KNGR2R</v>
      </c>
    </row>
    <row r="95" spans="1:8" x14ac:dyDescent="0.25">
      <c r="A95">
        <v>1093404</v>
      </c>
      <c r="B95">
        <v>153</v>
      </c>
      <c r="C95" s="11">
        <f>INDEX(equipos[puntos],MATCH(players_equipos[[#This Row],[team_id]],equipos[team_id],0))</f>
        <v>200</v>
      </c>
      <c r="D95" s="16">
        <f>INDEX(equipos[torneo],MATCH(players_equipos[[#This Row],[team_id]],equipos[team_id],0))</f>
        <v>6</v>
      </c>
      <c r="E95" s="17" t="str">
        <f>INDEX(equipos[casa],MATCH(players_equipos[[#This Row],[team_id]],equipos[team_id],0))</f>
        <v>Yellow Team</v>
      </c>
      <c r="F95" s="4">
        <f>INDEX(torneos[activo],MATCH(players_equipos[[#This Row],[torneo]],torneos[torneo_id],0))</f>
        <v>1</v>
      </c>
      <c r="G95" s="18" t="str">
        <f>INDEX(equipos[categoria],MATCH(players_equipos[[#This Row],[team_id]],equipos[team_id],0))</f>
        <v>Monster</v>
      </c>
      <c r="H95" t="str">
        <f>INDEX(equipos[nombre],MATCH(players_equipos[[#This Row],[team_id]],equipos[team_id],0))</f>
        <v>KNGR2R</v>
      </c>
    </row>
    <row r="96" spans="1:8" x14ac:dyDescent="0.25">
      <c r="A96">
        <v>1095424</v>
      </c>
      <c r="B96">
        <v>153</v>
      </c>
      <c r="C96" s="11">
        <f>INDEX(equipos[puntos],MATCH(players_equipos[[#This Row],[team_id]],equipos[team_id],0))</f>
        <v>200</v>
      </c>
      <c r="D96" s="16">
        <f>INDEX(equipos[torneo],MATCH(players_equipos[[#This Row],[team_id]],equipos[team_id],0))</f>
        <v>6</v>
      </c>
      <c r="E96" s="17" t="str">
        <f>INDEX(equipos[casa],MATCH(players_equipos[[#This Row],[team_id]],equipos[team_id],0))</f>
        <v>Yellow Team</v>
      </c>
      <c r="F96" s="4">
        <f>INDEX(torneos[activo],MATCH(players_equipos[[#This Row],[torneo]],torneos[torneo_id],0))</f>
        <v>1</v>
      </c>
      <c r="G96" s="18" t="str">
        <f>INDEX(equipos[categoria],MATCH(players_equipos[[#This Row],[team_id]],equipos[team_id],0))</f>
        <v>Monster</v>
      </c>
      <c r="H96" t="str">
        <f>INDEX(equipos[nombre],MATCH(players_equipos[[#This Row],[team_id]],equipos[team_id],0))</f>
        <v>KNGR2R</v>
      </c>
    </row>
    <row r="97" spans="1:8" x14ac:dyDescent="0.25">
      <c r="A97">
        <v>1093817</v>
      </c>
      <c r="B97">
        <v>152</v>
      </c>
      <c r="C97" s="11">
        <f>INDEX(equipos[puntos],MATCH(players_equipos[[#This Row],[team_id]],equipos[team_id],0))</f>
        <v>200</v>
      </c>
      <c r="D97" s="16">
        <f>INDEX(equipos[torneo],MATCH(players_equipos[[#This Row],[team_id]],equipos[team_id],0))</f>
        <v>6</v>
      </c>
      <c r="E97" s="17" t="str">
        <f>INDEX(equipos[casa],MATCH(players_equipos[[#This Row],[team_id]],equipos[team_id],0))</f>
        <v>Blue Team</v>
      </c>
      <c r="F97" s="4">
        <f>INDEX(torneos[activo],MATCH(players_equipos[[#This Row],[torneo]],torneos[torneo_id],0))</f>
        <v>1</v>
      </c>
      <c r="G97" s="18" t="str">
        <f>INDEX(equipos[categoria],MATCH(players_equipos[[#This Row],[team_id]],equipos[team_id],0))</f>
        <v>Monster</v>
      </c>
      <c r="H97" t="str">
        <f>INDEX(equipos[nombre],MATCH(players_equipos[[#This Row],[team_id]],equipos[team_id],0))</f>
        <v>T.R.U.C.H.O.</v>
      </c>
    </row>
    <row r="98" spans="1:8" x14ac:dyDescent="0.25">
      <c r="A98">
        <v>1090419</v>
      </c>
      <c r="B98">
        <v>152</v>
      </c>
      <c r="C98" s="11">
        <f>INDEX(equipos[puntos],MATCH(players_equipos[[#This Row],[team_id]],equipos[team_id],0))</f>
        <v>200</v>
      </c>
      <c r="D98" s="16">
        <f>INDEX(equipos[torneo],MATCH(players_equipos[[#This Row],[team_id]],equipos[team_id],0))</f>
        <v>6</v>
      </c>
      <c r="E98" s="17" t="str">
        <f>INDEX(equipos[casa],MATCH(players_equipos[[#This Row],[team_id]],equipos[team_id],0))</f>
        <v>Blue Team</v>
      </c>
      <c r="F98" s="4">
        <f>INDEX(torneos[activo],MATCH(players_equipos[[#This Row],[torneo]],torneos[torneo_id],0))</f>
        <v>1</v>
      </c>
      <c r="G98" s="18" t="str">
        <f>INDEX(equipos[categoria],MATCH(players_equipos[[#This Row],[team_id]],equipos[team_id],0))</f>
        <v>Monster</v>
      </c>
      <c r="H98" t="str">
        <f>INDEX(equipos[nombre],MATCH(players_equipos[[#This Row],[team_id]],equipos[team_id],0))</f>
        <v>T.R.U.C.H.O.</v>
      </c>
    </row>
    <row r="99" spans="1:8" x14ac:dyDescent="0.25">
      <c r="A99">
        <v>1095032</v>
      </c>
      <c r="B99">
        <v>152</v>
      </c>
      <c r="C99" s="11">
        <f>INDEX(equipos[puntos],MATCH(players_equipos[[#This Row],[team_id]],equipos[team_id],0))</f>
        <v>200</v>
      </c>
      <c r="D99" s="16">
        <f>INDEX(equipos[torneo],MATCH(players_equipos[[#This Row],[team_id]],equipos[team_id],0))</f>
        <v>6</v>
      </c>
      <c r="E99" s="17" t="str">
        <f>INDEX(equipos[casa],MATCH(players_equipos[[#This Row],[team_id]],equipos[team_id],0))</f>
        <v>Blue Team</v>
      </c>
      <c r="F99" s="4">
        <f>INDEX(torneos[activo],MATCH(players_equipos[[#This Row],[torneo]],torneos[torneo_id],0))</f>
        <v>1</v>
      </c>
      <c r="G99" s="18" t="str">
        <f>INDEX(equipos[categoria],MATCH(players_equipos[[#This Row],[team_id]],equipos[team_id],0))</f>
        <v>Monster</v>
      </c>
      <c r="H99" t="str">
        <f>INDEX(equipos[nombre],MATCH(players_equipos[[#This Row],[team_id]],equipos[team_id],0))</f>
        <v>T.R.U.C.H.O.</v>
      </c>
    </row>
    <row r="100" spans="1:8" x14ac:dyDescent="0.25">
      <c r="A100">
        <v>1092228</v>
      </c>
      <c r="B100">
        <v>151</v>
      </c>
      <c r="C100" s="11">
        <f>INDEX(equipos[puntos],MATCH(players_equipos[[#This Row],[team_id]],equipos[team_id],0))</f>
        <v>200</v>
      </c>
      <c r="D100" s="16">
        <f>INDEX(equipos[torneo],MATCH(players_equipos[[#This Row],[team_id]],equipos[team_id],0))</f>
        <v>6</v>
      </c>
      <c r="E100" s="17" t="str">
        <f>INDEX(equipos[casa],MATCH(players_equipos[[#This Row],[team_id]],equipos[team_id],0))</f>
        <v>Red Team</v>
      </c>
      <c r="F100" s="4">
        <f>INDEX(torneos[activo],MATCH(players_equipos[[#This Row],[torneo]],torneos[torneo_id],0))</f>
        <v>1</v>
      </c>
      <c r="G100" s="18" t="str">
        <f>INDEX(equipos[categoria],MATCH(players_equipos[[#This Row],[team_id]],equipos[team_id],0))</f>
        <v>Monster</v>
      </c>
      <c r="H100" t="str">
        <f>INDEX(equipos[nombre],MATCH(players_equipos[[#This Row],[team_id]],equipos[team_id],0))</f>
        <v>Atom</v>
      </c>
    </row>
    <row r="101" spans="1:8" x14ac:dyDescent="0.25">
      <c r="A101">
        <v>1093669</v>
      </c>
      <c r="B101">
        <v>151</v>
      </c>
      <c r="C101" s="11">
        <f>INDEX(equipos[puntos],MATCH(players_equipos[[#This Row],[team_id]],equipos[team_id],0))</f>
        <v>200</v>
      </c>
      <c r="D101" s="16">
        <f>INDEX(equipos[torneo],MATCH(players_equipos[[#This Row],[team_id]],equipos[team_id],0))</f>
        <v>6</v>
      </c>
      <c r="E101" s="17" t="str">
        <f>INDEX(equipos[casa],MATCH(players_equipos[[#This Row],[team_id]],equipos[team_id],0))</f>
        <v>Red Team</v>
      </c>
      <c r="F101" s="4">
        <f>INDEX(torneos[activo],MATCH(players_equipos[[#This Row],[torneo]],torneos[torneo_id],0))</f>
        <v>1</v>
      </c>
      <c r="G101" s="18" t="str">
        <f>INDEX(equipos[categoria],MATCH(players_equipos[[#This Row],[team_id]],equipos[team_id],0))</f>
        <v>Monster</v>
      </c>
      <c r="H101" t="str">
        <f>INDEX(equipos[nombre],MATCH(players_equipos[[#This Row],[team_id]],equipos[team_id],0))</f>
        <v>Atom</v>
      </c>
    </row>
    <row r="102" spans="1:8" x14ac:dyDescent="0.25">
      <c r="A102">
        <v>1090359</v>
      </c>
      <c r="B102">
        <v>151</v>
      </c>
      <c r="C102" s="11">
        <f>INDEX(equipos[puntos],MATCH(players_equipos[[#This Row],[team_id]],equipos[team_id],0))</f>
        <v>200</v>
      </c>
      <c r="D102" s="16">
        <f>INDEX(equipos[torneo],MATCH(players_equipos[[#This Row],[team_id]],equipos[team_id],0))</f>
        <v>6</v>
      </c>
      <c r="E102" s="17" t="str">
        <f>INDEX(equipos[casa],MATCH(players_equipos[[#This Row],[team_id]],equipos[team_id],0))</f>
        <v>Red Team</v>
      </c>
      <c r="F102" s="4">
        <f>INDEX(torneos[activo],MATCH(players_equipos[[#This Row],[torneo]],torneos[torneo_id],0))</f>
        <v>1</v>
      </c>
      <c r="G102" s="18" t="str">
        <f>INDEX(equipos[categoria],MATCH(players_equipos[[#This Row],[team_id]],equipos[team_id],0))</f>
        <v>Monster</v>
      </c>
      <c r="H102" t="str">
        <f>INDEX(equipos[nombre],MATCH(players_equipos[[#This Row],[team_id]],equipos[team_id],0))</f>
        <v>Atom</v>
      </c>
    </row>
    <row r="103" spans="1:8" x14ac:dyDescent="0.25">
      <c r="A103">
        <v>1093003</v>
      </c>
      <c r="B103">
        <v>150</v>
      </c>
      <c r="C103" s="11">
        <f>INDEX(equipos[puntos],MATCH(players_equipos[[#This Row],[team_id]],equipos[team_id],0))</f>
        <v>200</v>
      </c>
      <c r="D103" s="16">
        <f>INDEX(equipos[torneo],MATCH(players_equipos[[#This Row],[team_id]],equipos[team_id],0))</f>
        <v>6</v>
      </c>
      <c r="E103" s="17" t="str">
        <f>INDEX(equipos[casa],MATCH(players_equipos[[#This Row],[team_id]],equipos[team_id],0))</f>
        <v>Yellow Team</v>
      </c>
      <c r="F103" s="4">
        <f>INDEX(torneos[activo],MATCH(players_equipos[[#This Row],[torneo]],torneos[torneo_id],0))</f>
        <v>1</v>
      </c>
      <c r="G103" s="18" t="str">
        <f>INDEX(equipos[categoria],MATCH(players_equipos[[#This Row],[team_id]],equipos[team_id],0))</f>
        <v>Monster</v>
      </c>
      <c r="H103" t="str">
        <f>INDEX(equipos[nombre],MATCH(players_equipos[[#This Row],[team_id]],equipos[team_id],0))</f>
        <v>Mark-007</v>
      </c>
    </row>
    <row r="104" spans="1:8" x14ac:dyDescent="0.25">
      <c r="A104">
        <v>1094253</v>
      </c>
      <c r="B104">
        <v>150</v>
      </c>
      <c r="C104" s="11">
        <f>INDEX(equipos[puntos],MATCH(players_equipos[[#This Row],[team_id]],equipos[team_id],0))</f>
        <v>200</v>
      </c>
      <c r="D104" s="16">
        <f>INDEX(equipos[torneo],MATCH(players_equipos[[#This Row],[team_id]],equipos[team_id],0))</f>
        <v>6</v>
      </c>
      <c r="E104" s="17" t="str">
        <f>INDEX(equipos[casa],MATCH(players_equipos[[#This Row],[team_id]],equipos[team_id],0))</f>
        <v>Yellow Team</v>
      </c>
      <c r="F104" s="4">
        <f>INDEX(torneos[activo],MATCH(players_equipos[[#This Row],[torneo]],torneos[torneo_id],0))</f>
        <v>1</v>
      </c>
      <c r="G104" s="18" t="str">
        <f>INDEX(equipos[categoria],MATCH(players_equipos[[#This Row],[team_id]],equipos[team_id],0))</f>
        <v>Monster</v>
      </c>
      <c r="H104" t="str">
        <f>INDEX(equipos[nombre],MATCH(players_equipos[[#This Row],[team_id]],equipos[team_id],0))</f>
        <v>Mark-007</v>
      </c>
    </row>
    <row r="105" spans="1:8" x14ac:dyDescent="0.25">
      <c r="A105">
        <v>1094935</v>
      </c>
      <c r="B105">
        <v>150</v>
      </c>
      <c r="C105" s="11">
        <f>INDEX(equipos[puntos],MATCH(players_equipos[[#This Row],[team_id]],equipos[team_id],0))</f>
        <v>200</v>
      </c>
      <c r="D105" s="16">
        <f>INDEX(equipos[torneo],MATCH(players_equipos[[#This Row],[team_id]],equipos[team_id],0))</f>
        <v>6</v>
      </c>
      <c r="E105" s="17" t="str">
        <f>INDEX(equipos[casa],MATCH(players_equipos[[#This Row],[team_id]],equipos[team_id],0))</f>
        <v>Yellow Team</v>
      </c>
      <c r="F105" s="4">
        <f>INDEX(torneos[activo],MATCH(players_equipos[[#This Row],[torneo]],torneos[torneo_id],0))</f>
        <v>1</v>
      </c>
      <c r="G105" s="18" t="str">
        <f>INDEX(equipos[categoria],MATCH(players_equipos[[#This Row],[team_id]],equipos[team_id],0))</f>
        <v>Monster</v>
      </c>
      <c r="H105" t="str">
        <f>INDEX(equipos[nombre],MATCH(players_equipos[[#This Row],[team_id]],equipos[team_id],0))</f>
        <v>Mark-007</v>
      </c>
    </row>
    <row r="106" spans="1:8" x14ac:dyDescent="0.25">
      <c r="A106">
        <v>1085045</v>
      </c>
      <c r="B106">
        <v>149</v>
      </c>
      <c r="C106" s="11">
        <f>INDEX(equipos[puntos],MATCH(players_equipos[[#This Row],[team_id]],equipos[team_id],0))</f>
        <v>200</v>
      </c>
      <c r="D106" s="16">
        <f>INDEX(equipos[torneo],MATCH(players_equipos[[#This Row],[team_id]],equipos[team_id],0))</f>
        <v>6</v>
      </c>
      <c r="E106" s="17">
        <f>INDEX(equipos[casa],MATCH(players_equipos[[#This Row],[team_id]],equipos[team_id],0))</f>
        <v>0</v>
      </c>
      <c r="F106" s="4">
        <f>INDEX(torneos[activo],MATCH(players_equipos[[#This Row],[torneo]],torneos[torneo_id],0))</f>
        <v>1</v>
      </c>
      <c r="G106" s="18" t="str">
        <f>INDEX(equipos[categoria],MATCH(players_equipos[[#This Row],[team_id]],equipos[team_id],0))</f>
        <v>Sumo</v>
      </c>
      <c r="H106" t="str">
        <f>INDEX(equipos[nombre],MATCH(players_equipos[[#This Row],[team_id]],equipos[team_id],0))</f>
        <v>Hydra</v>
      </c>
    </row>
    <row r="107" spans="1:8" x14ac:dyDescent="0.25">
      <c r="A107">
        <v>1084553</v>
      </c>
      <c r="B107">
        <v>149</v>
      </c>
      <c r="C107" s="11">
        <f>INDEX(equipos[puntos],MATCH(players_equipos[[#This Row],[team_id]],equipos[team_id],0))</f>
        <v>200</v>
      </c>
      <c r="D107" s="16">
        <f>INDEX(equipos[torneo],MATCH(players_equipos[[#This Row],[team_id]],equipos[team_id],0))</f>
        <v>6</v>
      </c>
      <c r="E107" s="17">
        <f>INDEX(equipos[casa],MATCH(players_equipos[[#This Row],[team_id]],equipos[team_id],0))</f>
        <v>0</v>
      </c>
      <c r="F107" s="4">
        <f>INDEX(torneos[activo],MATCH(players_equipos[[#This Row],[torneo]],torneos[torneo_id],0))</f>
        <v>1</v>
      </c>
      <c r="G107" s="18" t="str">
        <f>INDEX(equipos[categoria],MATCH(players_equipos[[#This Row],[team_id]],equipos[team_id],0))</f>
        <v>Sumo</v>
      </c>
      <c r="H107" t="str">
        <f>INDEX(equipos[nombre],MATCH(players_equipos[[#This Row],[team_id]],equipos[team_id],0))</f>
        <v>Hydra</v>
      </c>
    </row>
    <row r="108" spans="1:8" x14ac:dyDescent="0.25">
      <c r="A108">
        <v>1085027</v>
      </c>
      <c r="B108">
        <v>149</v>
      </c>
      <c r="C108" s="11">
        <f>INDEX(equipos[puntos],MATCH(players_equipos[[#This Row],[team_id]],equipos[team_id],0))</f>
        <v>200</v>
      </c>
      <c r="D108" s="16">
        <f>INDEX(equipos[torneo],MATCH(players_equipos[[#This Row],[team_id]],equipos[team_id],0))</f>
        <v>6</v>
      </c>
      <c r="E108" s="17">
        <f>INDEX(equipos[casa],MATCH(players_equipos[[#This Row],[team_id]],equipos[team_id],0))</f>
        <v>0</v>
      </c>
      <c r="F108" s="4">
        <f>INDEX(torneos[activo],MATCH(players_equipos[[#This Row],[torneo]],torneos[torneo_id],0))</f>
        <v>1</v>
      </c>
      <c r="G108" s="18" t="str">
        <f>INDEX(equipos[categoria],MATCH(players_equipos[[#This Row],[team_id]],equipos[team_id],0))</f>
        <v>Sumo</v>
      </c>
      <c r="H108" t="str">
        <f>INDEX(equipos[nombre],MATCH(players_equipos[[#This Row],[team_id]],equipos[team_id],0))</f>
        <v>Hydra</v>
      </c>
    </row>
    <row r="109" spans="1:8" x14ac:dyDescent="0.25">
      <c r="A109">
        <v>1085856</v>
      </c>
      <c r="B109">
        <v>148</v>
      </c>
      <c r="C109" s="11">
        <f>INDEX(equipos[puntos],MATCH(players_equipos[[#This Row],[team_id]],equipos[team_id],0))</f>
        <v>0</v>
      </c>
      <c r="D109" s="16">
        <f>INDEX(equipos[torneo],MATCH(players_equipos[[#This Row],[team_id]],equipos[team_id],0))</f>
        <v>5</v>
      </c>
      <c r="E109" s="17" t="str">
        <f>INDEX(equipos[casa],MATCH(players_equipos[[#This Row],[team_id]],equipos[team_id],0))</f>
        <v>Blue Team</v>
      </c>
      <c r="F109" s="4">
        <f>INDEX(torneos[activo],MATCH(players_equipos[[#This Row],[torneo]],torneos[torneo_id],0))</f>
        <v>0</v>
      </c>
      <c r="G109" s="18" t="str">
        <f>INDEX(equipos[categoria],MATCH(players_equipos[[#This Row],[team_id]],equipos[team_id],0))</f>
        <v>Monster</v>
      </c>
      <c r="H109" t="str">
        <f>INDEX(equipos[nombre],MATCH(players_equipos[[#This Row],[team_id]],equipos[team_id],0))</f>
        <v>Serverito</v>
      </c>
    </row>
    <row r="110" spans="1:8" x14ac:dyDescent="0.25">
      <c r="A110">
        <v>1070577</v>
      </c>
      <c r="B110">
        <v>147</v>
      </c>
      <c r="C110" s="11">
        <f>INDEX(equipos[puntos],MATCH(players_equipos[[#This Row],[team_id]],equipos[team_id],0))</f>
        <v>200</v>
      </c>
      <c r="D110" s="16">
        <f>INDEX(equipos[torneo],MATCH(players_equipos[[#This Row],[team_id]],equipos[team_id],0))</f>
        <v>5</v>
      </c>
      <c r="E110" s="17">
        <f>INDEX(equipos[casa],MATCH(players_equipos[[#This Row],[team_id]],equipos[team_id],0))</f>
        <v>0</v>
      </c>
      <c r="F110" s="4">
        <f>INDEX(torneos[activo],MATCH(players_equipos[[#This Row],[torneo]],torneos[torneo_id],0))</f>
        <v>0</v>
      </c>
      <c r="G110" s="18" t="str">
        <f>INDEX(equipos[categoria],MATCH(players_equipos[[#This Row],[team_id]],equipos[team_id],0))</f>
        <v>Rover</v>
      </c>
      <c r="H110" t="str">
        <f>INDEX(equipos[nombre],MATCH(players_equipos[[#This Row],[team_id]],equipos[team_id],0))</f>
        <v>CARMEN</v>
      </c>
    </row>
    <row r="111" spans="1:8" x14ac:dyDescent="0.25">
      <c r="A111">
        <v>1068811</v>
      </c>
      <c r="B111">
        <v>147</v>
      </c>
      <c r="C111" s="11">
        <f>INDEX(equipos[puntos],MATCH(players_equipos[[#This Row],[team_id]],equipos[team_id],0))</f>
        <v>200</v>
      </c>
      <c r="D111" s="16">
        <f>INDEX(equipos[torneo],MATCH(players_equipos[[#This Row],[team_id]],equipos[team_id],0))</f>
        <v>5</v>
      </c>
      <c r="E111" s="17">
        <f>INDEX(equipos[casa],MATCH(players_equipos[[#This Row],[team_id]],equipos[team_id],0))</f>
        <v>0</v>
      </c>
      <c r="F111" s="4">
        <f>INDEX(torneos[activo],MATCH(players_equipos[[#This Row],[torneo]],torneos[torneo_id],0))</f>
        <v>0</v>
      </c>
      <c r="G111" s="18" t="str">
        <f>INDEX(equipos[categoria],MATCH(players_equipos[[#This Row],[team_id]],equipos[team_id],0))</f>
        <v>Rover</v>
      </c>
      <c r="H111" t="str">
        <f>INDEX(equipos[nombre],MATCH(players_equipos[[#This Row],[team_id]],equipos[team_id],0))</f>
        <v>CARMEN</v>
      </c>
    </row>
    <row r="112" spans="1:8" x14ac:dyDescent="0.25">
      <c r="A112">
        <v>1071722</v>
      </c>
      <c r="B112">
        <v>147</v>
      </c>
      <c r="C112" s="11">
        <f>INDEX(equipos[puntos],MATCH(players_equipos[[#This Row],[team_id]],equipos[team_id],0))</f>
        <v>200</v>
      </c>
      <c r="D112" s="16">
        <f>INDEX(equipos[torneo],MATCH(players_equipos[[#This Row],[team_id]],equipos[team_id],0))</f>
        <v>5</v>
      </c>
      <c r="E112" s="17">
        <f>INDEX(equipos[casa],MATCH(players_equipos[[#This Row],[team_id]],equipos[team_id],0))</f>
        <v>0</v>
      </c>
      <c r="F112" s="4">
        <f>INDEX(torneos[activo],MATCH(players_equipos[[#This Row],[torneo]],torneos[torneo_id],0))</f>
        <v>0</v>
      </c>
      <c r="G112" s="18" t="str">
        <f>INDEX(equipos[categoria],MATCH(players_equipos[[#This Row],[team_id]],equipos[team_id],0))</f>
        <v>Rover</v>
      </c>
      <c r="H112" t="str">
        <f>INDEX(equipos[nombre],MATCH(players_equipos[[#This Row],[team_id]],equipos[team_id],0))</f>
        <v>CARMEN</v>
      </c>
    </row>
    <row r="113" spans="1:8" x14ac:dyDescent="0.25">
      <c r="A113">
        <v>1064545</v>
      </c>
      <c r="B113">
        <v>146</v>
      </c>
      <c r="C113" s="11">
        <f>INDEX(equipos[puntos],MATCH(players_equipos[[#This Row],[team_id]],equipos[team_id],0))</f>
        <v>1300</v>
      </c>
      <c r="D113" s="16">
        <f>INDEX(equipos[torneo],MATCH(players_equipos[[#This Row],[team_id]],equipos[team_id],0))</f>
        <v>4</v>
      </c>
      <c r="E113" s="17">
        <f>INDEX(equipos[casa],MATCH(players_equipos[[#This Row],[team_id]],equipos[team_id],0))</f>
        <v>0</v>
      </c>
      <c r="F113" s="4">
        <f>INDEX(torneos[activo],MATCH(players_equipos[[#This Row],[torneo]],torneos[torneo_id],0))</f>
        <v>0</v>
      </c>
      <c r="G113" s="18" t="str">
        <f>INDEX(equipos[categoria],MATCH(players_equipos[[#This Row],[team_id]],equipos[team_id],0))</f>
        <v>Sumo</v>
      </c>
      <c r="H113" t="str">
        <f>INDEX(equipos[nombre],MATCH(players_equipos[[#This Row],[team_id]],equipos[team_id],0))</f>
        <v>Sumo1</v>
      </c>
    </row>
    <row r="114" spans="1:8" x14ac:dyDescent="0.25">
      <c r="A114">
        <v>1077760</v>
      </c>
      <c r="B114">
        <v>145</v>
      </c>
      <c r="C114" s="11">
        <f>INDEX(equipos[puntos],MATCH(players_equipos[[#This Row],[team_id]],equipos[team_id],0))</f>
        <v>600</v>
      </c>
      <c r="D114" s="16">
        <f>INDEX(equipos[torneo],MATCH(players_equipos[[#This Row],[team_id]],equipos[team_id],0))</f>
        <v>5</v>
      </c>
      <c r="E114" s="17">
        <f>INDEX(equipos[casa],MATCH(players_equipos[[#This Row],[team_id]],equipos[team_id],0))</f>
        <v>0</v>
      </c>
      <c r="F114" s="4">
        <f>INDEX(torneos[activo],MATCH(players_equipos[[#This Row],[torneo]],torneos[torneo_id],0))</f>
        <v>0</v>
      </c>
      <c r="G114" s="18" t="str">
        <f>INDEX(equipos[categoria],MATCH(players_equipos[[#This Row],[team_id]],equipos[team_id],0))</f>
        <v>Sumo</v>
      </c>
      <c r="H114" t="str">
        <f>INDEX(equipos[nombre],MATCH(players_equipos[[#This Row],[team_id]],equipos[team_id],0))</f>
        <v>8fi9</v>
      </c>
    </row>
    <row r="115" spans="1:8" x14ac:dyDescent="0.25">
      <c r="A115">
        <v>1077759</v>
      </c>
      <c r="B115">
        <v>145</v>
      </c>
      <c r="C115" s="11">
        <f>INDEX(equipos[puntos],MATCH(players_equipos[[#This Row],[team_id]],equipos[team_id],0))</f>
        <v>600</v>
      </c>
      <c r="D115" s="16">
        <f>INDEX(equipos[torneo],MATCH(players_equipos[[#This Row],[team_id]],equipos[team_id],0))</f>
        <v>5</v>
      </c>
      <c r="E115" s="17">
        <f>INDEX(equipos[casa],MATCH(players_equipos[[#This Row],[team_id]],equipos[team_id],0))</f>
        <v>0</v>
      </c>
      <c r="F115" s="4">
        <f>INDEX(torneos[activo],MATCH(players_equipos[[#This Row],[torneo]],torneos[torneo_id],0))</f>
        <v>0</v>
      </c>
      <c r="G115" s="18" t="str">
        <f>INDEX(equipos[categoria],MATCH(players_equipos[[#This Row],[team_id]],equipos[team_id],0))</f>
        <v>Sumo</v>
      </c>
      <c r="H115" t="str">
        <f>INDEX(equipos[nombre],MATCH(players_equipos[[#This Row],[team_id]],equipos[team_id],0))</f>
        <v>8fi9</v>
      </c>
    </row>
    <row r="116" spans="1:8" x14ac:dyDescent="0.25">
      <c r="A116">
        <v>1077652</v>
      </c>
      <c r="B116">
        <v>145</v>
      </c>
      <c r="C116" s="11">
        <f>INDEX(equipos[puntos],MATCH(players_equipos[[#This Row],[team_id]],equipos[team_id],0))</f>
        <v>600</v>
      </c>
      <c r="D116" s="16">
        <f>INDEX(equipos[torneo],MATCH(players_equipos[[#This Row],[team_id]],equipos[team_id],0))</f>
        <v>5</v>
      </c>
      <c r="E116" s="17">
        <f>INDEX(equipos[casa],MATCH(players_equipos[[#This Row],[team_id]],equipos[team_id],0))</f>
        <v>0</v>
      </c>
      <c r="F116" s="4">
        <f>INDEX(torneos[activo],MATCH(players_equipos[[#This Row],[torneo]],torneos[torneo_id],0))</f>
        <v>0</v>
      </c>
      <c r="G116" s="18" t="str">
        <f>INDEX(equipos[categoria],MATCH(players_equipos[[#This Row],[team_id]],equipos[team_id],0))</f>
        <v>Sumo</v>
      </c>
      <c r="H116" t="str">
        <f>INDEX(equipos[nombre],MATCH(players_equipos[[#This Row],[team_id]],equipos[team_id],0))</f>
        <v>8fi9</v>
      </c>
    </row>
    <row r="117" spans="1:8" x14ac:dyDescent="0.25">
      <c r="A117">
        <v>1072499</v>
      </c>
      <c r="B117">
        <v>144</v>
      </c>
      <c r="C117" s="11">
        <f>INDEX(equipos[puntos],MATCH(players_equipos[[#This Row],[team_id]],equipos[team_id],0))</f>
        <v>600</v>
      </c>
      <c r="D117" s="16">
        <f>INDEX(equipos[torneo],MATCH(players_equipos[[#This Row],[team_id]],equipos[team_id],0))</f>
        <v>5</v>
      </c>
      <c r="E117" s="17">
        <f>INDEX(equipos[casa],MATCH(players_equipos[[#This Row],[team_id]],equipos[team_id],0))</f>
        <v>0</v>
      </c>
      <c r="F117" s="4">
        <f>INDEX(torneos[activo],MATCH(players_equipos[[#This Row],[torneo]],torneos[torneo_id],0))</f>
        <v>0</v>
      </c>
      <c r="G117" s="18" t="str">
        <f>INDEX(equipos[categoria],MATCH(players_equipos[[#This Row],[team_id]],equipos[team_id],0))</f>
        <v>Sumo</v>
      </c>
      <c r="H117" t="str">
        <f>INDEX(equipos[nombre],MATCH(players_equipos[[#This Row],[team_id]],equipos[team_id],0))</f>
        <v>RPR - X</v>
      </c>
    </row>
    <row r="118" spans="1:8" x14ac:dyDescent="0.25">
      <c r="A118">
        <v>1077061</v>
      </c>
      <c r="B118">
        <v>144</v>
      </c>
      <c r="C118" s="11">
        <f>INDEX(equipos[puntos],MATCH(players_equipos[[#This Row],[team_id]],equipos[team_id],0))</f>
        <v>600</v>
      </c>
      <c r="D118" s="16">
        <f>INDEX(equipos[torneo],MATCH(players_equipos[[#This Row],[team_id]],equipos[team_id],0))</f>
        <v>5</v>
      </c>
      <c r="E118" s="17">
        <f>INDEX(equipos[casa],MATCH(players_equipos[[#This Row],[team_id]],equipos[team_id],0))</f>
        <v>0</v>
      </c>
      <c r="F118" s="4">
        <f>INDEX(torneos[activo],MATCH(players_equipos[[#This Row],[torneo]],torneos[torneo_id],0))</f>
        <v>0</v>
      </c>
      <c r="G118" s="18" t="str">
        <f>INDEX(equipos[categoria],MATCH(players_equipos[[#This Row],[team_id]],equipos[team_id],0))</f>
        <v>Sumo</v>
      </c>
      <c r="H118" t="str">
        <f>INDEX(equipos[nombre],MATCH(players_equipos[[#This Row],[team_id]],equipos[team_id],0))</f>
        <v>RPR - X</v>
      </c>
    </row>
    <row r="119" spans="1:8" x14ac:dyDescent="0.25">
      <c r="A119">
        <v>1085263</v>
      </c>
      <c r="B119">
        <v>144</v>
      </c>
      <c r="C119" s="11">
        <f>INDEX(equipos[puntos],MATCH(players_equipos[[#This Row],[team_id]],equipos[team_id],0))</f>
        <v>600</v>
      </c>
      <c r="D119" s="16">
        <f>INDEX(equipos[torneo],MATCH(players_equipos[[#This Row],[team_id]],equipos[team_id],0))</f>
        <v>5</v>
      </c>
      <c r="E119" s="17">
        <f>INDEX(equipos[casa],MATCH(players_equipos[[#This Row],[team_id]],equipos[team_id],0))</f>
        <v>0</v>
      </c>
      <c r="F119" s="4">
        <f>INDEX(torneos[activo],MATCH(players_equipos[[#This Row],[torneo]],torneos[torneo_id],0))</f>
        <v>0</v>
      </c>
      <c r="G119" s="18" t="str">
        <f>INDEX(equipos[categoria],MATCH(players_equipos[[#This Row],[team_id]],equipos[team_id],0))</f>
        <v>Sumo</v>
      </c>
      <c r="H119" t="str">
        <f>INDEX(equipos[nombre],MATCH(players_equipos[[#This Row],[team_id]],equipos[team_id],0))</f>
        <v>RPR - X</v>
      </c>
    </row>
    <row r="120" spans="1:8" x14ac:dyDescent="0.25">
      <c r="A120">
        <v>1064851</v>
      </c>
      <c r="B120">
        <v>143</v>
      </c>
      <c r="C120" s="11">
        <f>INDEX(equipos[puntos],MATCH(players_equipos[[#This Row],[team_id]],equipos[team_id],0))</f>
        <v>0</v>
      </c>
      <c r="D120" s="16">
        <f>INDEX(equipos[torneo],MATCH(players_equipos[[#This Row],[team_id]],equipos[team_id],0))</f>
        <v>5</v>
      </c>
      <c r="E120" s="17">
        <f>INDEX(equipos[casa],MATCH(players_equipos[[#This Row],[team_id]],equipos[team_id],0))</f>
        <v>0</v>
      </c>
      <c r="F120" s="4">
        <f>INDEX(torneos[activo],MATCH(players_equipos[[#This Row],[torneo]],torneos[torneo_id],0))</f>
        <v>0</v>
      </c>
      <c r="G120" s="18" t="str">
        <f>INDEX(equipos[categoria],MATCH(players_equipos[[#This Row],[team_id]],equipos[team_id],0))</f>
        <v>Sumo</v>
      </c>
      <c r="H120" t="str">
        <f>INDEX(equipos[nombre],MATCH(players_equipos[[#This Row],[team_id]],equipos[team_id],0))</f>
        <v>hockey puck</v>
      </c>
    </row>
    <row r="121" spans="1:8" x14ac:dyDescent="0.25">
      <c r="A121">
        <v>1091415</v>
      </c>
      <c r="B121">
        <v>142</v>
      </c>
      <c r="C121" s="11">
        <f>INDEX(equipos[puntos],MATCH(players_equipos[[#This Row],[team_id]],equipos[team_id],0))</f>
        <v>600</v>
      </c>
      <c r="D121" s="16">
        <f>INDEX(equipos[torneo],MATCH(players_equipos[[#This Row],[team_id]],equipos[team_id],0))</f>
        <v>5</v>
      </c>
      <c r="E121" s="17">
        <f>INDEX(equipos[casa],MATCH(players_equipos[[#This Row],[team_id]],equipos[team_id],0))</f>
        <v>0</v>
      </c>
      <c r="F121" s="4">
        <f>INDEX(torneos[activo],MATCH(players_equipos[[#This Row],[torneo]],torneos[torneo_id],0))</f>
        <v>0</v>
      </c>
      <c r="G121" s="18" t="str">
        <f>INDEX(equipos[categoria],MATCH(players_equipos[[#This Row],[team_id]],equipos[team_id],0))</f>
        <v>Monster</v>
      </c>
      <c r="H121" t="str">
        <f>INDEX(equipos[nombre],MATCH(players_equipos[[#This Row],[team_id]],equipos[team_id],0))</f>
        <v>Gatubelo</v>
      </c>
    </row>
    <row r="122" spans="1:8" x14ac:dyDescent="0.25">
      <c r="A122">
        <v>1092331</v>
      </c>
      <c r="B122">
        <v>142</v>
      </c>
      <c r="C122" s="11">
        <f>INDEX(equipos[puntos],MATCH(players_equipos[[#This Row],[team_id]],equipos[team_id],0))</f>
        <v>600</v>
      </c>
      <c r="D122" s="16">
        <f>INDEX(equipos[torneo],MATCH(players_equipos[[#This Row],[team_id]],equipos[team_id],0))</f>
        <v>5</v>
      </c>
      <c r="E122" s="17">
        <f>INDEX(equipos[casa],MATCH(players_equipos[[#This Row],[team_id]],equipos[team_id],0))</f>
        <v>0</v>
      </c>
      <c r="F122" s="4">
        <f>INDEX(torneos[activo],MATCH(players_equipos[[#This Row],[torneo]],torneos[torneo_id],0))</f>
        <v>0</v>
      </c>
      <c r="G122" s="18" t="str">
        <f>INDEX(equipos[categoria],MATCH(players_equipos[[#This Row],[team_id]],equipos[team_id],0))</f>
        <v>Monster</v>
      </c>
      <c r="H122" t="str">
        <f>INDEX(equipos[nombre],MATCH(players_equipos[[#This Row],[team_id]],equipos[team_id],0))</f>
        <v>Gatubelo</v>
      </c>
    </row>
    <row r="123" spans="1:8" x14ac:dyDescent="0.25">
      <c r="A123">
        <v>1090106</v>
      </c>
      <c r="B123">
        <v>142</v>
      </c>
      <c r="C123" s="11">
        <f>INDEX(equipos[puntos],MATCH(players_equipos[[#This Row],[team_id]],equipos[team_id],0))</f>
        <v>600</v>
      </c>
      <c r="D123" s="16">
        <f>INDEX(equipos[torneo],MATCH(players_equipos[[#This Row],[team_id]],equipos[team_id],0))</f>
        <v>5</v>
      </c>
      <c r="E123" s="17">
        <f>INDEX(equipos[casa],MATCH(players_equipos[[#This Row],[team_id]],equipos[team_id],0))</f>
        <v>0</v>
      </c>
      <c r="F123" s="4">
        <f>INDEX(torneos[activo],MATCH(players_equipos[[#This Row],[torneo]],torneos[torneo_id],0))</f>
        <v>0</v>
      </c>
      <c r="G123" s="18" t="str">
        <f>INDEX(equipos[categoria],MATCH(players_equipos[[#This Row],[team_id]],equipos[team_id],0))</f>
        <v>Monster</v>
      </c>
      <c r="H123" t="str">
        <f>INDEX(equipos[nombre],MATCH(players_equipos[[#This Row],[team_id]],equipos[team_id],0))</f>
        <v>Gatubelo</v>
      </c>
    </row>
    <row r="124" spans="1:8" x14ac:dyDescent="0.25">
      <c r="A124">
        <v>1075039</v>
      </c>
      <c r="B124">
        <v>141</v>
      </c>
      <c r="C124" s="11">
        <f>INDEX(equipos[puntos],MATCH(players_equipos[[#This Row],[team_id]],equipos[team_id],0))</f>
        <v>200</v>
      </c>
      <c r="D124" s="16">
        <f>INDEX(equipos[torneo],MATCH(players_equipos[[#This Row],[team_id]],equipos[team_id],0))</f>
        <v>5</v>
      </c>
      <c r="E124" s="17">
        <f>INDEX(equipos[casa],MATCH(players_equipos[[#This Row],[team_id]],equipos[team_id],0))</f>
        <v>0</v>
      </c>
      <c r="F124" s="4">
        <f>INDEX(torneos[activo],MATCH(players_equipos[[#This Row],[torneo]],torneos[torneo_id],0))</f>
        <v>0</v>
      </c>
      <c r="G124" s="18" t="str">
        <f>INDEX(equipos[categoria],MATCH(players_equipos[[#This Row],[team_id]],equipos[team_id],0))</f>
        <v>Sumo</v>
      </c>
      <c r="H124" t="str">
        <f>INDEX(equipos[nombre],MATCH(players_equipos[[#This Row],[team_id]],equipos[team_id],0))</f>
        <v>Speedy GME</v>
      </c>
    </row>
    <row r="125" spans="1:8" x14ac:dyDescent="0.25">
      <c r="A125">
        <v>1077416</v>
      </c>
      <c r="B125">
        <v>141</v>
      </c>
      <c r="C125" s="11">
        <f>INDEX(equipos[puntos],MATCH(players_equipos[[#This Row],[team_id]],equipos[team_id],0))</f>
        <v>200</v>
      </c>
      <c r="D125" s="16">
        <f>INDEX(equipos[torneo],MATCH(players_equipos[[#This Row],[team_id]],equipos[team_id],0))</f>
        <v>5</v>
      </c>
      <c r="E125" s="17">
        <f>INDEX(equipos[casa],MATCH(players_equipos[[#This Row],[team_id]],equipos[team_id],0))</f>
        <v>0</v>
      </c>
      <c r="F125" s="4">
        <f>INDEX(torneos[activo],MATCH(players_equipos[[#This Row],[torneo]],torneos[torneo_id],0))</f>
        <v>0</v>
      </c>
      <c r="G125" s="18" t="str">
        <f>INDEX(equipos[categoria],MATCH(players_equipos[[#This Row],[team_id]],equipos[team_id],0))</f>
        <v>Sumo</v>
      </c>
      <c r="H125" t="str">
        <f>INDEX(equipos[nombre],MATCH(players_equipos[[#This Row],[team_id]],equipos[team_id],0))</f>
        <v>Speedy GME</v>
      </c>
    </row>
    <row r="126" spans="1:8" x14ac:dyDescent="0.25">
      <c r="A126">
        <v>1075188</v>
      </c>
      <c r="B126">
        <v>141</v>
      </c>
      <c r="C126" s="11">
        <f>INDEX(equipos[puntos],MATCH(players_equipos[[#This Row],[team_id]],equipos[team_id],0))</f>
        <v>200</v>
      </c>
      <c r="D126" s="16">
        <f>INDEX(equipos[torneo],MATCH(players_equipos[[#This Row],[team_id]],equipos[team_id],0))</f>
        <v>5</v>
      </c>
      <c r="E126" s="17">
        <f>INDEX(equipos[casa],MATCH(players_equipos[[#This Row],[team_id]],equipos[team_id],0))</f>
        <v>0</v>
      </c>
      <c r="F126" s="4">
        <f>INDEX(torneos[activo],MATCH(players_equipos[[#This Row],[torneo]],torneos[torneo_id],0))</f>
        <v>0</v>
      </c>
      <c r="G126" s="18" t="str">
        <f>INDEX(equipos[categoria],MATCH(players_equipos[[#This Row],[team_id]],equipos[team_id],0))</f>
        <v>Sumo</v>
      </c>
      <c r="H126" t="str">
        <f>INDEX(equipos[nombre],MATCH(players_equipos[[#This Row],[team_id]],equipos[team_id],0))</f>
        <v>Speedy GME</v>
      </c>
    </row>
    <row r="127" spans="1:8" x14ac:dyDescent="0.25">
      <c r="A127">
        <v>1092136</v>
      </c>
      <c r="B127">
        <v>140</v>
      </c>
      <c r="C127" s="11">
        <f>INDEX(equipos[puntos],MATCH(players_equipos[[#This Row],[team_id]],equipos[team_id],0))</f>
        <v>600</v>
      </c>
      <c r="D127" s="16">
        <f>INDEX(equipos[torneo],MATCH(players_equipos[[#This Row],[team_id]],equipos[team_id],0))</f>
        <v>5</v>
      </c>
      <c r="E127" s="17">
        <f>INDEX(equipos[casa],MATCH(players_equipos[[#This Row],[team_id]],equipos[team_id],0))</f>
        <v>0</v>
      </c>
      <c r="F127" s="4">
        <f>INDEX(torneos[activo],MATCH(players_equipos[[#This Row],[torneo]],torneos[torneo_id],0))</f>
        <v>0</v>
      </c>
      <c r="G127" s="18" t="str">
        <f>INDEX(equipos[categoria],MATCH(players_equipos[[#This Row],[team_id]],equipos[team_id],0))</f>
        <v>Monster</v>
      </c>
      <c r="H127" t="str">
        <f>INDEX(equipos[nombre],MATCH(players_equipos[[#This Row],[team_id]],equipos[team_id],0))</f>
        <v>2B1W</v>
      </c>
    </row>
    <row r="128" spans="1:8" x14ac:dyDescent="0.25">
      <c r="A128">
        <v>1004</v>
      </c>
      <c r="B128">
        <v>140</v>
      </c>
      <c r="C128" s="11">
        <f>INDEX(equipos[puntos],MATCH(players_equipos[[#This Row],[team_id]],equipos[team_id],0))</f>
        <v>600</v>
      </c>
      <c r="D128" s="16">
        <f>INDEX(equipos[torneo],MATCH(players_equipos[[#This Row],[team_id]],equipos[team_id],0))</f>
        <v>5</v>
      </c>
      <c r="E128" s="17">
        <f>INDEX(equipos[casa],MATCH(players_equipos[[#This Row],[team_id]],equipos[team_id],0))</f>
        <v>0</v>
      </c>
      <c r="F128" s="4">
        <f>INDEX(torneos[activo],MATCH(players_equipos[[#This Row],[torneo]],torneos[torneo_id],0))</f>
        <v>0</v>
      </c>
      <c r="G128" s="18" t="str">
        <f>INDEX(equipos[categoria],MATCH(players_equipos[[#This Row],[team_id]],equipos[team_id],0))</f>
        <v>Monster</v>
      </c>
      <c r="H128" t="str">
        <f>INDEX(equipos[nombre],MATCH(players_equipos[[#This Row],[team_id]],equipos[team_id],0))</f>
        <v>2B1W</v>
      </c>
    </row>
    <row r="129" spans="1:8" x14ac:dyDescent="0.25">
      <c r="A129">
        <v>1086909</v>
      </c>
      <c r="B129">
        <v>140</v>
      </c>
      <c r="C129" s="11">
        <f>INDEX(equipos[puntos],MATCH(players_equipos[[#This Row],[team_id]],equipos[team_id],0))</f>
        <v>600</v>
      </c>
      <c r="D129" s="16">
        <f>INDEX(equipos[torneo],MATCH(players_equipos[[#This Row],[team_id]],equipos[team_id],0))</f>
        <v>5</v>
      </c>
      <c r="E129" s="17">
        <f>INDEX(equipos[casa],MATCH(players_equipos[[#This Row],[team_id]],equipos[team_id],0))</f>
        <v>0</v>
      </c>
      <c r="F129" s="4">
        <f>INDEX(torneos[activo],MATCH(players_equipos[[#This Row],[torneo]],torneos[torneo_id],0))</f>
        <v>0</v>
      </c>
      <c r="G129" s="18" t="str">
        <f>INDEX(equipos[categoria],MATCH(players_equipos[[#This Row],[team_id]],equipos[team_id],0))</f>
        <v>Monster</v>
      </c>
      <c r="H129" t="str">
        <f>INDEX(equipos[nombre],MATCH(players_equipos[[#This Row],[team_id]],equipos[team_id],0))</f>
        <v>2B1W</v>
      </c>
    </row>
    <row r="130" spans="1:8" x14ac:dyDescent="0.25">
      <c r="A130">
        <v>1064851</v>
      </c>
      <c r="B130">
        <v>139</v>
      </c>
      <c r="C130" s="11">
        <f>INDEX(equipos[puntos],MATCH(players_equipos[[#This Row],[team_id]],equipos[team_id],0))</f>
        <v>0</v>
      </c>
      <c r="D130" s="16">
        <f>INDEX(equipos[torneo],MATCH(players_equipos[[#This Row],[team_id]],equipos[team_id],0))</f>
        <v>5</v>
      </c>
      <c r="E130" s="17">
        <f>INDEX(equipos[casa],MATCH(players_equipos[[#This Row],[team_id]],equipos[team_id],0))</f>
        <v>0</v>
      </c>
      <c r="F130" s="4">
        <f>INDEX(torneos[activo],MATCH(players_equipos[[#This Row],[torneo]],torneos[torneo_id],0))</f>
        <v>0</v>
      </c>
      <c r="G130" s="18" t="str">
        <f>INDEX(equipos[categoria],MATCH(players_equipos[[#This Row],[team_id]],equipos[team_id],0))</f>
        <v>Monster</v>
      </c>
      <c r="H130" t="str">
        <f>INDEX(equipos[nombre],MATCH(players_equipos[[#This Row],[team_id]],equipos[team_id],0))</f>
        <v>el procrastinador</v>
      </c>
    </row>
    <row r="131" spans="1:8" x14ac:dyDescent="0.25">
      <c r="A131">
        <v>1063860</v>
      </c>
      <c r="B131">
        <v>138</v>
      </c>
      <c r="C131" s="11">
        <f>INDEX(equipos[puntos],MATCH(players_equipos[[#This Row],[team_id]],equipos[team_id],0))</f>
        <v>400</v>
      </c>
      <c r="D131" s="16">
        <f>INDEX(equipos[torneo],MATCH(players_equipos[[#This Row],[team_id]],equipos[team_id],0))</f>
        <v>5</v>
      </c>
      <c r="E131" s="17">
        <f>INDEX(equipos[casa],MATCH(players_equipos[[#This Row],[team_id]],equipos[team_id],0))</f>
        <v>0</v>
      </c>
      <c r="F131" s="4">
        <f>INDEX(torneos[activo],MATCH(players_equipos[[#This Row],[torneo]],torneos[torneo_id],0))</f>
        <v>0</v>
      </c>
      <c r="G131" s="18" t="str">
        <f>INDEX(equipos[categoria],MATCH(players_equipos[[#This Row],[team_id]],equipos[team_id],0))</f>
        <v>Monster</v>
      </c>
      <c r="H131" t="str">
        <f>INDEX(equipos[nombre],MATCH(players_equipos[[#This Row],[team_id]],equipos[team_id],0))</f>
        <v>CERES (oficial)</v>
      </c>
    </row>
    <row r="132" spans="1:8" x14ac:dyDescent="0.25">
      <c r="A132">
        <v>1064682</v>
      </c>
      <c r="B132">
        <v>138</v>
      </c>
      <c r="C132" s="11">
        <f>INDEX(equipos[puntos],MATCH(players_equipos[[#This Row],[team_id]],equipos[team_id],0))</f>
        <v>400</v>
      </c>
      <c r="D132" s="16">
        <f>INDEX(equipos[torneo],MATCH(players_equipos[[#This Row],[team_id]],equipos[team_id],0))</f>
        <v>5</v>
      </c>
      <c r="E132" s="17">
        <f>INDEX(equipos[casa],MATCH(players_equipos[[#This Row],[team_id]],equipos[team_id],0))</f>
        <v>0</v>
      </c>
      <c r="F132" s="4">
        <f>INDEX(torneos[activo],MATCH(players_equipos[[#This Row],[torneo]],torneos[torneo_id],0))</f>
        <v>0</v>
      </c>
      <c r="G132" s="18" t="str">
        <f>INDEX(equipos[categoria],MATCH(players_equipos[[#This Row],[team_id]],equipos[team_id],0))</f>
        <v>Monster</v>
      </c>
      <c r="H132" t="str">
        <f>INDEX(equipos[nombre],MATCH(players_equipos[[#This Row],[team_id]],equipos[team_id],0))</f>
        <v>CERES (oficial)</v>
      </c>
    </row>
    <row r="133" spans="1:8" x14ac:dyDescent="0.25">
      <c r="A133">
        <v>1065458</v>
      </c>
      <c r="B133">
        <v>138</v>
      </c>
      <c r="C133" s="11">
        <f>INDEX(equipos[puntos],MATCH(players_equipos[[#This Row],[team_id]],equipos[team_id],0))</f>
        <v>400</v>
      </c>
      <c r="D133" s="16">
        <f>INDEX(equipos[torneo],MATCH(players_equipos[[#This Row],[team_id]],equipos[team_id],0))</f>
        <v>5</v>
      </c>
      <c r="E133" s="17">
        <f>INDEX(equipos[casa],MATCH(players_equipos[[#This Row],[team_id]],equipos[team_id],0))</f>
        <v>0</v>
      </c>
      <c r="F133" s="4">
        <f>INDEX(torneos[activo],MATCH(players_equipos[[#This Row],[torneo]],torneos[torneo_id],0))</f>
        <v>0</v>
      </c>
      <c r="G133" s="18" t="str">
        <f>INDEX(equipos[categoria],MATCH(players_equipos[[#This Row],[team_id]],equipos[team_id],0))</f>
        <v>Monster</v>
      </c>
      <c r="H133" t="str">
        <f>INDEX(equipos[nombre],MATCH(players_equipos[[#This Row],[team_id]],equipos[team_id],0))</f>
        <v>CERES (oficial)</v>
      </c>
    </row>
    <row r="134" spans="1:8" x14ac:dyDescent="0.25">
      <c r="A134">
        <v>1086842</v>
      </c>
      <c r="B134">
        <v>136</v>
      </c>
      <c r="C134" s="11">
        <f>INDEX(equipos[puntos],MATCH(players_equipos[[#This Row],[team_id]],equipos[team_id],0))</f>
        <v>600</v>
      </c>
      <c r="D134" s="16">
        <f>INDEX(equipos[torneo],MATCH(players_equipos[[#This Row],[team_id]],equipos[team_id],0))</f>
        <v>5</v>
      </c>
      <c r="E134" s="17">
        <f>INDEX(equipos[casa],MATCH(players_equipos[[#This Row],[team_id]],equipos[team_id],0))</f>
        <v>0</v>
      </c>
      <c r="F134" s="4">
        <f>INDEX(torneos[activo],MATCH(players_equipos[[#This Row],[torneo]],torneos[torneo_id],0))</f>
        <v>0</v>
      </c>
      <c r="G134" s="18" t="str">
        <f>INDEX(equipos[categoria],MATCH(players_equipos[[#This Row],[team_id]],equipos[team_id],0))</f>
        <v>Monster</v>
      </c>
      <c r="H134" t="str">
        <f>INDEX(equipos[nombre],MATCH(players_equipos[[#This Row],[team_id]],equipos[team_id],0))</f>
        <v>Apocalipsis"El oculto"</v>
      </c>
    </row>
    <row r="135" spans="1:8" x14ac:dyDescent="0.25">
      <c r="A135">
        <v>1090601</v>
      </c>
      <c r="B135">
        <v>136</v>
      </c>
      <c r="C135" s="11">
        <f>INDEX(equipos[puntos],MATCH(players_equipos[[#This Row],[team_id]],equipos[team_id],0))</f>
        <v>600</v>
      </c>
      <c r="D135" s="16">
        <f>INDEX(equipos[torneo],MATCH(players_equipos[[#This Row],[team_id]],equipos[team_id],0))</f>
        <v>5</v>
      </c>
      <c r="E135" s="17">
        <f>INDEX(equipos[casa],MATCH(players_equipos[[#This Row],[team_id]],equipos[team_id],0))</f>
        <v>0</v>
      </c>
      <c r="F135" s="4">
        <f>INDEX(torneos[activo],MATCH(players_equipos[[#This Row],[torneo]],torneos[torneo_id],0))</f>
        <v>0</v>
      </c>
      <c r="G135" s="18" t="str">
        <f>INDEX(equipos[categoria],MATCH(players_equipos[[#This Row],[team_id]],equipos[team_id],0))</f>
        <v>Monster</v>
      </c>
      <c r="H135" t="str">
        <f>INDEX(equipos[nombre],MATCH(players_equipos[[#This Row],[team_id]],equipos[team_id],0))</f>
        <v>Apocalipsis"El oculto"</v>
      </c>
    </row>
    <row r="136" spans="1:8" x14ac:dyDescent="0.25">
      <c r="A136">
        <v>1092220</v>
      </c>
      <c r="B136">
        <v>136</v>
      </c>
      <c r="C136" s="11">
        <f>INDEX(equipos[puntos],MATCH(players_equipos[[#This Row],[team_id]],equipos[team_id],0))</f>
        <v>600</v>
      </c>
      <c r="D136" s="16">
        <f>INDEX(equipos[torneo],MATCH(players_equipos[[#This Row],[team_id]],equipos[team_id],0))</f>
        <v>5</v>
      </c>
      <c r="E136" s="17">
        <f>INDEX(equipos[casa],MATCH(players_equipos[[#This Row],[team_id]],equipos[team_id],0))</f>
        <v>0</v>
      </c>
      <c r="F136" s="4">
        <f>INDEX(torneos[activo],MATCH(players_equipos[[#This Row],[torneo]],torneos[torneo_id],0))</f>
        <v>0</v>
      </c>
      <c r="G136" s="18" t="str">
        <f>INDEX(equipos[categoria],MATCH(players_equipos[[#This Row],[team_id]],equipos[team_id],0))</f>
        <v>Monster</v>
      </c>
      <c r="H136" t="str">
        <f>INDEX(equipos[nombre],MATCH(players_equipos[[#This Row],[team_id]],equipos[team_id],0))</f>
        <v>Apocalipsis"El oculto"</v>
      </c>
    </row>
    <row r="137" spans="1:8" x14ac:dyDescent="0.25">
      <c r="A137">
        <v>1086842</v>
      </c>
      <c r="B137">
        <v>135</v>
      </c>
      <c r="C137" s="11">
        <f>INDEX(equipos[puntos],MATCH(players_equipos[[#This Row],[team_id]],equipos[team_id],0))</f>
        <v>0</v>
      </c>
      <c r="D137" s="16">
        <f>INDEX(equipos[torneo],MATCH(players_equipos[[#This Row],[team_id]],equipos[team_id],0))</f>
        <v>5</v>
      </c>
      <c r="E137" s="17">
        <f>INDEX(equipos[casa],MATCH(players_equipos[[#This Row],[team_id]],equipos[team_id],0))</f>
        <v>0</v>
      </c>
      <c r="F137" s="4">
        <f>INDEX(torneos[activo],MATCH(players_equipos[[#This Row],[torneo]],torneos[torneo_id],0))</f>
        <v>0</v>
      </c>
      <c r="G137" s="18" t="str">
        <f>INDEX(equipos[categoria],MATCH(players_equipos[[#This Row],[team_id]],equipos[team_id],0))</f>
        <v>Monster</v>
      </c>
      <c r="H137" t="str">
        <f>INDEX(equipos[nombre],MATCH(players_equipos[[#This Row],[team_id]],equipos[team_id],0))</f>
        <v>Sin Equipo</v>
      </c>
    </row>
    <row r="138" spans="1:8" x14ac:dyDescent="0.25">
      <c r="A138">
        <v>1090601</v>
      </c>
      <c r="B138">
        <v>135</v>
      </c>
      <c r="C138" s="11">
        <f>INDEX(equipos[puntos],MATCH(players_equipos[[#This Row],[team_id]],equipos[team_id],0))</f>
        <v>0</v>
      </c>
      <c r="D138" s="16">
        <f>INDEX(equipos[torneo],MATCH(players_equipos[[#This Row],[team_id]],equipos[team_id],0))</f>
        <v>5</v>
      </c>
      <c r="E138" s="17">
        <f>INDEX(equipos[casa],MATCH(players_equipos[[#This Row],[team_id]],equipos[team_id],0))</f>
        <v>0</v>
      </c>
      <c r="F138" s="4">
        <f>INDEX(torneos[activo],MATCH(players_equipos[[#This Row],[torneo]],torneos[torneo_id],0))</f>
        <v>0</v>
      </c>
      <c r="G138" s="18" t="str">
        <f>INDEX(equipos[categoria],MATCH(players_equipos[[#This Row],[team_id]],equipos[team_id],0))</f>
        <v>Monster</v>
      </c>
      <c r="H138" t="str">
        <f>INDEX(equipos[nombre],MATCH(players_equipos[[#This Row],[team_id]],equipos[team_id],0))</f>
        <v>Sin Equipo</v>
      </c>
    </row>
    <row r="139" spans="1:8" x14ac:dyDescent="0.25">
      <c r="A139">
        <v>1092220</v>
      </c>
      <c r="B139">
        <v>135</v>
      </c>
      <c r="C139" s="11">
        <f>INDEX(equipos[puntos],MATCH(players_equipos[[#This Row],[team_id]],equipos[team_id],0))</f>
        <v>0</v>
      </c>
      <c r="D139" s="16">
        <f>INDEX(equipos[torneo],MATCH(players_equipos[[#This Row],[team_id]],equipos[team_id],0))</f>
        <v>5</v>
      </c>
      <c r="E139" s="17">
        <f>INDEX(equipos[casa],MATCH(players_equipos[[#This Row],[team_id]],equipos[team_id],0))</f>
        <v>0</v>
      </c>
      <c r="F139" s="4">
        <f>INDEX(torneos[activo],MATCH(players_equipos[[#This Row],[torneo]],torneos[torneo_id],0))</f>
        <v>0</v>
      </c>
      <c r="G139" s="18" t="str">
        <f>INDEX(equipos[categoria],MATCH(players_equipos[[#This Row],[team_id]],equipos[team_id],0))</f>
        <v>Monster</v>
      </c>
      <c r="H139" t="str">
        <f>INDEX(equipos[nombre],MATCH(players_equipos[[#This Row],[team_id]],equipos[team_id],0))</f>
        <v>Sin Equipo</v>
      </c>
    </row>
    <row r="140" spans="1:8" x14ac:dyDescent="0.25">
      <c r="A140">
        <v>1065695</v>
      </c>
      <c r="B140">
        <v>134</v>
      </c>
      <c r="C140" s="11">
        <f>INDEX(equipos[puntos],MATCH(players_equipos[[#This Row],[team_id]],equipos[team_id],0))</f>
        <v>400</v>
      </c>
      <c r="D140" s="16">
        <f>INDEX(equipos[torneo],MATCH(players_equipos[[#This Row],[team_id]],equipos[team_id],0))</f>
        <v>5</v>
      </c>
      <c r="E140" s="17">
        <f>INDEX(equipos[casa],MATCH(players_equipos[[#This Row],[team_id]],equipos[team_id],0))</f>
        <v>0</v>
      </c>
      <c r="F140" s="4">
        <f>INDEX(torneos[activo],MATCH(players_equipos[[#This Row],[torneo]],torneos[torneo_id],0))</f>
        <v>0</v>
      </c>
      <c r="G140" s="18" t="str">
        <f>INDEX(equipos[categoria],MATCH(players_equipos[[#This Row],[team_id]],equipos[team_id],0))</f>
        <v>Rover</v>
      </c>
      <c r="H140" t="str">
        <f>INDEX(equipos[nombre],MATCH(players_equipos[[#This Row],[team_id]],equipos[team_id],0))</f>
        <v>Harver</v>
      </c>
    </row>
    <row r="141" spans="1:8" x14ac:dyDescent="0.25">
      <c r="A141">
        <v>1071065</v>
      </c>
      <c r="B141">
        <v>134</v>
      </c>
      <c r="C141" s="11">
        <f>INDEX(equipos[puntos],MATCH(players_equipos[[#This Row],[team_id]],equipos[team_id],0))</f>
        <v>400</v>
      </c>
      <c r="D141" s="16">
        <f>INDEX(equipos[torneo],MATCH(players_equipos[[#This Row],[team_id]],equipos[team_id],0))</f>
        <v>5</v>
      </c>
      <c r="E141" s="17">
        <f>INDEX(equipos[casa],MATCH(players_equipos[[#This Row],[team_id]],equipos[team_id],0))</f>
        <v>0</v>
      </c>
      <c r="F141" s="4">
        <f>INDEX(torneos[activo],MATCH(players_equipos[[#This Row],[torneo]],torneos[torneo_id],0))</f>
        <v>0</v>
      </c>
      <c r="G141" s="18" t="str">
        <f>INDEX(equipos[categoria],MATCH(players_equipos[[#This Row],[team_id]],equipos[team_id],0))</f>
        <v>Rover</v>
      </c>
      <c r="H141" t="str">
        <f>INDEX(equipos[nombre],MATCH(players_equipos[[#This Row],[team_id]],equipos[team_id],0))</f>
        <v>Harver</v>
      </c>
    </row>
    <row r="142" spans="1:8" x14ac:dyDescent="0.25">
      <c r="A142">
        <v>1067982</v>
      </c>
      <c r="B142">
        <v>134</v>
      </c>
      <c r="C142" s="11">
        <f>INDEX(equipos[puntos],MATCH(players_equipos[[#This Row],[team_id]],equipos[team_id],0))</f>
        <v>400</v>
      </c>
      <c r="D142" s="16">
        <f>INDEX(equipos[torneo],MATCH(players_equipos[[#This Row],[team_id]],equipos[team_id],0))</f>
        <v>5</v>
      </c>
      <c r="E142" s="17">
        <f>INDEX(equipos[casa],MATCH(players_equipos[[#This Row],[team_id]],equipos[team_id],0))</f>
        <v>0</v>
      </c>
      <c r="F142" s="4">
        <f>INDEX(torneos[activo],MATCH(players_equipos[[#This Row],[torneo]],torneos[torneo_id],0))</f>
        <v>0</v>
      </c>
      <c r="G142" s="18" t="str">
        <f>INDEX(equipos[categoria],MATCH(players_equipos[[#This Row],[team_id]],equipos[team_id],0))</f>
        <v>Rover</v>
      </c>
      <c r="H142" t="str">
        <f>INDEX(equipos[nombre],MATCH(players_equipos[[#This Row],[team_id]],equipos[team_id],0))</f>
        <v>Harver</v>
      </c>
    </row>
    <row r="143" spans="1:8" x14ac:dyDescent="0.25">
      <c r="A143">
        <v>1071870</v>
      </c>
      <c r="B143">
        <v>133</v>
      </c>
      <c r="C143" s="11">
        <f>INDEX(equipos[puntos],MATCH(players_equipos[[#This Row],[team_id]],equipos[team_id],0))</f>
        <v>400</v>
      </c>
      <c r="D143" s="16">
        <f>INDEX(equipos[torneo],MATCH(players_equipos[[#This Row],[team_id]],equipos[team_id],0))</f>
        <v>5</v>
      </c>
      <c r="E143" s="17">
        <f>INDEX(equipos[casa],MATCH(players_equipos[[#This Row],[team_id]],equipos[team_id],0))</f>
        <v>0</v>
      </c>
      <c r="F143" s="4">
        <f>INDEX(torneos[activo],MATCH(players_equipos[[#This Row],[torneo]],torneos[torneo_id],0))</f>
        <v>0</v>
      </c>
      <c r="G143" s="18" t="str">
        <f>INDEX(equipos[categoria],MATCH(players_equipos[[#This Row],[team_id]],equipos[team_id],0))</f>
        <v>Rover</v>
      </c>
      <c r="H143" t="str">
        <f>INDEX(equipos[nombre],MATCH(players_equipos[[#This Row],[team_id]],equipos[team_id],0))</f>
        <v>Bifröst</v>
      </c>
    </row>
    <row r="144" spans="1:8" x14ac:dyDescent="0.25">
      <c r="A144">
        <v>1068738</v>
      </c>
      <c r="B144">
        <v>133</v>
      </c>
      <c r="C144" s="11">
        <f>INDEX(equipos[puntos],MATCH(players_equipos[[#This Row],[team_id]],equipos[team_id],0))</f>
        <v>400</v>
      </c>
      <c r="D144" s="16">
        <f>INDEX(equipos[torneo],MATCH(players_equipos[[#This Row],[team_id]],equipos[team_id],0))</f>
        <v>5</v>
      </c>
      <c r="E144" s="17">
        <f>INDEX(equipos[casa],MATCH(players_equipos[[#This Row],[team_id]],equipos[team_id],0))</f>
        <v>0</v>
      </c>
      <c r="F144" s="4">
        <f>INDEX(torneos[activo],MATCH(players_equipos[[#This Row],[torneo]],torneos[torneo_id],0))</f>
        <v>0</v>
      </c>
      <c r="G144" s="18" t="str">
        <f>INDEX(equipos[categoria],MATCH(players_equipos[[#This Row],[team_id]],equipos[team_id],0))</f>
        <v>Rover</v>
      </c>
      <c r="H144" t="str">
        <f>INDEX(equipos[nombre],MATCH(players_equipos[[#This Row],[team_id]],equipos[team_id],0))</f>
        <v>Bifröst</v>
      </c>
    </row>
    <row r="145" spans="1:8" x14ac:dyDescent="0.25">
      <c r="A145">
        <v>1069332</v>
      </c>
      <c r="B145">
        <v>133</v>
      </c>
      <c r="C145" s="11">
        <f>INDEX(equipos[puntos],MATCH(players_equipos[[#This Row],[team_id]],equipos[team_id],0))</f>
        <v>400</v>
      </c>
      <c r="D145" s="16">
        <f>INDEX(equipos[torneo],MATCH(players_equipos[[#This Row],[team_id]],equipos[team_id],0))</f>
        <v>5</v>
      </c>
      <c r="E145" s="17">
        <f>INDEX(equipos[casa],MATCH(players_equipos[[#This Row],[team_id]],equipos[team_id],0))</f>
        <v>0</v>
      </c>
      <c r="F145" s="4">
        <f>INDEX(torneos[activo],MATCH(players_equipos[[#This Row],[torneo]],torneos[torneo_id],0))</f>
        <v>0</v>
      </c>
      <c r="G145" s="18" t="str">
        <f>INDEX(equipos[categoria],MATCH(players_equipos[[#This Row],[team_id]],equipos[team_id],0))</f>
        <v>Rover</v>
      </c>
      <c r="H145" t="str">
        <f>INDEX(equipos[nombre],MATCH(players_equipos[[#This Row],[team_id]],equipos[team_id],0))</f>
        <v>Bifröst</v>
      </c>
    </row>
    <row r="146" spans="1:8" x14ac:dyDescent="0.25">
      <c r="A146">
        <v>1069764</v>
      </c>
      <c r="B146">
        <v>132</v>
      </c>
      <c r="C146" s="11">
        <f>INDEX(equipos[puntos],MATCH(players_equipos[[#This Row],[team_id]],equipos[team_id],0))</f>
        <v>400</v>
      </c>
      <c r="D146" s="16">
        <f>INDEX(equipos[torneo],MATCH(players_equipos[[#This Row],[team_id]],equipos[team_id],0))</f>
        <v>5</v>
      </c>
      <c r="E146" s="17">
        <f>INDEX(equipos[casa],MATCH(players_equipos[[#This Row],[team_id]],equipos[team_id],0))</f>
        <v>0</v>
      </c>
      <c r="F146" s="4">
        <f>INDEX(torneos[activo],MATCH(players_equipos[[#This Row],[torneo]],torneos[torneo_id],0))</f>
        <v>0</v>
      </c>
      <c r="G146" s="18" t="str">
        <f>INDEX(equipos[categoria],MATCH(players_equipos[[#This Row],[team_id]],equipos[team_id],0))</f>
        <v>Rover</v>
      </c>
      <c r="H146" t="str">
        <f>INDEX(equipos[nombre],MATCH(players_equipos[[#This Row],[team_id]],equipos[team_id],0))</f>
        <v>METEORO</v>
      </c>
    </row>
    <row r="147" spans="1:8" x14ac:dyDescent="0.25">
      <c r="A147">
        <v>1070440</v>
      </c>
      <c r="B147">
        <v>132</v>
      </c>
      <c r="C147" s="11">
        <f>INDEX(equipos[puntos],MATCH(players_equipos[[#This Row],[team_id]],equipos[team_id],0))</f>
        <v>400</v>
      </c>
      <c r="D147" s="16">
        <f>INDEX(equipos[torneo],MATCH(players_equipos[[#This Row],[team_id]],equipos[team_id],0))</f>
        <v>5</v>
      </c>
      <c r="E147" s="17">
        <f>INDEX(equipos[casa],MATCH(players_equipos[[#This Row],[team_id]],equipos[team_id],0))</f>
        <v>0</v>
      </c>
      <c r="F147" s="4">
        <f>INDEX(torneos[activo],MATCH(players_equipos[[#This Row],[torneo]],torneos[torneo_id],0))</f>
        <v>0</v>
      </c>
      <c r="G147" s="18" t="str">
        <f>INDEX(equipos[categoria],MATCH(players_equipos[[#This Row],[team_id]],equipos[team_id],0))</f>
        <v>Rover</v>
      </c>
      <c r="H147" t="str">
        <f>INDEX(equipos[nombre],MATCH(players_equipos[[#This Row],[team_id]],equipos[team_id],0))</f>
        <v>METEORO</v>
      </c>
    </row>
    <row r="148" spans="1:8" x14ac:dyDescent="0.25">
      <c r="A148">
        <v>1070465</v>
      </c>
      <c r="B148">
        <v>132</v>
      </c>
      <c r="C148" s="11">
        <f>INDEX(equipos[puntos],MATCH(players_equipos[[#This Row],[team_id]],equipos[team_id],0))</f>
        <v>400</v>
      </c>
      <c r="D148" s="16">
        <f>INDEX(equipos[torneo],MATCH(players_equipos[[#This Row],[team_id]],equipos[team_id],0))</f>
        <v>5</v>
      </c>
      <c r="E148" s="17">
        <f>INDEX(equipos[casa],MATCH(players_equipos[[#This Row],[team_id]],equipos[team_id],0))</f>
        <v>0</v>
      </c>
      <c r="F148" s="4">
        <f>INDEX(torneos[activo],MATCH(players_equipos[[#This Row],[torneo]],torneos[torneo_id],0))</f>
        <v>0</v>
      </c>
      <c r="G148" s="18" t="str">
        <f>INDEX(equipos[categoria],MATCH(players_equipos[[#This Row],[team_id]],equipos[team_id],0))</f>
        <v>Rover</v>
      </c>
      <c r="H148" t="str">
        <f>INDEX(equipos[nombre],MATCH(players_equipos[[#This Row],[team_id]],equipos[team_id],0))</f>
        <v>METEORO</v>
      </c>
    </row>
    <row r="149" spans="1:8" x14ac:dyDescent="0.25">
      <c r="A149">
        <v>1098464</v>
      </c>
      <c r="B149">
        <v>131</v>
      </c>
      <c r="C149" s="11">
        <f>INDEX(equipos[puntos],MATCH(players_equipos[[#This Row],[team_id]],equipos[team_id],0))</f>
        <v>400</v>
      </c>
      <c r="D149" s="16">
        <f>INDEX(equipos[torneo],MATCH(players_equipos[[#This Row],[team_id]],equipos[team_id],0))</f>
        <v>5</v>
      </c>
      <c r="E149" s="17">
        <f>INDEX(equipos[casa],MATCH(players_equipos[[#This Row],[team_id]],equipos[team_id],0))</f>
        <v>0</v>
      </c>
      <c r="F149" s="4">
        <f>INDEX(torneos[activo],MATCH(players_equipos[[#This Row],[torneo]],torneos[torneo_id],0))</f>
        <v>0</v>
      </c>
      <c r="G149" s="18" t="str">
        <f>INDEX(equipos[categoria],MATCH(players_equipos[[#This Row],[team_id]],equipos[team_id],0))</f>
        <v>Monster</v>
      </c>
      <c r="H149" t="str">
        <f>INDEX(equipos[nombre],MATCH(players_equipos[[#This Row],[team_id]],equipos[team_id],0))</f>
        <v>BUSTER TANK J.E.D</v>
      </c>
    </row>
    <row r="150" spans="1:8" x14ac:dyDescent="0.25">
      <c r="A150">
        <v>1089311</v>
      </c>
      <c r="B150">
        <v>131</v>
      </c>
      <c r="C150" s="11">
        <f>INDEX(equipos[puntos],MATCH(players_equipos[[#This Row],[team_id]],equipos[team_id],0))</f>
        <v>400</v>
      </c>
      <c r="D150" s="16">
        <f>INDEX(equipos[torneo],MATCH(players_equipos[[#This Row],[team_id]],equipos[team_id],0))</f>
        <v>5</v>
      </c>
      <c r="E150" s="17">
        <f>INDEX(equipos[casa],MATCH(players_equipos[[#This Row],[team_id]],equipos[team_id],0))</f>
        <v>0</v>
      </c>
      <c r="F150" s="4">
        <f>INDEX(torneos[activo],MATCH(players_equipos[[#This Row],[torneo]],torneos[torneo_id],0))</f>
        <v>0</v>
      </c>
      <c r="G150" s="18" t="str">
        <f>INDEX(equipos[categoria],MATCH(players_equipos[[#This Row],[team_id]],equipos[team_id],0))</f>
        <v>Monster</v>
      </c>
      <c r="H150" t="str">
        <f>INDEX(equipos[nombre],MATCH(players_equipos[[#This Row],[team_id]],equipos[team_id],0))</f>
        <v>BUSTER TANK J.E.D</v>
      </c>
    </row>
    <row r="151" spans="1:8" x14ac:dyDescent="0.25">
      <c r="A151">
        <v>1087552</v>
      </c>
      <c r="B151">
        <v>131</v>
      </c>
      <c r="C151" s="11">
        <f>INDEX(equipos[puntos],MATCH(players_equipos[[#This Row],[team_id]],equipos[team_id],0))</f>
        <v>400</v>
      </c>
      <c r="D151" s="16">
        <f>INDEX(equipos[torneo],MATCH(players_equipos[[#This Row],[team_id]],equipos[team_id],0))</f>
        <v>5</v>
      </c>
      <c r="E151" s="17">
        <f>INDEX(equipos[casa],MATCH(players_equipos[[#This Row],[team_id]],equipos[team_id],0))</f>
        <v>0</v>
      </c>
      <c r="F151" s="4">
        <f>INDEX(torneos[activo],MATCH(players_equipos[[#This Row],[torneo]],torneos[torneo_id],0))</f>
        <v>0</v>
      </c>
      <c r="G151" s="18" t="str">
        <f>INDEX(equipos[categoria],MATCH(players_equipos[[#This Row],[team_id]],equipos[team_id],0))</f>
        <v>Monster</v>
      </c>
      <c r="H151" t="str">
        <f>INDEX(equipos[nombre],MATCH(players_equipos[[#This Row],[team_id]],equipos[team_id],0))</f>
        <v>BUSTER TANK J.E.D</v>
      </c>
    </row>
    <row r="152" spans="1:8" x14ac:dyDescent="0.25">
      <c r="A152">
        <v>1087393</v>
      </c>
      <c r="B152">
        <v>130</v>
      </c>
      <c r="C152" s="11">
        <f>INDEX(equipos[puntos],MATCH(players_equipos[[#This Row],[team_id]],equipos[team_id],0))</f>
        <v>400</v>
      </c>
      <c r="D152" s="16">
        <f>INDEX(equipos[torneo],MATCH(players_equipos[[#This Row],[team_id]],equipos[team_id],0))</f>
        <v>5</v>
      </c>
      <c r="E152" s="17">
        <f>INDEX(equipos[casa],MATCH(players_equipos[[#This Row],[team_id]],equipos[team_id],0))</f>
        <v>0</v>
      </c>
      <c r="F152" s="4">
        <f>INDEX(torneos[activo],MATCH(players_equipos[[#This Row],[torneo]],torneos[torneo_id],0))</f>
        <v>0</v>
      </c>
      <c r="G152" s="18" t="str">
        <f>INDEX(equipos[categoria],MATCH(players_equipos[[#This Row],[team_id]],equipos[team_id],0))</f>
        <v>Monster</v>
      </c>
      <c r="H152" t="str">
        <f>INDEX(equipos[nombre],MATCH(players_equipos[[#This Row],[team_id]],equipos[team_id],0))</f>
        <v>Blacky Shadow</v>
      </c>
    </row>
    <row r="153" spans="1:8" x14ac:dyDescent="0.25">
      <c r="A153">
        <v>1089006</v>
      </c>
      <c r="B153">
        <v>130</v>
      </c>
      <c r="C153" s="11">
        <f>INDEX(equipos[puntos],MATCH(players_equipos[[#This Row],[team_id]],equipos[team_id],0))</f>
        <v>400</v>
      </c>
      <c r="D153" s="16">
        <f>INDEX(equipos[torneo],MATCH(players_equipos[[#This Row],[team_id]],equipos[team_id],0))</f>
        <v>5</v>
      </c>
      <c r="E153" s="17">
        <f>INDEX(equipos[casa],MATCH(players_equipos[[#This Row],[team_id]],equipos[team_id],0))</f>
        <v>0</v>
      </c>
      <c r="F153" s="4">
        <f>INDEX(torneos[activo],MATCH(players_equipos[[#This Row],[torneo]],torneos[torneo_id],0))</f>
        <v>0</v>
      </c>
      <c r="G153" s="18" t="str">
        <f>INDEX(equipos[categoria],MATCH(players_equipos[[#This Row],[team_id]],equipos[team_id],0))</f>
        <v>Monster</v>
      </c>
      <c r="H153" t="str">
        <f>INDEX(equipos[nombre],MATCH(players_equipos[[#This Row],[team_id]],equipos[team_id],0))</f>
        <v>Blacky Shadow</v>
      </c>
    </row>
    <row r="154" spans="1:8" x14ac:dyDescent="0.25">
      <c r="A154">
        <v>1075105</v>
      </c>
      <c r="B154">
        <v>130</v>
      </c>
      <c r="C154" s="11">
        <f>INDEX(equipos[puntos],MATCH(players_equipos[[#This Row],[team_id]],equipos[team_id],0))</f>
        <v>400</v>
      </c>
      <c r="D154" s="16">
        <f>INDEX(equipos[torneo],MATCH(players_equipos[[#This Row],[team_id]],equipos[team_id],0))</f>
        <v>5</v>
      </c>
      <c r="E154" s="17">
        <f>INDEX(equipos[casa],MATCH(players_equipos[[#This Row],[team_id]],equipos[team_id],0))</f>
        <v>0</v>
      </c>
      <c r="F154" s="4">
        <f>INDEX(torneos[activo],MATCH(players_equipos[[#This Row],[torneo]],torneos[torneo_id],0))</f>
        <v>0</v>
      </c>
      <c r="G154" s="18" t="str">
        <f>INDEX(equipos[categoria],MATCH(players_equipos[[#This Row],[team_id]],equipos[team_id],0))</f>
        <v>Monster</v>
      </c>
      <c r="H154" t="str">
        <f>INDEX(equipos[nombre],MATCH(players_equipos[[#This Row],[team_id]],equipos[team_id],0))</f>
        <v>Blacky Shadow</v>
      </c>
    </row>
    <row r="155" spans="1:8" x14ac:dyDescent="0.25">
      <c r="A155">
        <v>1086395</v>
      </c>
      <c r="B155">
        <v>129</v>
      </c>
      <c r="C155" s="11">
        <f>INDEX(equipos[puntos],MATCH(players_equipos[[#This Row],[team_id]],equipos[team_id],0))</f>
        <v>400</v>
      </c>
      <c r="D155" s="16">
        <f>INDEX(equipos[torneo],MATCH(players_equipos[[#This Row],[team_id]],equipos[team_id],0))</f>
        <v>5</v>
      </c>
      <c r="E155" s="17">
        <f>INDEX(equipos[casa],MATCH(players_equipos[[#This Row],[team_id]],equipos[team_id],0))</f>
        <v>0</v>
      </c>
      <c r="F155" s="4">
        <f>INDEX(torneos[activo],MATCH(players_equipos[[#This Row],[torneo]],torneos[torneo_id],0))</f>
        <v>0</v>
      </c>
      <c r="G155" s="18" t="str">
        <f>INDEX(equipos[categoria],MATCH(players_equipos[[#This Row],[team_id]],equipos[team_id],0))</f>
        <v>Monster</v>
      </c>
      <c r="H155" t="str">
        <f>INDEX(equipos[nombre],MATCH(players_equipos[[#This Row],[team_id]],equipos[team_id],0))</f>
        <v>Sigurd</v>
      </c>
    </row>
    <row r="156" spans="1:8" x14ac:dyDescent="0.25">
      <c r="A156">
        <v>1086631</v>
      </c>
      <c r="B156">
        <v>129</v>
      </c>
      <c r="C156" s="11">
        <f>INDEX(equipos[puntos],MATCH(players_equipos[[#This Row],[team_id]],equipos[team_id],0))</f>
        <v>400</v>
      </c>
      <c r="D156" s="16">
        <f>INDEX(equipos[torneo],MATCH(players_equipos[[#This Row],[team_id]],equipos[team_id],0))</f>
        <v>5</v>
      </c>
      <c r="E156" s="17">
        <f>INDEX(equipos[casa],MATCH(players_equipos[[#This Row],[team_id]],equipos[team_id],0))</f>
        <v>0</v>
      </c>
      <c r="F156" s="4">
        <f>INDEX(torneos[activo],MATCH(players_equipos[[#This Row],[torneo]],torneos[torneo_id],0))</f>
        <v>0</v>
      </c>
      <c r="G156" s="18" t="str">
        <f>INDEX(equipos[categoria],MATCH(players_equipos[[#This Row],[team_id]],equipos[team_id],0))</f>
        <v>Monster</v>
      </c>
      <c r="H156" t="str">
        <f>INDEX(equipos[nombre],MATCH(players_equipos[[#This Row],[team_id]],equipos[team_id],0))</f>
        <v>Sigurd</v>
      </c>
    </row>
    <row r="157" spans="1:8" x14ac:dyDescent="0.25">
      <c r="A157">
        <v>1085104</v>
      </c>
      <c r="B157">
        <v>129</v>
      </c>
      <c r="C157" s="11">
        <f>INDEX(equipos[puntos],MATCH(players_equipos[[#This Row],[team_id]],equipos[team_id],0))</f>
        <v>400</v>
      </c>
      <c r="D157" s="16">
        <f>INDEX(equipos[torneo],MATCH(players_equipos[[#This Row],[team_id]],equipos[team_id],0))</f>
        <v>5</v>
      </c>
      <c r="E157" s="17">
        <f>INDEX(equipos[casa],MATCH(players_equipos[[#This Row],[team_id]],equipos[team_id],0))</f>
        <v>0</v>
      </c>
      <c r="F157" s="4">
        <f>INDEX(torneos[activo],MATCH(players_equipos[[#This Row],[torneo]],torneos[torneo_id],0))</f>
        <v>0</v>
      </c>
      <c r="G157" s="18" t="str">
        <f>INDEX(equipos[categoria],MATCH(players_equipos[[#This Row],[team_id]],equipos[team_id],0))</f>
        <v>Monster</v>
      </c>
      <c r="H157" t="str">
        <f>INDEX(equipos[nombre],MATCH(players_equipos[[#This Row],[team_id]],equipos[team_id],0))</f>
        <v>Sigurd</v>
      </c>
    </row>
    <row r="158" spans="1:8" x14ac:dyDescent="0.25">
      <c r="A158">
        <v>1089505</v>
      </c>
      <c r="B158">
        <v>128</v>
      </c>
      <c r="C158" s="11">
        <f>INDEX(equipos[puntos],MATCH(players_equipos[[#This Row],[team_id]],equipos[team_id],0))</f>
        <v>600</v>
      </c>
      <c r="D158" s="16">
        <f>INDEX(equipos[torneo],MATCH(players_equipos[[#This Row],[team_id]],equipos[team_id],0))</f>
        <v>5</v>
      </c>
      <c r="E158" s="17">
        <f>INDEX(equipos[casa],MATCH(players_equipos[[#This Row],[team_id]],equipos[team_id],0))</f>
        <v>0</v>
      </c>
      <c r="F158" s="4">
        <f>INDEX(torneos[activo],MATCH(players_equipos[[#This Row],[torneo]],torneos[torneo_id],0))</f>
        <v>0</v>
      </c>
      <c r="G158" s="18" t="str">
        <f>INDEX(equipos[categoria],MATCH(players_equipos[[#This Row],[team_id]],equipos[team_id],0))</f>
        <v>Monster</v>
      </c>
      <c r="H158" t="str">
        <f>INDEX(equipos[nombre],MATCH(players_equipos[[#This Row],[team_id]],equipos[team_id],0))</f>
        <v>ESJERGON</v>
      </c>
    </row>
    <row r="159" spans="1:8" x14ac:dyDescent="0.25">
      <c r="A159">
        <v>1075542</v>
      </c>
      <c r="B159">
        <v>128</v>
      </c>
      <c r="C159" s="11">
        <f>INDEX(equipos[puntos],MATCH(players_equipos[[#This Row],[team_id]],equipos[team_id],0))</f>
        <v>600</v>
      </c>
      <c r="D159" s="16">
        <f>INDEX(equipos[torneo],MATCH(players_equipos[[#This Row],[team_id]],equipos[team_id],0))</f>
        <v>5</v>
      </c>
      <c r="E159" s="17">
        <f>INDEX(equipos[casa],MATCH(players_equipos[[#This Row],[team_id]],equipos[team_id],0))</f>
        <v>0</v>
      </c>
      <c r="F159" s="4">
        <f>INDEX(torneos[activo],MATCH(players_equipos[[#This Row],[torneo]],torneos[torneo_id],0))</f>
        <v>0</v>
      </c>
      <c r="G159" s="18" t="str">
        <f>INDEX(equipos[categoria],MATCH(players_equipos[[#This Row],[team_id]],equipos[team_id],0))</f>
        <v>Monster</v>
      </c>
      <c r="H159" t="str">
        <f>INDEX(equipos[nombre],MATCH(players_equipos[[#This Row],[team_id]],equipos[team_id],0))</f>
        <v>ESJERGON</v>
      </c>
    </row>
    <row r="160" spans="1:8" x14ac:dyDescent="0.25">
      <c r="A160">
        <v>1085325</v>
      </c>
      <c r="B160">
        <v>128</v>
      </c>
      <c r="C160" s="11">
        <f>INDEX(equipos[puntos],MATCH(players_equipos[[#This Row],[team_id]],equipos[team_id],0))</f>
        <v>600</v>
      </c>
      <c r="D160" s="16">
        <f>INDEX(equipos[torneo],MATCH(players_equipos[[#This Row],[team_id]],equipos[team_id],0))</f>
        <v>5</v>
      </c>
      <c r="E160" s="17">
        <f>INDEX(equipos[casa],MATCH(players_equipos[[#This Row],[team_id]],equipos[team_id],0))</f>
        <v>0</v>
      </c>
      <c r="F160" s="4">
        <f>INDEX(torneos[activo],MATCH(players_equipos[[#This Row],[torneo]],torneos[torneo_id],0))</f>
        <v>0</v>
      </c>
      <c r="G160" s="18" t="str">
        <f>INDEX(equipos[categoria],MATCH(players_equipos[[#This Row],[team_id]],equipos[team_id],0))</f>
        <v>Monster</v>
      </c>
      <c r="H160" t="str">
        <f>INDEX(equipos[nombre],MATCH(players_equipos[[#This Row],[team_id]],equipos[team_id],0))</f>
        <v>ESJERGON</v>
      </c>
    </row>
    <row r="161" spans="1:8" x14ac:dyDescent="0.25">
      <c r="A161">
        <v>1089480</v>
      </c>
      <c r="B161">
        <v>127</v>
      </c>
      <c r="C161" s="11">
        <f>INDEX(equipos[puntos],MATCH(players_equipos[[#This Row],[team_id]],equipos[team_id],0))</f>
        <v>400</v>
      </c>
      <c r="D161" s="16">
        <f>INDEX(equipos[torneo],MATCH(players_equipos[[#This Row],[team_id]],equipos[team_id],0))</f>
        <v>5</v>
      </c>
      <c r="E161" s="17">
        <f>INDEX(equipos[casa],MATCH(players_equipos[[#This Row],[team_id]],equipos[team_id],0))</f>
        <v>0</v>
      </c>
      <c r="F161" s="4">
        <f>INDEX(torneos[activo],MATCH(players_equipos[[#This Row],[torneo]],torneos[torneo_id],0))</f>
        <v>0</v>
      </c>
      <c r="G161" s="18" t="str">
        <f>INDEX(equipos[categoria],MATCH(players_equipos[[#This Row],[team_id]],equipos[team_id],0))</f>
        <v>Monster</v>
      </c>
      <c r="H161" t="str">
        <f>INDEX(equipos[nombre],MATCH(players_equipos[[#This Row],[team_id]],equipos[team_id],0))</f>
        <v>Mushbot</v>
      </c>
    </row>
    <row r="162" spans="1:8" x14ac:dyDescent="0.25">
      <c r="A162">
        <v>1089629</v>
      </c>
      <c r="B162">
        <v>127</v>
      </c>
      <c r="C162" s="11">
        <f>INDEX(equipos[puntos],MATCH(players_equipos[[#This Row],[team_id]],equipos[team_id],0))</f>
        <v>400</v>
      </c>
      <c r="D162" s="16">
        <f>INDEX(equipos[torneo],MATCH(players_equipos[[#This Row],[team_id]],equipos[team_id],0))</f>
        <v>5</v>
      </c>
      <c r="E162" s="17">
        <f>INDEX(equipos[casa],MATCH(players_equipos[[#This Row],[team_id]],equipos[team_id],0))</f>
        <v>0</v>
      </c>
      <c r="F162" s="4">
        <f>INDEX(torneos[activo],MATCH(players_equipos[[#This Row],[torneo]],torneos[torneo_id],0))</f>
        <v>0</v>
      </c>
      <c r="G162" s="18" t="str">
        <f>INDEX(equipos[categoria],MATCH(players_equipos[[#This Row],[team_id]],equipos[team_id],0))</f>
        <v>Monster</v>
      </c>
      <c r="H162" t="str">
        <f>INDEX(equipos[nombre],MATCH(players_equipos[[#This Row],[team_id]],equipos[team_id],0))</f>
        <v>Mushbot</v>
      </c>
    </row>
    <row r="163" spans="1:8" x14ac:dyDescent="0.25">
      <c r="A163">
        <v>1089053</v>
      </c>
      <c r="B163">
        <v>127</v>
      </c>
      <c r="C163" s="11">
        <f>INDEX(equipos[puntos],MATCH(players_equipos[[#This Row],[team_id]],equipos[team_id],0))</f>
        <v>400</v>
      </c>
      <c r="D163" s="16">
        <f>INDEX(equipos[torneo],MATCH(players_equipos[[#This Row],[team_id]],equipos[team_id],0))</f>
        <v>5</v>
      </c>
      <c r="E163" s="17">
        <f>INDEX(equipos[casa],MATCH(players_equipos[[#This Row],[team_id]],equipos[team_id],0))</f>
        <v>0</v>
      </c>
      <c r="F163" s="4">
        <f>INDEX(torneos[activo],MATCH(players_equipos[[#This Row],[torneo]],torneos[torneo_id],0))</f>
        <v>0</v>
      </c>
      <c r="G163" s="18" t="str">
        <f>INDEX(equipos[categoria],MATCH(players_equipos[[#This Row],[team_id]],equipos[team_id],0))</f>
        <v>Monster</v>
      </c>
      <c r="H163" t="str">
        <f>INDEX(equipos[nombre],MATCH(players_equipos[[#This Row],[team_id]],equipos[team_id],0))</f>
        <v>Mushbot</v>
      </c>
    </row>
    <row r="164" spans="1:8" x14ac:dyDescent="0.25">
      <c r="A164">
        <v>1088536</v>
      </c>
      <c r="B164">
        <v>126</v>
      </c>
      <c r="C164" s="11">
        <f>INDEX(equipos[puntos],MATCH(players_equipos[[#This Row],[team_id]],equipos[team_id],0))</f>
        <v>400</v>
      </c>
      <c r="D164" s="16">
        <f>INDEX(equipos[torneo],MATCH(players_equipos[[#This Row],[team_id]],equipos[team_id],0))</f>
        <v>5</v>
      </c>
      <c r="E164" s="17">
        <f>INDEX(equipos[casa],MATCH(players_equipos[[#This Row],[team_id]],equipos[team_id],0))</f>
        <v>0</v>
      </c>
      <c r="F164" s="4">
        <f>INDEX(torneos[activo],MATCH(players_equipos[[#This Row],[torneo]],torneos[torneo_id],0))</f>
        <v>0</v>
      </c>
      <c r="G164" s="18" t="str">
        <f>INDEX(equipos[categoria],MATCH(players_equipos[[#This Row],[team_id]],equipos[team_id],0))</f>
        <v>Monster</v>
      </c>
      <c r="H164" t="str">
        <f>INDEX(equipos[nombre],MATCH(players_equipos[[#This Row],[team_id]],equipos[team_id],0))</f>
        <v>Spider Trick</v>
      </c>
    </row>
    <row r="165" spans="1:8" x14ac:dyDescent="0.25">
      <c r="A165">
        <v>1087529</v>
      </c>
      <c r="B165">
        <v>126</v>
      </c>
      <c r="C165" s="11">
        <f>INDEX(equipos[puntos],MATCH(players_equipos[[#This Row],[team_id]],equipos[team_id],0))</f>
        <v>400</v>
      </c>
      <c r="D165" s="16">
        <f>INDEX(equipos[torneo],MATCH(players_equipos[[#This Row],[team_id]],equipos[team_id],0))</f>
        <v>5</v>
      </c>
      <c r="E165" s="17">
        <f>INDEX(equipos[casa],MATCH(players_equipos[[#This Row],[team_id]],equipos[team_id],0))</f>
        <v>0</v>
      </c>
      <c r="F165" s="4">
        <f>INDEX(torneos[activo],MATCH(players_equipos[[#This Row],[torneo]],torneos[torneo_id],0))</f>
        <v>0</v>
      </c>
      <c r="G165" s="18" t="str">
        <f>INDEX(equipos[categoria],MATCH(players_equipos[[#This Row],[team_id]],equipos[team_id],0))</f>
        <v>Monster</v>
      </c>
      <c r="H165" t="str">
        <f>INDEX(equipos[nombre],MATCH(players_equipos[[#This Row],[team_id]],equipos[team_id],0))</f>
        <v>Spider Trick</v>
      </c>
    </row>
    <row r="166" spans="1:8" x14ac:dyDescent="0.25">
      <c r="A166">
        <v>1089943</v>
      </c>
      <c r="B166">
        <v>126</v>
      </c>
      <c r="C166" s="11">
        <f>INDEX(equipos[puntos],MATCH(players_equipos[[#This Row],[team_id]],equipos[team_id],0))</f>
        <v>400</v>
      </c>
      <c r="D166" s="16">
        <f>INDEX(equipos[torneo],MATCH(players_equipos[[#This Row],[team_id]],equipos[team_id],0))</f>
        <v>5</v>
      </c>
      <c r="E166" s="17">
        <f>INDEX(equipos[casa],MATCH(players_equipos[[#This Row],[team_id]],equipos[team_id],0))</f>
        <v>0</v>
      </c>
      <c r="F166" s="4">
        <f>INDEX(torneos[activo],MATCH(players_equipos[[#This Row],[torneo]],torneos[torneo_id],0))</f>
        <v>0</v>
      </c>
      <c r="G166" s="18" t="str">
        <f>INDEX(equipos[categoria],MATCH(players_equipos[[#This Row],[team_id]],equipos[team_id],0))</f>
        <v>Monster</v>
      </c>
      <c r="H166" t="str">
        <f>INDEX(equipos[nombre],MATCH(players_equipos[[#This Row],[team_id]],equipos[team_id],0))</f>
        <v>Spider Trick</v>
      </c>
    </row>
    <row r="167" spans="1:8" x14ac:dyDescent="0.25">
      <c r="A167">
        <v>1089740</v>
      </c>
      <c r="B167">
        <v>125</v>
      </c>
      <c r="C167" s="11">
        <f>INDEX(equipos[puntos],MATCH(players_equipos[[#This Row],[team_id]],equipos[team_id],0))</f>
        <v>400</v>
      </c>
      <c r="D167" s="16">
        <f>INDEX(equipos[torneo],MATCH(players_equipos[[#This Row],[team_id]],equipos[team_id],0))</f>
        <v>5</v>
      </c>
      <c r="E167" s="17">
        <f>INDEX(equipos[casa],MATCH(players_equipos[[#This Row],[team_id]],equipos[team_id],0))</f>
        <v>0</v>
      </c>
      <c r="F167" s="4">
        <f>INDEX(torneos[activo],MATCH(players_equipos[[#This Row],[torneo]],torneos[torneo_id],0))</f>
        <v>0</v>
      </c>
      <c r="G167" s="18" t="str">
        <f>INDEX(equipos[categoria],MATCH(players_equipos[[#This Row],[team_id]],equipos[team_id],0))</f>
        <v>Monster</v>
      </c>
      <c r="H167" t="str">
        <f>INDEX(equipos[nombre],MATCH(players_equipos[[#This Row],[team_id]],equipos[team_id],0))</f>
        <v>TitanGold</v>
      </c>
    </row>
    <row r="168" spans="1:8" x14ac:dyDescent="0.25">
      <c r="A168">
        <v>1085868</v>
      </c>
      <c r="B168">
        <v>125</v>
      </c>
      <c r="C168" s="11">
        <f>INDEX(equipos[puntos],MATCH(players_equipos[[#This Row],[team_id]],equipos[team_id],0))</f>
        <v>400</v>
      </c>
      <c r="D168" s="16">
        <f>INDEX(equipos[torneo],MATCH(players_equipos[[#This Row],[team_id]],equipos[team_id],0))</f>
        <v>5</v>
      </c>
      <c r="E168" s="17">
        <f>INDEX(equipos[casa],MATCH(players_equipos[[#This Row],[team_id]],equipos[team_id],0))</f>
        <v>0</v>
      </c>
      <c r="F168" s="4">
        <f>INDEX(torneos[activo],MATCH(players_equipos[[#This Row],[torneo]],torneos[torneo_id],0))</f>
        <v>0</v>
      </c>
      <c r="G168" s="18" t="str">
        <f>INDEX(equipos[categoria],MATCH(players_equipos[[#This Row],[team_id]],equipos[team_id],0))</f>
        <v>Monster</v>
      </c>
      <c r="H168" t="str">
        <f>INDEX(equipos[nombre],MATCH(players_equipos[[#This Row],[team_id]],equipos[team_id],0))</f>
        <v>TitanGold</v>
      </c>
    </row>
    <row r="169" spans="1:8" x14ac:dyDescent="0.25">
      <c r="A169">
        <v>1087286</v>
      </c>
      <c r="B169">
        <v>125</v>
      </c>
      <c r="C169" s="11">
        <f>INDEX(equipos[puntos],MATCH(players_equipos[[#This Row],[team_id]],equipos[team_id],0))</f>
        <v>400</v>
      </c>
      <c r="D169" s="16">
        <f>INDEX(equipos[torneo],MATCH(players_equipos[[#This Row],[team_id]],equipos[team_id],0))</f>
        <v>5</v>
      </c>
      <c r="E169" s="17">
        <f>INDEX(equipos[casa],MATCH(players_equipos[[#This Row],[team_id]],equipos[team_id],0))</f>
        <v>0</v>
      </c>
      <c r="F169" s="4">
        <f>INDEX(torneos[activo],MATCH(players_equipos[[#This Row],[torneo]],torneos[torneo_id],0))</f>
        <v>0</v>
      </c>
      <c r="G169" s="18" t="str">
        <f>INDEX(equipos[categoria],MATCH(players_equipos[[#This Row],[team_id]],equipos[team_id],0))</f>
        <v>Monster</v>
      </c>
      <c r="H169" t="str">
        <f>INDEX(equipos[nombre],MATCH(players_equipos[[#This Row],[team_id]],equipos[team_id],0))</f>
        <v>TitanGold</v>
      </c>
    </row>
    <row r="170" spans="1:8" x14ac:dyDescent="0.25">
      <c r="A170">
        <v>1077018</v>
      </c>
      <c r="B170">
        <v>123</v>
      </c>
      <c r="C170" s="11">
        <f>INDEX(equipos[puntos],MATCH(players_equipos[[#This Row],[team_id]],equipos[team_id],0))</f>
        <v>400</v>
      </c>
      <c r="D170" s="16">
        <f>INDEX(equipos[torneo],MATCH(players_equipos[[#This Row],[team_id]],equipos[team_id],0))</f>
        <v>4</v>
      </c>
      <c r="E170" s="17">
        <f>INDEX(equipos[casa],MATCH(players_equipos[[#This Row],[team_id]],equipos[team_id],0))</f>
        <v>0</v>
      </c>
      <c r="F170" s="4">
        <f>INDEX(torneos[activo],MATCH(players_equipos[[#This Row],[torneo]],torneos[torneo_id],0))</f>
        <v>0</v>
      </c>
      <c r="G170" s="18" t="str">
        <f>INDEX(equipos[categoria],MATCH(players_equipos[[#This Row],[team_id]],equipos[team_id],0))</f>
        <v>Sumo</v>
      </c>
      <c r="H170" t="str">
        <f>INDEX(equipos[nombre],MATCH(players_equipos[[#This Row],[team_id]],equipos[team_id],0))</f>
        <v>Valkirya</v>
      </c>
    </row>
    <row r="171" spans="1:8" x14ac:dyDescent="0.25">
      <c r="A171">
        <v>1071288</v>
      </c>
      <c r="B171">
        <v>123</v>
      </c>
      <c r="C171" s="11">
        <f>INDEX(equipos[puntos],MATCH(players_equipos[[#This Row],[team_id]],equipos[team_id],0))</f>
        <v>400</v>
      </c>
      <c r="D171" s="16">
        <f>INDEX(equipos[torneo],MATCH(players_equipos[[#This Row],[team_id]],equipos[team_id],0))</f>
        <v>4</v>
      </c>
      <c r="E171" s="17">
        <f>INDEX(equipos[casa],MATCH(players_equipos[[#This Row],[team_id]],equipos[team_id],0))</f>
        <v>0</v>
      </c>
      <c r="F171" s="4">
        <f>INDEX(torneos[activo],MATCH(players_equipos[[#This Row],[torneo]],torneos[torneo_id],0))</f>
        <v>0</v>
      </c>
      <c r="G171" s="18" t="str">
        <f>INDEX(equipos[categoria],MATCH(players_equipos[[#This Row],[team_id]],equipos[team_id],0))</f>
        <v>Sumo</v>
      </c>
      <c r="H171" t="str">
        <f>INDEX(equipos[nombre],MATCH(players_equipos[[#This Row],[team_id]],equipos[team_id],0))</f>
        <v>Valkirya</v>
      </c>
    </row>
    <row r="172" spans="1:8" x14ac:dyDescent="0.25">
      <c r="A172">
        <v>1074594</v>
      </c>
      <c r="B172">
        <v>122</v>
      </c>
      <c r="C172" s="11">
        <f>INDEX(equipos[puntos],MATCH(players_equipos[[#This Row],[team_id]],equipos[team_id],0))</f>
        <v>400</v>
      </c>
      <c r="D172" s="16">
        <f>INDEX(equipos[torneo],MATCH(players_equipos[[#This Row],[team_id]],equipos[team_id],0))</f>
        <v>4</v>
      </c>
      <c r="E172" s="17">
        <f>INDEX(equipos[casa],MATCH(players_equipos[[#This Row],[team_id]],equipos[team_id],0))</f>
        <v>0</v>
      </c>
      <c r="F172" s="4">
        <f>INDEX(torneos[activo],MATCH(players_equipos[[#This Row],[torneo]],torneos[torneo_id],0))</f>
        <v>0</v>
      </c>
      <c r="G172" s="18" t="str">
        <f>INDEX(equipos[categoria],MATCH(players_equipos[[#This Row],[team_id]],equipos[team_id],0))</f>
        <v>Sumo</v>
      </c>
      <c r="H172" t="str">
        <f>INDEX(equipos[nombre],MATCH(players_equipos[[#This Row],[team_id]],equipos[team_id],0))</f>
        <v>Killerbee</v>
      </c>
    </row>
    <row r="173" spans="1:8" x14ac:dyDescent="0.25">
      <c r="A173">
        <v>1075374</v>
      </c>
      <c r="B173">
        <v>122</v>
      </c>
      <c r="C173" s="11">
        <f>INDEX(equipos[puntos],MATCH(players_equipos[[#This Row],[team_id]],equipos[team_id],0))</f>
        <v>400</v>
      </c>
      <c r="D173" s="16">
        <f>INDEX(equipos[torneo],MATCH(players_equipos[[#This Row],[team_id]],equipos[team_id],0))</f>
        <v>4</v>
      </c>
      <c r="E173" s="17">
        <f>INDEX(equipos[casa],MATCH(players_equipos[[#This Row],[team_id]],equipos[team_id],0))</f>
        <v>0</v>
      </c>
      <c r="F173" s="4">
        <f>INDEX(torneos[activo],MATCH(players_equipos[[#This Row],[torneo]],torneos[torneo_id],0))</f>
        <v>0</v>
      </c>
      <c r="G173" s="18" t="str">
        <f>INDEX(equipos[categoria],MATCH(players_equipos[[#This Row],[team_id]],equipos[team_id],0))</f>
        <v>Sumo</v>
      </c>
      <c r="H173" t="str">
        <f>INDEX(equipos[nombre],MATCH(players_equipos[[#This Row],[team_id]],equipos[team_id],0))</f>
        <v>Killerbee</v>
      </c>
    </row>
    <row r="174" spans="1:8" x14ac:dyDescent="0.25">
      <c r="A174">
        <v>1084357</v>
      </c>
      <c r="B174">
        <v>122</v>
      </c>
      <c r="C174" s="11">
        <f>INDEX(equipos[puntos],MATCH(players_equipos[[#This Row],[team_id]],equipos[team_id],0))</f>
        <v>400</v>
      </c>
      <c r="D174" s="16">
        <f>INDEX(equipos[torneo],MATCH(players_equipos[[#This Row],[team_id]],equipos[team_id],0))</f>
        <v>4</v>
      </c>
      <c r="E174" s="17">
        <f>INDEX(equipos[casa],MATCH(players_equipos[[#This Row],[team_id]],equipos[team_id],0))</f>
        <v>0</v>
      </c>
      <c r="F174" s="4">
        <f>INDEX(torneos[activo],MATCH(players_equipos[[#This Row],[torneo]],torneos[torneo_id],0))</f>
        <v>0</v>
      </c>
      <c r="G174" s="18" t="str">
        <f>INDEX(equipos[categoria],MATCH(players_equipos[[#This Row],[team_id]],equipos[team_id],0))</f>
        <v>Sumo</v>
      </c>
      <c r="H174" t="str">
        <f>INDEX(equipos[nombre],MATCH(players_equipos[[#This Row],[team_id]],equipos[team_id],0))</f>
        <v>Killerbee</v>
      </c>
    </row>
    <row r="175" spans="1:8" x14ac:dyDescent="0.25">
      <c r="A175">
        <v>1077050</v>
      </c>
      <c r="B175">
        <v>121</v>
      </c>
      <c r="C175" s="11">
        <f>INDEX(equipos[puntos],MATCH(players_equipos[[#This Row],[team_id]],equipos[team_id],0))</f>
        <v>400</v>
      </c>
      <c r="D175" s="16">
        <f>INDEX(equipos[torneo],MATCH(players_equipos[[#This Row],[team_id]],equipos[team_id],0))</f>
        <v>4</v>
      </c>
      <c r="E175" s="17">
        <f>INDEX(equipos[casa],MATCH(players_equipos[[#This Row],[team_id]],equipos[team_id],0))</f>
        <v>0</v>
      </c>
      <c r="F175" s="4">
        <f>INDEX(torneos[activo],MATCH(players_equipos[[#This Row],[torneo]],torneos[torneo_id],0))</f>
        <v>0</v>
      </c>
      <c r="G175" s="18" t="str">
        <f>INDEX(equipos[categoria],MATCH(players_equipos[[#This Row],[team_id]],equipos[team_id],0))</f>
        <v>Sumo</v>
      </c>
      <c r="H175" t="str">
        <f>INDEX(equipos[nombre],MATCH(players_equipos[[#This Row],[team_id]],equipos[team_id],0))</f>
        <v>Kratos</v>
      </c>
    </row>
    <row r="176" spans="1:8" x14ac:dyDescent="0.25">
      <c r="A176">
        <v>1075620</v>
      </c>
      <c r="B176">
        <v>121</v>
      </c>
      <c r="C176" s="11">
        <f>INDEX(equipos[puntos],MATCH(players_equipos[[#This Row],[team_id]],equipos[team_id],0))</f>
        <v>400</v>
      </c>
      <c r="D176" s="16">
        <f>INDEX(equipos[torneo],MATCH(players_equipos[[#This Row],[team_id]],equipos[team_id],0))</f>
        <v>4</v>
      </c>
      <c r="E176" s="17">
        <f>INDEX(equipos[casa],MATCH(players_equipos[[#This Row],[team_id]],equipos[team_id],0))</f>
        <v>0</v>
      </c>
      <c r="F176" s="4">
        <f>INDEX(torneos[activo],MATCH(players_equipos[[#This Row],[torneo]],torneos[torneo_id],0))</f>
        <v>0</v>
      </c>
      <c r="G176" s="18" t="str">
        <f>INDEX(equipos[categoria],MATCH(players_equipos[[#This Row],[team_id]],equipos[team_id],0))</f>
        <v>Sumo</v>
      </c>
      <c r="H176" t="str">
        <f>INDEX(equipos[nombre],MATCH(players_equipos[[#This Row],[team_id]],equipos[team_id],0))</f>
        <v>Kratos</v>
      </c>
    </row>
    <row r="177" spans="1:8" x14ac:dyDescent="0.25">
      <c r="A177">
        <v>1075273</v>
      </c>
      <c r="B177">
        <v>120</v>
      </c>
      <c r="C177" s="11">
        <f>INDEX(equipos[puntos],MATCH(players_equipos[[#This Row],[team_id]],equipos[team_id],0))</f>
        <v>1300</v>
      </c>
      <c r="D177" s="16">
        <f>INDEX(equipos[torneo],MATCH(players_equipos[[#This Row],[team_id]],equipos[team_id],0))</f>
        <v>4</v>
      </c>
      <c r="E177" s="17">
        <f>INDEX(equipos[casa],MATCH(players_equipos[[#This Row],[team_id]],equipos[team_id],0))</f>
        <v>0</v>
      </c>
      <c r="F177" s="4">
        <f>INDEX(torneos[activo],MATCH(players_equipos[[#This Row],[torneo]],torneos[torneo_id],0))</f>
        <v>0</v>
      </c>
      <c r="G177" s="18" t="str">
        <f>INDEX(equipos[categoria],MATCH(players_equipos[[#This Row],[team_id]],equipos[team_id],0))</f>
        <v>Sumo</v>
      </c>
      <c r="H177" t="str">
        <f>INDEX(equipos[nombre],MATCH(players_equipos[[#This Row],[team_id]],equipos[team_id],0))</f>
        <v>Jaim-E</v>
      </c>
    </row>
    <row r="178" spans="1:8" x14ac:dyDescent="0.25">
      <c r="A178">
        <v>1074175</v>
      </c>
      <c r="B178">
        <v>120</v>
      </c>
      <c r="C178" s="11">
        <f>INDEX(equipos[puntos],MATCH(players_equipos[[#This Row],[team_id]],equipos[team_id],0))</f>
        <v>1300</v>
      </c>
      <c r="D178" s="16">
        <f>INDEX(equipos[torneo],MATCH(players_equipos[[#This Row],[team_id]],equipos[team_id],0))</f>
        <v>4</v>
      </c>
      <c r="E178" s="17">
        <f>INDEX(equipos[casa],MATCH(players_equipos[[#This Row],[team_id]],equipos[team_id],0))</f>
        <v>0</v>
      </c>
      <c r="F178" s="4">
        <f>INDEX(torneos[activo],MATCH(players_equipos[[#This Row],[torneo]],torneos[torneo_id],0))</f>
        <v>0</v>
      </c>
      <c r="G178" s="18" t="str">
        <f>INDEX(equipos[categoria],MATCH(players_equipos[[#This Row],[team_id]],equipos[team_id],0))</f>
        <v>Sumo</v>
      </c>
      <c r="H178" t="str">
        <f>INDEX(equipos[nombre],MATCH(players_equipos[[#This Row],[team_id]],equipos[team_id],0))</f>
        <v>Jaim-E</v>
      </c>
    </row>
    <row r="179" spans="1:8" x14ac:dyDescent="0.25">
      <c r="A179">
        <v>1077352</v>
      </c>
      <c r="B179">
        <v>120</v>
      </c>
      <c r="C179" s="11">
        <f>INDEX(equipos[puntos],MATCH(players_equipos[[#This Row],[team_id]],equipos[team_id],0))</f>
        <v>1300</v>
      </c>
      <c r="D179" s="16">
        <f>INDEX(equipos[torneo],MATCH(players_equipos[[#This Row],[team_id]],equipos[team_id],0))</f>
        <v>4</v>
      </c>
      <c r="E179" s="17">
        <f>INDEX(equipos[casa],MATCH(players_equipos[[#This Row],[team_id]],equipos[team_id],0))</f>
        <v>0</v>
      </c>
      <c r="F179" s="4">
        <f>INDEX(torneos[activo],MATCH(players_equipos[[#This Row],[torneo]],torneos[torneo_id],0))</f>
        <v>0</v>
      </c>
      <c r="G179" s="18" t="str">
        <f>INDEX(equipos[categoria],MATCH(players_equipos[[#This Row],[team_id]],equipos[team_id],0))</f>
        <v>Sumo</v>
      </c>
      <c r="H179" t="str">
        <f>INDEX(equipos[nombre],MATCH(players_equipos[[#This Row],[team_id]],equipos[team_id],0))</f>
        <v>Jaim-E</v>
      </c>
    </row>
    <row r="180" spans="1:8" x14ac:dyDescent="0.25">
      <c r="A180">
        <v>1074570</v>
      </c>
      <c r="B180">
        <v>119</v>
      </c>
      <c r="C180" s="11">
        <f>INDEX(equipos[puntos],MATCH(players_equipos[[#This Row],[team_id]],equipos[team_id],0))</f>
        <v>400</v>
      </c>
      <c r="D180" s="16">
        <f>INDEX(equipos[torneo],MATCH(players_equipos[[#This Row],[team_id]],equipos[team_id],0))</f>
        <v>4</v>
      </c>
      <c r="E180" s="17">
        <f>INDEX(equipos[casa],MATCH(players_equipos[[#This Row],[team_id]],equipos[team_id],0))</f>
        <v>0</v>
      </c>
      <c r="F180" s="4">
        <f>INDEX(torneos[activo],MATCH(players_equipos[[#This Row],[torneo]],torneos[torneo_id],0))</f>
        <v>0</v>
      </c>
      <c r="G180" s="18" t="str">
        <f>INDEX(equipos[categoria],MATCH(players_equipos[[#This Row],[team_id]],equipos[team_id],0))</f>
        <v>Sumo</v>
      </c>
      <c r="H180" t="str">
        <f>INDEX(equipos[nombre],MATCH(players_equipos[[#This Row],[team_id]],equipos[team_id],0))</f>
        <v>Arzeus</v>
      </c>
    </row>
    <row r="181" spans="1:8" x14ac:dyDescent="0.25">
      <c r="A181">
        <v>1076277</v>
      </c>
      <c r="B181">
        <v>119</v>
      </c>
      <c r="C181" s="11">
        <f>INDEX(equipos[puntos],MATCH(players_equipos[[#This Row],[team_id]],equipos[team_id],0))</f>
        <v>400</v>
      </c>
      <c r="D181" s="16">
        <f>INDEX(equipos[torneo],MATCH(players_equipos[[#This Row],[team_id]],equipos[team_id],0))</f>
        <v>4</v>
      </c>
      <c r="E181" s="17">
        <f>INDEX(equipos[casa],MATCH(players_equipos[[#This Row],[team_id]],equipos[team_id],0))</f>
        <v>0</v>
      </c>
      <c r="F181" s="4">
        <f>INDEX(torneos[activo],MATCH(players_equipos[[#This Row],[torneo]],torneos[torneo_id],0))</f>
        <v>0</v>
      </c>
      <c r="G181" s="18" t="str">
        <f>INDEX(equipos[categoria],MATCH(players_equipos[[#This Row],[team_id]],equipos[team_id],0))</f>
        <v>Sumo</v>
      </c>
      <c r="H181" t="str">
        <f>INDEX(equipos[nombre],MATCH(players_equipos[[#This Row],[team_id]],equipos[team_id],0))</f>
        <v>Arzeus</v>
      </c>
    </row>
    <row r="182" spans="1:8" x14ac:dyDescent="0.25">
      <c r="A182">
        <v>1076686</v>
      </c>
      <c r="B182">
        <v>119</v>
      </c>
      <c r="C182" s="11">
        <f>INDEX(equipos[puntos],MATCH(players_equipos[[#This Row],[team_id]],equipos[team_id],0))</f>
        <v>400</v>
      </c>
      <c r="D182" s="16">
        <f>INDEX(equipos[torneo],MATCH(players_equipos[[#This Row],[team_id]],equipos[team_id],0))</f>
        <v>4</v>
      </c>
      <c r="E182" s="17">
        <f>INDEX(equipos[casa],MATCH(players_equipos[[#This Row],[team_id]],equipos[team_id],0))</f>
        <v>0</v>
      </c>
      <c r="F182" s="4">
        <f>INDEX(torneos[activo],MATCH(players_equipos[[#This Row],[torneo]],torneos[torneo_id],0))</f>
        <v>0</v>
      </c>
      <c r="G182" s="18" t="str">
        <f>INDEX(equipos[categoria],MATCH(players_equipos[[#This Row],[team_id]],equipos[team_id],0))</f>
        <v>Sumo</v>
      </c>
      <c r="H182" t="str">
        <f>INDEX(equipos[nombre],MATCH(players_equipos[[#This Row],[team_id]],equipos[team_id],0))</f>
        <v>Arzeus</v>
      </c>
    </row>
    <row r="183" spans="1:8" x14ac:dyDescent="0.25">
      <c r="A183">
        <v>1074974</v>
      </c>
      <c r="B183">
        <v>118</v>
      </c>
      <c r="C183" s="11">
        <f>INDEX(equipos[puntos],MATCH(players_equipos[[#This Row],[team_id]],equipos[team_id],0))</f>
        <v>400</v>
      </c>
      <c r="D183" s="16">
        <f>INDEX(equipos[torneo],MATCH(players_equipos[[#This Row],[team_id]],equipos[team_id],0))</f>
        <v>4</v>
      </c>
      <c r="E183" s="17">
        <f>INDEX(equipos[casa],MATCH(players_equipos[[#This Row],[team_id]],equipos[team_id],0))</f>
        <v>0</v>
      </c>
      <c r="F183" s="4">
        <f>INDEX(torneos[activo],MATCH(players_equipos[[#This Row],[torneo]],torneos[torneo_id],0))</f>
        <v>0</v>
      </c>
      <c r="G183" s="18" t="str">
        <f>INDEX(equipos[categoria],MATCH(players_equipos[[#This Row],[team_id]],equipos[team_id],0))</f>
        <v>Sumo</v>
      </c>
      <c r="H183" t="str">
        <f>INDEX(equipos[nombre],MATCH(players_equipos[[#This Row],[team_id]],equipos[team_id],0))</f>
        <v>Quimera</v>
      </c>
    </row>
    <row r="184" spans="1:8" x14ac:dyDescent="0.25">
      <c r="A184">
        <v>1073792</v>
      </c>
      <c r="B184">
        <v>118</v>
      </c>
      <c r="C184" s="11">
        <f>INDEX(equipos[puntos],MATCH(players_equipos[[#This Row],[team_id]],equipos[team_id],0))</f>
        <v>400</v>
      </c>
      <c r="D184" s="16">
        <f>INDEX(equipos[torneo],MATCH(players_equipos[[#This Row],[team_id]],equipos[team_id],0))</f>
        <v>4</v>
      </c>
      <c r="E184" s="17">
        <f>INDEX(equipos[casa],MATCH(players_equipos[[#This Row],[team_id]],equipos[team_id],0))</f>
        <v>0</v>
      </c>
      <c r="F184" s="4">
        <f>INDEX(torneos[activo],MATCH(players_equipos[[#This Row],[torneo]],torneos[torneo_id],0))</f>
        <v>0</v>
      </c>
      <c r="G184" s="18" t="str">
        <f>INDEX(equipos[categoria],MATCH(players_equipos[[#This Row],[team_id]],equipos[team_id],0))</f>
        <v>Sumo</v>
      </c>
      <c r="H184" t="str">
        <f>INDEX(equipos[nombre],MATCH(players_equipos[[#This Row],[team_id]],equipos[team_id],0))</f>
        <v>Quimera</v>
      </c>
    </row>
    <row r="185" spans="1:8" x14ac:dyDescent="0.25">
      <c r="A185">
        <v>1076663</v>
      </c>
      <c r="B185">
        <v>118</v>
      </c>
      <c r="C185" s="11">
        <f>INDEX(equipos[puntos],MATCH(players_equipos[[#This Row],[team_id]],equipos[team_id],0))</f>
        <v>400</v>
      </c>
      <c r="D185" s="16">
        <f>INDEX(equipos[torneo],MATCH(players_equipos[[#This Row],[team_id]],equipos[team_id],0))</f>
        <v>4</v>
      </c>
      <c r="E185" s="17">
        <f>INDEX(equipos[casa],MATCH(players_equipos[[#This Row],[team_id]],equipos[team_id],0))</f>
        <v>0</v>
      </c>
      <c r="F185" s="4">
        <f>INDEX(torneos[activo],MATCH(players_equipos[[#This Row],[torneo]],torneos[torneo_id],0))</f>
        <v>0</v>
      </c>
      <c r="G185" s="18" t="str">
        <f>INDEX(equipos[categoria],MATCH(players_equipos[[#This Row],[team_id]],equipos[team_id],0))</f>
        <v>Sumo</v>
      </c>
      <c r="H185" t="str">
        <f>INDEX(equipos[nombre],MATCH(players_equipos[[#This Row],[team_id]],equipos[team_id],0))</f>
        <v>Quimera</v>
      </c>
    </row>
    <row r="186" spans="1:8" x14ac:dyDescent="0.25">
      <c r="A186">
        <v>1076972</v>
      </c>
      <c r="B186">
        <v>117</v>
      </c>
      <c r="C186" s="11">
        <f>INDEX(equipos[puntos],MATCH(players_equipos[[#This Row],[team_id]],equipos[team_id],0))</f>
        <v>600</v>
      </c>
      <c r="D186" s="16">
        <f>INDEX(equipos[torneo],MATCH(players_equipos[[#This Row],[team_id]],equipos[team_id],0))</f>
        <v>4</v>
      </c>
      <c r="E186" s="17">
        <f>INDEX(equipos[casa],MATCH(players_equipos[[#This Row],[team_id]],equipos[team_id],0))</f>
        <v>0</v>
      </c>
      <c r="F186" s="4">
        <f>INDEX(torneos[activo],MATCH(players_equipos[[#This Row],[torneo]],torneos[torneo_id],0))</f>
        <v>0</v>
      </c>
      <c r="G186" s="18" t="str">
        <f>INDEX(equipos[categoria],MATCH(players_equipos[[#This Row],[team_id]],equipos[team_id],0))</f>
        <v>Sumo</v>
      </c>
      <c r="H186" t="str">
        <f>INDEX(equipos[nombre],MATCH(players_equipos[[#This Row],[team_id]],equipos[team_id],0))</f>
        <v>Ikaros</v>
      </c>
    </row>
    <row r="187" spans="1:8" x14ac:dyDescent="0.25">
      <c r="A187">
        <v>1074439</v>
      </c>
      <c r="B187">
        <v>117</v>
      </c>
      <c r="C187" s="11">
        <f>INDEX(equipos[puntos],MATCH(players_equipos[[#This Row],[team_id]],equipos[team_id],0))</f>
        <v>600</v>
      </c>
      <c r="D187" s="16">
        <f>INDEX(equipos[torneo],MATCH(players_equipos[[#This Row],[team_id]],equipos[team_id],0))</f>
        <v>4</v>
      </c>
      <c r="E187" s="17">
        <f>INDEX(equipos[casa],MATCH(players_equipos[[#This Row],[team_id]],equipos[team_id],0))</f>
        <v>0</v>
      </c>
      <c r="F187" s="4">
        <f>INDEX(torneos[activo],MATCH(players_equipos[[#This Row],[torneo]],torneos[torneo_id],0))</f>
        <v>0</v>
      </c>
      <c r="G187" s="18" t="str">
        <f>INDEX(equipos[categoria],MATCH(players_equipos[[#This Row],[team_id]],equipos[team_id],0))</f>
        <v>Sumo</v>
      </c>
      <c r="H187" t="str">
        <f>INDEX(equipos[nombre],MATCH(players_equipos[[#This Row],[team_id]],equipos[team_id],0))</f>
        <v>Ikaros</v>
      </c>
    </row>
    <row r="188" spans="1:8" x14ac:dyDescent="0.25">
      <c r="A188">
        <v>1075327</v>
      </c>
      <c r="B188">
        <v>117</v>
      </c>
      <c r="C188" s="11">
        <f>INDEX(equipos[puntos],MATCH(players_equipos[[#This Row],[team_id]],equipos[team_id],0))</f>
        <v>600</v>
      </c>
      <c r="D188" s="16">
        <f>INDEX(equipos[torneo],MATCH(players_equipos[[#This Row],[team_id]],equipos[team_id],0))</f>
        <v>4</v>
      </c>
      <c r="E188" s="17">
        <f>INDEX(equipos[casa],MATCH(players_equipos[[#This Row],[team_id]],equipos[team_id],0))</f>
        <v>0</v>
      </c>
      <c r="F188" s="4">
        <f>INDEX(torneos[activo],MATCH(players_equipos[[#This Row],[torneo]],torneos[torneo_id],0))</f>
        <v>0</v>
      </c>
      <c r="G188" s="18" t="str">
        <f>INDEX(equipos[categoria],MATCH(players_equipos[[#This Row],[team_id]],equipos[team_id],0))</f>
        <v>Sumo</v>
      </c>
      <c r="H188" t="str">
        <f>INDEX(equipos[nombre],MATCH(players_equipos[[#This Row],[team_id]],equipos[team_id],0))</f>
        <v>Ikaros</v>
      </c>
    </row>
    <row r="189" spans="1:8" x14ac:dyDescent="0.25">
      <c r="A189">
        <v>1074213</v>
      </c>
      <c r="B189">
        <v>116</v>
      </c>
      <c r="C189" s="11">
        <f>INDEX(equipos[puntos],MATCH(players_equipos[[#This Row],[team_id]],equipos[team_id],0))</f>
        <v>1400</v>
      </c>
      <c r="D189" s="16">
        <f>INDEX(equipos[torneo],MATCH(players_equipos[[#This Row],[team_id]],equipos[team_id],0))</f>
        <v>4</v>
      </c>
      <c r="E189" s="17">
        <f>INDEX(equipos[casa],MATCH(players_equipos[[#This Row],[team_id]],equipos[team_id],0))</f>
        <v>0</v>
      </c>
      <c r="F189" s="4">
        <f>INDEX(torneos[activo],MATCH(players_equipos[[#This Row],[torneo]],torneos[torneo_id],0))</f>
        <v>0</v>
      </c>
      <c r="G189" s="18" t="str">
        <f>INDEX(equipos[categoria],MATCH(players_equipos[[#This Row],[team_id]],equipos[team_id],0))</f>
        <v>Sumo</v>
      </c>
      <c r="H189" t="str">
        <f>INDEX(equipos[nombre],MATCH(players_equipos[[#This Row],[team_id]],equipos[team_id],0))</f>
        <v>Murphy</v>
      </c>
    </row>
    <row r="190" spans="1:8" x14ac:dyDescent="0.25">
      <c r="A190">
        <v>1076404</v>
      </c>
      <c r="B190">
        <v>116</v>
      </c>
      <c r="C190" s="11">
        <f>INDEX(equipos[puntos],MATCH(players_equipos[[#This Row],[team_id]],equipos[team_id],0))</f>
        <v>1400</v>
      </c>
      <c r="D190" s="16">
        <f>INDEX(equipos[torneo],MATCH(players_equipos[[#This Row],[team_id]],equipos[team_id],0))</f>
        <v>4</v>
      </c>
      <c r="E190" s="17">
        <f>INDEX(equipos[casa],MATCH(players_equipos[[#This Row],[team_id]],equipos[team_id],0))</f>
        <v>0</v>
      </c>
      <c r="F190" s="4">
        <f>INDEX(torneos[activo],MATCH(players_equipos[[#This Row],[torneo]],torneos[torneo_id],0))</f>
        <v>0</v>
      </c>
      <c r="G190" s="18" t="str">
        <f>INDEX(equipos[categoria],MATCH(players_equipos[[#This Row],[team_id]],equipos[team_id],0))</f>
        <v>Sumo</v>
      </c>
      <c r="H190" t="str">
        <f>INDEX(equipos[nombre],MATCH(players_equipos[[#This Row],[team_id]],equipos[team_id],0))</f>
        <v>Murphy</v>
      </c>
    </row>
    <row r="191" spans="1:8" x14ac:dyDescent="0.25">
      <c r="A191">
        <v>1075268</v>
      </c>
      <c r="B191">
        <v>116</v>
      </c>
      <c r="C191" s="11">
        <f>INDEX(equipos[puntos],MATCH(players_equipos[[#This Row],[team_id]],equipos[team_id],0))</f>
        <v>1400</v>
      </c>
      <c r="D191" s="16">
        <f>INDEX(equipos[torneo],MATCH(players_equipos[[#This Row],[team_id]],equipos[team_id],0))</f>
        <v>4</v>
      </c>
      <c r="E191" s="17">
        <f>INDEX(equipos[casa],MATCH(players_equipos[[#This Row],[team_id]],equipos[team_id],0))</f>
        <v>0</v>
      </c>
      <c r="F191" s="4">
        <f>INDEX(torneos[activo],MATCH(players_equipos[[#This Row],[torneo]],torneos[torneo_id],0))</f>
        <v>0</v>
      </c>
      <c r="G191" s="18" t="str">
        <f>INDEX(equipos[categoria],MATCH(players_equipos[[#This Row],[team_id]],equipos[team_id],0))</f>
        <v>Sumo</v>
      </c>
      <c r="H191" t="str">
        <f>INDEX(equipos[nombre],MATCH(players_equipos[[#This Row],[team_id]],equipos[team_id],0))</f>
        <v>Murphy</v>
      </c>
    </row>
    <row r="192" spans="1:8" x14ac:dyDescent="0.25">
      <c r="A192">
        <v>1074686</v>
      </c>
      <c r="B192">
        <v>115</v>
      </c>
      <c r="C192" s="11">
        <f>INDEX(equipos[puntos],MATCH(players_equipos[[#This Row],[team_id]],equipos[team_id],0))</f>
        <v>600</v>
      </c>
      <c r="D192" s="16">
        <f>INDEX(equipos[torneo],MATCH(players_equipos[[#This Row],[team_id]],equipos[team_id],0))</f>
        <v>4</v>
      </c>
      <c r="E192" s="17">
        <f>INDEX(equipos[casa],MATCH(players_equipos[[#This Row],[team_id]],equipos[team_id],0))</f>
        <v>0</v>
      </c>
      <c r="F192" s="4">
        <f>INDEX(torneos[activo],MATCH(players_equipos[[#This Row],[torneo]],torneos[torneo_id],0))</f>
        <v>0</v>
      </c>
      <c r="G192" s="18" t="str">
        <f>INDEX(equipos[categoria],MATCH(players_equipos[[#This Row],[team_id]],equipos[team_id],0))</f>
        <v>Sumo</v>
      </c>
      <c r="H192" t="str">
        <f>INDEX(equipos[nombre],MATCH(players_equipos[[#This Row],[team_id]],equipos[team_id],0))</f>
        <v>πBot</v>
      </c>
    </row>
    <row r="193" spans="1:8" x14ac:dyDescent="0.25">
      <c r="A193">
        <v>1076374</v>
      </c>
      <c r="B193">
        <v>115</v>
      </c>
      <c r="C193" s="11">
        <f>INDEX(equipos[puntos],MATCH(players_equipos[[#This Row],[team_id]],equipos[team_id],0))</f>
        <v>600</v>
      </c>
      <c r="D193" s="16">
        <f>INDEX(equipos[torneo],MATCH(players_equipos[[#This Row],[team_id]],equipos[team_id],0))</f>
        <v>4</v>
      </c>
      <c r="E193" s="17">
        <f>INDEX(equipos[casa],MATCH(players_equipos[[#This Row],[team_id]],equipos[team_id],0))</f>
        <v>0</v>
      </c>
      <c r="F193" s="4">
        <f>INDEX(torneos[activo],MATCH(players_equipos[[#This Row],[torneo]],torneos[torneo_id],0))</f>
        <v>0</v>
      </c>
      <c r="G193" s="18" t="str">
        <f>INDEX(equipos[categoria],MATCH(players_equipos[[#This Row],[team_id]],equipos[team_id],0))</f>
        <v>Sumo</v>
      </c>
      <c r="H193" t="str">
        <f>INDEX(equipos[nombre],MATCH(players_equipos[[#This Row],[team_id]],equipos[team_id],0))</f>
        <v>πBot</v>
      </c>
    </row>
    <row r="194" spans="1:8" x14ac:dyDescent="0.25">
      <c r="A194">
        <v>1077301</v>
      </c>
      <c r="B194">
        <v>115</v>
      </c>
      <c r="C194" s="11">
        <f>INDEX(equipos[puntos],MATCH(players_equipos[[#This Row],[team_id]],equipos[team_id],0))</f>
        <v>600</v>
      </c>
      <c r="D194" s="16">
        <f>INDEX(equipos[torneo],MATCH(players_equipos[[#This Row],[team_id]],equipos[team_id],0))</f>
        <v>4</v>
      </c>
      <c r="E194" s="17">
        <f>INDEX(equipos[casa],MATCH(players_equipos[[#This Row],[team_id]],equipos[team_id],0))</f>
        <v>0</v>
      </c>
      <c r="F194" s="4">
        <f>INDEX(torneos[activo],MATCH(players_equipos[[#This Row],[torneo]],torneos[torneo_id],0))</f>
        <v>0</v>
      </c>
      <c r="G194" s="18" t="str">
        <f>INDEX(equipos[categoria],MATCH(players_equipos[[#This Row],[team_id]],equipos[team_id],0))</f>
        <v>Sumo</v>
      </c>
      <c r="H194" t="str">
        <f>INDEX(equipos[nombre],MATCH(players_equipos[[#This Row],[team_id]],equipos[team_id],0))</f>
        <v>πBot</v>
      </c>
    </row>
    <row r="195" spans="1:8" x14ac:dyDescent="0.25">
      <c r="A195">
        <v>1071240</v>
      </c>
      <c r="B195">
        <v>114</v>
      </c>
      <c r="C195" s="11">
        <f>INDEX(equipos[puntos],MATCH(players_equipos[[#This Row],[team_id]],equipos[team_id],0))</f>
        <v>1400</v>
      </c>
      <c r="D195" s="16">
        <f>INDEX(equipos[torneo],MATCH(players_equipos[[#This Row],[team_id]],equipos[team_id],0))</f>
        <v>4</v>
      </c>
      <c r="E195" s="17">
        <f>INDEX(equipos[casa],MATCH(players_equipos[[#This Row],[team_id]],equipos[team_id],0))</f>
        <v>0</v>
      </c>
      <c r="F195" s="4">
        <f>INDEX(torneos[activo],MATCH(players_equipos[[#This Row],[torneo]],torneos[torneo_id],0))</f>
        <v>0</v>
      </c>
      <c r="G195" s="18" t="str">
        <f>INDEX(equipos[categoria],MATCH(players_equipos[[#This Row],[team_id]],equipos[team_id],0))</f>
        <v>Rover</v>
      </c>
      <c r="H195" t="str">
        <f>INDEX(equipos[nombre],MATCH(players_equipos[[#This Row],[team_id]],equipos[team_id],0))</f>
        <v>R.O.B.E.R.T.O</v>
      </c>
    </row>
    <row r="196" spans="1:8" x14ac:dyDescent="0.25">
      <c r="A196">
        <v>1069808</v>
      </c>
      <c r="B196">
        <v>114</v>
      </c>
      <c r="C196" s="11">
        <f>INDEX(equipos[puntos],MATCH(players_equipos[[#This Row],[team_id]],equipos[team_id],0))</f>
        <v>1400</v>
      </c>
      <c r="D196" s="16">
        <f>INDEX(equipos[torneo],MATCH(players_equipos[[#This Row],[team_id]],equipos[team_id],0))</f>
        <v>4</v>
      </c>
      <c r="E196" s="17">
        <f>INDEX(equipos[casa],MATCH(players_equipos[[#This Row],[team_id]],equipos[team_id],0))</f>
        <v>0</v>
      </c>
      <c r="F196" s="4">
        <f>INDEX(torneos[activo],MATCH(players_equipos[[#This Row],[torneo]],torneos[torneo_id],0))</f>
        <v>0</v>
      </c>
      <c r="G196" s="18" t="str">
        <f>INDEX(equipos[categoria],MATCH(players_equipos[[#This Row],[team_id]],equipos[team_id],0))</f>
        <v>Rover</v>
      </c>
      <c r="H196" t="str">
        <f>INDEX(equipos[nombre],MATCH(players_equipos[[#This Row],[team_id]],equipos[team_id],0))</f>
        <v>R.O.B.E.R.T.O</v>
      </c>
    </row>
    <row r="197" spans="1:8" x14ac:dyDescent="0.25">
      <c r="A197">
        <v>1073775</v>
      </c>
      <c r="B197">
        <v>114</v>
      </c>
      <c r="C197" s="11">
        <f>INDEX(equipos[puntos],MATCH(players_equipos[[#This Row],[team_id]],equipos[team_id],0))</f>
        <v>1400</v>
      </c>
      <c r="D197" s="16">
        <f>INDEX(equipos[torneo],MATCH(players_equipos[[#This Row],[team_id]],equipos[team_id],0))</f>
        <v>4</v>
      </c>
      <c r="E197" s="17">
        <f>INDEX(equipos[casa],MATCH(players_equipos[[#This Row],[team_id]],equipos[team_id],0))</f>
        <v>0</v>
      </c>
      <c r="F197" s="4">
        <f>INDEX(torneos[activo],MATCH(players_equipos[[#This Row],[torneo]],torneos[torneo_id],0))</f>
        <v>0</v>
      </c>
      <c r="G197" s="18" t="str">
        <f>INDEX(equipos[categoria],MATCH(players_equipos[[#This Row],[team_id]],equipos[team_id],0))</f>
        <v>Rover</v>
      </c>
      <c r="H197" t="str">
        <f>INDEX(equipos[nombre],MATCH(players_equipos[[#This Row],[team_id]],equipos[team_id],0))</f>
        <v>R.O.B.E.R.T.O</v>
      </c>
    </row>
    <row r="198" spans="1:8" x14ac:dyDescent="0.25">
      <c r="A198">
        <v>1088066</v>
      </c>
      <c r="B198">
        <v>113</v>
      </c>
      <c r="C198" s="11">
        <f>INDEX(equipos[puntos],MATCH(players_equipos[[#This Row],[team_id]],equipos[team_id],0))</f>
        <v>600</v>
      </c>
      <c r="D198" s="16">
        <f>INDEX(equipos[torneo],MATCH(players_equipos[[#This Row],[team_id]],equipos[team_id],0))</f>
        <v>4</v>
      </c>
      <c r="E198" s="17">
        <f>INDEX(equipos[casa],MATCH(players_equipos[[#This Row],[team_id]],equipos[team_id],0))</f>
        <v>0</v>
      </c>
      <c r="F198" s="4">
        <f>INDEX(torneos[activo],MATCH(players_equipos[[#This Row],[torneo]],torneos[torneo_id],0))</f>
        <v>0</v>
      </c>
      <c r="G198" s="18" t="str">
        <f>INDEX(equipos[categoria],MATCH(players_equipos[[#This Row],[team_id]],equipos[team_id],0))</f>
        <v>Monster</v>
      </c>
      <c r="H198" t="str">
        <f>INDEX(equipos[nombre],MATCH(players_equipos[[#This Row],[team_id]],equipos[team_id],0))</f>
        <v>Gecko</v>
      </c>
    </row>
    <row r="199" spans="1:8" x14ac:dyDescent="0.25">
      <c r="A199">
        <v>1086273</v>
      </c>
      <c r="B199">
        <v>113</v>
      </c>
      <c r="C199" s="11">
        <f>INDEX(equipos[puntos],MATCH(players_equipos[[#This Row],[team_id]],equipos[team_id],0))</f>
        <v>600</v>
      </c>
      <c r="D199" s="16">
        <f>INDEX(equipos[torneo],MATCH(players_equipos[[#This Row],[team_id]],equipos[team_id],0))</f>
        <v>4</v>
      </c>
      <c r="E199" s="17">
        <f>INDEX(equipos[casa],MATCH(players_equipos[[#This Row],[team_id]],equipos[team_id],0))</f>
        <v>0</v>
      </c>
      <c r="F199" s="4">
        <f>INDEX(torneos[activo],MATCH(players_equipos[[#This Row],[torneo]],torneos[torneo_id],0))</f>
        <v>0</v>
      </c>
      <c r="G199" s="18" t="str">
        <f>INDEX(equipos[categoria],MATCH(players_equipos[[#This Row],[team_id]],equipos[team_id],0))</f>
        <v>Monster</v>
      </c>
      <c r="H199" t="str">
        <f>INDEX(equipos[nombre],MATCH(players_equipos[[#This Row],[team_id]],equipos[team_id],0))</f>
        <v>Gecko</v>
      </c>
    </row>
    <row r="200" spans="1:8" x14ac:dyDescent="0.25">
      <c r="A200">
        <v>1087764</v>
      </c>
      <c r="B200">
        <v>112</v>
      </c>
      <c r="C200" s="11">
        <f>INDEX(equipos[puntos],MATCH(players_equipos[[#This Row],[team_id]],equipos[team_id],0))</f>
        <v>600</v>
      </c>
      <c r="D200" s="16">
        <f>INDEX(equipos[torneo],MATCH(players_equipos[[#This Row],[team_id]],equipos[team_id],0))</f>
        <v>4</v>
      </c>
      <c r="E200" s="17">
        <f>INDEX(equipos[casa],MATCH(players_equipos[[#This Row],[team_id]],equipos[team_id],0))</f>
        <v>0</v>
      </c>
      <c r="F200" s="4">
        <f>INDEX(torneos[activo],MATCH(players_equipos[[#This Row],[torneo]],torneos[torneo_id],0))</f>
        <v>0</v>
      </c>
      <c r="G200" s="18" t="str">
        <f>INDEX(equipos[categoria],MATCH(players_equipos[[#This Row],[team_id]],equipos[team_id],0))</f>
        <v>Monster</v>
      </c>
      <c r="H200" t="str">
        <f>INDEX(equipos[nombre],MATCH(players_equipos[[#This Row],[team_id]],equipos[team_id],0))</f>
        <v>Carolina</v>
      </c>
    </row>
    <row r="201" spans="1:8" x14ac:dyDescent="0.25">
      <c r="A201">
        <v>1086952</v>
      </c>
      <c r="B201">
        <v>112</v>
      </c>
      <c r="C201" s="11">
        <f>INDEX(equipos[puntos],MATCH(players_equipos[[#This Row],[team_id]],equipos[team_id],0))</f>
        <v>600</v>
      </c>
      <c r="D201" s="16">
        <f>INDEX(equipos[torneo],MATCH(players_equipos[[#This Row],[team_id]],equipos[team_id],0))</f>
        <v>4</v>
      </c>
      <c r="E201" s="17">
        <f>INDEX(equipos[casa],MATCH(players_equipos[[#This Row],[team_id]],equipos[team_id],0))</f>
        <v>0</v>
      </c>
      <c r="F201" s="4">
        <f>INDEX(torneos[activo],MATCH(players_equipos[[#This Row],[torneo]],torneos[torneo_id],0))</f>
        <v>0</v>
      </c>
      <c r="G201" s="18" t="str">
        <f>INDEX(equipos[categoria],MATCH(players_equipos[[#This Row],[team_id]],equipos[team_id],0))</f>
        <v>Monster</v>
      </c>
      <c r="H201" t="str">
        <f>INDEX(equipos[nombre],MATCH(players_equipos[[#This Row],[team_id]],equipos[team_id],0))</f>
        <v>Carolina</v>
      </c>
    </row>
    <row r="202" spans="1:8" x14ac:dyDescent="0.25">
      <c r="A202">
        <v>1087810</v>
      </c>
      <c r="B202">
        <v>112</v>
      </c>
      <c r="C202" s="11">
        <f>INDEX(equipos[puntos],MATCH(players_equipos[[#This Row],[team_id]],equipos[team_id],0))</f>
        <v>600</v>
      </c>
      <c r="D202" s="16">
        <f>INDEX(equipos[torneo],MATCH(players_equipos[[#This Row],[team_id]],equipos[team_id],0))</f>
        <v>4</v>
      </c>
      <c r="E202" s="17">
        <f>INDEX(equipos[casa],MATCH(players_equipos[[#This Row],[team_id]],equipos[team_id],0))</f>
        <v>0</v>
      </c>
      <c r="F202" s="4">
        <f>INDEX(torneos[activo],MATCH(players_equipos[[#This Row],[torneo]],torneos[torneo_id],0))</f>
        <v>0</v>
      </c>
      <c r="G202" s="18" t="str">
        <f>INDEX(equipos[categoria],MATCH(players_equipos[[#This Row],[team_id]],equipos[team_id],0))</f>
        <v>Monster</v>
      </c>
      <c r="H202" t="str">
        <f>INDEX(equipos[nombre],MATCH(players_equipos[[#This Row],[team_id]],equipos[team_id],0))</f>
        <v>Carolina</v>
      </c>
    </row>
    <row r="203" spans="1:8" x14ac:dyDescent="0.25">
      <c r="A203">
        <v>1087889</v>
      </c>
      <c r="B203">
        <v>111</v>
      </c>
      <c r="C203" s="11">
        <f>INDEX(equipos[puntos],MATCH(players_equipos[[#This Row],[team_id]],equipos[team_id],0))</f>
        <v>600</v>
      </c>
      <c r="D203" s="16">
        <f>INDEX(equipos[torneo],MATCH(players_equipos[[#This Row],[team_id]],equipos[team_id],0))</f>
        <v>4</v>
      </c>
      <c r="E203" s="17">
        <f>INDEX(equipos[casa],MATCH(players_equipos[[#This Row],[team_id]],equipos[team_id],0))</f>
        <v>0</v>
      </c>
      <c r="F203" s="4">
        <f>INDEX(torneos[activo],MATCH(players_equipos[[#This Row],[torneo]],torneos[torneo_id],0))</f>
        <v>0</v>
      </c>
      <c r="G203" s="18" t="str">
        <f>INDEX(equipos[categoria],MATCH(players_equipos[[#This Row],[team_id]],equipos[team_id],0))</f>
        <v>Monster</v>
      </c>
      <c r="H203" t="str">
        <f>INDEX(equipos[nombre],MATCH(players_equipos[[#This Row],[team_id]],equipos[team_id],0))</f>
        <v>R2-D2</v>
      </c>
    </row>
    <row r="204" spans="1:8" x14ac:dyDescent="0.25">
      <c r="A204">
        <v>1086043</v>
      </c>
      <c r="B204">
        <v>111</v>
      </c>
      <c r="C204" s="11">
        <f>INDEX(equipos[puntos],MATCH(players_equipos[[#This Row],[team_id]],equipos[team_id],0))</f>
        <v>600</v>
      </c>
      <c r="D204" s="16">
        <f>INDEX(equipos[torneo],MATCH(players_equipos[[#This Row],[team_id]],equipos[team_id],0))</f>
        <v>4</v>
      </c>
      <c r="E204" s="17">
        <f>INDEX(equipos[casa],MATCH(players_equipos[[#This Row],[team_id]],equipos[team_id],0))</f>
        <v>0</v>
      </c>
      <c r="F204" s="4">
        <f>INDEX(torneos[activo],MATCH(players_equipos[[#This Row],[torneo]],torneos[torneo_id],0))</f>
        <v>0</v>
      </c>
      <c r="G204" s="18" t="str">
        <f>INDEX(equipos[categoria],MATCH(players_equipos[[#This Row],[team_id]],equipos[team_id],0))</f>
        <v>Monster</v>
      </c>
      <c r="H204" t="str">
        <f>INDEX(equipos[nombre],MATCH(players_equipos[[#This Row],[team_id]],equipos[team_id],0))</f>
        <v>R2-D2</v>
      </c>
    </row>
    <row r="205" spans="1:8" x14ac:dyDescent="0.25">
      <c r="A205">
        <v>1086840</v>
      </c>
      <c r="B205">
        <v>111</v>
      </c>
      <c r="C205" s="11">
        <f>INDEX(equipos[puntos],MATCH(players_equipos[[#This Row],[team_id]],equipos[team_id],0))</f>
        <v>600</v>
      </c>
      <c r="D205" s="16">
        <f>INDEX(equipos[torneo],MATCH(players_equipos[[#This Row],[team_id]],equipos[team_id],0))</f>
        <v>4</v>
      </c>
      <c r="E205" s="17">
        <f>INDEX(equipos[casa],MATCH(players_equipos[[#This Row],[team_id]],equipos[team_id],0))</f>
        <v>0</v>
      </c>
      <c r="F205" s="4">
        <f>INDEX(torneos[activo],MATCH(players_equipos[[#This Row],[torneo]],torneos[torneo_id],0))</f>
        <v>0</v>
      </c>
      <c r="G205" s="18" t="str">
        <f>INDEX(equipos[categoria],MATCH(players_equipos[[#This Row],[team_id]],equipos[team_id],0))</f>
        <v>Monster</v>
      </c>
      <c r="H205" t="str">
        <f>INDEX(equipos[nombre],MATCH(players_equipos[[#This Row],[team_id]],equipos[team_id],0))</f>
        <v>R2-D2</v>
      </c>
    </row>
    <row r="206" spans="1:8" x14ac:dyDescent="0.25">
      <c r="A206">
        <v>1088112</v>
      </c>
      <c r="B206">
        <v>110</v>
      </c>
      <c r="C206" s="11">
        <f>INDEX(equipos[puntos],MATCH(players_equipos[[#This Row],[team_id]],equipos[team_id],0))</f>
        <v>600</v>
      </c>
      <c r="D206" s="16">
        <f>INDEX(equipos[torneo],MATCH(players_equipos[[#This Row],[team_id]],equipos[team_id],0))</f>
        <v>4</v>
      </c>
      <c r="E206" s="17">
        <f>INDEX(equipos[casa],MATCH(players_equipos[[#This Row],[team_id]],equipos[team_id],0))</f>
        <v>0</v>
      </c>
      <c r="F206" s="4">
        <f>INDEX(torneos[activo],MATCH(players_equipos[[#This Row],[torneo]],torneos[torneo_id],0))</f>
        <v>0</v>
      </c>
      <c r="G206" s="18" t="str">
        <f>INDEX(equipos[categoria],MATCH(players_equipos[[#This Row],[team_id]],equipos[team_id],0))</f>
        <v>Monster</v>
      </c>
      <c r="H206" t="str">
        <f>INDEX(equipos[nombre],MATCH(players_equipos[[#This Row],[team_id]],equipos[team_id],0))</f>
        <v>Kaiser</v>
      </c>
    </row>
    <row r="207" spans="1:8" x14ac:dyDescent="0.25">
      <c r="A207">
        <v>1085890</v>
      </c>
      <c r="B207">
        <v>110</v>
      </c>
      <c r="C207" s="11">
        <f>INDEX(equipos[puntos],MATCH(players_equipos[[#This Row],[team_id]],equipos[team_id],0))</f>
        <v>600</v>
      </c>
      <c r="D207" s="16">
        <f>INDEX(equipos[torneo],MATCH(players_equipos[[#This Row],[team_id]],equipos[team_id],0))</f>
        <v>4</v>
      </c>
      <c r="E207" s="17">
        <f>INDEX(equipos[casa],MATCH(players_equipos[[#This Row],[team_id]],equipos[team_id],0))</f>
        <v>0</v>
      </c>
      <c r="F207" s="4">
        <f>INDEX(torneos[activo],MATCH(players_equipos[[#This Row],[torneo]],torneos[torneo_id],0))</f>
        <v>0</v>
      </c>
      <c r="G207" s="18" t="str">
        <f>INDEX(equipos[categoria],MATCH(players_equipos[[#This Row],[team_id]],equipos[team_id],0))</f>
        <v>Monster</v>
      </c>
      <c r="H207" t="str">
        <f>INDEX(equipos[nombre],MATCH(players_equipos[[#This Row],[team_id]],equipos[team_id],0))</f>
        <v>Kaiser</v>
      </c>
    </row>
    <row r="208" spans="1:8" x14ac:dyDescent="0.25">
      <c r="A208">
        <v>1088682</v>
      </c>
      <c r="B208">
        <v>110</v>
      </c>
      <c r="C208" s="11">
        <f>INDEX(equipos[puntos],MATCH(players_equipos[[#This Row],[team_id]],equipos[team_id],0))</f>
        <v>600</v>
      </c>
      <c r="D208" s="16">
        <f>INDEX(equipos[torneo],MATCH(players_equipos[[#This Row],[team_id]],equipos[team_id],0))</f>
        <v>4</v>
      </c>
      <c r="E208" s="17">
        <f>INDEX(equipos[casa],MATCH(players_equipos[[#This Row],[team_id]],equipos[team_id],0))</f>
        <v>0</v>
      </c>
      <c r="F208" s="4">
        <f>INDEX(torneos[activo],MATCH(players_equipos[[#This Row],[torneo]],torneos[torneo_id],0))</f>
        <v>0</v>
      </c>
      <c r="G208" s="18" t="str">
        <f>INDEX(equipos[categoria],MATCH(players_equipos[[#This Row],[team_id]],equipos[team_id],0))</f>
        <v>Monster</v>
      </c>
      <c r="H208" t="str">
        <f>INDEX(equipos[nombre],MATCH(players_equipos[[#This Row],[team_id]],equipos[team_id],0))</f>
        <v>Kaiser</v>
      </c>
    </row>
    <row r="209" spans="1:8" x14ac:dyDescent="0.25">
      <c r="A209">
        <v>1088691</v>
      </c>
      <c r="B209">
        <v>109</v>
      </c>
      <c r="C209" s="11">
        <f>INDEX(equipos[puntos],MATCH(players_equipos[[#This Row],[team_id]],equipos[team_id],0))</f>
        <v>600</v>
      </c>
      <c r="D209" s="16">
        <f>INDEX(equipos[torneo],MATCH(players_equipos[[#This Row],[team_id]],equipos[team_id],0))</f>
        <v>4</v>
      </c>
      <c r="E209" s="17">
        <f>INDEX(equipos[casa],MATCH(players_equipos[[#This Row],[team_id]],equipos[team_id],0))</f>
        <v>0</v>
      </c>
      <c r="F209" s="4">
        <f>INDEX(torneos[activo],MATCH(players_equipos[[#This Row],[torneo]],torneos[torneo_id],0))</f>
        <v>0</v>
      </c>
      <c r="G209" s="18" t="str">
        <f>INDEX(equipos[categoria],MATCH(players_equipos[[#This Row],[team_id]],equipos[team_id],0))</f>
        <v>Monster</v>
      </c>
      <c r="H209" t="str">
        <f>INDEX(equipos[nombre],MATCH(players_equipos[[#This Row],[team_id]],equipos[team_id],0))</f>
        <v>Ei Finai</v>
      </c>
    </row>
    <row r="210" spans="1:8" x14ac:dyDescent="0.25">
      <c r="A210">
        <v>1088101</v>
      </c>
      <c r="B210">
        <v>109</v>
      </c>
      <c r="C210" s="11">
        <f>INDEX(equipos[puntos],MATCH(players_equipos[[#This Row],[team_id]],equipos[team_id],0))</f>
        <v>600</v>
      </c>
      <c r="D210" s="16">
        <f>INDEX(equipos[torneo],MATCH(players_equipos[[#This Row],[team_id]],equipos[team_id],0))</f>
        <v>4</v>
      </c>
      <c r="E210" s="17">
        <f>INDEX(equipos[casa],MATCH(players_equipos[[#This Row],[team_id]],equipos[team_id],0))</f>
        <v>0</v>
      </c>
      <c r="F210" s="4">
        <f>INDEX(torneos[activo],MATCH(players_equipos[[#This Row],[torneo]],torneos[torneo_id],0))</f>
        <v>0</v>
      </c>
      <c r="G210" s="18" t="str">
        <f>INDEX(equipos[categoria],MATCH(players_equipos[[#This Row],[team_id]],equipos[team_id],0))</f>
        <v>Monster</v>
      </c>
      <c r="H210" t="str">
        <f>INDEX(equipos[nombre],MATCH(players_equipos[[#This Row],[team_id]],equipos[team_id],0))</f>
        <v>Ei Finai</v>
      </c>
    </row>
    <row r="211" spans="1:8" x14ac:dyDescent="0.25">
      <c r="A211">
        <v>1086010</v>
      </c>
      <c r="B211">
        <v>109</v>
      </c>
      <c r="C211" s="11">
        <f>INDEX(equipos[puntos],MATCH(players_equipos[[#This Row],[team_id]],equipos[team_id],0))</f>
        <v>600</v>
      </c>
      <c r="D211" s="16">
        <f>INDEX(equipos[torneo],MATCH(players_equipos[[#This Row],[team_id]],equipos[team_id],0))</f>
        <v>4</v>
      </c>
      <c r="E211" s="17">
        <f>INDEX(equipos[casa],MATCH(players_equipos[[#This Row],[team_id]],equipos[team_id],0))</f>
        <v>0</v>
      </c>
      <c r="F211" s="4">
        <f>INDEX(torneos[activo],MATCH(players_equipos[[#This Row],[torneo]],torneos[torneo_id],0))</f>
        <v>0</v>
      </c>
      <c r="G211" s="18" t="str">
        <f>INDEX(equipos[categoria],MATCH(players_equipos[[#This Row],[team_id]],equipos[team_id],0))</f>
        <v>Monster</v>
      </c>
      <c r="H211" t="str">
        <f>INDEX(equipos[nombre],MATCH(players_equipos[[#This Row],[team_id]],equipos[team_id],0))</f>
        <v>Ei Finai</v>
      </c>
    </row>
    <row r="212" spans="1:8" x14ac:dyDescent="0.25">
      <c r="A212">
        <v>1087926</v>
      </c>
      <c r="B212">
        <v>108</v>
      </c>
      <c r="C212" s="11">
        <f>INDEX(equipos[puntos],MATCH(players_equipos[[#This Row],[team_id]],equipos[team_id],0))</f>
        <v>600</v>
      </c>
      <c r="D212" s="16">
        <f>INDEX(equipos[torneo],MATCH(players_equipos[[#This Row],[team_id]],equipos[team_id],0))</f>
        <v>4</v>
      </c>
      <c r="E212" s="17">
        <f>INDEX(equipos[casa],MATCH(players_equipos[[#This Row],[team_id]],equipos[team_id],0))</f>
        <v>0</v>
      </c>
      <c r="F212" s="4">
        <f>INDEX(torneos[activo],MATCH(players_equipos[[#This Row],[torneo]],torneos[torneo_id],0))</f>
        <v>0</v>
      </c>
      <c r="G212" s="18" t="str">
        <f>INDEX(equipos[categoria],MATCH(players_equipos[[#This Row],[team_id]],equipos[team_id],0))</f>
        <v>Monster</v>
      </c>
      <c r="H212" t="str">
        <f>INDEX(equipos[nombre],MATCH(players_equipos[[#This Row],[team_id]],equipos[team_id],0))</f>
        <v>Beta</v>
      </c>
    </row>
    <row r="213" spans="1:8" x14ac:dyDescent="0.25">
      <c r="A213">
        <v>1088467</v>
      </c>
      <c r="B213">
        <v>108</v>
      </c>
      <c r="C213" s="11">
        <f>INDEX(equipos[puntos],MATCH(players_equipos[[#This Row],[team_id]],equipos[team_id],0))</f>
        <v>600</v>
      </c>
      <c r="D213" s="16">
        <f>INDEX(equipos[torneo],MATCH(players_equipos[[#This Row],[team_id]],equipos[team_id],0))</f>
        <v>4</v>
      </c>
      <c r="E213" s="17">
        <f>INDEX(equipos[casa],MATCH(players_equipos[[#This Row],[team_id]],equipos[team_id],0))</f>
        <v>0</v>
      </c>
      <c r="F213" s="4">
        <f>INDEX(torneos[activo],MATCH(players_equipos[[#This Row],[torneo]],torneos[torneo_id],0))</f>
        <v>0</v>
      </c>
      <c r="G213" s="18" t="str">
        <f>INDEX(equipos[categoria],MATCH(players_equipos[[#This Row],[team_id]],equipos[team_id],0))</f>
        <v>Monster</v>
      </c>
      <c r="H213" t="str">
        <f>INDEX(equipos[nombre],MATCH(players_equipos[[#This Row],[team_id]],equipos[team_id],0))</f>
        <v>Beta</v>
      </c>
    </row>
    <row r="214" spans="1:8" x14ac:dyDescent="0.25">
      <c r="A214">
        <v>1087688</v>
      </c>
      <c r="B214">
        <v>108</v>
      </c>
      <c r="C214" s="11">
        <f>INDEX(equipos[puntos],MATCH(players_equipos[[#This Row],[team_id]],equipos[team_id],0))</f>
        <v>600</v>
      </c>
      <c r="D214" s="16">
        <f>INDEX(equipos[torneo],MATCH(players_equipos[[#This Row],[team_id]],equipos[team_id],0))</f>
        <v>4</v>
      </c>
      <c r="E214" s="17">
        <f>INDEX(equipos[casa],MATCH(players_equipos[[#This Row],[team_id]],equipos[team_id],0))</f>
        <v>0</v>
      </c>
      <c r="F214" s="4">
        <f>INDEX(torneos[activo],MATCH(players_equipos[[#This Row],[torneo]],torneos[torneo_id],0))</f>
        <v>0</v>
      </c>
      <c r="G214" s="18" t="str">
        <f>INDEX(equipos[categoria],MATCH(players_equipos[[#This Row],[team_id]],equipos[team_id],0))</f>
        <v>Monster</v>
      </c>
      <c r="H214" t="str">
        <f>INDEX(equipos[nombre],MATCH(players_equipos[[#This Row],[team_id]],equipos[team_id],0))</f>
        <v>Beta</v>
      </c>
    </row>
    <row r="215" spans="1:8" x14ac:dyDescent="0.25">
      <c r="A215">
        <v>1088723</v>
      </c>
      <c r="B215">
        <v>107</v>
      </c>
      <c r="C215" s="11">
        <f>INDEX(equipos[puntos],MATCH(players_equipos[[#This Row],[team_id]],equipos[team_id],0))</f>
        <v>600</v>
      </c>
      <c r="D215" s="16">
        <f>INDEX(equipos[torneo],MATCH(players_equipos[[#This Row],[team_id]],equipos[team_id],0))</f>
        <v>4</v>
      </c>
      <c r="E215" s="17">
        <f>INDEX(equipos[casa],MATCH(players_equipos[[#This Row],[team_id]],equipos[team_id],0))</f>
        <v>0</v>
      </c>
      <c r="F215" s="4">
        <f>INDEX(torneos[activo],MATCH(players_equipos[[#This Row],[torneo]],torneos[torneo_id],0))</f>
        <v>0</v>
      </c>
      <c r="G215" s="18" t="str">
        <f>INDEX(equipos[categoria],MATCH(players_equipos[[#This Row],[team_id]],equipos[team_id],0))</f>
        <v>Monster</v>
      </c>
      <c r="H215" t="str">
        <f>INDEX(equipos[nombre],MATCH(players_equipos[[#This Row],[team_id]],equipos[team_id],0))</f>
        <v>lipdium</v>
      </c>
    </row>
    <row r="216" spans="1:8" x14ac:dyDescent="0.25">
      <c r="A216">
        <v>1089943</v>
      </c>
      <c r="B216">
        <v>107</v>
      </c>
      <c r="C216" s="11">
        <f>INDEX(equipos[puntos],MATCH(players_equipos[[#This Row],[team_id]],equipos[team_id],0))</f>
        <v>600</v>
      </c>
      <c r="D216" s="16">
        <f>INDEX(equipos[torneo],MATCH(players_equipos[[#This Row],[team_id]],equipos[team_id],0))</f>
        <v>4</v>
      </c>
      <c r="E216" s="17">
        <f>INDEX(equipos[casa],MATCH(players_equipos[[#This Row],[team_id]],equipos[team_id],0))</f>
        <v>0</v>
      </c>
      <c r="F216" s="4">
        <f>INDEX(torneos[activo],MATCH(players_equipos[[#This Row],[torneo]],torneos[torneo_id],0))</f>
        <v>0</v>
      </c>
      <c r="G216" s="18" t="str">
        <f>INDEX(equipos[categoria],MATCH(players_equipos[[#This Row],[team_id]],equipos[team_id],0))</f>
        <v>Monster</v>
      </c>
      <c r="H216" t="str">
        <f>INDEX(equipos[nombre],MATCH(players_equipos[[#This Row],[team_id]],equipos[team_id],0))</f>
        <v>lipdium</v>
      </c>
    </row>
    <row r="217" spans="1:8" x14ac:dyDescent="0.25">
      <c r="A217">
        <v>1088536</v>
      </c>
      <c r="B217">
        <v>107</v>
      </c>
      <c r="C217" s="11">
        <f>INDEX(equipos[puntos],MATCH(players_equipos[[#This Row],[team_id]],equipos[team_id],0))</f>
        <v>600</v>
      </c>
      <c r="D217" s="16">
        <f>INDEX(equipos[torneo],MATCH(players_equipos[[#This Row],[team_id]],equipos[team_id],0))</f>
        <v>4</v>
      </c>
      <c r="E217" s="17">
        <f>INDEX(equipos[casa],MATCH(players_equipos[[#This Row],[team_id]],equipos[team_id],0))</f>
        <v>0</v>
      </c>
      <c r="F217" s="4">
        <f>INDEX(torneos[activo],MATCH(players_equipos[[#This Row],[torneo]],torneos[torneo_id],0))</f>
        <v>0</v>
      </c>
      <c r="G217" s="18" t="str">
        <f>INDEX(equipos[categoria],MATCH(players_equipos[[#This Row],[team_id]],equipos[team_id],0))</f>
        <v>Monster</v>
      </c>
      <c r="H217" t="str">
        <f>INDEX(equipos[nombre],MATCH(players_equipos[[#This Row],[team_id]],equipos[team_id],0))</f>
        <v>lipdium</v>
      </c>
    </row>
    <row r="218" spans="1:8" x14ac:dyDescent="0.25">
      <c r="A218">
        <v>1086322</v>
      </c>
      <c r="B218">
        <v>106</v>
      </c>
      <c r="C218" s="11">
        <f>INDEX(equipos[puntos],MATCH(players_equipos[[#This Row],[team_id]],equipos[team_id],0))</f>
        <v>600</v>
      </c>
      <c r="D218" s="16">
        <f>INDEX(equipos[torneo],MATCH(players_equipos[[#This Row],[team_id]],equipos[team_id],0))</f>
        <v>4</v>
      </c>
      <c r="E218" s="17">
        <f>INDEX(equipos[casa],MATCH(players_equipos[[#This Row],[team_id]],equipos[team_id],0))</f>
        <v>0</v>
      </c>
      <c r="F218" s="4">
        <f>INDEX(torneos[activo],MATCH(players_equipos[[#This Row],[torneo]],torneos[torneo_id],0))</f>
        <v>0</v>
      </c>
      <c r="G218" s="18" t="str">
        <f>INDEX(equipos[categoria],MATCH(players_equipos[[#This Row],[team_id]],equipos[team_id],0))</f>
        <v>Monster</v>
      </c>
      <c r="H218" t="str">
        <f>INDEX(equipos[nombre],MATCH(players_equipos[[#This Row],[team_id]],equipos[team_id],0))</f>
        <v>Project T.U.R.T.L.E</v>
      </c>
    </row>
    <row r="219" spans="1:8" x14ac:dyDescent="0.25">
      <c r="A219">
        <v>1085392</v>
      </c>
      <c r="B219">
        <v>106</v>
      </c>
      <c r="C219" s="11">
        <f>INDEX(equipos[puntos],MATCH(players_equipos[[#This Row],[team_id]],equipos[team_id],0))</f>
        <v>600</v>
      </c>
      <c r="D219" s="16">
        <f>INDEX(equipos[torneo],MATCH(players_equipos[[#This Row],[team_id]],equipos[team_id],0))</f>
        <v>4</v>
      </c>
      <c r="E219" s="17">
        <f>INDEX(equipos[casa],MATCH(players_equipos[[#This Row],[team_id]],equipos[team_id],0))</f>
        <v>0</v>
      </c>
      <c r="F219" s="4">
        <f>INDEX(torneos[activo],MATCH(players_equipos[[#This Row],[torneo]],torneos[torneo_id],0))</f>
        <v>0</v>
      </c>
      <c r="G219" s="18" t="str">
        <f>INDEX(equipos[categoria],MATCH(players_equipos[[#This Row],[team_id]],equipos[team_id],0))</f>
        <v>Monster</v>
      </c>
      <c r="H219" t="str">
        <f>INDEX(equipos[nombre],MATCH(players_equipos[[#This Row],[team_id]],equipos[team_id],0))</f>
        <v>Project T.U.R.T.L.E</v>
      </c>
    </row>
    <row r="220" spans="1:8" x14ac:dyDescent="0.25">
      <c r="A220">
        <v>1087001</v>
      </c>
      <c r="B220">
        <v>106</v>
      </c>
      <c r="C220" s="11">
        <f>INDEX(equipos[puntos],MATCH(players_equipos[[#This Row],[team_id]],equipos[team_id],0))</f>
        <v>600</v>
      </c>
      <c r="D220" s="16">
        <f>INDEX(equipos[torneo],MATCH(players_equipos[[#This Row],[team_id]],equipos[team_id],0))</f>
        <v>4</v>
      </c>
      <c r="E220" s="17">
        <f>INDEX(equipos[casa],MATCH(players_equipos[[#This Row],[team_id]],equipos[team_id],0))</f>
        <v>0</v>
      </c>
      <c r="F220" s="4">
        <f>INDEX(torneos[activo],MATCH(players_equipos[[#This Row],[torneo]],torneos[torneo_id],0))</f>
        <v>0</v>
      </c>
      <c r="G220" s="18" t="str">
        <f>INDEX(equipos[categoria],MATCH(players_equipos[[#This Row],[team_id]],equipos[team_id],0))</f>
        <v>Monster</v>
      </c>
      <c r="H220" t="str">
        <f>INDEX(equipos[nombre],MATCH(players_equipos[[#This Row],[team_id]],equipos[team_id],0))</f>
        <v>Project T.U.R.T.L.E</v>
      </c>
    </row>
    <row r="221" spans="1:8" x14ac:dyDescent="0.25">
      <c r="A221">
        <v>1086699</v>
      </c>
      <c r="B221">
        <v>105</v>
      </c>
      <c r="C221" s="11">
        <f>INDEX(equipos[puntos],MATCH(players_equipos[[#This Row],[team_id]],equipos[team_id],0))</f>
        <v>600</v>
      </c>
      <c r="D221" s="16">
        <f>INDEX(equipos[torneo],MATCH(players_equipos[[#This Row],[team_id]],equipos[team_id],0))</f>
        <v>4</v>
      </c>
      <c r="E221" s="17">
        <f>INDEX(equipos[casa],MATCH(players_equipos[[#This Row],[team_id]],equipos[team_id],0))</f>
        <v>0</v>
      </c>
      <c r="F221" s="4">
        <f>INDEX(torneos[activo],MATCH(players_equipos[[#This Row],[torneo]],torneos[torneo_id],0))</f>
        <v>0</v>
      </c>
      <c r="G221" s="18" t="str">
        <f>INDEX(equipos[categoria],MATCH(players_equipos[[#This Row],[team_id]],equipos[team_id],0))</f>
        <v>Monster</v>
      </c>
      <c r="H221" t="str">
        <f>INDEX(equipos[nombre],MATCH(players_equipos[[#This Row],[team_id]],equipos[team_id],0))</f>
        <v>Nyx</v>
      </c>
    </row>
    <row r="222" spans="1:8" x14ac:dyDescent="0.25">
      <c r="A222">
        <v>1085406</v>
      </c>
      <c r="B222">
        <v>105</v>
      </c>
      <c r="C222" s="11">
        <f>INDEX(equipos[puntos],MATCH(players_equipos[[#This Row],[team_id]],equipos[team_id],0))</f>
        <v>600</v>
      </c>
      <c r="D222" s="16">
        <f>INDEX(equipos[torneo],MATCH(players_equipos[[#This Row],[team_id]],equipos[team_id],0))</f>
        <v>4</v>
      </c>
      <c r="E222" s="17">
        <f>INDEX(equipos[casa],MATCH(players_equipos[[#This Row],[team_id]],equipos[team_id],0))</f>
        <v>0</v>
      </c>
      <c r="F222" s="4">
        <f>INDEX(torneos[activo],MATCH(players_equipos[[#This Row],[torneo]],torneos[torneo_id],0))</f>
        <v>0</v>
      </c>
      <c r="G222" s="18" t="str">
        <f>INDEX(equipos[categoria],MATCH(players_equipos[[#This Row],[team_id]],equipos[team_id],0))</f>
        <v>Monster</v>
      </c>
      <c r="H222" t="str">
        <f>INDEX(equipos[nombre],MATCH(players_equipos[[#This Row],[team_id]],equipos[team_id],0))</f>
        <v>Nyx</v>
      </c>
    </row>
    <row r="223" spans="1:8" x14ac:dyDescent="0.25">
      <c r="A223">
        <v>1085856</v>
      </c>
      <c r="B223">
        <v>105</v>
      </c>
      <c r="C223" s="11">
        <f>INDEX(equipos[puntos],MATCH(players_equipos[[#This Row],[team_id]],equipos[team_id],0))</f>
        <v>600</v>
      </c>
      <c r="D223" s="16">
        <f>INDEX(equipos[torneo],MATCH(players_equipos[[#This Row],[team_id]],equipos[team_id],0))</f>
        <v>4</v>
      </c>
      <c r="E223" s="17">
        <f>INDEX(equipos[casa],MATCH(players_equipos[[#This Row],[team_id]],equipos[team_id],0))</f>
        <v>0</v>
      </c>
      <c r="F223" s="4">
        <f>INDEX(torneos[activo],MATCH(players_equipos[[#This Row],[torneo]],torneos[torneo_id],0))</f>
        <v>0</v>
      </c>
      <c r="G223" s="18" t="str">
        <f>INDEX(equipos[categoria],MATCH(players_equipos[[#This Row],[team_id]],equipos[team_id],0))</f>
        <v>Monster</v>
      </c>
      <c r="H223" t="str">
        <f>INDEX(equipos[nombre],MATCH(players_equipos[[#This Row],[team_id]],equipos[team_id],0))</f>
        <v>Nyx</v>
      </c>
    </row>
    <row r="224" spans="1:8" x14ac:dyDescent="0.25">
      <c r="A224">
        <v>1077735</v>
      </c>
      <c r="B224">
        <v>104</v>
      </c>
      <c r="C224" s="11">
        <f>INDEX(equipos[puntos],MATCH(players_equipos[[#This Row],[team_id]],equipos[team_id],0))</f>
        <v>600</v>
      </c>
      <c r="D224" s="16">
        <f>INDEX(equipos[torneo],MATCH(players_equipos[[#This Row],[team_id]],equipos[team_id],0))</f>
        <v>4</v>
      </c>
      <c r="E224" s="17">
        <f>INDEX(equipos[casa],MATCH(players_equipos[[#This Row],[team_id]],equipos[team_id],0))</f>
        <v>0</v>
      </c>
      <c r="F224" s="4">
        <f>INDEX(torneos[activo],MATCH(players_equipos[[#This Row],[torneo]],torneos[torneo_id],0))</f>
        <v>0</v>
      </c>
      <c r="G224" s="18" t="str">
        <f>INDEX(equipos[categoria],MATCH(players_equipos[[#This Row],[team_id]],equipos[team_id],0))</f>
        <v>Monster</v>
      </c>
      <c r="H224" t="str">
        <f>INDEX(equipos[nombre],MATCH(players_equipos[[#This Row],[team_id]],equipos[team_id],0))</f>
        <v>Madness</v>
      </c>
    </row>
    <row r="225" spans="1:8" x14ac:dyDescent="0.25">
      <c r="A225">
        <v>1085044</v>
      </c>
      <c r="B225">
        <v>104</v>
      </c>
      <c r="C225" s="11">
        <f>INDEX(equipos[puntos],MATCH(players_equipos[[#This Row],[team_id]],equipos[team_id],0))</f>
        <v>600</v>
      </c>
      <c r="D225" s="16">
        <f>INDEX(equipos[torneo],MATCH(players_equipos[[#This Row],[team_id]],equipos[team_id],0))</f>
        <v>4</v>
      </c>
      <c r="E225" s="17">
        <f>INDEX(equipos[casa],MATCH(players_equipos[[#This Row],[team_id]],equipos[team_id],0))</f>
        <v>0</v>
      </c>
      <c r="F225" s="4">
        <f>INDEX(torneos[activo],MATCH(players_equipos[[#This Row],[torneo]],torneos[torneo_id],0))</f>
        <v>0</v>
      </c>
      <c r="G225" s="18" t="str">
        <f>INDEX(equipos[categoria],MATCH(players_equipos[[#This Row],[team_id]],equipos[team_id],0))</f>
        <v>Monster</v>
      </c>
      <c r="H225" t="str">
        <f>INDEX(equipos[nombre],MATCH(players_equipos[[#This Row],[team_id]],equipos[team_id],0))</f>
        <v>Madness</v>
      </c>
    </row>
    <row r="226" spans="1:8" x14ac:dyDescent="0.25">
      <c r="A226">
        <v>1087689</v>
      </c>
      <c r="B226">
        <v>103</v>
      </c>
      <c r="C226" s="11">
        <f>INDEX(equipos[puntos],MATCH(players_equipos[[#This Row],[team_id]],equipos[team_id],0))</f>
        <v>600</v>
      </c>
      <c r="D226" s="16">
        <f>INDEX(equipos[torneo],MATCH(players_equipos[[#This Row],[team_id]],equipos[team_id],0))</f>
        <v>4</v>
      </c>
      <c r="E226" s="17">
        <f>INDEX(equipos[casa],MATCH(players_equipos[[#This Row],[team_id]],equipos[team_id],0))</f>
        <v>0</v>
      </c>
      <c r="F226" s="4">
        <f>INDEX(torneos[activo],MATCH(players_equipos[[#This Row],[torneo]],torneos[torneo_id],0))</f>
        <v>0</v>
      </c>
      <c r="G226" s="18" t="str">
        <f>INDEX(equipos[categoria],MATCH(players_equipos[[#This Row],[team_id]],equipos[team_id],0))</f>
        <v>Monster</v>
      </c>
      <c r="H226" t="str">
        <f>INDEX(equipos[nombre],MATCH(players_equipos[[#This Row],[team_id]],equipos[team_id],0))</f>
        <v>Prometeo</v>
      </c>
    </row>
    <row r="227" spans="1:8" x14ac:dyDescent="0.25">
      <c r="A227">
        <v>1088299</v>
      </c>
      <c r="B227">
        <v>103</v>
      </c>
      <c r="C227" s="11">
        <f>INDEX(equipos[puntos],MATCH(players_equipos[[#This Row],[team_id]],equipos[team_id],0))</f>
        <v>600</v>
      </c>
      <c r="D227" s="16">
        <f>INDEX(equipos[torneo],MATCH(players_equipos[[#This Row],[team_id]],equipos[team_id],0))</f>
        <v>4</v>
      </c>
      <c r="E227" s="17">
        <f>INDEX(equipos[casa],MATCH(players_equipos[[#This Row],[team_id]],equipos[team_id],0))</f>
        <v>0</v>
      </c>
      <c r="F227" s="4">
        <f>INDEX(torneos[activo],MATCH(players_equipos[[#This Row],[torneo]],torneos[torneo_id],0))</f>
        <v>0</v>
      </c>
      <c r="G227" s="18" t="str">
        <f>INDEX(equipos[categoria],MATCH(players_equipos[[#This Row],[team_id]],equipos[team_id],0))</f>
        <v>Monster</v>
      </c>
      <c r="H227" t="str">
        <f>INDEX(equipos[nombre],MATCH(players_equipos[[#This Row],[team_id]],equipos[team_id],0))</f>
        <v>Prometeo</v>
      </c>
    </row>
    <row r="228" spans="1:8" x14ac:dyDescent="0.25">
      <c r="A228">
        <v>1088027</v>
      </c>
      <c r="B228">
        <v>103</v>
      </c>
      <c r="C228" s="11">
        <f>INDEX(equipos[puntos],MATCH(players_equipos[[#This Row],[team_id]],equipos[team_id],0))</f>
        <v>600</v>
      </c>
      <c r="D228" s="16">
        <f>INDEX(equipos[torneo],MATCH(players_equipos[[#This Row],[team_id]],equipos[team_id],0))</f>
        <v>4</v>
      </c>
      <c r="E228" s="17">
        <f>INDEX(equipos[casa],MATCH(players_equipos[[#This Row],[team_id]],equipos[team_id],0))</f>
        <v>0</v>
      </c>
      <c r="F228" s="4">
        <f>INDEX(torneos[activo],MATCH(players_equipos[[#This Row],[torneo]],torneos[torneo_id],0))</f>
        <v>0</v>
      </c>
      <c r="G228" s="18" t="str">
        <f>INDEX(equipos[categoria],MATCH(players_equipos[[#This Row],[team_id]],equipos[team_id],0))</f>
        <v>Monster</v>
      </c>
      <c r="H228" t="str">
        <f>INDEX(equipos[nombre],MATCH(players_equipos[[#This Row],[team_id]],equipos[team_id],0))</f>
        <v>Prometeo</v>
      </c>
    </row>
    <row r="229" spans="1:8" x14ac:dyDescent="0.25">
      <c r="A229">
        <v>1085857</v>
      </c>
      <c r="B229">
        <v>102</v>
      </c>
      <c r="C229" s="11">
        <f>INDEX(equipos[puntos],MATCH(players_equipos[[#This Row],[team_id]],equipos[team_id],0))</f>
        <v>600</v>
      </c>
      <c r="D229" s="16">
        <f>INDEX(equipos[torneo],MATCH(players_equipos[[#This Row],[team_id]],equipos[team_id],0))</f>
        <v>4</v>
      </c>
      <c r="E229" s="17">
        <f>INDEX(equipos[casa],MATCH(players_equipos[[#This Row],[team_id]],equipos[team_id],0))</f>
        <v>0</v>
      </c>
      <c r="F229" s="4">
        <f>INDEX(torneos[activo],MATCH(players_equipos[[#This Row],[torneo]],torneos[torneo_id],0))</f>
        <v>0</v>
      </c>
      <c r="G229" s="18" t="str">
        <f>INDEX(equipos[categoria],MATCH(players_equipos[[#This Row],[team_id]],equipos[team_id],0))</f>
        <v>Monster</v>
      </c>
      <c r="H229" t="str">
        <f>INDEX(equipos[nombre],MATCH(players_equipos[[#This Row],[team_id]],equipos[team_id],0))</f>
        <v>Cerbero</v>
      </c>
    </row>
    <row r="230" spans="1:8" x14ac:dyDescent="0.25">
      <c r="A230">
        <v>1085213</v>
      </c>
      <c r="B230">
        <v>102</v>
      </c>
      <c r="C230" s="11">
        <f>INDEX(equipos[puntos],MATCH(players_equipos[[#This Row],[team_id]],equipos[team_id],0))</f>
        <v>600</v>
      </c>
      <c r="D230" s="16">
        <f>INDEX(equipos[torneo],MATCH(players_equipos[[#This Row],[team_id]],equipos[team_id],0))</f>
        <v>4</v>
      </c>
      <c r="E230" s="17">
        <f>INDEX(equipos[casa],MATCH(players_equipos[[#This Row],[team_id]],equipos[team_id],0))</f>
        <v>0</v>
      </c>
      <c r="F230" s="4">
        <f>INDEX(torneos[activo],MATCH(players_equipos[[#This Row],[torneo]],torneos[torneo_id],0))</f>
        <v>0</v>
      </c>
      <c r="G230" s="18" t="str">
        <f>INDEX(equipos[categoria],MATCH(players_equipos[[#This Row],[team_id]],equipos[team_id],0))</f>
        <v>Monster</v>
      </c>
      <c r="H230" t="str">
        <f>INDEX(equipos[nombre],MATCH(players_equipos[[#This Row],[team_id]],equipos[team_id],0))</f>
        <v>Cerbero</v>
      </c>
    </row>
    <row r="231" spans="1:8" x14ac:dyDescent="0.25">
      <c r="A231">
        <v>1086695</v>
      </c>
      <c r="B231">
        <v>102</v>
      </c>
      <c r="C231" s="11">
        <f>INDEX(equipos[puntos],MATCH(players_equipos[[#This Row],[team_id]],equipos[team_id],0))</f>
        <v>600</v>
      </c>
      <c r="D231" s="16">
        <f>INDEX(equipos[torneo],MATCH(players_equipos[[#This Row],[team_id]],equipos[team_id],0))</f>
        <v>4</v>
      </c>
      <c r="E231" s="17">
        <f>INDEX(equipos[casa],MATCH(players_equipos[[#This Row],[team_id]],equipos[team_id],0))</f>
        <v>0</v>
      </c>
      <c r="F231" s="4">
        <f>INDEX(torneos[activo],MATCH(players_equipos[[#This Row],[torneo]],torneos[torneo_id],0))</f>
        <v>0</v>
      </c>
      <c r="G231" s="18" t="str">
        <f>INDEX(equipos[categoria],MATCH(players_equipos[[#This Row],[team_id]],equipos[team_id],0))</f>
        <v>Monster</v>
      </c>
      <c r="H231" t="str">
        <f>INDEX(equipos[nombre],MATCH(players_equipos[[#This Row],[team_id]],equipos[team_id],0))</f>
        <v>Cerbero</v>
      </c>
    </row>
    <row r="232" spans="1:8" x14ac:dyDescent="0.25">
      <c r="A232">
        <v>1088298</v>
      </c>
      <c r="B232">
        <v>101</v>
      </c>
      <c r="C232" s="11">
        <f>INDEX(equipos[puntos],MATCH(players_equipos[[#This Row],[team_id]],equipos[team_id],0))</f>
        <v>600</v>
      </c>
      <c r="D232" s="16">
        <f>INDEX(equipos[torneo],MATCH(players_equipos[[#This Row],[team_id]],equipos[team_id],0))</f>
        <v>4</v>
      </c>
      <c r="E232" s="17">
        <f>INDEX(equipos[casa],MATCH(players_equipos[[#This Row],[team_id]],equipos[team_id],0))</f>
        <v>0</v>
      </c>
      <c r="F232" s="4">
        <f>INDEX(torneos[activo],MATCH(players_equipos[[#This Row],[torneo]],torneos[torneo_id],0))</f>
        <v>0</v>
      </c>
      <c r="G232" s="18" t="str">
        <f>INDEX(equipos[categoria],MATCH(players_equipos[[#This Row],[team_id]],equipos[team_id],0))</f>
        <v>Monster</v>
      </c>
      <c r="H232" t="str">
        <f>INDEX(equipos[nombre],MATCH(players_equipos[[#This Row],[team_id]],equipos[team_id],0))</f>
        <v>T3MUSKETRONICS</v>
      </c>
    </row>
    <row r="233" spans="1:8" x14ac:dyDescent="0.25">
      <c r="A233">
        <v>1086371</v>
      </c>
      <c r="B233">
        <v>101</v>
      </c>
      <c r="C233" s="11">
        <f>INDEX(equipos[puntos],MATCH(players_equipos[[#This Row],[team_id]],equipos[team_id],0))</f>
        <v>600</v>
      </c>
      <c r="D233" s="16">
        <f>INDEX(equipos[torneo],MATCH(players_equipos[[#This Row],[team_id]],equipos[team_id],0))</f>
        <v>4</v>
      </c>
      <c r="E233" s="17">
        <f>INDEX(equipos[casa],MATCH(players_equipos[[#This Row],[team_id]],equipos[team_id],0))</f>
        <v>0</v>
      </c>
      <c r="F233" s="4">
        <f>INDEX(torneos[activo],MATCH(players_equipos[[#This Row],[torneo]],torneos[torneo_id],0))</f>
        <v>0</v>
      </c>
      <c r="G233" s="18" t="str">
        <f>INDEX(equipos[categoria],MATCH(players_equipos[[#This Row],[team_id]],equipos[team_id],0))</f>
        <v>Monster</v>
      </c>
      <c r="H233" t="str">
        <f>INDEX(equipos[nombre],MATCH(players_equipos[[#This Row],[team_id]],equipos[team_id],0))</f>
        <v>T3MUSKETRONICS</v>
      </c>
    </row>
    <row r="234" spans="1:8" x14ac:dyDescent="0.25">
      <c r="A234">
        <v>1085994</v>
      </c>
      <c r="B234">
        <v>101</v>
      </c>
      <c r="C234" s="11">
        <f>INDEX(equipos[puntos],MATCH(players_equipos[[#This Row],[team_id]],equipos[team_id],0))</f>
        <v>600</v>
      </c>
      <c r="D234" s="16">
        <f>INDEX(equipos[torneo],MATCH(players_equipos[[#This Row],[team_id]],equipos[team_id],0))</f>
        <v>4</v>
      </c>
      <c r="E234" s="17">
        <f>INDEX(equipos[casa],MATCH(players_equipos[[#This Row],[team_id]],equipos[team_id],0))</f>
        <v>0</v>
      </c>
      <c r="F234" s="4">
        <f>INDEX(torneos[activo],MATCH(players_equipos[[#This Row],[torneo]],torneos[torneo_id],0))</f>
        <v>0</v>
      </c>
      <c r="G234" s="18" t="str">
        <f>INDEX(equipos[categoria],MATCH(players_equipos[[#This Row],[team_id]],equipos[team_id],0))</f>
        <v>Monster</v>
      </c>
      <c r="H234" t="str">
        <f>INDEX(equipos[nombre],MATCH(players_equipos[[#This Row],[team_id]],equipos[team_id],0))</f>
        <v>T3MUSKETRONICS</v>
      </c>
    </row>
    <row r="235" spans="1:8" x14ac:dyDescent="0.25">
      <c r="A235">
        <v>1063046</v>
      </c>
      <c r="B235">
        <v>100</v>
      </c>
      <c r="C235" s="11">
        <f>INDEX(equipos[puntos],MATCH(players_equipos[[#This Row],[team_id]],equipos[team_id],0))</f>
        <v>0</v>
      </c>
      <c r="D235" s="16">
        <f>INDEX(equipos[torneo],MATCH(players_equipos[[#This Row],[team_id]],equipos[team_id],0))</f>
        <v>4</v>
      </c>
      <c r="E235" s="17">
        <f>INDEX(equipos[casa],MATCH(players_equipos[[#This Row],[team_id]],equipos[team_id],0))</f>
        <v>0</v>
      </c>
      <c r="F235" s="4">
        <f>INDEX(torneos[activo],MATCH(players_equipos[[#This Row],[torneo]],torneos[torneo_id],0))</f>
        <v>0</v>
      </c>
      <c r="G235" s="18" t="str">
        <f>INDEX(equipos[categoria],MATCH(players_equipos[[#This Row],[team_id]],equipos[team_id],0))</f>
        <v>Ranger</v>
      </c>
      <c r="H235" t="str">
        <f>INDEX(equipos[nombre],MATCH(players_equipos[[#This Row],[team_id]],equipos[team_id],0))</f>
        <v>Alistar</v>
      </c>
    </row>
    <row r="236" spans="1:8" x14ac:dyDescent="0.25">
      <c r="A236">
        <v>1085064</v>
      </c>
      <c r="B236">
        <v>99</v>
      </c>
      <c r="C236" s="11">
        <f>INDEX(equipos[puntos],MATCH(players_equipos[[#This Row],[team_id]],equipos[team_id],0))</f>
        <v>200</v>
      </c>
      <c r="D236" s="16">
        <f>INDEX(equipos[torneo],MATCH(players_equipos[[#This Row],[team_id]],equipos[team_id],0))</f>
        <v>2</v>
      </c>
      <c r="E236" s="17">
        <f>INDEX(equipos[casa],MATCH(players_equipos[[#This Row],[team_id]],equipos[team_id],0))</f>
        <v>0</v>
      </c>
      <c r="F236" s="4">
        <f>INDEX(torneos[activo],MATCH(players_equipos[[#This Row],[torneo]],torneos[torneo_id],0))</f>
        <v>0</v>
      </c>
      <c r="G236" s="18" t="str">
        <f>INDEX(equipos[categoria],MATCH(players_equipos[[#This Row],[team_id]],equipos[team_id],0))</f>
        <v>Monster</v>
      </c>
      <c r="H236" t="str">
        <f>INDEX(equipos[nombre],MATCH(players_equipos[[#This Row],[team_id]],equipos[team_id],0))</f>
        <v>Takeshi</v>
      </c>
    </row>
    <row r="237" spans="1:8" x14ac:dyDescent="0.25">
      <c r="A237">
        <v>1070640</v>
      </c>
      <c r="B237">
        <v>99</v>
      </c>
      <c r="C237" s="11">
        <f>INDEX(equipos[puntos],MATCH(players_equipos[[#This Row],[team_id]],equipos[team_id],0))</f>
        <v>200</v>
      </c>
      <c r="D237" s="16">
        <f>INDEX(equipos[torneo],MATCH(players_equipos[[#This Row],[team_id]],equipos[team_id],0))</f>
        <v>2</v>
      </c>
      <c r="E237" s="17">
        <f>INDEX(equipos[casa],MATCH(players_equipos[[#This Row],[team_id]],equipos[team_id],0))</f>
        <v>0</v>
      </c>
      <c r="F237" s="4">
        <f>INDEX(torneos[activo],MATCH(players_equipos[[#This Row],[torneo]],torneos[torneo_id],0))</f>
        <v>0</v>
      </c>
      <c r="G237" s="18" t="str">
        <f>INDEX(equipos[categoria],MATCH(players_equipos[[#This Row],[team_id]],equipos[team_id],0))</f>
        <v>Monster</v>
      </c>
      <c r="H237" t="str">
        <f>INDEX(equipos[nombre],MATCH(players_equipos[[#This Row],[team_id]],equipos[team_id],0))</f>
        <v>Takeshi</v>
      </c>
    </row>
    <row r="238" spans="1:8" x14ac:dyDescent="0.25">
      <c r="A238">
        <v>1003</v>
      </c>
      <c r="B238">
        <v>99</v>
      </c>
      <c r="C238" s="11">
        <f>INDEX(equipos[puntos],MATCH(players_equipos[[#This Row],[team_id]],equipos[team_id],0))</f>
        <v>200</v>
      </c>
      <c r="D238" s="16">
        <f>INDEX(equipos[torneo],MATCH(players_equipos[[#This Row],[team_id]],equipos[team_id],0))</f>
        <v>2</v>
      </c>
      <c r="E238" s="17">
        <f>INDEX(equipos[casa],MATCH(players_equipos[[#This Row],[team_id]],equipos[team_id],0))</f>
        <v>0</v>
      </c>
      <c r="F238" s="4">
        <f>INDEX(torneos[activo],MATCH(players_equipos[[#This Row],[torneo]],torneos[torneo_id],0))</f>
        <v>0</v>
      </c>
      <c r="G238" s="18" t="str">
        <f>INDEX(equipos[categoria],MATCH(players_equipos[[#This Row],[team_id]],equipos[team_id],0))</f>
        <v>Monster</v>
      </c>
      <c r="H238" t="str">
        <f>INDEX(equipos[nombre],MATCH(players_equipos[[#This Row],[team_id]],equipos[team_id],0))</f>
        <v>Takeshi</v>
      </c>
    </row>
    <row r="239" spans="1:8" x14ac:dyDescent="0.25">
      <c r="A239">
        <v>1073422</v>
      </c>
      <c r="B239">
        <v>98</v>
      </c>
      <c r="C239" s="11">
        <f>INDEX(equipos[puntos],MATCH(players_equipos[[#This Row],[team_id]],equipos[team_id],0))</f>
        <v>0</v>
      </c>
      <c r="D239" s="16">
        <f>INDEX(equipos[torneo],MATCH(players_equipos[[#This Row],[team_id]],equipos[team_id],0))</f>
        <v>4</v>
      </c>
      <c r="E239" s="17">
        <f>INDEX(equipos[casa],MATCH(players_equipos[[#This Row],[team_id]],equipos[team_id],0))</f>
        <v>0</v>
      </c>
      <c r="F239" s="4">
        <f>INDEX(torneos[activo],MATCH(players_equipos[[#This Row],[torneo]],torneos[torneo_id],0))</f>
        <v>0</v>
      </c>
      <c r="G239" s="18" t="str">
        <f>INDEX(equipos[categoria],MATCH(players_equipos[[#This Row],[team_id]],equipos[team_id],0))</f>
        <v>Sumo</v>
      </c>
      <c r="H239" t="str">
        <f>INDEX(equipos[nombre],MATCH(players_equipos[[#This Row],[team_id]],equipos[team_id],0))</f>
        <v>Neutron</v>
      </c>
    </row>
    <row r="240" spans="1:8" x14ac:dyDescent="0.25">
      <c r="A240">
        <v>1071544</v>
      </c>
      <c r="B240">
        <v>98</v>
      </c>
      <c r="C240" s="11">
        <f>INDEX(equipos[puntos],MATCH(players_equipos[[#This Row],[team_id]],equipos[team_id],0))</f>
        <v>0</v>
      </c>
      <c r="D240" s="16">
        <f>INDEX(equipos[torneo],MATCH(players_equipos[[#This Row],[team_id]],equipos[team_id],0))</f>
        <v>4</v>
      </c>
      <c r="E240" s="17">
        <f>INDEX(equipos[casa],MATCH(players_equipos[[#This Row],[team_id]],equipos[team_id],0))</f>
        <v>0</v>
      </c>
      <c r="F240" s="4">
        <f>INDEX(torneos[activo],MATCH(players_equipos[[#This Row],[torneo]],torneos[torneo_id],0))</f>
        <v>0</v>
      </c>
      <c r="G240" s="18" t="str">
        <f>INDEX(equipos[categoria],MATCH(players_equipos[[#This Row],[team_id]],equipos[team_id],0))</f>
        <v>Sumo</v>
      </c>
      <c r="H240" t="str">
        <f>INDEX(equipos[nombre],MATCH(players_equipos[[#This Row],[team_id]],equipos[team_id],0))</f>
        <v>Neutron</v>
      </c>
    </row>
    <row r="241" spans="1:8" x14ac:dyDescent="0.25">
      <c r="A241">
        <v>1070948</v>
      </c>
      <c r="B241">
        <v>98</v>
      </c>
      <c r="C241" s="11">
        <f>INDEX(equipos[puntos],MATCH(players_equipos[[#This Row],[team_id]],equipos[team_id],0))</f>
        <v>0</v>
      </c>
      <c r="D241" s="16">
        <f>INDEX(equipos[torneo],MATCH(players_equipos[[#This Row],[team_id]],equipos[team_id],0))</f>
        <v>4</v>
      </c>
      <c r="E241" s="17">
        <f>INDEX(equipos[casa],MATCH(players_equipos[[#This Row],[team_id]],equipos[team_id],0))</f>
        <v>0</v>
      </c>
      <c r="F241" s="4">
        <f>INDEX(torneos[activo],MATCH(players_equipos[[#This Row],[torneo]],torneos[torneo_id],0))</f>
        <v>0</v>
      </c>
      <c r="G241" s="18" t="str">
        <f>INDEX(equipos[categoria],MATCH(players_equipos[[#This Row],[team_id]],equipos[team_id],0))</f>
        <v>Sumo</v>
      </c>
      <c r="H241" t="str">
        <f>INDEX(equipos[nombre],MATCH(players_equipos[[#This Row],[team_id]],equipos[team_id],0))</f>
        <v>Neutron</v>
      </c>
    </row>
    <row r="242" spans="1:8" x14ac:dyDescent="0.25">
      <c r="A242">
        <v>1064636</v>
      </c>
      <c r="B242">
        <v>97</v>
      </c>
      <c r="C242" s="11">
        <f>INDEX(equipos[puntos],MATCH(players_equipos[[#This Row],[team_id]],equipos[team_id],0))</f>
        <v>200</v>
      </c>
      <c r="D242" s="16">
        <f>INDEX(equipos[torneo],MATCH(players_equipos[[#This Row],[team_id]],equipos[team_id],0))</f>
        <v>2</v>
      </c>
      <c r="E242" s="17">
        <f>INDEX(equipos[casa],MATCH(players_equipos[[#This Row],[team_id]],equipos[team_id],0))</f>
        <v>0</v>
      </c>
      <c r="F242" s="4">
        <f>INDEX(torneos[activo],MATCH(players_equipos[[#This Row],[torneo]],torneos[torneo_id],0))</f>
        <v>0</v>
      </c>
      <c r="G242" s="18" t="str">
        <f>INDEX(equipos[categoria],MATCH(players_equipos[[#This Row],[team_id]],equipos[team_id],0))</f>
        <v>Ranger</v>
      </c>
      <c r="H242" t="str">
        <f>INDEX(equipos[nombre],MATCH(players_equipos[[#This Row],[team_id]],equipos[team_id],0))</f>
        <v>Tracer</v>
      </c>
    </row>
    <row r="243" spans="1:8" x14ac:dyDescent="0.25">
      <c r="A243">
        <v>1063860</v>
      </c>
      <c r="B243">
        <v>97</v>
      </c>
      <c r="C243" s="11">
        <f>INDEX(equipos[puntos],MATCH(players_equipos[[#This Row],[team_id]],equipos[team_id],0))</f>
        <v>200</v>
      </c>
      <c r="D243" s="16">
        <f>INDEX(equipos[torneo],MATCH(players_equipos[[#This Row],[team_id]],equipos[team_id],0))</f>
        <v>2</v>
      </c>
      <c r="E243" s="17">
        <f>INDEX(equipos[casa],MATCH(players_equipos[[#This Row],[team_id]],equipos[team_id],0))</f>
        <v>0</v>
      </c>
      <c r="F243" s="4">
        <f>INDEX(torneos[activo],MATCH(players_equipos[[#This Row],[torneo]],torneos[torneo_id],0))</f>
        <v>0</v>
      </c>
      <c r="G243" s="18" t="str">
        <f>INDEX(equipos[categoria],MATCH(players_equipos[[#This Row],[team_id]],equipos[team_id],0))</f>
        <v>Ranger</v>
      </c>
      <c r="H243" t="str">
        <f>INDEX(equipos[nombre],MATCH(players_equipos[[#This Row],[team_id]],equipos[team_id],0))</f>
        <v>Tracer</v>
      </c>
    </row>
    <row r="244" spans="1:8" x14ac:dyDescent="0.25">
      <c r="A244">
        <v>1066156</v>
      </c>
      <c r="B244">
        <v>96</v>
      </c>
      <c r="C244" s="11">
        <f>INDEX(equipos[puntos],MATCH(players_equipos[[#This Row],[team_id]],equipos[team_id],0))</f>
        <v>200</v>
      </c>
      <c r="D244" s="16">
        <f>INDEX(equipos[torneo],MATCH(players_equipos[[#This Row],[team_id]],equipos[team_id],0))</f>
        <v>2</v>
      </c>
      <c r="E244" s="17">
        <f>INDEX(equipos[casa],MATCH(players_equipos[[#This Row],[team_id]],equipos[team_id],0))</f>
        <v>0</v>
      </c>
      <c r="F244" s="4">
        <f>INDEX(torneos[activo],MATCH(players_equipos[[#This Row],[torneo]],torneos[torneo_id],0))</f>
        <v>0</v>
      </c>
      <c r="G244" s="18" t="str">
        <f>INDEX(equipos[categoria],MATCH(players_equipos[[#This Row],[team_id]],equipos[team_id],0))</f>
        <v>Ranger</v>
      </c>
      <c r="H244" t="str">
        <f>INDEX(equipos[nombre],MATCH(players_equipos[[#This Row],[team_id]],equipos[team_id],0))</f>
        <v>Racrini</v>
      </c>
    </row>
    <row r="245" spans="1:8" x14ac:dyDescent="0.25">
      <c r="A245">
        <v>1065029</v>
      </c>
      <c r="B245">
        <v>96</v>
      </c>
      <c r="C245" s="11">
        <f>INDEX(equipos[puntos],MATCH(players_equipos[[#This Row],[team_id]],equipos[team_id],0))</f>
        <v>200</v>
      </c>
      <c r="D245" s="16">
        <f>INDEX(equipos[torneo],MATCH(players_equipos[[#This Row],[team_id]],equipos[team_id],0))</f>
        <v>2</v>
      </c>
      <c r="E245" s="17">
        <f>INDEX(equipos[casa],MATCH(players_equipos[[#This Row],[team_id]],equipos[team_id],0))</f>
        <v>0</v>
      </c>
      <c r="F245" s="4">
        <f>INDEX(torneos[activo],MATCH(players_equipos[[#This Row],[torneo]],torneos[torneo_id],0))</f>
        <v>0</v>
      </c>
      <c r="G245" s="18" t="str">
        <f>INDEX(equipos[categoria],MATCH(players_equipos[[#This Row],[team_id]],equipos[team_id],0))</f>
        <v>Ranger</v>
      </c>
      <c r="H245" t="str">
        <f>INDEX(equipos[nombre],MATCH(players_equipos[[#This Row],[team_id]],equipos[team_id],0))</f>
        <v>Racrini</v>
      </c>
    </row>
    <row r="246" spans="1:8" x14ac:dyDescent="0.25">
      <c r="A246">
        <v>1065825</v>
      </c>
      <c r="B246">
        <v>96</v>
      </c>
      <c r="C246" s="11">
        <f>INDEX(equipos[puntos],MATCH(players_equipos[[#This Row],[team_id]],equipos[team_id],0))</f>
        <v>200</v>
      </c>
      <c r="D246" s="16">
        <f>INDEX(equipos[torneo],MATCH(players_equipos[[#This Row],[team_id]],equipos[team_id],0))</f>
        <v>2</v>
      </c>
      <c r="E246" s="17">
        <f>INDEX(equipos[casa],MATCH(players_equipos[[#This Row],[team_id]],equipos[team_id],0))</f>
        <v>0</v>
      </c>
      <c r="F246" s="4">
        <f>INDEX(torneos[activo],MATCH(players_equipos[[#This Row],[torneo]],torneos[torneo_id],0))</f>
        <v>0</v>
      </c>
      <c r="G246" s="18" t="str">
        <f>INDEX(equipos[categoria],MATCH(players_equipos[[#This Row],[team_id]],equipos[team_id],0))</f>
        <v>Ranger</v>
      </c>
      <c r="H246" t="str">
        <f>INDEX(equipos[nombre],MATCH(players_equipos[[#This Row],[team_id]],equipos[team_id],0))</f>
        <v>Racrini</v>
      </c>
    </row>
    <row r="247" spans="1:8" x14ac:dyDescent="0.25">
      <c r="A247">
        <v>1072413</v>
      </c>
      <c r="B247">
        <v>95</v>
      </c>
      <c r="C247" s="11">
        <f>INDEX(equipos[puntos],MATCH(players_equipos[[#This Row],[team_id]],equipos[team_id],0))</f>
        <v>0</v>
      </c>
      <c r="D247" s="16">
        <f>INDEX(equipos[torneo],MATCH(players_equipos[[#This Row],[team_id]],equipos[team_id],0))</f>
        <v>2</v>
      </c>
      <c r="E247" s="17">
        <f>INDEX(equipos[casa],MATCH(players_equipos[[#This Row],[team_id]],equipos[team_id],0))</f>
        <v>0</v>
      </c>
      <c r="F247" s="4">
        <f>INDEX(torneos[activo],MATCH(players_equipos[[#This Row],[torneo]],torneos[torneo_id],0))</f>
        <v>0</v>
      </c>
      <c r="G247" s="18" t="str">
        <f>INDEX(equipos[categoria],MATCH(players_equipos[[#This Row],[team_id]],equipos[team_id],0))</f>
        <v>Sumo</v>
      </c>
      <c r="H247" t="str">
        <f>INDEX(equipos[nombre],MATCH(players_equipos[[#This Row],[team_id]],equipos[team_id],0))</f>
        <v>Camioneta 4x4</v>
      </c>
    </row>
    <row r="248" spans="1:8" x14ac:dyDescent="0.25">
      <c r="A248">
        <v>1066015</v>
      </c>
      <c r="B248">
        <v>95</v>
      </c>
      <c r="C248" s="11">
        <f>INDEX(equipos[puntos],MATCH(players_equipos[[#This Row],[team_id]],equipos[team_id],0))</f>
        <v>0</v>
      </c>
      <c r="D248" s="16">
        <f>INDEX(equipos[torneo],MATCH(players_equipos[[#This Row],[team_id]],equipos[team_id],0))</f>
        <v>2</v>
      </c>
      <c r="E248" s="17">
        <f>INDEX(equipos[casa],MATCH(players_equipos[[#This Row],[team_id]],equipos[team_id],0))</f>
        <v>0</v>
      </c>
      <c r="F248" s="4">
        <f>INDEX(torneos[activo],MATCH(players_equipos[[#This Row],[torneo]],torneos[torneo_id],0))</f>
        <v>0</v>
      </c>
      <c r="G248" s="18" t="str">
        <f>INDEX(equipos[categoria],MATCH(players_equipos[[#This Row],[team_id]],equipos[team_id],0))</f>
        <v>Sumo</v>
      </c>
      <c r="H248" t="str">
        <f>INDEX(equipos[nombre],MATCH(players_equipos[[#This Row],[team_id]],equipos[team_id],0))</f>
        <v>Camioneta 4x4</v>
      </c>
    </row>
    <row r="249" spans="1:8" x14ac:dyDescent="0.25">
      <c r="A249">
        <v>1073482</v>
      </c>
      <c r="B249">
        <v>94</v>
      </c>
      <c r="C249" s="11">
        <f>INDEX(equipos[puntos],MATCH(players_equipos[[#This Row],[team_id]],equipos[team_id],0))</f>
        <v>900</v>
      </c>
      <c r="D249" s="16">
        <f>INDEX(equipos[torneo],MATCH(players_equipos[[#This Row],[team_id]],equipos[team_id],0))</f>
        <v>2</v>
      </c>
      <c r="E249" s="17">
        <f>INDEX(equipos[casa],MATCH(players_equipos[[#This Row],[team_id]],equipos[team_id],0))</f>
        <v>0</v>
      </c>
      <c r="F249" s="4">
        <f>INDEX(torneos[activo],MATCH(players_equipos[[#This Row],[torneo]],torneos[torneo_id],0))</f>
        <v>0</v>
      </c>
      <c r="G249" s="18" t="str">
        <f>INDEX(equipos[categoria],MATCH(players_equipos[[#This Row],[team_id]],equipos[team_id],0))</f>
        <v>Monster</v>
      </c>
      <c r="H249" t="str">
        <f>INDEX(equipos[nombre],MATCH(players_equipos[[#This Row],[team_id]],equipos[team_id],0))</f>
        <v>El Undertaker</v>
      </c>
    </row>
    <row r="250" spans="1:8" x14ac:dyDescent="0.25">
      <c r="A250">
        <v>1084776</v>
      </c>
      <c r="B250">
        <v>94</v>
      </c>
      <c r="C250" s="11">
        <f>INDEX(equipos[puntos],MATCH(players_equipos[[#This Row],[team_id]],equipos[team_id],0))</f>
        <v>900</v>
      </c>
      <c r="D250" s="16">
        <f>INDEX(equipos[torneo],MATCH(players_equipos[[#This Row],[team_id]],equipos[team_id],0))</f>
        <v>2</v>
      </c>
      <c r="E250" s="17">
        <f>INDEX(equipos[casa],MATCH(players_equipos[[#This Row],[team_id]],equipos[team_id],0))</f>
        <v>0</v>
      </c>
      <c r="F250" s="4">
        <f>INDEX(torneos[activo],MATCH(players_equipos[[#This Row],[torneo]],torneos[torneo_id],0))</f>
        <v>0</v>
      </c>
      <c r="G250" s="18" t="str">
        <f>INDEX(equipos[categoria],MATCH(players_equipos[[#This Row],[team_id]],equipos[team_id],0))</f>
        <v>Monster</v>
      </c>
      <c r="H250" t="str">
        <f>INDEX(equipos[nombre],MATCH(players_equipos[[#This Row],[team_id]],equipos[team_id],0))</f>
        <v>El Undertaker</v>
      </c>
    </row>
    <row r="251" spans="1:8" x14ac:dyDescent="0.25">
      <c r="A251">
        <v>1084550</v>
      </c>
      <c r="B251">
        <v>94</v>
      </c>
      <c r="C251" s="11">
        <f>INDEX(equipos[puntos],MATCH(players_equipos[[#This Row],[team_id]],equipos[team_id],0))</f>
        <v>900</v>
      </c>
      <c r="D251" s="16">
        <f>INDEX(equipos[torneo],MATCH(players_equipos[[#This Row],[team_id]],equipos[team_id],0))</f>
        <v>2</v>
      </c>
      <c r="E251" s="17">
        <f>INDEX(equipos[casa],MATCH(players_equipos[[#This Row],[team_id]],equipos[team_id],0))</f>
        <v>0</v>
      </c>
      <c r="F251" s="4">
        <f>INDEX(torneos[activo],MATCH(players_equipos[[#This Row],[torneo]],torneos[torneo_id],0))</f>
        <v>0</v>
      </c>
      <c r="G251" s="18" t="str">
        <f>INDEX(equipos[categoria],MATCH(players_equipos[[#This Row],[team_id]],equipos[team_id],0))</f>
        <v>Monster</v>
      </c>
      <c r="H251" t="str">
        <f>INDEX(equipos[nombre],MATCH(players_equipos[[#This Row],[team_id]],equipos[team_id],0))</f>
        <v>El Undertaker</v>
      </c>
    </row>
    <row r="252" spans="1:8" x14ac:dyDescent="0.25">
      <c r="A252">
        <v>1077061</v>
      </c>
      <c r="B252">
        <v>93</v>
      </c>
      <c r="C252" s="11">
        <f>INDEX(equipos[puntos],MATCH(players_equipos[[#This Row],[team_id]],equipos[team_id],0))</f>
        <v>900</v>
      </c>
      <c r="D252" s="16">
        <f>INDEX(equipos[torneo],MATCH(players_equipos[[#This Row],[team_id]],equipos[team_id],0))</f>
        <v>2</v>
      </c>
      <c r="E252" s="17">
        <f>INDEX(equipos[casa],MATCH(players_equipos[[#This Row],[team_id]],equipos[team_id],0))</f>
        <v>0</v>
      </c>
      <c r="F252" s="4">
        <f>INDEX(torneos[activo],MATCH(players_equipos[[#This Row],[torneo]],torneos[torneo_id],0))</f>
        <v>0</v>
      </c>
      <c r="G252" s="18" t="str">
        <f>INDEX(equipos[categoria],MATCH(players_equipos[[#This Row],[team_id]],equipos[team_id],0))</f>
        <v>Monster</v>
      </c>
      <c r="H252" t="str">
        <f>INDEX(equipos[nombre],MATCH(players_equipos[[#This Row],[team_id]],equipos[team_id],0))</f>
        <v>RPR-X</v>
      </c>
    </row>
    <row r="253" spans="1:8" x14ac:dyDescent="0.25">
      <c r="A253">
        <v>1085263</v>
      </c>
      <c r="B253">
        <v>93</v>
      </c>
      <c r="C253" s="11">
        <f>INDEX(equipos[puntos],MATCH(players_equipos[[#This Row],[team_id]],equipos[team_id],0))</f>
        <v>900</v>
      </c>
      <c r="D253" s="16">
        <f>INDEX(equipos[torneo],MATCH(players_equipos[[#This Row],[team_id]],equipos[team_id],0))</f>
        <v>2</v>
      </c>
      <c r="E253" s="17">
        <f>INDEX(equipos[casa],MATCH(players_equipos[[#This Row],[team_id]],equipos[team_id],0))</f>
        <v>0</v>
      </c>
      <c r="F253" s="4">
        <f>INDEX(torneos[activo],MATCH(players_equipos[[#This Row],[torneo]],torneos[torneo_id],0))</f>
        <v>0</v>
      </c>
      <c r="G253" s="18" t="str">
        <f>INDEX(equipos[categoria],MATCH(players_equipos[[#This Row],[team_id]],equipos[team_id],0))</f>
        <v>Monster</v>
      </c>
      <c r="H253" t="str">
        <f>INDEX(equipos[nombre],MATCH(players_equipos[[#This Row],[team_id]],equipos[team_id],0))</f>
        <v>RPR-X</v>
      </c>
    </row>
    <row r="254" spans="1:8" x14ac:dyDescent="0.25">
      <c r="A254">
        <v>1072499</v>
      </c>
      <c r="B254">
        <v>93</v>
      </c>
      <c r="C254" s="11">
        <f>INDEX(equipos[puntos],MATCH(players_equipos[[#This Row],[team_id]],equipos[team_id],0))</f>
        <v>900</v>
      </c>
      <c r="D254" s="16">
        <f>INDEX(equipos[torneo],MATCH(players_equipos[[#This Row],[team_id]],equipos[team_id],0))</f>
        <v>2</v>
      </c>
      <c r="E254" s="17">
        <f>INDEX(equipos[casa],MATCH(players_equipos[[#This Row],[team_id]],equipos[team_id],0))</f>
        <v>0</v>
      </c>
      <c r="F254" s="4">
        <f>INDEX(torneos[activo],MATCH(players_equipos[[#This Row],[torneo]],torneos[torneo_id],0))</f>
        <v>0</v>
      </c>
      <c r="G254" s="18" t="str">
        <f>INDEX(equipos[categoria],MATCH(players_equipos[[#This Row],[team_id]],equipos[team_id],0))</f>
        <v>Monster</v>
      </c>
      <c r="H254" t="str">
        <f>INDEX(equipos[nombre],MATCH(players_equipos[[#This Row],[team_id]],equipos[team_id],0))</f>
        <v>RPR-X</v>
      </c>
    </row>
    <row r="255" spans="1:8" x14ac:dyDescent="0.25">
      <c r="A255">
        <v>1075188</v>
      </c>
      <c r="B255">
        <v>92</v>
      </c>
      <c r="C255" s="11">
        <f>INDEX(equipos[puntos],MATCH(players_equipos[[#This Row],[team_id]],equipos[team_id],0))</f>
        <v>200</v>
      </c>
      <c r="D255" s="16">
        <f>INDEX(equipos[torneo],MATCH(players_equipos[[#This Row],[team_id]],equipos[team_id],0))</f>
        <v>2</v>
      </c>
      <c r="E255" s="17">
        <f>INDEX(equipos[casa],MATCH(players_equipos[[#This Row],[team_id]],equipos[team_id],0))</f>
        <v>0</v>
      </c>
      <c r="F255" s="4">
        <f>INDEX(torneos[activo],MATCH(players_equipos[[#This Row],[torneo]],torneos[torneo_id],0))</f>
        <v>0</v>
      </c>
      <c r="G255" s="18" t="str">
        <f>INDEX(equipos[categoria],MATCH(players_equipos[[#This Row],[team_id]],equipos[team_id],0))</f>
        <v>Monster</v>
      </c>
      <c r="H255" t="str">
        <f>INDEX(equipos[nombre],MATCH(players_equipos[[#This Row],[team_id]],equipos[team_id],0))</f>
        <v>Speedy GME*</v>
      </c>
    </row>
    <row r="256" spans="1:8" x14ac:dyDescent="0.25">
      <c r="A256">
        <v>1077416</v>
      </c>
      <c r="B256">
        <v>92</v>
      </c>
      <c r="C256" s="11">
        <f>INDEX(equipos[puntos],MATCH(players_equipos[[#This Row],[team_id]],equipos[team_id],0))</f>
        <v>200</v>
      </c>
      <c r="D256" s="16">
        <f>INDEX(equipos[torneo],MATCH(players_equipos[[#This Row],[team_id]],equipos[team_id],0))</f>
        <v>2</v>
      </c>
      <c r="E256" s="17">
        <f>INDEX(equipos[casa],MATCH(players_equipos[[#This Row],[team_id]],equipos[team_id],0))</f>
        <v>0</v>
      </c>
      <c r="F256" s="4">
        <f>INDEX(torneos[activo],MATCH(players_equipos[[#This Row],[torneo]],torneos[torneo_id],0))</f>
        <v>0</v>
      </c>
      <c r="G256" s="18" t="str">
        <f>INDEX(equipos[categoria],MATCH(players_equipos[[#This Row],[team_id]],equipos[team_id],0))</f>
        <v>Monster</v>
      </c>
      <c r="H256" t="str">
        <f>INDEX(equipos[nombre],MATCH(players_equipos[[#This Row],[team_id]],equipos[team_id],0))</f>
        <v>Speedy GME*</v>
      </c>
    </row>
    <row r="257" spans="1:8" x14ac:dyDescent="0.25">
      <c r="A257">
        <v>1075039</v>
      </c>
      <c r="B257">
        <v>92</v>
      </c>
      <c r="C257" s="11">
        <f>INDEX(equipos[puntos],MATCH(players_equipos[[#This Row],[team_id]],equipos[team_id],0))</f>
        <v>200</v>
      </c>
      <c r="D257" s="16">
        <f>INDEX(equipos[torneo],MATCH(players_equipos[[#This Row],[team_id]],equipos[team_id],0))</f>
        <v>2</v>
      </c>
      <c r="E257" s="17">
        <f>INDEX(equipos[casa],MATCH(players_equipos[[#This Row],[team_id]],equipos[team_id],0))</f>
        <v>0</v>
      </c>
      <c r="F257" s="4">
        <f>INDEX(torneos[activo],MATCH(players_equipos[[#This Row],[torneo]],torneos[torneo_id],0))</f>
        <v>0</v>
      </c>
      <c r="G257" s="18" t="str">
        <f>INDEX(equipos[categoria],MATCH(players_equipos[[#This Row],[team_id]],equipos[team_id],0))</f>
        <v>Monster</v>
      </c>
      <c r="H257" t="str">
        <f>INDEX(equipos[nombre],MATCH(players_equipos[[#This Row],[team_id]],equipos[team_id],0))</f>
        <v>Speedy GME*</v>
      </c>
    </row>
    <row r="258" spans="1:8" x14ac:dyDescent="0.25">
      <c r="A258">
        <v>1084456</v>
      </c>
      <c r="B258">
        <v>91</v>
      </c>
      <c r="C258" s="11">
        <f>INDEX(equipos[puntos],MATCH(players_equipos[[#This Row],[team_id]],equipos[team_id],0))</f>
        <v>200</v>
      </c>
      <c r="D258" s="16">
        <f>INDEX(equipos[torneo],MATCH(players_equipos[[#This Row],[team_id]],equipos[team_id],0))</f>
        <v>2</v>
      </c>
      <c r="E258" s="17">
        <f>INDEX(equipos[casa],MATCH(players_equipos[[#This Row],[team_id]],equipos[team_id],0))</f>
        <v>0</v>
      </c>
      <c r="F258" s="4">
        <f>INDEX(torneos[activo],MATCH(players_equipos[[#This Row],[torneo]],torneos[torneo_id],0))</f>
        <v>0</v>
      </c>
      <c r="G258" s="18" t="str">
        <f>INDEX(equipos[categoria],MATCH(players_equipos[[#This Row],[team_id]],equipos[team_id],0))</f>
        <v>Monster</v>
      </c>
      <c r="H258" t="str">
        <f>INDEX(equipos[nombre],MATCH(players_equipos[[#This Row],[team_id]],equipos[team_id],0))</f>
        <v>Equipo: NDE; Robot:Oie-C</v>
      </c>
    </row>
    <row r="259" spans="1:8" x14ac:dyDescent="0.25">
      <c r="A259">
        <v>1077943</v>
      </c>
      <c r="B259">
        <v>91</v>
      </c>
      <c r="C259" s="11">
        <f>INDEX(equipos[puntos],MATCH(players_equipos[[#This Row],[team_id]],equipos[team_id],0))</f>
        <v>200</v>
      </c>
      <c r="D259" s="16">
        <f>INDEX(equipos[torneo],MATCH(players_equipos[[#This Row],[team_id]],equipos[team_id],0))</f>
        <v>2</v>
      </c>
      <c r="E259" s="17">
        <f>INDEX(equipos[casa],MATCH(players_equipos[[#This Row],[team_id]],equipos[team_id],0))</f>
        <v>0</v>
      </c>
      <c r="F259" s="4">
        <f>INDEX(torneos[activo],MATCH(players_equipos[[#This Row],[torneo]],torneos[torneo_id],0))</f>
        <v>0</v>
      </c>
      <c r="G259" s="18" t="str">
        <f>INDEX(equipos[categoria],MATCH(players_equipos[[#This Row],[team_id]],equipos[team_id],0))</f>
        <v>Monster</v>
      </c>
      <c r="H259" t="str">
        <f>INDEX(equipos[nombre],MATCH(players_equipos[[#This Row],[team_id]],equipos[team_id],0))</f>
        <v>Equipo: NDE; Robot:Oie-C</v>
      </c>
    </row>
    <row r="260" spans="1:8" x14ac:dyDescent="0.25">
      <c r="A260">
        <v>1074529</v>
      </c>
      <c r="B260">
        <v>91</v>
      </c>
      <c r="C260" s="11">
        <f>INDEX(equipos[puntos],MATCH(players_equipos[[#This Row],[team_id]],equipos[team_id],0))</f>
        <v>200</v>
      </c>
      <c r="D260" s="16">
        <f>INDEX(equipos[torneo],MATCH(players_equipos[[#This Row],[team_id]],equipos[team_id],0))</f>
        <v>2</v>
      </c>
      <c r="E260" s="17">
        <f>INDEX(equipos[casa],MATCH(players_equipos[[#This Row],[team_id]],equipos[team_id],0))</f>
        <v>0</v>
      </c>
      <c r="F260" s="4">
        <f>INDEX(torneos[activo],MATCH(players_equipos[[#This Row],[torneo]],torneos[torneo_id],0))</f>
        <v>0</v>
      </c>
      <c r="G260" s="18" t="str">
        <f>INDEX(equipos[categoria],MATCH(players_equipos[[#This Row],[team_id]],equipos[team_id],0))</f>
        <v>Monster</v>
      </c>
      <c r="H260" t="str">
        <f>INDEX(equipos[nombre],MATCH(players_equipos[[#This Row],[team_id]],equipos[team_id],0))</f>
        <v>Equipo: NDE; Robot:Oie-C</v>
      </c>
    </row>
    <row r="261" spans="1:8" x14ac:dyDescent="0.25">
      <c r="A261">
        <v>1085027</v>
      </c>
      <c r="B261">
        <v>90</v>
      </c>
      <c r="C261" s="11">
        <f>INDEX(equipos[puntos],MATCH(players_equipos[[#This Row],[team_id]],equipos[team_id],0))</f>
        <v>200</v>
      </c>
      <c r="D261" s="16">
        <f>INDEX(equipos[torneo],MATCH(players_equipos[[#This Row],[team_id]],equipos[team_id],0))</f>
        <v>2</v>
      </c>
      <c r="E261" s="17">
        <f>INDEX(equipos[casa],MATCH(players_equipos[[#This Row],[team_id]],equipos[team_id],0))</f>
        <v>0</v>
      </c>
      <c r="F261" s="4">
        <f>INDEX(torneos[activo],MATCH(players_equipos[[#This Row],[torneo]],torneos[torneo_id],0))</f>
        <v>0</v>
      </c>
      <c r="G261" s="18" t="str">
        <f>INDEX(equipos[categoria],MATCH(players_equipos[[#This Row],[team_id]],equipos[team_id],0))</f>
        <v>Monster</v>
      </c>
      <c r="H261" t="str">
        <f>INDEX(equipos[nombre],MATCH(players_equipos[[#This Row],[team_id]],equipos[team_id],0))</f>
        <v>Ragnarok</v>
      </c>
    </row>
    <row r="262" spans="1:8" x14ac:dyDescent="0.25">
      <c r="A262">
        <v>1084553</v>
      </c>
      <c r="B262">
        <v>90</v>
      </c>
      <c r="C262" s="11">
        <f>INDEX(equipos[puntos],MATCH(players_equipos[[#This Row],[team_id]],equipos[team_id],0))</f>
        <v>200</v>
      </c>
      <c r="D262" s="16">
        <f>INDEX(equipos[torneo],MATCH(players_equipos[[#This Row],[team_id]],equipos[team_id],0))</f>
        <v>2</v>
      </c>
      <c r="E262" s="17">
        <f>INDEX(equipos[casa],MATCH(players_equipos[[#This Row],[team_id]],equipos[team_id],0))</f>
        <v>0</v>
      </c>
      <c r="F262" s="4">
        <f>INDEX(torneos[activo],MATCH(players_equipos[[#This Row],[torneo]],torneos[torneo_id],0))</f>
        <v>0</v>
      </c>
      <c r="G262" s="18" t="str">
        <f>INDEX(equipos[categoria],MATCH(players_equipos[[#This Row],[team_id]],equipos[team_id],0))</f>
        <v>Monster</v>
      </c>
      <c r="H262" t="str">
        <f>INDEX(equipos[nombre],MATCH(players_equipos[[#This Row],[team_id]],equipos[team_id],0))</f>
        <v>Ragnarok</v>
      </c>
    </row>
    <row r="263" spans="1:8" x14ac:dyDescent="0.25">
      <c r="A263">
        <v>1085045</v>
      </c>
      <c r="B263">
        <v>90</v>
      </c>
      <c r="C263" s="11">
        <f>INDEX(equipos[puntos],MATCH(players_equipos[[#This Row],[team_id]],equipos[team_id],0))</f>
        <v>200</v>
      </c>
      <c r="D263" s="16">
        <f>INDEX(equipos[torneo],MATCH(players_equipos[[#This Row],[team_id]],equipos[team_id],0))</f>
        <v>2</v>
      </c>
      <c r="E263" s="17">
        <f>INDEX(equipos[casa],MATCH(players_equipos[[#This Row],[team_id]],equipos[team_id],0))</f>
        <v>0</v>
      </c>
      <c r="F263" s="4">
        <f>INDEX(torneos[activo],MATCH(players_equipos[[#This Row],[torneo]],torneos[torneo_id],0))</f>
        <v>0</v>
      </c>
      <c r="G263" s="18" t="str">
        <f>INDEX(equipos[categoria],MATCH(players_equipos[[#This Row],[team_id]],equipos[team_id],0))</f>
        <v>Monster</v>
      </c>
      <c r="H263" t="str">
        <f>INDEX(equipos[nombre],MATCH(players_equipos[[#This Row],[team_id]],equipos[team_id],0))</f>
        <v>Ragnarok</v>
      </c>
    </row>
    <row r="264" spans="1:8" x14ac:dyDescent="0.25">
      <c r="A264">
        <v>1068028</v>
      </c>
      <c r="B264">
        <v>89</v>
      </c>
      <c r="C264" s="11">
        <f>INDEX(equipos[puntos],MATCH(players_equipos[[#This Row],[team_id]],equipos[team_id],0))</f>
        <v>200</v>
      </c>
      <c r="D264" s="16">
        <f>INDEX(equipos[torneo],MATCH(players_equipos[[#This Row],[team_id]],equipos[team_id],0))</f>
        <v>2</v>
      </c>
      <c r="E264" s="17">
        <f>INDEX(equipos[casa],MATCH(players_equipos[[#This Row],[team_id]],equipos[team_id],0))</f>
        <v>0</v>
      </c>
      <c r="F264" s="4">
        <f>INDEX(torneos[activo],MATCH(players_equipos[[#This Row],[torneo]],torneos[torneo_id],0))</f>
        <v>0</v>
      </c>
      <c r="G264" s="18" t="str">
        <f>INDEX(equipos[categoria],MATCH(players_equipos[[#This Row],[team_id]],equipos[team_id],0))</f>
        <v>Ranger</v>
      </c>
      <c r="H264" t="str">
        <f>INDEX(equipos[nombre],MATCH(players_equipos[[#This Row],[team_id]],equipos[team_id],0))</f>
        <v>Maze runner</v>
      </c>
    </row>
    <row r="265" spans="1:8" x14ac:dyDescent="0.25">
      <c r="A265">
        <v>1066134</v>
      </c>
      <c r="B265">
        <v>89</v>
      </c>
      <c r="C265" s="11">
        <f>INDEX(equipos[puntos],MATCH(players_equipos[[#This Row],[team_id]],equipos[team_id],0))</f>
        <v>200</v>
      </c>
      <c r="D265" s="16">
        <f>INDEX(equipos[torneo],MATCH(players_equipos[[#This Row],[team_id]],equipos[team_id],0))</f>
        <v>2</v>
      </c>
      <c r="E265" s="17">
        <f>INDEX(equipos[casa],MATCH(players_equipos[[#This Row],[team_id]],equipos[team_id],0))</f>
        <v>0</v>
      </c>
      <c r="F265" s="4">
        <f>INDEX(torneos[activo],MATCH(players_equipos[[#This Row],[torneo]],torneos[torneo_id],0))</f>
        <v>0</v>
      </c>
      <c r="G265" s="18" t="str">
        <f>INDEX(equipos[categoria],MATCH(players_equipos[[#This Row],[team_id]],equipos[team_id],0))</f>
        <v>Ranger</v>
      </c>
      <c r="H265" t="str">
        <f>INDEX(equipos[nombre],MATCH(players_equipos[[#This Row],[team_id]],equipos[team_id],0))</f>
        <v>Maze runner</v>
      </c>
    </row>
    <row r="266" spans="1:8" x14ac:dyDescent="0.25">
      <c r="A266">
        <v>1067027</v>
      </c>
      <c r="B266">
        <v>89</v>
      </c>
      <c r="C266" s="11">
        <f>INDEX(equipos[puntos],MATCH(players_equipos[[#This Row],[team_id]],equipos[team_id],0))</f>
        <v>200</v>
      </c>
      <c r="D266" s="16">
        <f>INDEX(equipos[torneo],MATCH(players_equipos[[#This Row],[team_id]],equipos[team_id],0))</f>
        <v>2</v>
      </c>
      <c r="E266" s="17">
        <f>INDEX(equipos[casa],MATCH(players_equipos[[#This Row],[team_id]],equipos[team_id],0))</f>
        <v>0</v>
      </c>
      <c r="F266" s="4">
        <f>INDEX(torneos[activo],MATCH(players_equipos[[#This Row],[torneo]],torneos[torneo_id],0))</f>
        <v>0</v>
      </c>
      <c r="G266" s="18" t="str">
        <f>INDEX(equipos[categoria],MATCH(players_equipos[[#This Row],[team_id]],equipos[team_id],0))</f>
        <v>Ranger</v>
      </c>
      <c r="H266" t="str">
        <f>INDEX(equipos[nombre],MATCH(players_equipos[[#This Row],[team_id]],equipos[team_id],0))</f>
        <v>Maze runner</v>
      </c>
    </row>
    <row r="267" spans="1:8" x14ac:dyDescent="0.25">
      <c r="A267">
        <v>1067129</v>
      </c>
      <c r="B267">
        <v>88</v>
      </c>
      <c r="C267" s="11">
        <f>INDEX(equipos[puntos],MATCH(players_equipos[[#This Row],[team_id]],equipos[team_id],0))</f>
        <v>0</v>
      </c>
      <c r="D267" s="16">
        <f>INDEX(equipos[torneo],MATCH(players_equipos[[#This Row],[team_id]],equipos[team_id],0))</f>
        <v>2</v>
      </c>
      <c r="E267" s="17">
        <f>INDEX(equipos[casa],MATCH(players_equipos[[#This Row],[team_id]],equipos[team_id],0))</f>
        <v>0</v>
      </c>
      <c r="F267" s="4">
        <f>INDEX(torneos[activo],MATCH(players_equipos[[#This Row],[torneo]],torneos[torneo_id],0))</f>
        <v>0</v>
      </c>
      <c r="G267" s="18" t="str">
        <f>INDEX(equipos[categoria],MATCH(players_equipos[[#This Row],[team_id]],equipos[team_id],0))</f>
        <v>Ranger</v>
      </c>
      <c r="H267" t="str">
        <f>INDEX(equipos[nombre],MATCH(players_equipos[[#This Row],[team_id]],equipos[team_id],0))</f>
        <v>Melañi</v>
      </c>
    </row>
    <row r="268" spans="1:8" x14ac:dyDescent="0.25">
      <c r="A268">
        <v>1067164</v>
      </c>
      <c r="B268">
        <v>88</v>
      </c>
      <c r="C268" s="11">
        <f>INDEX(equipos[puntos],MATCH(players_equipos[[#This Row],[team_id]],equipos[team_id],0))</f>
        <v>0</v>
      </c>
      <c r="D268" s="16">
        <f>INDEX(equipos[torneo],MATCH(players_equipos[[#This Row],[team_id]],equipos[team_id],0))</f>
        <v>2</v>
      </c>
      <c r="E268" s="17">
        <f>INDEX(equipos[casa],MATCH(players_equipos[[#This Row],[team_id]],equipos[team_id],0))</f>
        <v>0</v>
      </c>
      <c r="F268" s="4">
        <f>INDEX(torneos[activo],MATCH(players_equipos[[#This Row],[torneo]],torneos[torneo_id],0))</f>
        <v>0</v>
      </c>
      <c r="G268" s="18" t="str">
        <f>INDEX(equipos[categoria],MATCH(players_equipos[[#This Row],[team_id]],equipos[team_id],0))</f>
        <v>Ranger</v>
      </c>
      <c r="H268" t="str">
        <f>INDEX(equipos[nombre],MATCH(players_equipos[[#This Row],[team_id]],equipos[team_id],0))</f>
        <v>Melañi</v>
      </c>
    </row>
    <row r="269" spans="1:8" x14ac:dyDescent="0.25">
      <c r="A269">
        <v>1065423</v>
      </c>
      <c r="B269">
        <v>88</v>
      </c>
      <c r="C269" s="11">
        <f>INDEX(equipos[puntos],MATCH(players_equipos[[#This Row],[team_id]],equipos[team_id],0))</f>
        <v>0</v>
      </c>
      <c r="D269" s="16">
        <f>INDEX(equipos[torneo],MATCH(players_equipos[[#This Row],[team_id]],equipos[team_id],0))</f>
        <v>2</v>
      </c>
      <c r="E269" s="17">
        <f>INDEX(equipos[casa],MATCH(players_equipos[[#This Row],[team_id]],equipos[team_id],0))</f>
        <v>0</v>
      </c>
      <c r="F269" s="4">
        <f>INDEX(torneos[activo],MATCH(players_equipos[[#This Row],[torneo]],torneos[torneo_id],0))</f>
        <v>0</v>
      </c>
      <c r="G269" s="18" t="str">
        <f>INDEX(equipos[categoria],MATCH(players_equipos[[#This Row],[team_id]],equipos[team_id],0))</f>
        <v>Ranger</v>
      </c>
      <c r="H269" t="str">
        <f>INDEX(equipos[nombre],MATCH(players_equipos[[#This Row],[team_id]],equipos[team_id],0))</f>
        <v>Melañi</v>
      </c>
    </row>
    <row r="270" spans="1:8" x14ac:dyDescent="0.25">
      <c r="A270">
        <v>1075266</v>
      </c>
      <c r="B270">
        <v>87</v>
      </c>
      <c r="C270" s="11">
        <f>INDEX(equipos[puntos],MATCH(players_equipos[[#This Row],[team_id]],equipos[team_id],0))</f>
        <v>0</v>
      </c>
      <c r="D270" s="16">
        <f>INDEX(equipos[torneo],MATCH(players_equipos[[#This Row],[team_id]],equipos[team_id],0))</f>
        <v>2</v>
      </c>
      <c r="E270" s="17">
        <f>INDEX(equipos[casa],MATCH(players_equipos[[#This Row],[team_id]],equipos[team_id],0))</f>
        <v>0</v>
      </c>
      <c r="F270" s="4">
        <f>INDEX(torneos[activo],MATCH(players_equipos[[#This Row],[torneo]],torneos[torneo_id],0))</f>
        <v>0</v>
      </c>
      <c r="G270" s="18" t="str">
        <f>INDEX(equipos[categoria],MATCH(players_equipos[[#This Row],[team_id]],equipos[team_id],0))</f>
        <v>Monster</v>
      </c>
      <c r="H270" t="str">
        <f>INDEX(equipos[nombre],MATCH(players_equipos[[#This Row],[team_id]],equipos[team_id],0))</f>
        <v>MECHA WARRIOR</v>
      </c>
    </row>
    <row r="271" spans="1:8" x14ac:dyDescent="0.25">
      <c r="A271">
        <v>1075383</v>
      </c>
      <c r="B271">
        <v>87</v>
      </c>
      <c r="C271" s="11">
        <f>INDEX(equipos[puntos],MATCH(players_equipos[[#This Row],[team_id]],equipos[team_id],0))</f>
        <v>0</v>
      </c>
      <c r="D271" s="16">
        <f>INDEX(equipos[torneo],MATCH(players_equipos[[#This Row],[team_id]],equipos[team_id],0))</f>
        <v>2</v>
      </c>
      <c r="E271" s="17">
        <f>INDEX(equipos[casa],MATCH(players_equipos[[#This Row],[team_id]],equipos[team_id],0))</f>
        <v>0</v>
      </c>
      <c r="F271" s="4">
        <f>INDEX(torneos[activo],MATCH(players_equipos[[#This Row],[torneo]],torneos[torneo_id],0))</f>
        <v>0</v>
      </c>
      <c r="G271" s="18" t="str">
        <f>INDEX(equipos[categoria],MATCH(players_equipos[[#This Row],[team_id]],equipos[team_id],0))</f>
        <v>Monster</v>
      </c>
      <c r="H271" t="str">
        <f>INDEX(equipos[nombre],MATCH(players_equipos[[#This Row],[team_id]],equipos[team_id],0))</f>
        <v>MECHA WARRIOR</v>
      </c>
    </row>
    <row r="272" spans="1:8" x14ac:dyDescent="0.25">
      <c r="A272">
        <v>1069090</v>
      </c>
      <c r="B272">
        <v>87</v>
      </c>
      <c r="C272" s="11">
        <f>INDEX(equipos[puntos],MATCH(players_equipos[[#This Row],[team_id]],equipos[team_id],0))</f>
        <v>0</v>
      </c>
      <c r="D272" s="16">
        <f>INDEX(equipos[torneo],MATCH(players_equipos[[#This Row],[team_id]],equipos[team_id],0))</f>
        <v>2</v>
      </c>
      <c r="E272" s="17">
        <f>INDEX(equipos[casa],MATCH(players_equipos[[#This Row],[team_id]],equipos[team_id],0))</f>
        <v>0</v>
      </c>
      <c r="F272" s="4">
        <f>INDEX(torneos[activo],MATCH(players_equipos[[#This Row],[torneo]],torneos[torneo_id],0))</f>
        <v>0</v>
      </c>
      <c r="G272" s="18" t="str">
        <f>INDEX(equipos[categoria],MATCH(players_equipos[[#This Row],[team_id]],equipos[team_id],0))</f>
        <v>Monster</v>
      </c>
      <c r="H272" t="str">
        <f>INDEX(equipos[nombre],MATCH(players_equipos[[#This Row],[team_id]],equipos[team_id],0))</f>
        <v>MECHA WARRIOR</v>
      </c>
    </row>
    <row r="273" spans="1:8" x14ac:dyDescent="0.25">
      <c r="A273">
        <v>1070134</v>
      </c>
      <c r="B273">
        <v>86</v>
      </c>
      <c r="C273" s="11">
        <f>INDEX(equipos[puntos],MATCH(players_equipos[[#This Row],[team_id]],equipos[team_id],0))</f>
        <v>200</v>
      </c>
      <c r="D273" s="16">
        <f>INDEX(equipos[torneo],MATCH(players_equipos[[#This Row],[team_id]],equipos[team_id],0))</f>
        <v>2</v>
      </c>
      <c r="E273" s="17">
        <f>INDEX(equipos[casa],MATCH(players_equipos[[#This Row],[team_id]],equipos[team_id],0))</f>
        <v>0</v>
      </c>
      <c r="F273" s="4">
        <f>INDEX(torneos[activo],MATCH(players_equipos[[#This Row],[torneo]],torneos[torneo_id],0))</f>
        <v>0</v>
      </c>
      <c r="G273" s="18" t="str">
        <f>INDEX(equipos[categoria],MATCH(players_equipos[[#This Row],[team_id]],equipos[team_id],0))</f>
        <v>Sumo</v>
      </c>
      <c r="H273" t="str">
        <f>INDEX(equipos[nombre],MATCH(players_equipos[[#This Row],[team_id]],equipos[team_id],0))</f>
        <v>Laxus</v>
      </c>
    </row>
    <row r="274" spans="1:8" x14ac:dyDescent="0.25">
      <c r="A274">
        <v>1072121</v>
      </c>
      <c r="B274">
        <v>86</v>
      </c>
      <c r="C274" s="11">
        <f>INDEX(equipos[puntos],MATCH(players_equipos[[#This Row],[team_id]],equipos[team_id],0))</f>
        <v>200</v>
      </c>
      <c r="D274" s="16">
        <f>INDEX(equipos[torneo],MATCH(players_equipos[[#This Row],[team_id]],equipos[team_id],0))</f>
        <v>2</v>
      </c>
      <c r="E274" s="17">
        <f>INDEX(equipos[casa],MATCH(players_equipos[[#This Row],[team_id]],equipos[team_id],0))</f>
        <v>0</v>
      </c>
      <c r="F274" s="4">
        <f>INDEX(torneos[activo],MATCH(players_equipos[[#This Row],[torneo]],torneos[torneo_id],0))</f>
        <v>0</v>
      </c>
      <c r="G274" s="18" t="str">
        <f>INDEX(equipos[categoria],MATCH(players_equipos[[#This Row],[team_id]],equipos[team_id],0))</f>
        <v>Sumo</v>
      </c>
      <c r="H274" t="str">
        <f>INDEX(equipos[nombre],MATCH(players_equipos[[#This Row],[team_id]],equipos[team_id],0))</f>
        <v>Laxus</v>
      </c>
    </row>
    <row r="275" spans="1:8" x14ac:dyDescent="0.25">
      <c r="A275">
        <v>1070571</v>
      </c>
      <c r="B275">
        <v>86</v>
      </c>
      <c r="C275" s="11">
        <f>INDEX(equipos[puntos],MATCH(players_equipos[[#This Row],[team_id]],equipos[team_id],0))</f>
        <v>200</v>
      </c>
      <c r="D275" s="16">
        <f>INDEX(equipos[torneo],MATCH(players_equipos[[#This Row],[team_id]],equipos[team_id],0))</f>
        <v>2</v>
      </c>
      <c r="E275" s="17">
        <f>INDEX(equipos[casa],MATCH(players_equipos[[#This Row],[team_id]],equipos[team_id],0))</f>
        <v>0</v>
      </c>
      <c r="F275" s="4">
        <f>INDEX(torneos[activo],MATCH(players_equipos[[#This Row],[torneo]],torneos[torneo_id],0))</f>
        <v>0</v>
      </c>
      <c r="G275" s="18" t="str">
        <f>INDEX(equipos[categoria],MATCH(players_equipos[[#This Row],[team_id]],equipos[team_id],0))</f>
        <v>Sumo</v>
      </c>
      <c r="H275" t="str">
        <f>INDEX(equipos[nombre],MATCH(players_equipos[[#This Row],[team_id]],equipos[team_id],0))</f>
        <v>Laxus</v>
      </c>
    </row>
    <row r="276" spans="1:8" x14ac:dyDescent="0.25">
      <c r="A276">
        <v>1072566</v>
      </c>
      <c r="B276">
        <v>85</v>
      </c>
      <c r="C276" s="11">
        <f>INDEX(equipos[puntos],MATCH(players_equipos[[#This Row],[team_id]],equipos[team_id],0))</f>
        <v>200</v>
      </c>
      <c r="D276" s="16">
        <f>INDEX(equipos[torneo],MATCH(players_equipos[[#This Row],[team_id]],equipos[team_id],0))</f>
        <v>2</v>
      </c>
      <c r="E276" s="17">
        <f>INDEX(equipos[casa],MATCH(players_equipos[[#This Row],[team_id]],equipos[team_id],0))</f>
        <v>0</v>
      </c>
      <c r="F276" s="4">
        <f>INDEX(torneos[activo],MATCH(players_equipos[[#This Row],[torneo]],torneos[torneo_id],0))</f>
        <v>0</v>
      </c>
      <c r="G276" s="18" t="str">
        <f>INDEX(equipos[categoria],MATCH(players_equipos[[#This Row],[team_id]],equipos[team_id],0))</f>
        <v>Sumo</v>
      </c>
      <c r="H276" t="str">
        <f>INDEX(equipos[nombre],MATCH(players_equipos[[#This Row],[team_id]],equipos[team_id],0))</f>
        <v>Curiosity 2.0</v>
      </c>
    </row>
    <row r="277" spans="1:8" x14ac:dyDescent="0.25">
      <c r="A277">
        <v>1073539</v>
      </c>
      <c r="B277">
        <v>84</v>
      </c>
      <c r="C277" s="11">
        <f>INDEX(equipos[puntos],MATCH(players_equipos[[#This Row],[team_id]],equipos[team_id],0))</f>
        <v>200</v>
      </c>
      <c r="D277" s="16">
        <f>INDEX(equipos[torneo],MATCH(players_equipos[[#This Row],[team_id]],equipos[team_id],0))</f>
        <v>2</v>
      </c>
      <c r="E277" s="17">
        <f>INDEX(equipos[casa],MATCH(players_equipos[[#This Row],[team_id]],equipos[team_id],0))</f>
        <v>0</v>
      </c>
      <c r="F277" s="4">
        <f>INDEX(torneos[activo],MATCH(players_equipos[[#This Row],[torneo]],torneos[torneo_id],0))</f>
        <v>0</v>
      </c>
      <c r="G277" s="18" t="str">
        <f>INDEX(equipos[categoria],MATCH(players_equipos[[#This Row],[team_id]],equipos[team_id],0))</f>
        <v>Monster</v>
      </c>
      <c r="H277" t="str">
        <f>INDEX(equipos[nombre],MATCH(players_equipos[[#This Row],[team_id]],equipos[team_id],0))</f>
        <v>Luxor 2.0</v>
      </c>
    </row>
    <row r="278" spans="1:8" x14ac:dyDescent="0.25">
      <c r="A278">
        <v>1074570</v>
      </c>
      <c r="B278">
        <v>84</v>
      </c>
      <c r="C278" s="11">
        <f>INDEX(equipos[puntos],MATCH(players_equipos[[#This Row],[team_id]],equipos[team_id],0))</f>
        <v>200</v>
      </c>
      <c r="D278" s="16">
        <f>INDEX(equipos[torneo],MATCH(players_equipos[[#This Row],[team_id]],equipos[team_id],0))</f>
        <v>2</v>
      </c>
      <c r="E278" s="17">
        <f>INDEX(equipos[casa],MATCH(players_equipos[[#This Row],[team_id]],equipos[team_id],0))</f>
        <v>0</v>
      </c>
      <c r="F278" s="4">
        <f>INDEX(torneos[activo],MATCH(players_equipos[[#This Row],[torneo]],torneos[torneo_id],0))</f>
        <v>0</v>
      </c>
      <c r="G278" s="18" t="str">
        <f>INDEX(equipos[categoria],MATCH(players_equipos[[#This Row],[team_id]],equipos[team_id],0))</f>
        <v>Monster</v>
      </c>
      <c r="H278" t="str">
        <f>INDEX(equipos[nombre],MATCH(players_equipos[[#This Row],[team_id]],equipos[team_id],0))</f>
        <v>Luxor 2.0</v>
      </c>
    </row>
    <row r="279" spans="1:8" x14ac:dyDescent="0.25">
      <c r="A279">
        <v>1076277</v>
      </c>
      <c r="B279">
        <v>84</v>
      </c>
      <c r="C279" s="11">
        <f>INDEX(equipos[puntos],MATCH(players_equipos[[#This Row],[team_id]],equipos[team_id],0))</f>
        <v>200</v>
      </c>
      <c r="D279" s="16">
        <f>INDEX(equipos[torneo],MATCH(players_equipos[[#This Row],[team_id]],equipos[team_id],0))</f>
        <v>2</v>
      </c>
      <c r="E279" s="17">
        <f>INDEX(equipos[casa],MATCH(players_equipos[[#This Row],[team_id]],equipos[team_id],0))</f>
        <v>0</v>
      </c>
      <c r="F279" s="4">
        <f>INDEX(torneos[activo],MATCH(players_equipos[[#This Row],[torneo]],torneos[torneo_id],0))</f>
        <v>0</v>
      </c>
      <c r="G279" s="18" t="str">
        <f>INDEX(equipos[categoria],MATCH(players_equipos[[#This Row],[team_id]],equipos[team_id],0))</f>
        <v>Monster</v>
      </c>
      <c r="H279" t="str">
        <f>INDEX(equipos[nombre],MATCH(players_equipos[[#This Row],[team_id]],equipos[team_id],0))</f>
        <v>Luxor 2.0</v>
      </c>
    </row>
    <row r="280" spans="1:8" x14ac:dyDescent="0.25">
      <c r="A280">
        <v>1072368</v>
      </c>
      <c r="B280">
        <v>83</v>
      </c>
      <c r="C280" s="11">
        <f>INDEX(equipos[puntos],MATCH(players_equipos[[#This Row],[team_id]],equipos[team_id],0))</f>
        <v>200</v>
      </c>
      <c r="D280" s="16">
        <f>INDEX(equipos[torneo],MATCH(players_equipos[[#This Row],[team_id]],equipos[team_id],0))</f>
        <v>2</v>
      </c>
      <c r="E280" s="17">
        <f>INDEX(equipos[casa],MATCH(players_equipos[[#This Row],[team_id]],equipos[team_id],0))</f>
        <v>0</v>
      </c>
      <c r="F280" s="4">
        <f>INDEX(torneos[activo],MATCH(players_equipos[[#This Row],[torneo]],torneos[torneo_id],0))</f>
        <v>0</v>
      </c>
      <c r="G280" s="18" t="str">
        <f>INDEX(equipos[categoria],MATCH(players_equipos[[#This Row],[team_id]],equipos[team_id],0))</f>
        <v>Sumo</v>
      </c>
      <c r="H280" t="str">
        <f>INDEX(equipos[nombre],MATCH(players_equipos[[#This Row],[team_id]],equipos[team_id],0))</f>
        <v>The Reapers</v>
      </c>
    </row>
    <row r="281" spans="1:8" x14ac:dyDescent="0.25">
      <c r="A281">
        <v>1069339</v>
      </c>
      <c r="B281">
        <v>83</v>
      </c>
      <c r="C281" s="11">
        <f>INDEX(equipos[puntos],MATCH(players_equipos[[#This Row],[team_id]],equipos[team_id],0))</f>
        <v>200</v>
      </c>
      <c r="D281" s="16">
        <f>INDEX(equipos[torneo],MATCH(players_equipos[[#This Row],[team_id]],equipos[team_id],0))</f>
        <v>2</v>
      </c>
      <c r="E281" s="17">
        <f>INDEX(equipos[casa],MATCH(players_equipos[[#This Row],[team_id]],equipos[team_id],0))</f>
        <v>0</v>
      </c>
      <c r="F281" s="4">
        <f>INDEX(torneos[activo],MATCH(players_equipos[[#This Row],[torneo]],torneos[torneo_id],0))</f>
        <v>0</v>
      </c>
      <c r="G281" s="18" t="str">
        <f>INDEX(equipos[categoria],MATCH(players_equipos[[#This Row],[team_id]],equipos[team_id],0))</f>
        <v>Sumo</v>
      </c>
      <c r="H281" t="str">
        <f>INDEX(equipos[nombre],MATCH(players_equipos[[#This Row],[team_id]],equipos[team_id],0))</f>
        <v>The Reapers</v>
      </c>
    </row>
    <row r="282" spans="1:8" x14ac:dyDescent="0.25">
      <c r="A282">
        <v>1002</v>
      </c>
      <c r="B282">
        <v>83</v>
      </c>
      <c r="C282" s="11">
        <f>INDEX(equipos[puntos],MATCH(players_equipos[[#This Row],[team_id]],equipos[team_id],0))</f>
        <v>200</v>
      </c>
      <c r="D282" s="16">
        <f>INDEX(equipos[torneo],MATCH(players_equipos[[#This Row],[team_id]],equipos[team_id],0))</f>
        <v>2</v>
      </c>
      <c r="E282" s="17">
        <f>INDEX(equipos[casa],MATCH(players_equipos[[#This Row],[team_id]],equipos[team_id],0))</f>
        <v>0</v>
      </c>
      <c r="F282" s="4">
        <f>INDEX(torneos[activo],MATCH(players_equipos[[#This Row],[torneo]],torneos[torneo_id],0))</f>
        <v>0</v>
      </c>
      <c r="G282" s="18" t="str">
        <f>INDEX(equipos[categoria],MATCH(players_equipos[[#This Row],[team_id]],equipos[team_id],0))</f>
        <v>Sumo</v>
      </c>
      <c r="H282" t="str">
        <f>INDEX(equipos[nombre],MATCH(players_equipos[[#This Row],[team_id]],equipos[team_id],0))</f>
        <v>The Reapers</v>
      </c>
    </row>
    <row r="283" spans="1:8" x14ac:dyDescent="0.25">
      <c r="A283">
        <v>1077961</v>
      </c>
      <c r="B283">
        <v>82</v>
      </c>
      <c r="C283" s="11">
        <f>INDEX(equipos[puntos],MATCH(players_equipos[[#This Row],[team_id]],equipos[team_id],0))</f>
        <v>400</v>
      </c>
      <c r="D283" s="16">
        <f>INDEX(equipos[torneo],MATCH(players_equipos[[#This Row],[team_id]],equipos[team_id],0))</f>
        <v>2</v>
      </c>
      <c r="E283" s="17">
        <f>INDEX(equipos[casa],MATCH(players_equipos[[#This Row],[team_id]],equipos[team_id],0))</f>
        <v>0</v>
      </c>
      <c r="F283" s="4">
        <f>INDEX(torneos[activo],MATCH(players_equipos[[#This Row],[torneo]],torneos[torneo_id],0))</f>
        <v>0</v>
      </c>
      <c r="G283" s="18" t="str">
        <f>INDEX(equipos[categoria],MATCH(players_equipos[[#This Row],[team_id]],equipos[team_id],0))</f>
        <v>Monster</v>
      </c>
      <c r="H283" t="str">
        <f>INDEX(equipos[nombre],MATCH(players_equipos[[#This Row],[team_id]],equipos[team_id],0))</f>
        <v>Omega</v>
      </c>
    </row>
    <row r="284" spans="1:8" x14ac:dyDescent="0.25">
      <c r="A284">
        <v>1077897</v>
      </c>
      <c r="B284">
        <v>82</v>
      </c>
      <c r="C284" s="11">
        <f>INDEX(equipos[puntos],MATCH(players_equipos[[#This Row],[team_id]],equipos[team_id],0))</f>
        <v>400</v>
      </c>
      <c r="D284" s="16">
        <f>INDEX(equipos[torneo],MATCH(players_equipos[[#This Row],[team_id]],equipos[team_id],0))</f>
        <v>2</v>
      </c>
      <c r="E284" s="17">
        <f>INDEX(equipos[casa],MATCH(players_equipos[[#This Row],[team_id]],equipos[team_id],0))</f>
        <v>0</v>
      </c>
      <c r="F284" s="4">
        <f>INDEX(torneos[activo],MATCH(players_equipos[[#This Row],[torneo]],torneos[torneo_id],0))</f>
        <v>0</v>
      </c>
      <c r="G284" s="18" t="str">
        <f>INDEX(equipos[categoria],MATCH(players_equipos[[#This Row],[team_id]],equipos[team_id],0))</f>
        <v>Monster</v>
      </c>
      <c r="H284" t="str">
        <f>INDEX(equipos[nombre],MATCH(players_equipos[[#This Row],[team_id]],equipos[team_id],0))</f>
        <v>Omega</v>
      </c>
    </row>
    <row r="285" spans="1:8" x14ac:dyDescent="0.25">
      <c r="A285">
        <v>1075255</v>
      </c>
      <c r="B285">
        <v>82</v>
      </c>
      <c r="C285" s="11">
        <f>INDEX(equipos[puntos],MATCH(players_equipos[[#This Row],[team_id]],equipos[team_id],0))</f>
        <v>400</v>
      </c>
      <c r="D285" s="16">
        <f>INDEX(equipos[torneo],MATCH(players_equipos[[#This Row],[team_id]],equipos[team_id],0))</f>
        <v>2</v>
      </c>
      <c r="E285" s="17">
        <f>INDEX(equipos[casa],MATCH(players_equipos[[#This Row],[team_id]],equipos[team_id],0))</f>
        <v>0</v>
      </c>
      <c r="F285" s="4">
        <f>INDEX(torneos[activo],MATCH(players_equipos[[#This Row],[torneo]],torneos[torneo_id],0))</f>
        <v>0</v>
      </c>
      <c r="G285" s="18" t="str">
        <f>INDEX(equipos[categoria],MATCH(players_equipos[[#This Row],[team_id]],equipos[team_id],0))</f>
        <v>Monster</v>
      </c>
      <c r="H285" t="str">
        <f>INDEX(equipos[nombre],MATCH(players_equipos[[#This Row],[team_id]],equipos[team_id],0))</f>
        <v>Omega</v>
      </c>
    </row>
    <row r="286" spans="1:8" x14ac:dyDescent="0.25">
      <c r="A286">
        <v>1070440</v>
      </c>
      <c r="B286">
        <v>81</v>
      </c>
      <c r="C286" s="11">
        <f>INDEX(equipos[puntos],MATCH(players_equipos[[#This Row],[team_id]],equipos[team_id],0))</f>
        <v>200</v>
      </c>
      <c r="D286" s="16">
        <f>INDEX(equipos[torneo],MATCH(players_equipos[[#This Row],[team_id]],equipos[team_id],0))</f>
        <v>2</v>
      </c>
      <c r="E286" s="17">
        <f>INDEX(equipos[casa],MATCH(players_equipos[[#This Row],[team_id]],equipos[team_id],0))</f>
        <v>0</v>
      </c>
      <c r="F286" s="4">
        <f>INDEX(torneos[activo],MATCH(players_equipos[[#This Row],[torneo]],torneos[torneo_id],0))</f>
        <v>0</v>
      </c>
      <c r="G286" s="18" t="str">
        <f>INDEX(equipos[categoria],MATCH(players_equipos[[#This Row],[team_id]],equipos[team_id],0))</f>
        <v>Sumo</v>
      </c>
      <c r="H286" t="str">
        <f>INDEX(equipos[nombre],MATCH(players_equipos[[#This Row],[team_id]],equipos[team_id],0))</f>
        <v>CHIQUI-BOT</v>
      </c>
    </row>
    <row r="287" spans="1:8" x14ac:dyDescent="0.25">
      <c r="A287">
        <v>1069764</v>
      </c>
      <c r="B287">
        <v>81</v>
      </c>
      <c r="C287" s="11">
        <f>INDEX(equipos[puntos],MATCH(players_equipos[[#This Row],[team_id]],equipos[team_id],0))</f>
        <v>200</v>
      </c>
      <c r="D287" s="16">
        <f>INDEX(equipos[torneo],MATCH(players_equipos[[#This Row],[team_id]],equipos[team_id],0))</f>
        <v>2</v>
      </c>
      <c r="E287" s="17">
        <f>INDEX(equipos[casa],MATCH(players_equipos[[#This Row],[team_id]],equipos[team_id],0))</f>
        <v>0</v>
      </c>
      <c r="F287" s="4">
        <f>INDEX(torneos[activo],MATCH(players_equipos[[#This Row],[torneo]],torneos[torneo_id],0))</f>
        <v>0</v>
      </c>
      <c r="G287" s="18" t="str">
        <f>INDEX(equipos[categoria],MATCH(players_equipos[[#This Row],[team_id]],equipos[team_id],0))</f>
        <v>Sumo</v>
      </c>
      <c r="H287" t="str">
        <f>INDEX(equipos[nombre],MATCH(players_equipos[[#This Row],[team_id]],equipos[team_id],0))</f>
        <v>CHIQUI-BOT</v>
      </c>
    </row>
    <row r="288" spans="1:8" x14ac:dyDescent="0.25">
      <c r="A288">
        <v>1070465</v>
      </c>
      <c r="B288">
        <v>81</v>
      </c>
      <c r="C288" s="11">
        <f>INDEX(equipos[puntos],MATCH(players_equipos[[#This Row],[team_id]],equipos[team_id],0))</f>
        <v>200</v>
      </c>
      <c r="D288" s="16">
        <f>INDEX(equipos[torneo],MATCH(players_equipos[[#This Row],[team_id]],equipos[team_id],0))</f>
        <v>2</v>
      </c>
      <c r="E288" s="17">
        <f>INDEX(equipos[casa],MATCH(players_equipos[[#This Row],[team_id]],equipos[team_id],0))</f>
        <v>0</v>
      </c>
      <c r="F288" s="4">
        <f>INDEX(torneos[activo],MATCH(players_equipos[[#This Row],[torneo]],torneos[torneo_id],0))</f>
        <v>0</v>
      </c>
      <c r="G288" s="18" t="str">
        <f>INDEX(equipos[categoria],MATCH(players_equipos[[#This Row],[team_id]],equipos[team_id],0))</f>
        <v>Sumo</v>
      </c>
      <c r="H288" t="str">
        <f>INDEX(equipos[nombre],MATCH(players_equipos[[#This Row],[team_id]],equipos[team_id],0))</f>
        <v>CHIQUI-BOT</v>
      </c>
    </row>
    <row r="289" spans="1:8" x14ac:dyDescent="0.25">
      <c r="A289">
        <v>1077598</v>
      </c>
      <c r="B289">
        <v>80</v>
      </c>
      <c r="C289" s="11">
        <f>INDEX(equipos[puntos],MATCH(players_equipos[[#This Row],[team_id]],equipos[team_id],0))</f>
        <v>200</v>
      </c>
      <c r="D289" s="16">
        <f>INDEX(equipos[torneo],MATCH(players_equipos[[#This Row],[team_id]],equipos[team_id],0))</f>
        <v>2</v>
      </c>
      <c r="E289" s="17">
        <f>INDEX(equipos[casa],MATCH(players_equipos[[#This Row],[team_id]],equipos[team_id],0))</f>
        <v>0</v>
      </c>
      <c r="F289" s="4">
        <f>INDEX(torneos[activo],MATCH(players_equipos[[#This Row],[torneo]],torneos[torneo_id],0))</f>
        <v>0</v>
      </c>
      <c r="G289" s="18" t="str">
        <f>INDEX(equipos[categoria],MATCH(players_equipos[[#This Row],[team_id]],equipos[team_id],0))</f>
        <v>Monster</v>
      </c>
      <c r="H289" t="str">
        <f>INDEX(equipos[nombre],MATCH(players_equipos[[#This Row],[team_id]],equipos[team_id],0))</f>
        <v>Smook</v>
      </c>
    </row>
    <row r="290" spans="1:8" x14ac:dyDescent="0.25">
      <c r="A290">
        <v>1076688</v>
      </c>
      <c r="B290">
        <v>80</v>
      </c>
      <c r="C290" s="11">
        <f>INDEX(equipos[puntos],MATCH(players_equipos[[#This Row],[team_id]],equipos[team_id],0))</f>
        <v>200</v>
      </c>
      <c r="D290" s="16">
        <f>INDEX(equipos[torneo],MATCH(players_equipos[[#This Row],[team_id]],equipos[team_id],0))</f>
        <v>2</v>
      </c>
      <c r="E290" s="17">
        <f>INDEX(equipos[casa],MATCH(players_equipos[[#This Row],[team_id]],equipos[team_id],0))</f>
        <v>0</v>
      </c>
      <c r="F290" s="4">
        <f>INDEX(torneos[activo],MATCH(players_equipos[[#This Row],[torneo]],torneos[torneo_id],0))</f>
        <v>0</v>
      </c>
      <c r="G290" s="18" t="str">
        <f>INDEX(equipos[categoria],MATCH(players_equipos[[#This Row],[team_id]],equipos[team_id],0))</f>
        <v>Monster</v>
      </c>
      <c r="H290" t="str">
        <f>INDEX(equipos[nombre],MATCH(players_equipos[[#This Row],[team_id]],equipos[team_id],0))</f>
        <v>Smook</v>
      </c>
    </row>
    <row r="291" spans="1:8" x14ac:dyDescent="0.25">
      <c r="A291">
        <v>1075154</v>
      </c>
      <c r="B291">
        <v>80</v>
      </c>
      <c r="C291" s="11">
        <f>INDEX(equipos[puntos],MATCH(players_equipos[[#This Row],[team_id]],equipos[team_id],0))</f>
        <v>200</v>
      </c>
      <c r="D291" s="16">
        <f>INDEX(equipos[torneo],MATCH(players_equipos[[#This Row],[team_id]],equipos[team_id],0))</f>
        <v>2</v>
      </c>
      <c r="E291" s="17">
        <f>INDEX(equipos[casa],MATCH(players_equipos[[#This Row],[team_id]],equipos[team_id],0))</f>
        <v>0</v>
      </c>
      <c r="F291" s="4">
        <f>INDEX(torneos[activo],MATCH(players_equipos[[#This Row],[torneo]],torneos[torneo_id],0))</f>
        <v>0</v>
      </c>
      <c r="G291" s="18" t="str">
        <f>INDEX(equipos[categoria],MATCH(players_equipos[[#This Row],[team_id]],equipos[team_id],0))</f>
        <v>Monster</v>
      </c>
      <c r="H291" t="str">
        <f>INDEX(equipos[nombre],MATCH(players_equipos[[#This Row],[team_id]],equipos[team_id],0))</f>
        <v>Smook</v>
      </c>
    </row>
    <row r="292" spans="1:8" x14ac:dyDescent="0.25">
      <c r="A292">
        <v>1077760</v>
      </c>
      <c r="B292">
        <v>79</v>
      </c>
      <c r="C292" s="11">
        <f>INDEX(equipos[puntos],MATCH(players_equipos[[#This Row],[team_id]],equipos[team_id],0))</f>
        <v>200</v>
      </c>
      <c r="D292" s="16">
        <f>INDEX(equipos[torneo],MATCH(players_equipos[[#This Row],[team_id]],equipos[team_id],0))</f>
        <v>2</v>
      </c>
      <c r="E292" s="17">
        <f>INDEX(equipos[casa],MATCH(players_equipos[[#This Row],[team_id]],equipos[team_id],0))</f>
        <v>0</v>
      </c>
      <c r="F292" s="4">
        <f>INDEX(torneos[activo],MATCH(players_equipos[[#This Row],[torneo]],torneos[torneo_id],0))</f>
        <v>0</v>
      </c>
      <c r="G292" s="15" t="str">
        <f>INDEX(equipos[categoria],MATCH(players_equipos[[#This Row],[team_id]],equipos[team_id],0))</f>
        <v>Monster</v>
      </c>
      <c r="H292" t="str">
        <f>INDEX(equipos[nombre],MATCH(players_equipos[[#This Row],[team_id]],equipos[team_id],0))</f>
        <v>Fully Defined</v>
      </c>
    </row>
    <row r="293" spans="1:8" x14ac:dyDescent="0.25">
      <c r="A293">
        <v>1077759</v>
      </c>
      <c r="B293">
        <v>79</v>
      </c>
      <c r="C293" s="11">
        <f>INDEX(equipos[puntos],MATCH(players_equipos[[#This Row],[team_id]],equipos[team_id],0))</f>
        <v>200</v>
      </c>
      <c r="D293" s="16">
        <f>INDEX(equipos[torneo],MATCH(players_equipos[[#This Row],[team_id]],equipos[team_id],0))</f>
        <v>2</v>
      </c>
      <c r="E293" s="17">
        <f>INDEX(equipos[casa],MATCH(players_equipos[[#This Row],[team_id]],equipos[team_id],0))</f>
        <v>0</v>
      </c>
      <c r="F293" s="4">
        <f>INDEX(torneos[activo],MATCH(players_equipos[[#This Row],[torneo]],torneos[torneo_id],0))</f>
        <v>0</v>
      </c>
      <c r="G293" s="18" t="str">
        <f>INDEX(equipos[categoria],MATCH(players_equipos[[#This Row],[team_id]],equipos[team_id],0))</f>
        <v>Monster</v>
      </c>
      <c r="H293" t="str">
        <f>INDEX(equipos[nombre],MATCH(players_equipos[[#This Row],[team_id]],equipos[team_id],0))</f>
        <v>Fully Defined</v>
      </c>
    </row>
    <row r="294" spans="1:8" x14ac:dyDescent="0.25">
      <c r="A294">
        <v>1077652</v>
      </c>
      <c r="B294">
        <v>79</v>
      </c>
      <c r="C294" s="11">
        <f>INDEX(equipos[puntos],MATCH(players_equipos[[#This Row],[team_id]],equipos[team_id],0))</f>
        <v>200</v>
      </c>
      <c r="D294" s="16">
        <f>INDEX(equipos[torneo],MATCH(players_equipos[[#This Row],[team_id]],equipos[team_id],0))</f>
        <v>2</v>
      </c>
      <c r="E294" s="17">
        <f>INDEX(equipos[casa],MATCH(players_equipos[[#This Row],[team_id]],equipos[team_id],0))</f>
        <v>0</v>
      </c>
      <c r="F294" s="4">
        <f>INDEX(torneos[activo],MATCH(players_equipos[[#This Row],[torneo]],torneos[torneo_id],0))</f>
        <v>0</v>
      </c>
      <c r="G294" s="18" t="str">
        <f>INDEX(equipos[categoria],MATCH(players_equipos[[#This Row],[team_id]],equipos[team_id],0))</f>
        <v>Monster</v>
      </c>
      <c r="H294" t="str">
        <f>INDEX(equipos[nombre],MATCH(players_equipos[[#This Row],[team_id]],equipos[team_id],0))</f>
        <v>Fully Defined</v>
      </c>
    </row>
    <row r="295" spans="1:8" x14ac:dyDescent="0.25">
      <c r="A295">
        <v>1071694</v>
      </c>
      <c r="B295">
        <v>78</v>
      </c>
      <c r="C295" s="11">
        <f>INDEX(equipos[puntos],MATCH(players_equipos[[#This Row],[team_id]],equipos[team_id],0))</f>
        <v>200</v>
      </c>
      <c r="D295" s="16">
        <f>INDEX(equipos[torneo],MATCH(players_equipos[[#This Row],[team_id]],equipos[team_id],0))</f>
        <v>2</v>
      </c>
      <c r="E295" s="17">
        <f>INDEX(equipos[casa],MATCH(players_equipos[[#This Row],[team_id]],equipos[team_id],0))</f>
        <v>0</v>
      </c>
      <c r="F295" s="4">
        <f>INDEX(torneos[activo],MATCH(players_equipos[[#This Row],[torneo]],torneos[torneo_id],0))</f>
        <v>0</v>
      </c>
      <c r="G295" s="18" t="str">
        <f>INDEX(equipos[categoria],MATCH(players_equipos[[#This Row],[team_id]],equipos[team_id],0))</f>
        <v>Sumo</v>
      </c>
      <c r="H295" t="str">
        <f>INDEX(equipos[nombre],MATCH(players_equipos[[#This Row],[team_id]],equipos[team_id],0))</f>
        <v>All Mighty</v>
      </c>
    </row>
    <row r="296" spans="1:8" x14ac:dyDescent="0.25">
      <c r="A296">
        <v>1071367</v>
      </c>
      <c r="B296">
        <v>78</v>
      </c>
      <c r="C296" s="11">
        <f>INDEX(equipos[puntos],MATCH(players_equipos[[#This Row],[team_id]],equipos[team_id],0))</f>
        <v>200</v>
      </c>
      <c r="D296" s="16">
        <f>INDEX(equipos[torneo],MATCH(players_equipos[[#This Row],[team_id]],equipos[team_id],0))</f>
        <v>2</v>
      </c>
      <c r="E296" s="17">
        <f>INDEX(equipos[casa],MATCH(players_equipos[[#This Row],[team_id]],equipos[team_id],0))</f>
        <v>0</v>
      </c>
      <c r="F296" s="4">
        <f>INDEX(torneos[activo],MATCH(players_equipos[[#This Row],[torneo]],torneos[torneo_id],0))</f>
        <v>0</v>
      </c>
      <c r="G296" s="18" t="str">
        <f>INDEX(equipos[categoria],MATCH(players_equipos[[#This Row],[team_id]],equipos[team_id],0))</f>
        <v>Sumo</v>
      </c>
      <c r="H296" t="str">
        <f>INDEX(equipos[nombre],MATCH(players_equipos[[#This Row],[team_id]],equipos[team_id],0))</f>
        <v>All Mighty</v>
      </c>
    </row>
    <row r="297" spans="1:8" x14ac:dyDescent="0.25">
      <c r="A297">
        <v>1070542</v>
      </c>
      <c r="B297">
        <v>78</v>
      </c>
      <c r="C297" s="11">
        <f>INDEX(equipos[puntos],MATCH(players_equipos[[#This Row],[team_id]],equipos[team_id],0))</f>
        <v>200</v>
      </c>
      <c r="D297" s="16">
        <f>INDEX(equipos[torneo],MATCH(players_equipos[[#This Row],[team_id]],equipos[team_id],0))</f>
        <v>2</v>
      </c>
      <c r="E297" s="17">
        <f>INDEX(equipos[casa],MATCH(players_equipos[[#This Row],[team_id]],equipos[team_id],0))</f>
        <v>0</v>
      </c>
      <c r="F297" s="4">
        <f>INDEX(torneos[activo],MATCH(players_equipos[[#This Row],[torneo]],torneos[torneo_id],0))</f>
        <v>0</v>
      </c>
      <c r="G297" s="18" t="str">
        <f>INDEX(equipos[categoria],MATCH(players_equipos[[#This Row],[team_id]],equipos[team_id],0))</f>
        <v>Sumo</v>
      </c>
      <c r="H297" t="str">
        <f>INDEX(equipos[nombre],MATCH(players_equipos[[#This Row],[team_id]],equipos[team_id],0))</f>
        <v>All Mighty</v>
      </c>
    </row>
    <row r="298" spans="1:8" x14ac:dyDescent="0.25">
      <c r="A298">
        <v>1070626</v>
      </c>
      <c r="B298">
        <v>77</v>
      </c>
      <c r="C298" s="11">
        <f>INDEX(equipos[puntos],MATCH(players_equipos[[#This Row],[team_id]],equipos[team_id],0))</f>
        <v>200</v>
      </c>
      <c r="D298" s="16">
        <f>INDEX(equipos[torneo],MATCH(players_equipos[[#This Row],[team_id]],equipos[team_id],0))</f>
        <v>2</v>
      </c>
      <c r="E298" s="17">
        <f>INDEX(equipos[casa],MATCH(players_equipos[[#This Row],[team_id]],equipos[team_id],0))</f>
        <v>0</v>
      </c>
      <c r="F298" s="4">
        <f>INDEX(torneos[activo],MATCH(players_equipos[[#This Row],[torneo]],torneos[torneo_id],0))</f>
        <v>0</v>
      </c>
      <c r="G298" s="18" t="str">
        <f>INDEX(equipos[categoria],MATCH(players_equipos[[#This Row],[team_id]],equipos[team_id],0))</f>
        <v>Sumo</v>
      </c>
      <c r="H298" t="str">
        <f>INDEX(equipos[nombre],MATCH(players_equipos[[#This Row],[team_id]],equipos[team_id],0))</f>
        <v>S-005</v>
      </c>
    </row>
    <row r="299" spans="1:8" x14ac:dyDescent="0.25">
      <c r="A299">
        <v>1071553</v>
      </c>
      <c r="B299">
        <v>77</v>
      </c>
      <c r="C299" s="11">
        <f>INDEX(equipos[puntos],MATCH(players_equipos[[#This Row],[team_id]],equipos[team_id],0))</f>
        <v>200</v>
      </c>
      <c r="D299" s="16">
        <f>INDEX(equipos[torneo],MATCH(players_equipos[[#This Row],[team_id]],equipos[team_id],0))</f>
        <v>2</v>
      </c>
      <c r="E299" s="17">
        <f>INDEX(equipos[casa],MATCH(players_equipos[[#This Row],[team_id]],equipos[team_id],0))</f>
        <v>0</v>
      </c>
      <c r="F299" s="4">
        <f>INDEX(torneos[activo],MATCH(players_equipos[[#This Row],[torneo]],torneos[torneo_id],0))</f>
        <v>0</v>
      </c>
      <c r="G299" s="18" t="str">
        <f>INDEX(equipos[categoria],MATCH(players_equipos[[#This Row],[team_id]],equipos[team_id],0))</f>
        <v>Sumo</v>
      </c>
      <c r="H299" t="str">
        <f>INDEX(equipos[nombre],MATCH(players_equipos[[#This Row],[team_id]],equipos[team_id],0))</f>
        <v>S-005</v>
      </c>
    </row>
    <row r="300" spans="1:8" x14ac:dyDescent="0.25">
      <c r="A300">
        <v>1071375</v>
      </c>
      <c r="B300">
        <v>77</v>
      </c>
      <c r="C300" s="11">
        <f>INDEX(equipos[puntos],MATCH(players_equipos[[#This Row],[team_id]],equipos[team_id],0))</f>
        <v>200</v>
      </c>
      <c r="D300" s="16">
        <f>INDEX(equipos[torneo],MATCH(players_equipos[[#This Row],[team_id]],equipos[team_id],0))</f>
        <v>2</v>
      </c>
      <c r="E300" s="17">
        <f>INDEX(equipos[casa],MATCH(players_equipos[[#This Row],[team_id]],equipos[team_id],0))</f>
        <v>0</v>
      </c>
      <c r="F300" s="4">
        <f>INDEX(torneos[activo],MATCH(players_equipos[[#This Row],[torneo]],torneos[torneo_id],0))</f>
        <v>0</v>
      </c>
      <c r="G300" s="18" t="str">
        <f>INDEX(equipos[categoria],MATCH(players_equipos[[#This Row],[team_id]],equipos[team_id],0))</f>
        <v>Sumo</v>
      </c>
      <c r="H300" t="str">
        <f>INDEX(equipos[nombre],MATCH(players_equipos[[#This Row],[team_id]],equipos[team_id],0))</f>
        <v>S-005</v>
      </c>
    </row>
    <row r="301" spans="1:8" x14ac:dyDescent="0.25">
      <c r="A301">
        <v>1069808</v>
      </c>
      <c r="B301">
        <v>76</v>
      </c>
      <c r="C301" s="11">
        <f>INDEX(equipos[puntos],MATCH(players_equipos[[#This Row],[team_id]],equipos[team_id],0))</f>
        <v>1400</v>
      </c>
      <c r="D301" s="16">
        <f>INDEX(equipos[torneo],MATCH(players_equipos[[#This Row],[team_id]],equipos[team_id],0))</f>
        <v>2</v>
      </c>
      <c r="E301" s="17">
        <f>INDEX(equipos[casa],MATCH(players_equipos[[#This Row],[team_id]],equipos[team_id],0))</f>
        <v>0</v>
      </c>
      <c r="F301" s="4">
        <f>INDEX(torneos[activo],MATCH(players_equipos[[#This Row],[torneo]],torneos[torneo_id],0))</f>
        <v>0</v>
      </c>
      <c r="G301" s="18" t="str">
        <f>INDEX(equipos[categoria],MATCH(players_equipos[[#This Row],[team_id]],equipos[team_id],0))</f>
        <v>Sumo</v>
      </c>
      <c r="H301" t="str">
        <f>INDEX(equipos[nombre],MATCH(players_equipos[[#This Row],[team_id]],equipos[team_id],0))</f>
        <v>Wilkin</v>
      </c>
    </row>
    <row r="302" spans="1:8" x14ac:dyDescent="0.25">
      <c r="A302">
        <v>1071240</v>
      </c>
      <c r="B302">
        <v>76</v>
      </c>
      <c r="C302" s="11">
        <f>INDEX(equipos[puntos],MATCH(players_equipos[[#This Row],[team_id]],equipos[team_id],0))</f>
        <v>1400</v>
      </c>
      <c r="D302" s="16">
        <f>INDEX(equipos[torneo],MATCH(players_equipos[[#This Row],[team_id]],equipos[team_id],0))</f>
        <v>2</v>
      </c>
      <c r="E302" s="17">
        <f>INDEX(equipos[casa],MATCH(players_equipos[[#This Row],[team_id]],equipos[team_id],0))</f>
        <v>0</v>
      </c>
      <c r="F302" s="4">
        <f>INDEX(torneos[activo],MATCH(players_equipos[[#This Row],[torneo]],torneos[torneo_id],0))</f>
        <v>0</v>
      </c>
      <c r="G302" s="18" t="str">
        <f>INDEX(equipos[categoria],MATCH(players_equipos[[#This Row],[team_id]],equipos[team_id],0))</f>
        <v>Sumo</v>
      </c>
      <c r="H302" t="str">
        <f>INDEX(equipos[nombre],MATCH(players_equipos[[#This Row],[team_id]],equipos[team_id],0))</f>
        <v>Wilkin</v>
      </c>
    </row>
    <row r="303" spans="1:8" x14ac:dyDescent="0.25">
      <c r="A303">
        <v>1073775</v>
      </c>
      <c r="B303">
        <v>76</v>
      </c>
      <c r="C303" s="11">
        <f>INDEX(equipos[puntos],MATCH(players_equipos[[#This Row],[team_id]],equipos[team_id],0))</f>
        <v>1400</v>
      </c>
      <c r="D303" s="16">
        <f>INDEX(equipos[torneo],MATCH(players_equipos[[#This Row],[team_id]],equipos[team_id],0))</f>
        <v>2</v>
      </c>
      <c r="E303" s="17">
        <f>INDEX(equipos[casa],MATCH(players_equipos[[#This Row],[team_id]],equipos[team_id],0))</f>
        <v>0</v>
      </c>
      <c r="F303" s="4">
        <f>INDEX(torneos[activo],MATCH(players_equipos[[#This Row],[torneo]],torneos[torneo_id],0))</f>
        <v>0</v>
      </c>
      <c r="G303" s="18" t="str">
        <f>INDEX(equipos[categoria],MATCH(players_equipos[[#This Row],[team_id]],equipos[team_id],0))</f>
        <v>Sumo</v>
      </c>
      <c r="H303" t="str">
        <f>INDEX(equipos[nombre],MATCH(players_equipos[[#This Row],[team_id]],equipos[team_id],0))</f>
        <v>Wilkin</v>
      </c>
    </row>
    <row r="304" spans="1:8" x14ac:dyDescent="0.25">
      <c r="A304">
        <v>1069963</v>
      </c>
      <c r="B304">
        <v>74</v>
      </c>
      <c r="C304" s="11">
        <f>INDEX(equipos[puntos],MATCH(players_equipos[[#This Row],[team_id]],equipos[team_id],0))</f>
        <v>600</v>
      </c>
      <c r="D304" s="16">
        <f>INDEX(equipos[torneo],MATCH(players_equipos[[#This Row],[team_id]],equipos[team_id],0))</f>
        <v>2</v>
      </c>
      <c r="E304" s="17">
        <f>INDEX(equipos[casa],MATCH(players_equipos[[#This Row],[team_id]],equipos[team_id],0))</f>
        <v>0</v>
      </c>
      <c r="F304" s="4">
        <f>INDEX(torneos[activo],MATCH(players_equipos[[#This Row],[torneo]],torneos[torneo_id],0))</f>
        <v>0</v>
      </c>
      <c r="G304" s="18" t="str">
        <f>INDEX(equipos[categoria],MATCH(players_equipos[[#This Row],[team_id]],equipos[team_id],0))</f>
        <v>Sumo</v>
      </c>
      <c r="H304" t="str">
        <f>INDEX(equipos[nombre],MATCH(players_equipos[[#This Row],[team_id]],equipos[team_id],0))</f>
        <v>Valkiria</v>
      </c>
    </row>
    <row r="305" spans="1:8" x14ac:dyDescent="0.25">
      <c r="A305">
        <v>1071662</v>
      </c>
      <c r="B305">
        <v>74</v>
      </c>
      <c r="C305" s="11">
        <f>INDEX(equipos[puntos],MATCH(players_equipos[[#This Row],[team_id]],equipos[team_id],0))</f>
        <v>600</v>
      </c>
      <c r="D305" s="16">
        <f>INDEX(equipos[torneo],MATCH(players_equipos[[#This Row],[team_id]],equipos[team_id],0))</f>
        <v>2</v>
      </c>
      <c r="E305" s="17">
        <f>INDEX(equipos[casa],MATCH(players_equipos[[#This Row],[team_id]],equipos[team_id],0))</f>
        <v>0</v>
      </c>
      <c r="F305" s="4">
        <f>INDEX(torneos[activo],MATCH(players_equipos[[#This Row],[torneo]],torneos[torneo_id],0))</f>
        <v>0</v>
      </c>
      <c r="G305" s="18" t="str">
        <f>INDEX(equipos[categoria],MATCH(players_equipos[[#This Row],[team_id]],equipos[team_id],0))</f>
        <v>Sumo</v>
      </c>
      <c r="H305" t="str">
        <f>INDEX(equipos[nombre],MATCH(players_equipos[[#This Row],[team_id]],equipos[team_id],0))</f>
        <v>Valkiria</v>
      </c>
    </row>
    <row r="306" spans="1:8" x14ac:dyDescent="0.25">
      <c r="A306">
        <v>1071150</v>
      </c>
      <c r="B306">
        <v>74</v>
      </c>
      <c r="C306" s="11">
        <f>INDEX(equipos[puntos],MATCH(players_equipos[[#This Row],[team_id]],equipos[team_id],0))</f>
        <v>600</v>
      </c>
      <c r="D306" s="16">
        <f>INDEX(equipos[torneo],MATCH(players_equipos[[#This Row],[team_id]],equipos[team_id],0))</f>
        <v>2</v>
      </c>
      <c r="E306" s="17">
        <f>INDEX(equipos[casa],MATCH(players_equipos[[#This Row],[team_id]],equipos[team_id],0))</f>
        <v>0</v>
      </c>
      <c r="F306" s="4">
        <f>INDEX(torneos[activo],MATCH(players_equipos[[#This Row],[torneo]],torneos[torneo_id],0))</f>
        <v>0</v>
      </c>
      <c r="G306" s="18" t="str">
        <f>INDEX(equipos[categoria],MATCH(players_equipos[[#This Row],[team_id]],equipos[team_id],0))</f>
        <v>Sumo</v>
      </c>
      <c r="H306" t="str">
        <f>INDEX(equipos[nombre],MATCH(players_equipos[[#This Row],[team_id]],equipos[team_id],0))</f>
        <v>Valkiria</v>
      </c>
    </row>
    <row r="307" spans="1:8" x14ac:dyDescent="0.25">
      <c r="A307">
        <v>1071069</v>
      </c>
      <c r="B307">
        <v>73</v>
      </c>
      <c r="C307" s="11">
        <f>INDEX(equipos[puntos],MATCH(players_equipos[[#This Row],[team_id]],equipos[team_id],0))</f>
        <v>200</v>
      </c>
      <c r="D307" s="16">
        <f>INDEX(equipos[torneo],MATCH(players_equipos[[#This Row],[team_id]],equipos[team_id],0))</f>
        <v>2</v>
      </c>
      <c r="E307" s="17">
        <f>INDEX(equipos[casa],MATCH(players_equipos[[#This Row],[team_id]],equipos[team_id],0))</f>
        <v>0</v>
      </c>
      <c r="F307" s="4">
        <f>INDEX(torneos[activo],MATCH(players_equipos[[#This Row],[torneo]],torneos[torneo_id],0))</f>
        <v>0</v>
      </c>
      <c r="G307" s="18" t="str">
        <f>INDEX(equipos[categoria],MATCH(players_equipos[[#This Row],[team_id]],equipos[team_id],0))</f>
        <v>Sumo</v>
      </c>
      <c r="H307" t="str">
        <f>INDEX(equipos[nombre],MATCH(players_equipos[[#This Row],[team_id]],equipos[team_id],0))</f>
        <v>Centinela 2.0</v>
      </c>
    </row>
    <row r="308" spans="1:8" x14ac:dyDescent="0.25">
      <c r="A308">
        <v>1071723</v>
      </c>
      <c r="B308">
        <v>73</v>
      </c>
      <c r="C308" s="11">
        <f>INDEX(equipos[puntos],MATCH(players_equipos[[#This Row],[team_id]],equipos[team_id],0))</f>
        <v>200</v>
      </c>
      <c r="D308" s="16">
        <f>INDEX(equipos[torneo],MATCH(players_equipos[[#This Row],[team_id]],equipos[team_id],0))</f>
        <v>2</v>
      </c>
      <c r="E308" s="17">
        <f>INDEX(equipos[casa],MATCH(players_equipos[[#This Row],[team_id]],equipos[team_id],0))</f>
        <v>0</v>
      </c>
      <c r="F308" s="4">
        <f>INDEX(torneos[activo],MATCH(players_equipos[[#This Row],[torneo]],torneos[torneo_id],0))</f>
        <v>0</v>
      </c>
      <c r="G308" s="18" t="str">
        <f>INDEX(equipos[categoria],MATCH(players_equipos[[#This Row],[team_id]],equipos[team_id],0))</f>
        <v>Sumo</v>
      </c>
      <c r="H308" t="str">
        <f>INDEX(equipos[nombre],MATCH(players_equipos[[#This Row],[team_id]],equipos[team_id],0))</f>
        <v>Centinela 2.0</v>
      </c>
    </row>
    <row r="309" spans="1:8" x14ac:dyDescent="0.25">
      <c r="A309">
        <v>1071383</v>
      </c>
      <c r="B309">
        <v>73</v>
      </c>
      <c r="C309" s="11">
        <f>INDEX(equipos[puntos],MATCH(players_equipos[[#This Row],[team_id]],equipos[team_id],0))</f>
        <v>200</v>
      </c>
      <c r="D309" s="16">
        <f>INDEX(equipos[torneo],MATCH(players_equipos[[#This Row],[team_id]],equipos[team_id],0))</f>
        <v>2</v>
      </c>
      <c r="E309" s="17">
        <f>INDEX(equipos[casa],MATCH(players_equipos[[#This Row],[team_id]],equipos[team_id],0))</f>
        <v>0</v>
      </c>
      <c r="F309" s="4">
        <f>INDEX(torneos[activo],MATCH(players_equipos[[#This Row],[torneo]],torneos[torneo_id],0))</f>
        <v>0</v>
      </c>
      <c r="G309" s="18" t="str">
        <f>INDEX(equipos[categoria],MATCH(players_equipos[[#This Row],[team_id]],equipos[team_id],0))</f>
        <v>Sumo</v>
      </c>
      <c r="H309" t="str">
        <f>INDEX(equipos[nombre],MATCH(players_equipos[[#This Row],[team_id]],equipos[team_id],0))</f>
        <v>Centinela 2.0</v>
      </c>
    </row>
    <row r="310" spans="1:8" x14ac:dyDescent="0.25">
      <c r="A310">
        <v>1065695</v>
      </c>
      <c r="B310">
        <v>71</v>
      </c>
      <c r="C310" s="11">
        <f>INDEX(equipos[puntos],MATCH(players_equipos[[#This Row],[team_id]],equipos[team_id],0))</f>
        <v>600</v>
      </c>
      <c r="D310" s="16">
        <f>INDEX(equipos[torneo],MATCH(players_equipos[[#This Row],[team_id]],equipos[team_id],0))</f>
        <v>2</v>
      </c>
      <c r="E310" s="17">
        <f>INDEX(equipos[casa],MATCH(players_equipos[[#This Row],[team_id]],equipos[team_id],0))</f>
        <v>0</v>
      </c>
      <c r="F310" s="4">
        <f>INDEX(torneos[activo],MATCH(players_equipos[[#This Row],[torneo]],torneos[torneo_id],0))</f>
        <v>0</v>
      </c>
      <c r="G310" s="18" t="str">
        <f>INDEX(equipos[categoria],MATCH(players_equipos[[#This Row],[team_id]],equipos[team_id],0))</f>
        <v>Sumo</v>
      </c>
      <c r="H310" t="str">
        <f>INDEX(equipos[nombre],MATCH(players_equipos[[#This Row],[team_id]],equipos[team_id],0))</f>
        <v>Harbber</v>
      </c>
    </row>
    <row r="311" spans="1:8" x14ac:dyDescent="0.25">
      <c r="A311">
        <v>1071065</v>
      </c>
      <c r="B311">
        <v>71</v>
      </c>
      <c r="C311" s="11">
        <f>INDEX(equipos[puntos],MATCH(players_equipos[[#This Row],[team_id]],equipos[team_id],0))</f>
        <v>600</v>
      </c>
      <c r="D311" s="16">
        <f>INDEX(equipos[torneo],MATCH(players_equipos[[#This Row],[team_id]],equipos[team_id],0))</f>
        <v>2</v>
      </c>
      <c r="E311" s="17">
        <f>INDEX(equipos[casa],MATCH(players_equipos[[#This Row],[team_id]],equipos[team_id],0))</f>
        <v>0</v>
      </c>
      <c r="F311" s="4">
        <f>INDEX(torneos[activo],MATCH(players_equipos[[#This Row],[torneo]],torneos[torneo_id],0))</f>
        <v>0</v>
      </c>
      <c r="G311" s="18" t="str">
        <f>INDEX(equipos[categoria],MATCH(players_equipos[[#This Row],[team_id]],equipos[team_id],0))</f>
        <v>Sumo</v>
      </c>
      <c r="H311" t="str">
        <f>INDEX(equipos[nombre],MATCH(players_equipos[[#This Row],[team_id]],equipos[team_id],0))</f>
        <v>Harbber</v>
      </c>
    </row>
    <row r="312" spans="1:8" x14ac:dyDescent="0.25">
      <c r="A312">
        <v>1067982</v>
      </c>
      <c r="B312">
        <v>71</v>
      </c>
      <c r="C312" s="11">
        <f>INDEX(equipos[puntos],MATCH(players_equipos[[#This Row],[team_id]],equipos[team_id],0))</f>
        <v>600</v>
      </c>
      <c r="D312" s="16">
        <f>INDEX(equipos[torneo],MATCH(players_equipos[[#This Row],[team_id]],equipos[team_id],0))</f>
        <v>2</v>
      </c>
      <c r="E312" s="17">
        <f>INDEX(equipos[casa],MATCH(players_equipos[[#This Row],[team_id]],equipos[team_id],0))</f>
        <v>0</v>
      </c>
      <c r="F312" s="4">
        <f>INDEX(torneos[activo],MATCH(players_equipos[[#This Row],[torneo]],torneos[torneo_id],0))</f>
        <v>0</v>
      </c>
      <c r="G312" s="18" t="str">
        <f>INDEX(equipos[categoria],MATCH(players_equipos[[#This Row],[team_id]],equipos[team_id],0))</f>
        <v>Sumo</v>
      </c>
      <c r="H312" t="str">
        <f>INDEX(equipos[nombre],MATCH(players_equipos[[#This Row],[team_id]],equipos[team_id],0))</f>
        <v>Harbber</v>
      </c>
    </row>
    <row r="313" spans="1:8" x14ac:dyDescent="0.25">
      <c r="A313">
        <v>1076686</v>
      </c>
      <c r="B313">
        <v>70</v>
      </c>
      <c r="C313" s="11">
        <f>INDEX(equipos[puntos],MATCH(players_equipos[[#This Row],[team_id]],equipos[team_id],0))</f>
        <v>200</v>
      </c>
      <c r="D313" s="16">
        <f>INDEX(equipos[torneo],MATCH(players_equipos[[#This Row],[team_id]],equipos[team_id],0))</f>
        <v>2</v>
      </c>
      <c r="E313" s="17">
        <f>INDEX(equipos[casa],MATCH(players_equipos[[#This Row],[team_id]],equipos[team_id],0))</f>
        <v>0</v>
      </c>
      <c r="F313" s="4">
        <f>INDEX(torneos[activo],MATCH(players_equipos[[#This Row],[torneo]],torneos[torneo_id],0))</f>
        <v>0</v>
      </c>
      <c r="G313" s="18" t="str">
        <f>INDEX(equipos[categoria],MATCH(players_equipos[[#This Row],[team_id]],equipos[team_id],0))</f>
        <v>Monster</v>
      </c>
      <c r="H313" t="str">
        <f>INDEX(equipos[nombre],MATCH(players_equipos[[#This Row],[team_id]],equipos[team_id],0))</f>
        <v>Rino</v>
      </c>
    </row>
    <row r="314" spans="1:8" x14ac:dyDescent="0.25">
      <c r="A314">
        <v>1076680</v>
      </c>
      <c r="B314">
        <v>70</v>
      </c>
      <c r="C314" s="11">
        <f>INDEX(equipos[puntos],MATCH(players_equipos[[#This Row],[team_id]],equipos[team_id],0))</f>
        <v>200</v>
      </c>
      <c r="D314" s="16">
        <f>INDEX(equipos[torneo],MATCH(players_equipos[[#This Row],[team_id]],equipos[team_id],0))</f>
        <v>2</v>
      </c>
      <c r="E314" s="17">
        <f>INDEX(equipos[casa],MATCH(players_equipos[[#This Row],[team_id]],equipos[team_id],0))</f>
        <v>0</v>
      </c>
      <c r="F314" s="4">
        <f>INDEX(torneos[activo],MATCH(players_equipos[[#This Row],[torneo]],torneos[torneo_id],0))</f>
        <v>0</v>
      </c>
      <c r="G314" s="18" t="str">
        <f>INDEX(equipos[categoria],MATCH(players_equipos[[#This Row],[team_id]],equipos[team_id],0))</f>
        <v>Monster</v>
      </c>
      <c r="H314" t="str">
        <f>INDEX(equipos[nombre],MATCH(players_equipos[[#This Row],[team_id]],equipos[team_id],0))</f>
        <v>Rino</v>
      </c>
    </row>
    <row r="315" spans="1:8" x14ac:dyDescent="0.25">
      <c r="A315">
        <v>1074577</v>
      </c>
      <c r="B315">
        <v>70</v>
      </c>
      <c r="C315" s="11">
        <f>INDEX(equipos[puntos],MATCH(players_equipos[[#This Row],[team_id]],equipos[team_id],0))</f>
        <v>200</v>
      </c>
      <c r="D315" s="16">
        <f>INDEX(equipos[torneo],MATCH(players_equipos[[#This Row],[team_id]],equipos[team_id],0))</f>
        <v>2</v>
      </c>
      <c r="E315" s="17">
        <f>INDEX(equipos[casa],MATCH(players_equipos[[#This Row],[team_id]],equipos[team_id],0))</f>
        <v>0</v>
      </c>
      <c r="F315" s="4">
        <f>INDEX(torneos[activo],MATCH(players_equipos[[#This Row],[torneo]],torneos[torneo_id],0))</f>
        <v>0</v>
      </c>
      <c r="G315" s="18" t="str">
        <f>INDEX(equipos[categoria],MATCH(players_equipos[[#This Row],[team_id]],equipos[team_id],0))</f>
        <v>Monster</v>
      </c>
      <c r="H315" t="str">
        <f>INDEX(equipos[nombre],MATCH(players_equipos[[#This Row],[team_id]],equipos[team_id],0))</f>
        <v>Rino</v>
      </c>
    </row>
    <row r="316" spans="1:8" x14ac:dyDescent="0.25">
      <c r="A316">
        <v>1074570</v>
      </c>
      <c r="B316">
        <v>69</v>
      </c>
      <c r="C316" s="11">
        <f>INDEX(equipos[puntos],MATCH(players_equipos[[#This Row],[team_id]],equipos[team_id],0))</f>
        <v>200</v>
      </c>
      <c r="D316" s="16">
        <f>INDEX(equipos[torneo],MATCH(players_equipos[[#This Row],[team_id]],equipos[team_id],0))</f>
        <v>2</v>
      </c>
      <c r="E316" s="17">
        <f>INDEX(equipos[casa],MATCH(players_equipos[[#This Row],[team_id]],equipos[team_id],0))</f>
        <v>0</v>
      </c>
      <c r="F316" s="4">
        <f>INDEX(torneos[activo],MATCH(players_equipos[[#This Row],[torneo]],torneos[torneo_id],0))</f>
        <v>0</v>
      </c>
      <c r="G316" s="18" t="str">
        <f>INDEX(equipos[categoria],MATCH(players_equipos[[#This Row],[team_id]],equipos[team_id],0))</f>
        <v>Monster</v>
      </c>
      <c r="H316" t="str">
        <f>INDEX(equipos[nombre],MATCH(players_equipos[[#This Row],[team_id]],equipos[team_id],0))</f>
        <v>Luxor</v>
      </c>
    </row>
    <row r="317" spans="1:8" x14ac:dyDescent="0.25">
      <c r="A317">
        <v>1073539</v>
      </c>
      <c r="B317">
        <v>69</v>
      </c>
      <c r="C317" s="11">
        <f>INDEX(equipos[puntos],MATCH(players_equipos[[#This Row],[team_id]],equipos[team_id],0))</f>
        <v>200</v>
      </c>
      <c r="D317" s="16">
        <f>INDEX(equipos[torneo],MATCH(players_equipos[[#This Row],[team_id]],equipos[team_id],0))</f>
        <v>2</v>
      </c>
      <c r="E317" s="17">
        <f>INDEX(equipos[casa],MATCH(players_equipos[[#This Row],[team_id]],equipos[team_id],0))</f>
        <v>0</v>
      </c>
      <c r="F317" s="4">
        <f>INDEX(torneos[activo],MATCH(players_equipos[[#This Row],[torneo]],torneos[torneo_id],0))</f>
        <v>0</v>
      </c>
      <c r="G317" s="18" t="str">
        <f>INDEX(equipos[categoria],MATCH(players_equipos[[#This Row],[team_id]],equipos[team_id],0))</f>
        <v>Monster</v>
      </c>
      <c r="H317" t="str">
        <f>INDEX(equipos[nombre],MATCH(players_equipos[[#This Row],[team_id]],equipos[team_id],0))</f>
        <v>Luxor</v>
      </c>
    </row>
    <row r="318" spans="1:8" x14ac:dyDescent="0.25">
      <c r="A318">
        <v>1076374</v>
      </c>
      <c r="B318">
        <v>68</v>
      </c>
      <c r="C318" s="11">
        <f>INDEX(equipos[puntos],MATCH(players_equipos[[#This Row],[team_id]],equipos[team_id],0))</f>
        <v>900</v>
      </c>
      <c r="D318" s="16">
        <f>INDEX(equipos[torneo],MATCH(players_equipos[[#This Row],[team_id]],equipos[team_id],0))</f>
        <v>2</v>
      </c>
      <c r="E318" s="17">
        <f>INDEX(equipos[casa],MATCH(players_equipos[[#This Row],[team_id]],equipos[team_id],0))</f>
        <v>0</v>
      </c>
      <c r="F318" s="4">
        <f>INDEX(torneos[activo],MATCH(players_equipos[[#This Row],[torneo]],torneos[torneo_id],0))</f>
        <v>0</v>
      </c>
      <c r="G318" s="18" t="str">
        <f>INDEX(equipos[categoria],MATCH(players_equipos[[#This Row],[team_id]],equipos[team_id],0))</f>
        <v>Monster</v>
      </c>
      <c r="H318" t="str">
        <f>INDEX(equipos[nombre],MATCH(players_equipos[[#This Row],[team_id]],equipos[team_id],0))</f>
        <v>πBot</v>
      </c>
    </row>
    <row r="319" spans="1:8" x14ac:dyDescent="0.25">
      <c r="A319">
        <v>1074686</v>
      </c>
      <c r="B319">
        <v>68</v>
      </c>
      <c r="C319" s="11">
        <f>INDEX(equipos[puntos],MATCH(players_equipos[[#This Row],[team_id]],equipos[team_id],0))</f>
        <v>900</v>
      </c>
      <c r="D319" s="16">
        <f>INDEX(equipos[torneo],MATCH(players_equipos[[#This Row],[team_id]],equipos[team_id],0))</f>
        <v>2</v>
      </c>
      <c r="E319" s="17">
        <f>INDEX(equipos[casa],MATCH(players_equipos[[#This Row],[team_id]],equipos[team_id],0))</f>
        <v>0</v>
      </c>
      <c r="F319" s="4">
        <f>INDEX(torneos[activo],MATCH(players_equipos[[#This Row],[torneo]],torneos[torneo_id],0))</f>
        <v>0</v>
      </c>
      <c r="G319" s="18" t="str">
        <f>INDEX(equipos[categoria],MATCH(players_equipos[[#This Row],[team_id]],equipos[team_id],0))</f>
        <v>Monster</v>
      </c>
      <c r="H319" t="str">
        <f>INDEX(equipos[nombre],MATCH(players_equipos[[#This Row],[team_id]],equipos[team_id],0))</f>
        <v>πBot</v>
      </c>
    </row>
    <row r="320" spans="1:8" x14ac:dyDescent="0.25">
      <c r="A320">
        <v>1077301</v>
      </c>
      <c r="B320">
        <v>68</v>
      </c>
      <c r="C320" s="11">
        <f>INDEX(equipos[puntos],MATCH(players_equipos[[#This Row],[team_id]],equipos[team_id],0))</f>
        <v>900</v>
      </c>
      <c r="D320" s="16">
        <f>INDEX(equipos[torneo],MATCH(players_equipos[[#This Row],[team_id]],equipos[team_id],0))</f>
        <v>2</v>
      </c>
      <c r="E320" s="17">
        <f>INDEX(equipos[casa],MATCH(players_equipos[[#This Row],[team_id]],equipos[team_id],0))</f>
        <v>0</v>
      </c>
      <c r="F320" s="4">
        <f>INDEX(torneos[activo],MATCH(players_equipos[[#This Row],[torneo]],torneos[torneo_id],0))</f>
        <v>0</v>
      </c>
      <c r="G320" s="18" t="str">
        <f>INDEX(equipos[categoria],MATCH(players_equipos[[#This Row],[team_id]],equipos[team_id],0))</f>
        <v>Monster</v>
      </c>
      <c r="H320" t="str">
        <f>INDEX(equipos[nombre],MATCH(players_equipos[[#This Row],[team_id]],equipos[team_id],0))</f>
        <v>πBot</v>
      </c>
    </row>
    <row r="321" spans="1:8" x14ac:dyDescent="0.25">
      <c r="A321">
        <v>1076972</v>
      </c>
      <c r="B321">
        <v>67</v>
      </c>
      <c r="C321" s="11">
        <f>INDEX(equipos[puntos],MATCH(players_equipos[[#This Row],[team_id]],equipos[team_id],0))</f>
        <v>900</v>
      </c>
      <c r="D321" s="16">
        <f>INDEX(equipos[torneo],MATCH(players_equipos[[#This Row],[team_id]],equipos[team_id],0))</f>
        <v>2</v>
      </c>
      <c r="E321" s="17">
        <f>INDEX(equipos[casa],MATCH(players_equipos[[#This Row],[team_id]],equipos[team_id],0))</f>
        <v>0</v>
      </c>
      <c r="F321" s="4">
        <f>INDEX(torneos[activo],MATCH(players_equipos[[#This Row],[torneo]],torneos[torneo_id],0))</f>
        <v>0</v>
      </c>
      <c r="G321" s="18" t="str">
        <f>INDEX(equipos[categoria],MATCH(players_equipos[[#This Row],[team_id]],equipos[team_id],0))</f>
        <v>Monster</v>
      </c>
      <c r="H321" t="str">
        <f>INDEX(equipos[nombre],MATCH(players_equipos[[#This Row],[team_id]],equipos[team_id],0))</f>
        <v>giga</v>
      </c>
    </row>
    <row r="322" spans="1:8" x14ac:dyDescent="0.25">
      <c r="A322">
        <v>1076404</v>
      </c>
      <c r="B322">
        <v>67</v>
      </c>
      <c r="C322" s="11">
        <f>INDEX(equipos[puntos],MATCH(players_equipos[[#This Row],[team_id]],equipos[team_id],0))</f>
        <v>900</v>
      </c>
      <c r="D322" s="16">
        <f>INDEX(equipos[torneo],MATCH(players_equipos[[#This Row],[team_id]],equipos[team_id],0))</f>
        <v>2</v>
      </c>
      <c r="E322" s="17">
        <f>INDEX(equipos[casa],MATCH(players_equipos[[#This Row],[team_id]],equipos[team_id],0))</f>
        <v>0</v>
      </c>
      <c r="F322" s="4">
        <f>INDEX(torneos[activo],MATCH(players_equipos[[#This Row],[torneo]],torneos[torneo_id],0))</f>
        <v>0</v>
      </c>
      <c r="G322" s="18" t="str">
        <f>INDEX(equipos[categoria],MATCH(players_equipos[[#This Row],[team_id]],equipos[team_id],0))</f>
        <v>Monster</v>
      </c>
      <c r="H322" t="str">
        <f>INDEX(equipos[nombre],MATCH(players_equipos[[#This Row],[team_id]],equipos[team_id],0))</f>
        <v>giga</v>
      </c>
    </row>
    <row r="323" spans="1:8" x14ac:dyDescent="0.25">
      <c r="A323">
        <v>1077204</v>
      </c>
      <c r="B323">
        <v>67</v>
      </c>
      <c r="C323" s="11">
        <f>INDEX(equipos[puntos],MATCH(players_equipos[[#This Row],[team_id]],equipos[team_id],0))</f>
        <v>900</v>
      </c>
      <c r="D323" s="16">
        <f>INDEX(equipos[torneo],MATCH(players_equipos[[#This Row],[team_id]],equipos[team_id],0))</f>
        <v>2</v>
      </c>
      <c r="E323" s="17">
        <f>INDEX(equipos[casa],MATCH(players_equipos[[#This Row],[team_id]],equipos[team_id],0))</f>
        <v>0</v>
      </c>
      <c r="F323" s="4">
        <f>INDEX(torneos[activo],MATCH(players_equipos[[#This Row],[torneo]],torneos[torneo_id],0))</f>
        <v>0</v>
      </c>
      <c r="G323" s="18" t="str">
        <f>INDEX(equipos[categoria],MATCH(players_equipos[[#This Row],[team_id]],equipos[team_id],0))</f>
        <v>Monster</v>
      </c>
      <c r="H323" t="str">
        <f>INDEX(equipos[nombre],MATCH(players_equipos[[#This Row],[team_id]],equipos[team_id],0))</f>
        <v>giga</v>
      </c>
    </row>
    <row r="324" spans="1:8" x14ac:dyDescent="0.25">
      <c r="A324">
        <v>1068613</v>
      </c>
      <c r="B324">
        <v>66</v>
      </c>
      <c r="C324" s="11">
        <f>INDEX(equipos[puntos],MATCH(players_equipos[[#This Row],[team_id]],equipos[team_id],0))</f>
        <v>200</v>
      </c>
      <c r="D324" s="16">
        <f>INDEX(equipos[torneo],MATCH(players_equipos[[#This Row],[team_id]],equipos[team_id],0))</f>
        <v>2</v>
      </c>
      <c r="E324" s="17">
        <f>INDEX(equipos[casa],MATCH(players_equipos[[#This Row],[team_id]],equipos[team_id],0))</f>
        <v>0</v>
      </c>
      <c r="F324" s="4">
        <f>INDEX(torneos[activo],MATCH(players_equipos[[#This Row],[torneo]],torneos[torneo_id],0))</f>
        <v>0</v>
      </c>
      <c r="G324" s="18" t="str">
        <f>INDEX(equipos[categoria],MATCH(players_equipos[[#This Row],[team_id]],equipos[team_id],0))</f>
        <v>Rover</v>
      </c>
      <c r="H324" t="str">
        <f>INDEX(equipos[nombre],MATCH(players_equipos[[#This Row],[team_id]],equipos[team_id],0))</f>
        <v>MetaBee</v>
      </c>
    </row>
    <row r="325" spans="1:8" x14ac:dyDescent="0.25">
      <c r="A325">
        <v>1076339</v>
      </c>
      <c r="B325">
        <v>64</v>
      </c>
      <c r="C325" s="11">
        <f>INDEX(equipos[puntos],MATCH(players_equipos[[#This Row],[team_id]],equipos[team_id],0))</f>
        <v>900</v>
      </c>
      <c r="D325" s="16">
        <f>INDEX(equipos[torneo],MATCH(players_equipos[[#This Row],[team_id]],equipos[team_id],0))</f>
        <v>2</v>
      </c>
      <c r="E325" s="17">
        <f>INDEX(equipos[casa],MATCH(players_equipos[[#This Row],[team_id]],equipos[team_id],0))</f>
        <v>0</v>
      </c>
      <c r="F325" s="4">
        <f>INDEX(torneos[activo],MATCH(players_equipos[[#This Row],[torneo]],torneos[torneo_id],0))</f>
        <v>0</v>
      </c>
      <c r="G325" s="18" t="str">
        <f>INDEX(equipos[categoria],MATCH(players_equipos[[#This Row],[team_id]],equipos[team_id],0))</f>
        <v>Monster</v>
      </c>
      <c r="H325" t="str">
        <f>INDEX(equipos[nombre],MATCH(players_equipos[[#This Row],[team_id]],equipos[team_id],0))</f>
        <v>Jaim-E</v>
      </c>
    </row>
    <row r="326" spans="1:8" x14ac:dyDescent="0.25">
      <c r="A326">
        <v>1077352</v>
      </c>
      <c r="B326">
        <v>64</v>
      </c>
      <c r="C326" s="11">
        <f>INDEX(equipos[puntos],MATCH(players_equipos[[#This Row],[team_id]],equipos[team_id],0))</f>
        <v>900</v>
      </c>
      <c r="D326" s="16">
        <f>INDEX(equipos[torneo],MATCH(players_equipos[[#This Row],[team_id]],equipos[team_id],0))</f>
        <v>2</v>
      </c>
      <c r="E326" s="17">
        <f>INDEX(equipos[casa],MATCH(players_equipos[[#This Row],[team_id]],equipos[team_id],0))</f>
        <v>0</v>
      </c>
      <c r="F326" s="4">
        <f>INDEX(torneos[activo],MATCH(players_equipos[[#This Row],[torneo]],torneos[torneo_id],0))</f>
        <v>0</v>
      </c>
      <c r="G326" s="18" t="str">
        <f>INDEX(equipos[categoria],MATCH(players_equipos[[#This Row],[team_id]],equipos[team_id],0))</f>
        <v>Monster</v>
      </c>
      <c r="H326" t="str">
        <f>INDEX(equipos[nombre],MATCH(players_equipos[[#This Row],[team_id]],equipos[team_id],0))</f>
        <v>Jaim-E</v>
      </c>
    </row>
    <row r="327" spans="1:8" x14ac:dyDescent="0.25">
      <c r="A327">
        <v>1074175</v>
      </c>
      <c r="B327">
        <v>64</v>
      </c>
      <c r="C327" s="11">
        <f>INDEX(equipos[puntos],MATCH(players_equipos[[#This Row],[team_id]],equipos[team_id],0))</f>
        <v>900</v>
      </c>
      <c r="D327" s="16">
        <f>INDEX(equipos[torneo],MATCH(players_equipos[[#This Row],[team_id]],equipos[team_id],0))</f>
        <v>2</v>
      </c>
      <c r="E327" s="17">
        <f>INDEX(equipos[casa],MATCH(players_equipos[[#This Row],[team_id]],equipos[team_id],0))</f>
        <v>0</v>
      </c>
      <c r="F327" s="4">
        <f>INDEX(torneos[activo],MATCH(players_equipos[[#This Row],[torneo]],torneos[torneo_id],0))</f>
        <v>0</v>
      </c>
      <c r="G327" s="18" t="str">
        <f>INDEX(equipos[categoria],MATCH(players_equipos[[#This Row],[team_id]],equipos[team_id],0))</f>
        <v>Monster</v>
      </c>
      <c r="H327" t="str">
        <f>INDEX(equipos[nombre],MATCH(players_equipos[[#This Row],[team_id]],equipos[team_id],0))</f>
        <v>Jaim-E</v>
      </c>
    </row>
    <row r="328" spans="1:8" x14ac:dyDescent="0.25">
      <c r="A328">
        <v>1075327</v>
      </c>
      <c r="B328">
        <v>62</v>
      </c>
      <c r="C328" s="11">
        <f>INDEX(equipos[puntos],MATCH(players_equipos[[#This Row],[team_id]],equipos[team_id],0))</f>
        <v>900</v>
      </c>
      <c r="D328" s="16">
        <f>INDEX(equipos[torneo],MATCH(players_equipos[[#This Row],[team_id]],equipos[team_id],0))</f>
        <v>2</v>
      </c>
      <c r="E328" s="17">
        <f>INDEX(equipos[casa],MATCH(players_equipos[[#This Row],[team_id]],equipos[team_id],0))</f>
        <v>0</v>
      </c>
      <c r="F328" s="4">
        <f>INDEX(torneos[activo],MATCH(players_equipos[[#This Row],[torneo]],torneos[torneo_id],0))</f>
        <v>0</v>
      </c>
      <c r="G328" s="18" t="str">
        <f>INDEX(equipos[categoria],MATCH(players_equipos[[#This Row],[team_id]],equipos[team_id],0))</f>
        <v>Monster</v>
      </c>
      <c r="H328" t="str">
        <f>INDEX(equipos[nombre],MATCH(players_equipos[[#This Row],[team_id]],equipos[team_id],0))</f>
        <v>Kronos</v>
      </c>
    </row>
    <row r="329" spans="1:8" x14ac:dyDescent="0.25">
      <c r="A329">
        <v>1074439</v>
      </c>
      <c r="B329">
        <v>62</v>
      </c>
      <c r="C329" s="11">
        <f>INDEX(equipos[puntos],MATCH(players_equipos[[#This Row],[team_id]],equipos[team_id],0))</f>
        <v>900</v>
      </c>
      <c r="D329" s="16">
        <f>INDEX(equipos[torneo],MATCH(players_equipos[[#This Row],[team_id]],equipos[team_id],0))</f>
        <v>2</v>
      </c>
      <c r="E329" s="17">
        <f>INDEX(equipos[casa],MATCH(players_equipos[[#This Row],[team_id]],equipos[team_id],0))</f>
        <v>0</v>
      </c>
      <c r="F329" s="4">
        <f>INDEX(torneos[activo],MATCH(players_equipos[[#This Row],[torneo]],torneos[torneo_id],0))</f>
        <v>0</v>
      </c>
      <c r="G329" s="18" t="str">
        <f>INDEX(equipos[categoria],MATCH(players_equipos[[#This Row],[team_id]],equipos[team_id],0))</f>
        <v>Monster</v>
      </c>
      <c r="H329" t="str">
        <f>INDEX(equipos[nombre],MATCH(players_equipos[[#This Row],[team_id]],equipos[team_id],0))</f>
        <v>Kronos</v>
      </c>
    </row>
    <row r="330" spans="1:8" x14ac:dyDescent="0.25">
      <c r="A330">
        <v>1073482</v>
      </c>
      <c r="B330">
        <v>62</v>
      </c>
      <c r="C330" s="11">
        <f>INDEX(equipos[puntos],MATCH(players_equipos[[#This Row],[team_id]],equipos[team_id],0))</f>
        <v>900</v>
      </c>
      <c r="D330" s="16">
        <f>INDEX(equipos[torneo],MATCH(players_equipos[[#This Row],[team_id]],equipos[team_id],0))</f>
        <v>2</v>
      </c>
      <c r="E330" s="17">
        <f>INDEX(equipos[casa],MATCH(players_equipos[[#This Row],[team_id]],equipos[team_id],0))</f>
        <v>0</v>
      </c>
      <c r="F330" s="4">
        <f>INDEX(torneos[activo],MATCH(players_equipos[[#This Row],[torneo]],torneos[torneo_id],0))</f>
        <v>0</v>
      </c>
      <c r="G330" s="18" t="str">
        <f>INDEX(equipos[categoria],MATCH(players_equipos[[#This Row],[team_id]],equipos[team_id],0))</f>
        <v>Monster</v>
      </c>
      <c r="H330" t="str">
        <f>INDEX(equipos[nombre],MATCH(players_equipos[[#This Row],[team_id]],equipos[team_id],0))</f>
        <v>Kronos</v>
      </c>
    </row>
    <row r="331" spans="1:8" x14ac:dyDescent="0.25">
      <c r="A331">
        <v>1077050</v>
      </c>
      <c r="B331">
        <v>61</v>
      </c>
      <c r="C331" s="11">
        <f>INDEX(equipos[puntos],MATCH(players_equipos[[#This Row],[team_id]],equipos[team_id],0))</f>
        <v>900</v>
      </c>
      <c r="D331" s="16">
        <f>INDEX(equipos[torneo],MATCH(players_equipos[[#This Row],[team_id]],equipos[team_id],0))</f>
        <v>2</v>
      </c>
      <c r="E331" s="17">
        <f>INDEX(equipos[casa],MATCH(players_equipos[[#This Row],[team_id]],equipos[team_id],0))</f>
        <v>0</v>
      </c>
      <c r="F331" s="4">
        <f>INDEX(torneos[activo],MATCH(players_equipos[[#This Row],[torneo]],torneos[torneo_id],0))</f>
        <v>0</v>
      </c>
      <c r="G331" s="18" t="str">
        <f>INDEX(equipos[categoria],MATCH(players_equipos[[#This Row],[team_id]],equipos[team_id],0))</f>
        <v>Monster</v>
      </c>
      <c r="H331" t="str">
        <f>INDEX(equipos[nombre],MATCH(players_equipos[[#This Row],[team_id]],equipos[team_id],0))</f>
        <v>Kratos</v>
      </c>
    </row>
    <row r="332" spans="1:8" x14ac:dyDescent="0.25">
      <c r="A332">
        <v>1075620</v>
      </c>
      <c r="B332">
        <v>61</v>
      </c>
      <c r="C332" s="11">
        <f>INDEX(equipos[puntos],MATCH(players_equipos[[#This Row],[team_id]],equipos[team_id],0))</f>
        <v>900</v>
      </c>
      <c r="D332" s="16">
        <f>INDEX(equipos[torneo],MATCH(players_equipos[[#This Row],[team_id]],equipos[team_id],0))</f>
        <v>2</v>
      </c>
      <c r="E332" s="17">
        <f>INDEX(equipos[casa],MATCH(players_equipos[[#This Row],[team_id]],equipos[team_id],0))</f>
        <v>0</v>
      </c>
      <c r="F332" s="4">
        <f>INDEX(torneos[activo],MATCH(players_equipos[[#This Row],[torneo]],torneos[torneo_id],0))</f>
        <v>0</v>
      </c>
      <c r="G332" s="18" t="str">
        <f>INDEX(equipos[categoria],MATCH(players_equipos[[#This Row],[team_id]],equipos[team_id],0))</f>
        <v>Monster</v>
      </c>
      <c r="H332" t="str">
        <f>INDEX(equipos[nombre],MATCH(players_equipos[[#This Row],[team_id]],equipos[team_id],0))</f>
        <v>Kratos</v>
      </c>
    </row>
    <row r="333" spans="1:8" x14ac:dyDescent="0.25">
      <c r="A333">
        <v>1077018</v>
      </c>
      <c r="B333">
        <v>61</v>
      </c>
      <c r="C333" s="11">
        <f>INDEX(equipos[puntos],MATCH(players_equipos[[#This Row],[team_id]],equipos[team_id],0))</f>
        <v>900</v>
      </c>
      <c r="D333" s="16">
        <f>INDEX(equipos[torneo],MATCH(players_equipos[[#This Row],[team_id]],equipos[team_id],0))</f>
        <v>2</v>
      </c>
      <c r="E333" s="17">
        <f>INDEX(equipos[casa],MATCH(players_equipos[[#This Row],[team_id]],equipos[team_id],0))</f>
        <v>0</v>
      </c>
      <c r="F333" s="4">
        <f>INDEX(torneos[activo],MATCH(players_equipos[[#This Row],[torneo]],torneos[torneo_id],0))</f>
        <v>0</v>
      </c>
      <c r="G333" s="18" t="str">
        <f>INDEX(equipos[categoria],MATCH(players_equipos[[#This Row],[team_id]],equipos[team_id],0))</f>
        <v>Monster</v>
      </c>
      <c r="H333" t="str">
        <f>INDEX(equipos[nombre],MATCH(players_equipos[[#This Row],[team_id]],equipos[team_id],0))</f>
        <v>Kratos</v>
      </c>
    </row>
    <row r="334" spans="1:8" x14ac:dyDescent="0.25">
      <c r="A334">
        <v>1069332</v>
      </c>
      <c r="B334">
        <v>60</v>
      </c>
      <c r="C334" s="11">
        <f>INDEX(equipos[puntos],MATCH(players_equipos[[#This Row],[team_id]],equipos[team_id],0))</f>
        <v>200</v>
      </c>
      <c r="D334" s="16">
        <f>INDEX(equipos[torneo],MATCH(players_equipos[[#This Row],[team_id]],equipos[team_id],0))</f>
        <v>2</v>
      </c>
      <c r="E334" s="17">
        <f>INDEX(equipos[casa],MATCH(players_equipos[[#This Row],[team_id]],equipos[team_id],0))</f>
        <v>0</v>
      </c>
      <c r="F334" s="4">
        <f>INDEX(torneos[activo],MATCH(players_equipos[[#This Row],[torneo]],torneos[torneo_id],0))</f>
        <v>0</v>
      </c>
      <c r="G334" s="18" t="str">
        <f>INDEX(equipos[categoria],MATCH(players_equipos[[#This Row],[team_id]],equipos[team_id],0))</f>
        <v>Sumo</v>
      </c>
      <c r="H334" t="str">
        <f>INDEX(equipos[nombre],MATCH(players_equipos[[#This Row],[team_id]],equipos[team_id],0))</f>
        <v>Bödvar</v>
      </c>
    </row>
    <row r="335" spans="1:8" x14ac:dyDescent="0.25">
      <c r="A335">
        <v>1068738</v>
      </c>
      <c r="B335">
        <v>60</v>
      </c>
      <c r="C335" s="11">
        <f>INDEX(equipos[puntos],MATCH(players_equipos[[#This Row],[team_id]],equipos[team_id],0))</f>
        <v>200</v>
      </c>
      <c r="D335" s="16">
        <f>INDEX(equipos[torneo],MATCH(players_equipos[[#This Row],[team_id]],equipos[team_id],0))</f>
        <v>2</v>
      </c>
      <c r="E335" s="17">
        <f>INDEX(equipos[casa],MATCH(players_equipos[[#This Row],[team_id]],equipos[team_id],0))</f>
        <v>0</v>
      </c>
      <c r="F335" s="4">
        <f>INDEX(torneos[activo],MATCH(players_equipos[[#This Row],[torneo]],torneos[torneo_id],0))</f>
        <v>0</v>
      </c>
      <c r="G335" s="18" t="str">
        <f>INDEX(equipos[categoria],MATCH(players_equipos[[#This Row],[team_id]],equipos[team_id],0))</f>
        <v>Sumo</v>
      </c>
      <c r="H335" t="str">
        <f>INDEX(equipos[nombre],MATCH(players_equipos[[#This Row],[team_id]],equipos[team_id],0))</f>
        <v>Bödvar</v>
      </c>
    </row>
    <row r="336" spans="1:8" x14ac:dyDescent="0.25">
      <c r="A336">
        <v>1071870</v>
      </c>
      <c r="B336">
        <v>60</v>
      </c>
      <c r="C336" s="11">
        <f>INDEX(equipos[puntos],MATCH(players_equipos[[#This Row],[team_id]],equipos[team_id],0))</f>
        <v>200</v>
      </c>
      <c r="D336" s="16">
        <f>INDEX(equipos[torneo],MATCH(players_equipos[[#This Row],[team_id]],equipos[team_id],0))</f>
        <v>2</v>
      </c>
      <c r="E336" s="17">
        <f>INDEX(equipos[casa],MATCH(players_equipos[[#This Row],[team_id]],equipos[team_id],0))</f>
        <v>0</v>
      </c>
      <c r="F336" s="4">
        <f>INDEX(torneos[activo],MATCH(players_equipos[[#This Row],[torneo]],torneos[torneo_id],0))</f>
        <v>0</v>
      </c>
      <c r="G336" s="18" t="str">
        <f>INDEX(equipos[categoria],MATCH(players_equipos[[#This Row],[team_id]],equipos[team_id],0))</f>
        <v>Sumo</v>
      </c>
      <c r="H336" t="str">
        <f>INDEX(equipos[nombre],MATCH(players_equipos[[#This Row],[team_id]],equipos[team_id],0))</f>
        <v>Bödvar</v>
      </c>
    </row>
    <row r="337" spans="1:8" x14ac:dyDescent="0.25">
      <c r="A337">
        <v>1068811</v>
      </c>
      <c r="B337">
        <v>59</v>
      </c>
      <c r="C337" s="11">
        <f>INDEX(equipos[puntos],MATCH(players_equipos[[#This Row],[team_id]],equipos[team_id],0))</f>
        <v>600</v>
      </c>
      <c r="D337" s="16">
        <f>INDEX(equipos[torneo],MATCH(players_equipos[[#This Row],[team_id]],equipos[team_id],0))</f>
        <v>2</v>
      </c>
      <c r="E337" s="17">
        <f>INDEX(equipos[casa],MATCH(players_equipos[[#This Row],[team_id]],equipos[team_id],0))</f>
        <v>0</v>
      </c>
      <c r="F337" s="4">
        <f>INDEX(torneos[activo],MATCH(players_equipos[[#This Row],[torneo]],torneos[torneo_id],0))</f>
        <v>0</v>
      </c>
      <c r="G337" s="18" t="str">
        <f>INDEX(equipos[categoria],MATCH(players_equipos[[#This Row],[team_id]],equipos[team_id],0))</f>
        <v>Sumo</v>
      </c>
      <c r="H337" t="str">
        <f>INDEX(equipos[nombre],MATCH(players_equipos[[#This Row],[team_id]],equipos[team_id],0))</f>
        <v>Androide 17</v>
      </c>
    </row>
    <row r="338" spans="1:8" x14ac:dyDescent="0.25">
      <c r="A338">
        <v>1070383</v>
      </c>
      <c r="B338">
        <v>59</v>
      </c>
      <c r="C338" s="11">
        <f>INDEX(equipos[puntos],MATCH(players_equipos[[#This Row],[team_id]],equipos[team_id],0))</f>
        <v>600</v>
      </c>
      <c r="D338" s="16">
        <f>INDEX(equipos[torneo],MATCH(players_equipos[[#This Row],[team_id]],equipos[team_id],0))</f>
        <v>2</v>
      </c>
      <c r="E338" s="17">
        <f>INDEX(equipos[casa],MATCH(players_equipos[[#This Row],[team_id]],equipos[team_id],0))</f>
        <v>0</v>
      </c>
      <c r="F338" s="4">
        <f>INDEX(torneos[activo],MATCH(players_equipos[[#This Row],[torneo]],torneos[torneo_id],0))</f>
        <v>0</v>
      </c>
      <c r="G338" s="18" t="str">
        <f>INDEX(equipos[categoria],MATCH(players_equipos[[#This Row],[team_id]],equipos[team_id],0))</f>
        <v>Sumo</v>
      </c>
      <c r="H338" t="str">
        <f>INDEX(equipos[nombre],MATCH(players_equipos[[#This Row],[team_id]],equipos[team_id],0))</f>
        <v>Androide 17</v>
      </c>
    </row>
    <row r="339" spans="1:8" x14ac:dyDescent="0.25">
      <c r="A339">
        <v>1071722</v>
      </c>
      <c r="B339">
        <v>59</v>
      </c>
      <c r="C339" s="11">
        <f>INDEX(equipos[puntos],MATCH(players_equipos[[#This Row],[team_id]],equipos[team_id],0))</f>
        <v>600</v>
      </c>
      <c r="D339" s="16">
        <f>INDEX(equipos[torneo],MATCH(players_equipos[[#This Row],[team_id]],equipos[team_id],0))</f>
        <v>2</v>
      </c>
      <c r="E339" s="17">
        <f>INDEX(equipos[casa],MATCH(players_equipos[[#This Row],[team_id]],equipos[team_id],0))</f>
        <v>0</v>
      </c>
      <c r="F339" s="4">
        <f>INDEX(torneos[activo],MATCH(players_equipos[[#This Row],[torneo]],torneos[torneo_id],0))</f>
        <v>0</v>
      </c>
      <c r="G339" s="18" t="str">
        <f>INDEX(equipos[categoria],MATCH(players_equipos[[#This Row],[team_id]],equipos[team_id],0))</f>
        <v>Sumo</v>
      </c>
      <c r="H339" t="str">
        <f>INDEX(equipos[nombre],MATCH(players_equipos[[#This Row],[team_id]],equipos[team_id],0))</f>
        <v>Androide 17</v>
      </c>
    </row>
    <row r="340" spans="1:8" x14ac:dyDescent="0.25">
      <c r="A340">
        <v>1070866</v>
      </c>
      <c r="B340">
        <v>57</v>
      </c>
      <c r="C340" s="11">
        <f>INDEX(equipos[puntos],MATCH(players_equipos[[#This Row],[team_id]],equipos[team_id],0))</f>
        <v>200</v>
      </c>
      <c r="D340" s="16">
        <f>INDEX(equipos[torneo],MATCH(players_equipos[[#This Row],[team_id]],equipos[team_id],0))</f>
        <v>2</v>
      </c>
      <c r="E340" s="17">
        <f>INDEX(equipos[casa],MATCH(players_equipos[[#This Row],[team_id]],equipos[team_id],0))</f>
        <v>0</v>
      </c>
      <c r="F340" s="4">
        <f>INDEX(torneos[activo],MATCH(players_equipos[[#This Row],[torneo]],torneos[torneo_id],0))</f>
        <v>0</v>
      </c>
      <c r="G340" s="18" t="str">
        <f>INDEX(equipos[categoria],MATCH(players_equipos[[#This Row],[team_id]],equipos[team_id],0))</f>
        <v>Sumo</v>
      </c>
      <c r="H340" t="str">
        <f>INDEX(equipos[nombre],MATCH(players_equipos[[#This Row],[team_id]],equipos[team_id],0))</f>
        <v>Elalfa</v>
      </c>
    </row>
    <row r="341" spans="1:8" x14ac:dyDescent="0.25">
      <c r="A341">
        <v>1070577</v>
      </c>
      <c r="B341">
        <v>57</v>
      </c>
      <c r="C341" s="11">
        <f>INDEX(equipos[puntos],MATCH(players_equipos[[#This Row],[team_id]],equipos[team_id],0))</f>
        <v>200</v>
      </c>
      <c r="D341" s="16">
        <f>INDEX(equipos[torneo],MATCH(players_equipos[[#This Row],[team_id]],equipos[team_id],0))</f>
        <v>2</v>
      </c>
      <c r="E341" s="17">
        <f>INDEX(equipos[casa],MATCH(players_equipos[[#This Row],[team_id]],equipos[team_id],0))</f>
        <v>0</v>
      </c>
      <c r="F341" s="4">
        <f>INDEX(torneos[activo],MATCH(players_equipos[[#This Row],[torneo]],torneos[torneo_id],0))</f>
        <v>0</v>
      </c>
      <c r="G341" s="18" t="str">
        <f>INDEX(equipos[categoria],MATCH(players_equipos[[#This Row],[team_id]],equipos[team_id],0))</f>
        <v>Sumo</v>
      </c>
      <c r="H341" t="str">
        <f>INDEX(equipos[nombre],MATCH(players_equipos[[#This Row],[team_id]],equipos[team_id],0))</f>
        <v>Elalfa</v>
      </c>
    </row>
    <row r="342" spans="1:8" x14ac:dyDescent="0.25">
      <c r="A342">
        <v>1075374</v>
      </c>
      <c r="B342">
        <v>56</v>
      </c>
      <c r="C342" s="11">
        <f>INDEX(equipos[puntos],MATCH(players_equipos[[#This Row],[team_id]],equipos[team_id],0))</f>
        <v>900</v>
      </c>
      <c r="D342" s="16">
        <f>INDEX(equipos[torneo],MATCH(players_equipos[[#This Row],[team_id]],equipos[team_id],0))</f>
        <v>2</v>
      </c>
      <c r="E342" s="17">
        <f>INDEX(equipos[casa],MATCH(players_equipos[[#This Row],[team_id]],equipos[team_id],0))</f>
        <v>0</v>
      </c>
      <c r="F342" s="4">
        <f>INDEX(torneos[activo],MATCH(players_equipos[[#This Row],[torneo]],torneos[torneo_id],0))</f>
        <v>0</v>
      </c>
      <c r="G342" s="18" t="str">
        <f>INDEX(equipos[categoria],MATCH(players_equipos[[#This Row],[team_id]],equipos[team_id],0))</f>
        <v>Monster</v>
      </c>
      <c r="H342" t="str">
        <f>INDEX(equipos[nombre],MATCH(players_equipos[[#This Row],[team_id]],equipos[team_id],0))</f>
        <v>KILLER-BEE's</v>
      </c>
    </row>
    <row r="343" spans="1:8" x14ac:dyDescent="0.25">
      <c r="A343">
        <v>1074594</v>
      </c>
      <c r="B343">
        <v>56</v>
      </c>
      <c r="C343" s="11">
        <f>INDEX(equipos[puntos],MATCH(players_equipos[[#This Row],[team_id]],equipos[team_id],0))</f>
        <v>900</v>
      </c>
      <c r="D343" s="16">
        <f>INDEX(equipos[torneo],MATCH(players_equipos[[#This Row],[team_id]],equipos[team_id],0))</f>
        <v>2</v>
      </c>
      <c r="E343" s="17">
        <f>INDEX(equipos[casa],MATCH(players_equipos[[#This Row],[team_id]],equipos[team_id],0))</f>
        <v>0</v>
      </c>
      <c r="F343" s="4">
        <f>INDEX(torneos[activo],MATCH(players_equipos[[#This Row],[torneo]],torneos[torneo_id],0))</f>
        <v>0</v>
      </c>
      <c r="G343" s="18" t="str">
        <f>INDEX(equipos[categoria],MATCH(players_equipos[[#This Row],[team_id]],equipos[team_id],0))</f>
        <v>Monster</v>
      </c>
      <c r="H343" t="str">
        <f>INDEX(equipos[nombre],MATCH(players_equipos[[#This Row],[team_id]],equipos[team_id],0))</f>
        <v>KILLER-BEE's</v>
      </c>
    </row>
    <row r="344" spans="1:8" x14ac:dyDescent="0.25">
      <c r="A344">
        <v>1084357</v>
      </c>
      <c r="B344">
        <v>56</v>
      </c>
      <c r="C344" s="11">
        <f>INDEX(equipos[puntos],MATCH(players_equipos[[#This Row],[team_id]],equipos[team_id],0))</f>
        <v>900</v>
      </c>
      <c r="D344" s="16">
        <f>INDEX(equipos[torneo],MATCH(players_equipos[[#This Row],[team_id]],equipos[team_id],0))</f>
        <v>2</v>
      </c>
      <c r="E344" s="17">
        <f>INDEX(equipos[casa],MATCH(players_equipos[[#This Row],[team_id]],equipos[team_id],0))</f>
        <v>0</v>
      </c>
      <c r="F344" s="4">
        <f>INDEX(torneos[activo],MATCH(players_equipos[[#This Row],[torneo]],torneos[torneo_id],0))</f>
        <v>0</v>
      </c>
      <c r="G344" s="18" t="str">
        <f>INDEX(equipos[categoria],MATCH(players_equipos[[#This Row],[team_id]],equipos[team_id],0))</f>
        <v>Monster</v>
      </c>
      <c r="H344" t="str">
        <f>INDEX(equipos[nombre],MATCH(players_equipos[[#This Row],[team_id]],equipos[team_id],0))</f>
        <v>KILLER-BEE's</v>
      </c>
    </row>
    <row r="345" spans="1:8" x14ac:dyDescent="0.25">
      <c r="A345">
        <v>1075273</v>
      </c>
      <c r="B345">
        <v>55</v>
      </c>
      <c r="C345" s="11">
        <f>INDEX(equipos[puntos],MATCH(players_equipos[[#This Row],[team_id]],equipos[team_id],0))</f>
        <v>900</v>
      </c>
      <c r="D345" s="16">
        <f>INDEX(equipos[torneo],MATCH(players_equipos[[#This Row],[team_id]],equipos[team_id],0))</f>
        <v>2</v>
      </c>
      <c r="E345" s="17">
        <f>INDEX(equipos[casa],MATCH(players_equipos[[#This Row],[team_id]],equipos[team_id],0))</f>
        <v>0</v>
      </c>
      <c r="F345" s="4">
        <f>INDEX(torneos[activo],MATCH(players_equipos[[#This Row],[torneo]],torneos[torneo_id],0))</f>
        <v>0</v>
      </c>
      <c r="G345" s="18" t="str">
        <f>INDEX(equipos[categoria],MATCH(players_equipos[[#This Row],[team_id]],equipos[team_id],0))</f>
        <v>Monster</v>
      </c>
      <c r="H345" t="str">
        <f>INDEX(equipos[nombre],MATCH(players_equipos[[#This Row],[team_id]],equipos[team_id],0))</f>
        <v>MANSIS</v>
      </c>
    </row>
    <row r="346" spans="1:8" x14ac:dyDescent="0.25">
      <c r="A346">
        <v>1075120</v>
      </c>
      <c r="B346">
        <v>55</v>
      </c>
      <c r="C346" s="11">
        <f>INDEX(equipos[puntos],MATCH(players_equipos[[#This Row],[team_id]],equipos[team_id],0))</f>
        <v>900</v>
      </c>
      <c r="D346" s="16">
        <f>INDEX(equipos[torneo],MATCH(players_equipos[[#This Row],[team_id]],equipos[team_id],0))</f>
        <v>2</v>
      </c>
      <c r="E346" s="17">
        <f>INDEX(equipos[casa],MATCH(players_equipos[[#This Row],[team_id]],equipos[team_id],0))</f>
        <v>0</v>
      </c>
      <c r="F346" s="4">
        <f>INDEX(torneos[activo],MATCH(players_equipos[[#This Row],[torneo]],torneos[torneo_id],0))</f>
        <v>0</v>
      </c>
      <c r="G346" s="18" t="str">
        <f>INDEX(equipos[categoria],MATCH(players_equipos[[#This Row],[team_id]],equipos[team_id],0))</f>
        <v>Monster</v>
      </c>
      <c r="H346" t="str">
        <f>INDEX(equipos[nombre],MATCH(players_equipos[[#This Row],[team_id]],equipos[team_id],0))</f>
        <v>MANSIS</v>
      </c>
    </row>
    <row r="347" spans="1:8" x14ac:dyDescent="0.25">
      <c r="A347">
        <v>1073359</v>
      </c>
      <c r="B347">
        <v>55</v>
      </c>
      <c r="C347" s="11">
        <f>INDEX(equipos[puntos],MATCH(players_equipos[[#This Row],[team_id]],equipos[team_id],0))</f>
        <v>900</v>
      </c>
      <c r="D347" s="16">
        <f>INDEX(equipos[torneo],MATCH(players_equipos[[#This Row],[team_id]],equipos[team_id],0))</f>
        <v>2</v>
      </c>
      <c r="E347" s="17">
        <f>INDEX(equipos[casa],MATCH(players_equipos[[#This Row],[team_id]],equipos[team_id],0))</f>
        <v>0</v>
      </c>
      <c r="F347" s="4">
        <f>INDEX(torneos[activo],MATCH(players_equipos[[#This Row],[torneo]],torneos[torneo_id],0))</f>
        <v>0</v>
      </c>
      <c r="G347" s="18" t="str">
        <f>INDEX(equipos[categoria],MATCH(players_equipos[[#This Row],[team_id]],equipos[team_id],0))</f>
        <v>Monster</v>
      </c>
      <c r="H347" t="str">
        <f>INDEX(equipos[nombre],MATCH(players_equipos[[#This Row],[team_id]],equipos[team_id],0))</f>
        <v>MANSIS</v>
      </c>
    </row>
    <row r="348" spans="1:8" x14ac:dyDescent="0.25">
      <c r="A348">
        <v>1075188</v>
      </c>
      <c r="B348">
        <v>54</v>
      </c>
      <c r="C348" s="11">
        <f>INDEX(equipos[puntos],MATCH(players_equipos[[#This Row],[team_id]],equipos[team_id],0))</f>
        <v>200</v>
      </c>
      <c r="D348" s="16">
        <f>INDEX(equipos[torneo],MATCH(players_equipos[[#This Row],[team_id]],equipos[team_id],0))</f>
        <v>2</v>
      </c>
      <c r="E348" s="17">
        <f>INDEX(equipos[casa],MATCH(players_equipos[[#This Row],[team_id]],equipos[team_id],0))</f>
        <v>0</v>
      </c>
      <c r="F348" s="4">
        <f>INDEX(torneos[activo],MATCH(players_equipos[[#This Row],[torneo]],torneos[torneo_id],0))</f>
        <v>0</v>
      </c>
      <c r="G348" s="18" t="str">
        <f>INDEX(equipos[categoria],MATCH(players_equipos[[#This Row],[team_id]],equipos[team_id],0))</f>
        <v>Monster</v>
      </c>
      <c r="H348" t="str">
        <f>INDEX(equipos[nombre],MATCH(players_equipos[[#This Row],[team_id]],equipos[team_id],0))</f>
        <v>Speedy GME</v>
      </c>
    </row>
    <row r="349" spans="1:8" x14ac:dyDescent="0.25">
      <c r="A349">
        <v>1077416</v>
      </c>
      <c r="B349">
        <v>54</v>
      </c>
      <c r="C349" s="11">
        <f>INDEX(equipos[puntos],MATCH(players_equipos[[#This Row],[team_id]],equipos[team_id],0))</f>
        <v>200</v>
      </c>
      <c r="D349" s="16">
        <f>INDEX(equipos[torneo],MATCH(players_equipos[[#This Row],[team_id]],equipos[team_id],0))</f>
        <v>2</v>
      </c>
      <c r="E349" s="17">
        <f>INDEX(equipos[casa],MATCH(players_equipos[[#This Row],[team_id]],equipos[team_id],0))</f>
        <v>0</v>
      </c>
      <c r="F349" s="4">
        <f>INDEX(torneos[activo],MATCH(players_equipos[[#This Row],[torneo]],torneos[torneo_id],0))</f>
        <v>0</v>
      </c>
      <c r="G349" s="18" t="str">
        <f>INDEX(equipos[categoria],MATCH(players_equipos[[#This Row],[team_id]],equipos[team_id],0))</f>
        <v>Monster</v>
      </c>
      <c r="H349" t="str">
        <f>INDEX(equipos[nombre],MATCH(players_equipos[[#This Row],[team_id]],equipos[team_id],0))</f>
        <v>Speedy GME</v>
      </c>
    </row>
    <row r="350" spans="1:8" x14ac:dyDescent="0.25">
      <c r="A350">
        <v>1075039</v>
      </c>
      <c r="B350">
        <v>54</v>
      </c>
      <c r="C350" s="11">
        <f>INDEX(equipos[puntos],MATCH(players_equipos[[#This Row],[team_id]],equipos[team_id],0))</f>
        <v>200</v>
      </c>
      <c r="D350" s="16">
        <f>INDEX(equipos[torneo],MATCH(players_equipos[[#This Row],[team_id]],equipos[team_id],0))</f>
        <v>2</v>
      </c>
      <c r="E350" s="17">
        <f>INDEX(equipos[casa],MATCH(players_equipos[[#This Row],[team_id]],equipos[team_id],0))</f>
        <v>0</v>
      </c>
      <c r="F350" s="4">
        <f>INDEX(torneos[activo],MATCH(players_equipos[[#This Row],[torneo]],torneos[torneo_id],0))</f>
        <v>0</v>
      </c>
      <c r="G350" s="18" t="str">
        <f>INDEX(equipos[categoria],MATCH(players_equipos[[#This Row],[team_id]],equipos[team_id],0))</f>
        <v>Monster</v>
      </c>
      <c r="H350" t="str">
        <f>INDEX(equipos[nombre],MATCH(players_equipos[[#This Row],[team_id]],equipos[team_id],0))</f>
        <v>Speedy GME</v>
      </c>
    </row>
    <row r="351" spans="1:8" x14ac:dyDescent="0.25">
      <c r="A351">
        <v>1073792</v>
      </c>
      <c r="B351">
        <v>53</v>
      </c>
      <c r="C351" s="11">
        <f>INDEX(equipos[puntos],MATCH(players_equipos[[#This Row],[team_id]],equipos[team_id],0))</f>
        <v>900</v>
      </c>
      <c r="D351" s="16">
        <f>INDEX(equipos[torneo],MATCH(players_equipos[[#This Row],[team_id]],equipos[team_id],0))</f>
        <v>2</v>
      </c>
      <c r="E351" s="17">
        <f>INDEX(equipos[casa],MATCH(players_equipos[[#This Row],[team_id]],equipos[team_id],0))</f>
        <v>0</v>
      </c>
      <c r="F351" s="4">
        <f>INDEX(torneos[activo],MATCH(players_equipos[[#This Row],[torneo]],torneos[torneo_id],0))</f>
        <v>0</v>
      </c>
      <c r="G351" s="18" t="str">
        <f>INDEX(equipos[categoria],MATCH(players_equipos[[#This Row],[team_id]],equipos[team_id],0))</f>
        <v>Monster</v>
      </c>
      <c r="H351" t="str">
        <f>INDEX(equipos[nombre],MATCH(players_equipos[[#This Row],[team_id]],equipos[team_id],0))</f>
        <v>Quimera</v>
      </c>
    </row>
    <row r="352" spans="1:8" x14ac:dyDescent="0.25">
      <c r="A352">
        <v>1074974</v>
      </c>
      <c r="B352">
        <v>53</v>
      </c>
      <c r="C352" s="11">
        <f>INDEX(equipos[puntos],MATCH(players_equipos[[#This Row],[team_id]],equipos[team_id],0))</f>
        <v>900</v>
      </c>
      <c r="D352" s="16">
        <f>INDEX(equipos[torneo],MATCH(players_equipos[[#This Row],[team_id]],equipos[team_id],0))</f>
        <v>2</v>
      </c>
      <c r="E352" s="17">
        <f>INDEX(equipos[casa],MATCH(players_equipos[[#This Row],[team_id]],equipos[team_id],0))</f>
        <v>0</v>
      </c>
      <c r="F352" s="4">
        <f>INDEX(torneos[activo],MATCH(players_equipos[[#This Row],[torneo]],torneos[torneo_id],0))</f>
        <v>0</v>
      </c>
      <c r="G352" s="18" t="str">
        <f>INDEX(equipos[categoria],MATCH(players_equipos[[#This Row],[team_id]],equipos[team_id],0))</f>
        <v>Monster</v>
      </c>
      <c r="H352" t="str">
        <f>INDEX(equipos[nombre],MATCH(players_equipos[[#This Row],[team_id]],equipos[team_id],0))</f>
        <v>Quimera</v>
      </c>
    </row>
    <row r="353" spans="1:8" x14ac:dyDescent="0.25">
      <c r="A353">
        <v>1076663</v>
      </c>
      <c r="B353">
        <v>53</v>
      </c>
      <c r="C353" s="11">
        <f>INDEX(equipos[puntos],MATCH(players_equipos[[#This Row],[team_id]],equipos[team_id],0))</f>
        <v>900</v>
      </c>
      <c r="D353" s="16">
        <f>INDEX(equipos[torneo],MATCH(players_equipos[[#This Row],[team_id]],equipos[team_id],0))</f>
        <v>2</v>
      </c>
      <c r="E353" s="17">
        <f>INDEX(equipos[casa],MATCH(players_equipos[[#This Row],[team_id]],equipos[team_id],0))</f>
        <v>0</v>
      </c>
      <c r="F353" s="4">
        <f>INDEX(torneos[activo],MATCH(players_equipos[[#This Row],[torneo]],torneos[torneo_id],0))</f>
        <v>0</v>
      </c>
      <c r="G353" s="18" t="str">
        <f>INDEX(equipos[categoria],MATCH(players_equipos[[#This Row],[team_id]],equipos[team_id],0))</f>
        <v>Monster</v>
      </c>
      <c r="H353" t="str">
        <f>INDEX(equipos[nombre],MATCH(players_equipos[[#This Row],[team_id]],equipos[team_id],0))</f>
        <v>Quimera</v>
      </c>
    </row>
    <row r="354" spans="1:8" x14ac:dyDescent="0.25">
      <c r="A354">
        <v>1074213</v>
      </c>
      <c r="B354">
        <v>52</v>
      </c>
      <c r="C354" s="11">
        <f>INDEX(equipos[puntos],MATCH(players_equipos[[#This Row],[team_id]],equipos[team_id],0))</f>
        <v>900</v>
      </c>
      <c r="D354" s="16">
        <f>INDEX(equipos[torneo],MATCH(players_equipos[[#This Row],[team_id]],equipos[team_id],0))</f>
        <v>2</v>
      </c>
      <c r="E354" s="17">
        <f>INDEX(equipos[casa],MATCH(players_equipos[[#This Row],[team_id]],equipos[team_id],0))</f>
        <v>0</v>
      </c>
      <c r="F354" s="4">
        <f>INDEX(torneos[activo],MATCH(players_equipos[[#This Row],[torneo]],torneos[torneo_id],0))</f>
        <v>0</v>
      </c>
      <c r="G354" s="18" t="str">
        <f>INDEX(equipos[categoria],MATCH(players_equipos[[#This Row],[team_id]],equipos[team_id],0))</f>
        <v>Monster</v>
      </c>
      <c r="H354" t="str">
        <f>INDEX(equipos[nombre],MATCH(players_equipos[[#This Row],[team_id]],equipos[team_id],0))</f>
        <v>D.A.H. 1.0</v>
      </c>
    </row>
    <row r="355" spans="1:8" x14ac:dyDescent="0.25">
      <c r="A355">
        <v>1075268</v>
      </c>
      <c r="B355">
        <v>52</v>
      </c>
      <c r="C355" s="11">
        <f>INDEX(equipos[puntos],MATCH(players_equipos[[#This Row],[team_id]],equipos[team_id],0))</f>
        <v>900</v>
      </c>
      <c r="D355" s="16">
        <f>INDEX(equipos[torneo],MATCH(players_equipos[[#This Row],[team_id]],equipos[team_id],0))</f>
        <v>2</v>
      </c>
      <c r="E355" s="17">
        <f>INDEX(equipos[casa],MATCH(players_equipos[[#This Row],[team_id]],equipos[team_id],0))</f>
        <v>0</v>
      </c>
      <c r="F355" s="4">
        <f>INDEX(torneos[activo],MATCH(players_equipos[[#This Row],[torneo]],torneos[torneo_id],0))</f>
        <v>0</v>
      </c>
      <c r="G355" s="18" t="str">
        <f>INDEX(equipos[categoria],MATCH(players_equipos[[#This Row],[team_id]],equipos[team_id],0))</f>
        <v>Monster</v>
      </c>
      <c r="H355" t="str">
        <f>INDEX(equipos[nombre],MATCH(players_equipos[[#This Row],[team_id]],equipos[team_id],0))</f>
        <v>D.A.H. 1.0</v>
      </c>
    </row>
    <row r="356" spans="1:8" x14ac:dyDescent="0.25">
      <c r="A356">
        <v>1000</v>
      </c>
      <c r="B356">
        <v>52</v>
      </c>
      <c r="C356" s="11">
        <f>INDEX(equipos[puntos],MATCH(players_equipos[[#This Row],[team_id]],equipos[team_id],0))</f>
        <v>900</v>
      </c>
      <c r="D356" s="16">
        <f>INDEX(equipos[torneo],MATCH(players_equipos[[#This Row],[team_id]],equipos[team_id],0))</f>
        <v>2</v>
      </c>
      <c r="E356" s="17">
        <f>INDEX(equipos[casa],MATCH(players_equipos[[#This Row],[team_id]],equipos[team_id],0))</f>
        <v>0</v>
      </c>
      <c r="F356" s="4">
        <f>INDEX(torneos[activo],MATCH(players_equipos[[#This Row],[torneo]],torneos[torneo_id],0))</f>
        <v>0</v>
      </c>
      <c r="G356" s="18" t="str">
        <f>INDEX(equipos[categoria],MATCH(players_equipos[[#This Row],[team_id]],equipos[team_id],0))</f>
        <v>Monster</v>
      </c>
      <c r="H356" t="str">
        <f>INDEX(equipos[nombre],MATCH(players_equipos[[#This Row],[team_id]],equipos[team_id],0))</f>
        <v>D.A.H. 1.0</v>
      </c>
    </row>
    <row r="357" spans="1:8" x14ac:dyDescent="0.25">
      <c r="A357">
        <v>0</v>
      </c>
      <c r="B357" s="8">
        <v>2</v>
      </c>
      <c r="C357" s="11">
        <f>INDEX(equipos[puntos],MATCH(players_equipos[[#This Row],[team_id]],equipos[team_id],0))</f>
        <v>600</v>
      </c>
      <c r="D357" s="16">
        <f>INDEX(equipos[torneo],MATCH(players_equipos[[#This Row],[team_id]],equipos[team_id],0))</f>
        <v>1</v>
      </c>
      <c r="E357" s="17">
        <f>INDEX(equipos[casa],MATCH(players_equipos[[#This Row],[team_id]],equipos[team_id],0))</f>
        <v>0</v>
      </c>
      <c r="F357" s="4">
        <f>INDEX(torneos[activo],MATCH(players_equipos[[#This Row],[torneo]],torneos[torneo_id],0))</f>
        <v>0</v>
      </c>
      <c r="G357" s="18" t="str">
        <f>INDEX(equipos[categoria],MATCH(players_equipos[[#This Row],[team_id]],equipos[team_id],0))</f>
        <v>Monster</v>
      </c>
      <c r="H357" t="str">
        <f>INDEX(equipos[nombre],MATCH(players_equipos[[#This Row],[team_id]],equipos[team_id],0))</f>
        <v>Alexa</v>
      </c>
    </row>
    <row r="358" spans="1:8" x14ac:dyDescent="0.25">
      <c r="A358">
        <v>1058419</v>
      </c>
      <c r="B358" s="8">
        <v>3</v>
      </c>
      <c r="C358" s="11">
        <f>INDEX(equipos[puntos],MATCH(players_equipos[[#This Row],[team_id]],equipos[team_id],0))</f>
        <v>900</v>
      </c>
      <c r="D358" s="16">
        <f>INDEX(equipos[torneo],MATCH(players_equipos[[#This Row],[team_id]],equipos[team_id],0))</f>
        <v>1</v>
      </c>
      <c r="E358" s="17">
        <f>INDEX(equipos[casa],MATCH(players_equipos[[#This Row],[team_id]],equipos[team_id],0))</f>
        <v>0</v>
      </c>
      <c r="F358" s="4">
        <f>INDEX(torneos[activo],MATCH(players_equipos[[#This Row],[torneo]],torneos[torneo_id],0))</f>
        <v>0</v>
      </c>
      <c r="G358" s="18" t="str">
        <f>INDEX(equipos[categoria],MATCH(players_equipos[[#This Row],[team_id]],equipos[team_id],0))</f>
        <v>Rover</v>
      </c>
      <c r="H358" t="str">
        <f>INDEX(equipos[nombre],MATCH(players_equipos[[#This Row],[team_id]],equipos[team_id],0))</f>
        <v>Pound King V2.0</v>
      </c>
    </row>
    <row r="359" spans="1:8" x14ac:dyDescent="0.25">
      <c r="A359">
        <v>1057164</v>
      </c>
      <c r="B359" s="8">
        <v>4</v>
      </c>
      <c r="C359" s="11">
        <f>INDEX(equipos[puntos],MATCH(players_equipos[[#This Row],[team_id]],equipos[team_id],0))</f>
        <v>900</v>
      </c>
      <c r="D359" s="16">
        <f>INDEX(equipos[torneo],MATCH(players_equipos[[#This Row],[team_id]],equipos[team_id],0))</f>
        <v>1</v>
      </c>
      <c r="E359" s="17">
        <f>INDEX(equipos[casa],MATCH(players_equipos[[#This Row],[team_id]],equipos[team_id],0))</f>
        <v>0</v>
      </c>
      <c r="F359" s="4">
        <f>INDEX(torneos[activo],MATCH(players_equipos[[#This Row],[torneo]],torneos[torneo_id],0))</f>
        <v>0</v>
      </c>
      <c r="G359" s="18" t="str">
        <f>INDEX(equipos[categoria],MATCH(players_equipos[[#This Row],[team_id]],equipos[team_id],0))</f>
        <v>Sumo</v>
      </c>
      <c r="H359" t="str">
        <f>INDEX(equipos[nombre],MATCH(players_equipos[[#This Row],[team_id]],equipos[team_id],0))</f>
        <v>0k</v>
      </c>
    </row>
    <row r="360" spans="1:8" x14ac:dyDescent="0.25">
      <c r="A360">
        <v>1058551</v>
      </c>
      <c r="B360" s="8">
        <v>4</v>
      </c>
      <c r="C360" s="11">
        <f>INDEX(equipos[puntos],MATCH(players_equipos[[#This Row],[team_id]],equipos[team_id],0))</f>
        <v>900</v>
      </c>
      <c r="D360" s="16">
        <f>INDEX(equipos[torneo],MATCH(players_equipos[[#This Row],[team_id]],equipos[team_id],0))</f>
        <v>1</v>
      </c>
      <c r="E360" s="17">
        <f>INDEX(equipos[casa],MATCH(players_equipos[[#This Row],[team_id]],equipos[team_id],0))</f>
        <v>0</v>
      </c>
      <c r="F360" s="4">
        <f>INDEX(torneos[activo],MATCH(players_equipos[[#This Row],[torneo]],torneos[torneo_id],0))</f>
        <v>0</v>
      </c>
      <c r="G360" s="18" t="str">
        <f>INDEX(equipos[categoria],MATCH(players_equipos[[#This Row],[team_id]],equipos[team_id],0))</f>
        <v>Sumo</v>
      </c>
      <c r="H360" t="str">
        <f>INDEX(equipos[nombre],MATCH(players_equipos[[#This Row],[team_id]],equipos[team_id],0))</f>
        <v>0k</v>
      </c>
    </row>
    <row r="361" spans="1:8" x14ac:dyDescent="0.25">
      <c r="A361">
        <v>1068815</v>
      </c>
      <c r="B361" s="8">
        <v>4</v>
      </c>
      <c r="C361" s="11">
        <f>INDEX(equipos[puntos],MATCH(players_equipos[[#This Row],[team_id]],equipos[team_id],0))</f>
        <v>900</v>
      </c>
      <c r="D361" s="16">
        <f>INDEX(equipos[torneo],MATCH(players_equipos[[#This Row],[team_id]],equipos[team_id],0))</f>
        <v>1</v>
      </c>
      <c r="E361" s="17">
        <f>INDEX(equipos[casa],MATCH(players_equipos[[#This Row],[team_id]],equipos[team_id],0))</f>
        <v>0</v>
      </c>
      <c r="F361" s="4">
        <f>INDEX(torneos[activo],MATCH(players_equipos[[#This Row],[torneo]],torneos[torneo_id],0))</f>
        <v>0</v>
      </c>
      <c r="G361" s="18" t="str">
        <f>INDEX(equipos[categoria],MATCH(players_equipos[[#This Row],[team_id]],equipos[team_id],0))</f>
        <v>Sumo</v>
      </c>
      <c r="H361" t="str">
        <f>INDEX(equipos[nombre],MATCH(players_equipos[[#This Row],[team_id]],equipos[team_id],0))</f>
        <v>0k</v>
      </c>
    </row>
    <row r="362" spans="1:8" x14ac:dyDescent="0.25">
      <c r="A362">
        <v>1058118</v>
      </c>
      <c r="B362" s="8">
        <v>6</v>
      </c>
      <c r="C362" s="11">
        <f>INDEX(equipos[puntos],MATCH(players_equipos[[#This Row],[team_id]],equipos[team_id],0))</f>
        <v>600</v>
      </c>
      <c r="D362" s="16">
        <f>INDEX(equipos[torneo],MATCH(players_equipos[[#This Row],[team_id]],equipos[team_id],0))</f>
        <v>1</v>
      </c>
      <c r="E362" s="17">
        <f>INDEX(equipos[casa],MATCH(players_equipos[[#This Row],[team_id]],equipos[team_id],0))</f>
        <v>0</v>
      </c>
      <c r="F362" s="4">
        <f>INDEX(torneos[activo],MATCH(players_equipos[[#This Row],[torneo]],torneos[torneo_id],0))</f>
        <v>0</v>
      </c>
      <c r="G362" s="18" t="str">
        <f>INDEX(equipos[categoria],MATCH(players_equipos[[#This Row],[team_id]],equipos[team_id],0))</f>
        <v>Monster</v>
      </c>
      <c r="H362" t="str">
        <f>INDEX(equipos[nombre],MATCH(players_equipos[[#This Row],[team_id]],equipos[team_id],0))</f>
        <v>Chancleta</v>
      </c>
    </row>
    <row r="363" spans="1:8" x14ac:dyDescent="0.25">
      <c r="A363">
        <v>1060764</v>
      </c>
      <c r="B363" s="8">
        <v>6</v>
      </c>
      <c r="C363" s="11">
        <f>INDEX(equipos[puntos],MATCH(players_equipos[[#This Row],[team_id]],equipos[team_id],0))</f>
        <v>600</v>
      </c>
      <c r="D363" s="16">
        <f>INDEX(equipos[torneo],MATCH(players_equipos[[#This Row],[team_id]],equipos[team_id],0))</f>
        <v>1</v>
      </c>
      <c r="E363" s="17">
        <f>INDEX(equipos[casa],MATCH(players_equipos[[#This Row],[team_id]],equipos[team_id],0))</f>
        <v>0</v>
      </c>
      <c r="F363" s="4">
        <f>INDEX(torneos[activo],MATCH(players_equipos[[#This Row],[torneo]],torneos[torneo_id],0))</f>
        <v>0</v>
      </c>
      <c r="G363" s="18" t="str">
        <f>INDEX(equipos[categoria],MATCH(players_equipos[[#This Row],[team_id]],equipos[team_id],0))</f>
        <v>Monster</v>
      </c>
      <c r="H363" t="str">
        <f>INDEX(equipos[nombre],MATCH(players_equipos[[#This Row],[team_id]],equipos[team_id],0))</f>
        <v>Chancleta</v>
      </c>
    </row>
    <row r="364" spans="1:8" x14ac:dyDescent="0.25">
      <c r="A364">
        <v>1060773</v>
      </c>
      <c r="B364" s="8">
        <v>6</v>
      </c>
      <c r="C364" s="11">
        <f>INDEX(equipos[puntos],MATCH(players_equipos[[#This Row],[team_id]],equipos[team_id],0))</f>
        <v>600</v>
      </c>
      <c r="D364" s="16">
        <f>INDEX(equipos[torneo],MATCH(players_equipos[[#This Row],[team_id]],equipos[team_id],0))</f>
        <v>1</v>
      </c>
      <c r="E364" s="17">
        <f>INDEX(equipos[casa],MATCH(players_equipos[[#This Row],[team_id]],equipos[team_id],0))</f>
        <v>0</v>
      </c>
      <c r="F364" s="4">
        <f>INDEX(torneos[activo],MATCH(players_equipos[[#This Row],[torneo]],torneos[torneo_id],0))</f>
        <v>0</v>
      </c>
      <c r="G364" s="18" t="str">
        <f>INDEX(equipos[categoria],MATCH(players_equipos[[#This Row],[team_id]],equipos[team_id],0))</f>
        <v>Monster</v>
      </c>
      <c r="H364" t="str">
        <f>INDEX(equipos[nombre],MATCH(players_equipos[[#This Row],[team_id]],equipos[team_id],0))</f>
        <v>Chancleta</v>
      </c>
    </row>
    <row r="365" spans="1:8" x14ac:dyDescent="0.25">
      <c r="A365">
        <v>1060318</v>
      </c>
      <c r="B365" s="8">
        <v>7</v>
      </c>
      <c r="C365" s="11">
        <f>INDEX(equipos[puntos],MATCH(players_equipos[[#This Row],[team_id]],equipos[team_id],0))</f>
        <v>600</v>
      </c>
      <c r="D365" s="16">
        <f>INDEX(equipos[torneo],MATCH(players_equipos[[#This Row],[team_id]],equipos[team_id],0))</f>
        <v>1</v>
      </c>
      <c r="E365" s="17">
        <f>INDEX(equipos[casa],MATCH(players_equipos[[#This Row],[team_id]],equipos[team_id],0))</f>
        <v>0</v>
      </c>
      <c r="F365" s="4">
        <f>INDEX(torneos[activo],MATCH(players_equipos[[#This Row],[torneo]],torneos[torneo_id],0))</f>
        <v>0</v>
      </c>
      <c r="G365" s="18" t="str">
        <f>INDEX(equipos[categoria],MATCH(players_equipos[[#This Row],[team_id]],equipos[team_id],0))</f>
        <v>Monster</v>
      </c>
      <c r="H365" t="str">
        <f>INDEX(equipos[nombre],MATCH(players_equipos[[#This Row],[team_id]],equipos[team_id],0))</f>
        <v>Etreum</v>
      </c>
    </row>
    <row r="366" spans="1:8" x14ac:dyDescent="0.25">
      <c r="A366">
        <v>1056550</v>
      </c>
      <c r="B366" s="8">
        <v>8</v>
      </c>
      <c r="C366" s="11">
        <f>INDEX(equipos[puntos],MATCH(players_equipos[[#This Row],[team_id]],equipos[team_id],0))</f>
        <v>600</v>
      </c>
      <c r="D366" s="16">
        <f>INDEX(equipos[torneo],MATCH(players_equipos[[#This Row],[team_id]],equipos[team_id],0))</f>
        <v>1</v>
      </c>
      <c r="E366" s="17">
        <f>INDEX(equipos[casa],MATCH(players_equipos[[#This Row],[team_id]],equipos[team_id],0))</f>
        <v>0</v>
      </c>
      <c r="F366" s="4">
        <f>INDEX(torneos[activo],MATCH(players_equipos[[#This Row],[torneo]],torneos[torneo_id],0))</f>
        <v>0</v>
      </c>
      <c r="G366" s="18" t="str">
        <f>INDEX(equipos[categoria],MATCH(players_equipos[[#This Row],[team_id]],equipos[team_id],0))</f>
        <v>Monster</v>
      </c>
      <c r="H366" t="str">
        <f>INDEX(equipos[nombre],MATCH(players_equipos[[#This Row],[team_id]],equipos[team_id],0))</f>
        <v>GOT Bots</v>
      </c>
    </row>
    <row r="367" spans="1:8" x14ac:dyDescent="0.25">
      <c r="A367">
        <v>1063874</v>
      </c>
      <c r="B367" s="8">
        <v>8</v>
      </c>
      <c r="C367" s="11">
        <f>INDEX(equipos[puntos],MATCH(players_equipos[[#This Row],[team_id]],equipos[team_id],0))</f>
        <v>600</v>
      </c>
      <c r="D367" s="16">
        <f>INDEX(equipos[torneo],MATCH(players_equipos[[#This Row],[team_id]],equipos[team_id],0))</f>
        <v>1</v>
      </c>
      <c r="E367" s="17">
        <f>INDEX(equipos[casa],MATCH(players_equipos[[#This Row],[team_id]],equipos[team_id],0))</f>
        <v>0</v>
      </c>
      <c r="F367" s="4">
        <f>INDEX(torneos[activo],MATCH(players_equipos[[#This Row],[torneo]],torneos[torneo_id],0))</f>
        <v>0</v>
      </c>
      <c r="G367" s="18" t="str">
        <f>INDEX(equipos[categoria],MATCH(players_equipos[[#This Row],[team_id]],equipos[team_id],0))</f>
        <v>Monster</v>
      </c>
      <c r="H367" t="str">
        <f>INDEX(equipos[nombre],MATCH(players_equipos[[#This Row],[team_id]],equipos[team_id],0))</f>
        <v>GOT Bots</v>
      </c>
    </row>
    <row r="368" spans="1:8" x14ac:dyDescent="0.25">
      <c r="A368">
        <v>1066011</v>
      </c>
      <c r="B368" s="8">
        <v>8</v>
      </c>
      <c r="C368" s="11">
        <f>INDEX(equipos[puntos],MATCH(players_equipos[[#This Row],[team_id]],equipos[team_id],0))</f>
        <v>600</v>
      </c>
      <c r="D368" s="16">
        <f>INDEX(equipos[torneo],MATCH(players_equipos[[#This Row],[team_id]],equipos[team_id],0))</f>
        <v>1</v>
      </c>
      <c r="E368" s="17">
        <f>INDEX(equipos[casa],MATCH(players_equipos[[#This Row],[team_id]],equipos[team_id],0))</f>
        <v>0</v>
      </c>
      <c r="F368" s="4">
        <f>INDEX(torneos[activo],MATCH(players_equipos[[#This Row],[torneo]],torneos[torneo_id],0))</f>
        <v>0</v>
      </c>
      <c r="G368" s="18" t="str">
        <f>INDEX(equipos[categoria],MATCH(players_equipos[[#This Row],[team_id]],equipos[team_id],0))</f>
        <v>Monster</v>
      </c>
      <c r="H368" t="str">
        <f>INDEX(equipos[nombre],MATCH(players_equipos[[#This Row],[team_id]],equipos[team_id],0))</f>
        <v>GOT Bots</v>
      </c>
    </row>
    <row r="369" spans="1:8" x14ac:dyDescent="0.25">
      <c r="A369">
        <v>1053786</v>
      </c>
      <c r="B369" s="8">
        <v>9</v>
      </c>
      <c r="C369" s="11">
        <f>INDEX(equipos[puntos],MATCH(players_equipos[[#This Row],[team_id]],equipos[team_id],0))</f>
        <v>900</v>
      </c>
      <c r="D369" s="16">
        <f>INDEX(equipos[torneo],MATCH(players_equipos[[#This Row],[team_id]],equipos[team_id],0))</f>
        <v>1</v>
      </c>
      <c r="E369" s="17">
        <f>INDEX(equipos[casa],MATCH(players_equipos[[#This Row],[team_id]],equipos[team_id],0))</f>
        <v>0</v>
      </c>
      <c r="F369" s="4">
        <f>INDEX(torneos[activo],MATCH(players_equipos[[#This Row],[torneo]],torneos[torneo_id],0))</f>
        <v>0</v>
      </c>
      <c r="G369" s="18" t="str">
        <f>INDEX(equipos[categoria],MATCH(players_equipos[[#This Row],[team_id]],equipos[team_id],0))</f>
        <v>Sumo</v>
      </c>
      <c r="H369" t="str">
        <f>INDEX(equipos[nombre],MATCH(players_equipos[[#This Row],[team_id]],equipos[team_id],0))</f>
        <v>Hariyama</v>
      </c>
    </row>
    <row r="370" spans="1:8" x14ac:dyDescent="0.25">
      <c r="A370">
        <v>1065423</v>
      </c>
      <c r="B370" s="8">
        <v>9</v>
      </c>
      <c r="C370" s="11">
        <f>INDEX(equipos[puntos],MATCH(players_equipos[[#This Row],[team_id]],equipos[team_id],0))</f>
        <v>900</v>
      </c>
      <c r="D370" s="16">
        <f>INDEX(equipos[torneo],MATCH(players_equipos[[#This Row],[team_id]],equipos[team_id],0))</f>
        <v>1</v>
      </c>
      <c r="E370" s="17">
        <f>INDEX(equipos[casa],MATCH(players_equipos[[#This Row],[team_id]],equipos[team_id],0))</f>
        <v>0</v>
      </c>
      <c r="F370" s="4">
        <f>INDEX(torneos[activo],MATCH(players_equipos[[#This Row],[torneo]],torneos[torneo_id],0))</f>
        <v>0</v>
      </c>
      <c r="G370" s="18" t="str">
        <f>INDEX(equipos[categoria],MATCH(players_equipos[[#This Row],[team_id]],equipos[team_id],0))</f>
        <v>Sumo</v>
      </c>
      <c r="H370" t="str">
        <f>INDEX(equipos[nombre],MATCH(players_equipos[[#This Row],[team_id]],equipos[team_id],0))</f>
        <v>Hariyama</v>
      </c>
    </row>
    <row r="371" spans="1:8" x14ac:dyDescent="0.25">
      <c r="A371">
        <v>1067988</v>
      </c>
      <c r="B371" s="8">
        <v>9</v>
      </c>
      <c r="C371" s="11">
        <f>INDEX(equipos[puntos],MATCH(players_equipos[[#This Row],[team_id]],equipos[team_id],0))</f>
        <v>900</v>
      </c>
      <c r="D371" s="16">
        <f>INDEX(equipos[torneo],MATCH(players_equipos[[#This Row],[team_id]],equipos[team_id],0))</f>
        <v>1</v>
      </c>
      <c r="E371" s="17">
        <f>INDEX(equipos[casa],MATCH(players_equipos[[#This Row],[team_id]],equipos[team_id],0))</f>
        <v>0</v>
      </c>
      <c r="F371" s="4">
        <f>INDEX(torneos[activo],MATCH(players_equipos[[#This Row],[torneo]],torneos[torneo_id],0))</f>
        <v>0</v>
      </c>
      <c r="G371" s="18" t="str">
        <f>INDEX(equipos[categoria],MATCH(players_equipos[[#This Row],[team_id]],equipos[team_id],0))</f>
        <v>Sumo</v>
      </c>
      <c r="H371" t="str">
        <f>INDEX(equipos[nombre],MATCH(players_equipos[[#This Row],[team_id]],equipos[team_id],0))</f>
        <v>Hariyama</v>
      </c>
    </row>
    <row r="372" spans="1:8" x14ac:dyDescent="0.25">
      <c r="A372">
        <v>0</v>
      </c>
      <c r="B372" s="8">
        <v>11</v>
      </c>
      <c r="C372" s="11">
        <f>INDEX(equipos[puntos],MATCH(players_equipos[[#This Row],[team_id]],equipos[team_id],0))</f>
        <v>900</v>
      </c>
      <c r="D372" s="16">
        <f>INDEX(equipos[torneo],MATCH(players_equipos[[#This Row],[team_id]],equipos[team_id],0))</f>
        <v>1</v>
      </c>
      <c r="E372" s="17">
        <f>INDEX(equipos[casa],MATCH(players_equipos[[#This Row],[team_id]],equipos[team_id],0))</f>
        <v>0</v>
      </c>
      <c r="F372" s="4">
        <f>INDEX(torneos[activo],MATCH(players_equipos[[#This Row],[torneo]],torneos[torneo_id],0))</f>
        <v>0</v>
      </c>
      <c r="G372" s="18" t="str">
        <f>INDEX(equipos[categoria],MATCH(players_equipos[[#This Row],[team_id]],equipos[team_id],0))</f>
        <v>Sumo</v>
      </c>
      <c r="H372" t="str">
        <f>INDEX(equipos[nombre],MATCH(players_equipos[[#This Row],[team_id]],equipos[team_id],0))</f>
        <v>K-REN</v>
      </c>
    </row>
    <row r="373" spans="1:8" x14ac:dyDescent="0.25">
      <c r="A373">
        <v>1056746</v>
      </c>
      <c r="B373" s="8">
        <v>11</v>
      </c>
      <c r="C373" s="11">
        <f>INDEX(equipos[puntos],MATCH(players_equipos[[#This Row],[team_id]],equipos[team_id],0))</f>
        <v>900</v>
      </c>
      <c r="D373" s="16">
        <f>INDEX(equipos[torneo],MATCH(players_equipos[[#This Row],[team_id]],equipos[team_id],0))</f>
        <v>1</v>
      </c>
      <c r="E373" s="17">
        <f>INDEX(equipos[casa],MATCH(players_equipos[[#This Row],[team_id]],equipos[team_id],0))</f>
        <v>0</v>
      </c>
      <c r="F373" s="4">
        <f>INDEX(torneos[activo],MATCH(players_equipos[[#This Row],[torneo]],torneos[torneo_id],0))</f>
        <v>0</v>
      </c>
      <c r="G373" s="18" t="str">
        <f>INDEX(equipos[categoria],MATCH(players_equipos[[#This Row],[team_id]],equipos[team_id],0))</f>
        <v>Sumo</v>
      </c>
      <c r="H373" t="str">
        <f>INDEX(equipos[nombre],MATCH(players_equipos[[#This Row],[team_id]],equipos[team_id],0))</f>
        <v>K-REN</v>
      </c>
    </row>
    <row r="374" spans="1:8" x14ac:dyDescent="0.25">
      <c r="A374">
        <v>1058817</v>
      </c>
      <c r="B374" s="8">
        <v>11</v>
      </c>
      <c r="C374" s="11">
        <f>INDEX(equipos[puntos],MATCH(players_equipos[[#This Row],[team_id]],equipos[team_id],0))</f>
        <v>900</v>
      </c>
      <c r="D374" s="16">
        <f>INDEX(equipos[torneo],MATCH(players_equipos[[#This Row],[team_id]],equipos[team_id],0))</f>
        <v>1</v>
      </c>
      <c r="E374" s="17">
        <f>INDEX(equipos[casa],MATCH(players_equipos[[#This Row],[team_id]],equipos[team_id],0))</f>
        <v>0</v>
      </c>
      <c r="F374" s="4">
        <f>INDEX(torneos[activo],MATCH(players_equipos[[#This Row],[torneo]],torneos[torneo_id],0))</f>
        <v>0</v>
      </c>
      <c r="G374" s="18" t="str">
        <f>INDEX(equipos[categoria],MATCH(players_equipos[[#This Row],[team_id]],equipos[team_id],0))</f>
        <v>Sumo</v>
      </c>
      <c r="H374" t="str">
        <f>INDEX(equipos[nombre],MATCH(players_equipos[[#This Row],[team_id]],equipos[team_id],0))</f>
        <v>K-REN</v>
      </c>
    </row>
    <row r="375" spans="1:8" x14ac:dyDescent="0.25">
      <c r="A375">
        <v>1061264</v>
      </c>
      <c r="B375" s="8">
        <v>12</v>
      </c>
      <c r="C375" s="11">
        <f>INDEX(equipos[puntos],MATCH(players_equipos[[#This Row],[team_id]],equipos[team_id],0))</f>
        <v>600</v>
      </c>
      <c r="D375" s="16">
        <f>INDEX(equipos[torneo],MATCH(players_equipos[[#This Row],[team_id]],equipos[team_id],0))</f>
        <v>1</v>
      </c>
      <c r="E375" s="17">
        <f>INDEX(equipos[casa],MATCH(players_equipos[[#This Row],[team_id]],equipos[team_id],0))</f>
        <v>0</v>
      </c>
      <c r="F375" s="4">
        <f>INDEX(torneos[activo],MATCH(players_equipos[[#This Row],[torneo]],torneos[torneo_id],0))</f>
        <v>0</v>
      </c>
      <c r="G375" s="18" t="str">
        <f>INDEX(equipos[categoria],MATCH(players_equipos[[#This Row],[team_id]],equipos[team_id],0))</f>
        <v>Monster</v>
      </c>
      <c r="H375" t="str">
        <f>INDEX(equipos[nombre],MATCH(players_equipos[[#This Row],[team_id]],equipos[team_id],0))</f>
        <v>Lamna</v>
      </c>
    </row>
    <row r="376" spans="1:8" x14ac:dyDescent="0.25">
      <c r="A376">
        <v>1062062</v>
      </c>
      <c r="B376" s="8">
        <v>12</v>
      </c>
      <c r="C376" s="11">
        <f>INDEX(equipos[puntos],MATCH(players_equipos[[#This Row],[team_id]],equipos[team_id],0))</f>
        <v>600</v>
      </c>
      <c r="D376" s="16">
        <f>INDEX(equipos[torneo],MATCH(players_equipos[[#This Row],[team_id]],equipos[team_id],0))</f>
        <v>1</v>
      </c>
      <c r="E376" s="17">
        <f>INDEX(equipos[casa],MATCH(players_equipos[[#This Row],[team_id]],equipos[team_id],0))</f>
        <v>0</v>
      </c>
      <c r="F376" s="4">
        <f>INDEX(torneos[activo],MATCH(players_equipos[[#This Row],[torneo]],torneos[torneo_id],0))</f>
        <v>0</v>
      </c>
      <c r="G376" s="18" t="str">
        <f>INDEX(equipos[categoria],MATCH(players_equipos[[#This Row],[team_id]],equipos[team_id],0))</f>
        <v>Monster</v>
      </c>
      <c r="H376" t="str">
        <f>INDEX(equipos[nombre],MATCH(players_equipos[[#This Row],[team_id]],equipos[team_id],0))</f>
        <v>Lamna</v>
      </c>
    </row>
    <row r="377" spans="1:8" x14ac:dyDescent="0.25">
      <c r="A377">
        <v>1062105</v>
      </c>
      <c r="B377" s="8">
        <v>12</v>
      </c>
      <c r="C377" s="11">
        <f>INDEX(equipos[puntos],MATCH(players_equipos[[#This Row],[team_id]],equipos[team_id],0))</f>
        <v>600</v>
      </c>
      <c r="D377" s="16">
        <f>INDEX(equipos[torneo],MATCH(players_equipos[[#This Row],[team_id]],equipos[team_id],0))</f>
        <v>1</v>
      </c>
      <c r="E377" s="17">
        <f>INDEX(equipos[casa],MATCH(players_equipos[[#This Row],[team_id]],equipos[team_id],0))</f>
        <v>0</v>
      </c>
      <c r="F377" s="4">
        <f>INDEX(torneos[activo],MATCH(players_equipos[[#This Row],[torneo]],torneos[torneo_id],0))</f>
        <v>0</v>
      </c>
      <c r="G377" s="18" t="str">
        <f>INDEX(equipos[categoria],MATCH(players_equipos[[#This Row],[team_id]],equipos[team_id],0))</f>
        <v>Monster</v>
      </c>
      <c r="H377" t="str">
        <f>INDEX(equipos[nombre],MATCH(players_equipos[[#This Row],[team_id]],equipos[team_id],0))</f>
        <v>Lamna</v>
      </c>
    </row>
    <row r="378" spans="1:8" x14ac:dyDescent="0.25">
      <c r="A378">
        <v>1058894</v>
      </c>
      <c r="B378" s="8">
        <v>13</v>
      </c>
      <c r="C378" s="11">
        <f>INDEX(equipos[puntos],MATCH(players_equipos[[#This Row],[team_id]],equipos[team_id],0))</f>
        <v>900</v>
      </c>
      <c r="D378" s="16">
        <f>INDEX(equipos[torneo],MATCH(players_equipos[[#This Row],[team_id]],equipos[team_id],0))</f>
        <v>1</v>
      </c>
      <c r="E378" s="17">
        <f>INDEX(equipos[casa],MATCH(players_equipos[[#This Row],[team_id]],equipos[team_id],0))</f>
        <v>0</v>
      </c>
      <c r="F378" s="4">
        <f>INDEX(torneos[activo],MATCH(players_equipos[[#This Row],[torneo]],torneos[torneo_id],0))</f>
        <v>0</v>
      </c>
      <c r="G378" s="18" t="str">
        <f>INDEX(equipos[categoria],MATCH(players_equipos[[#This Row],[team_id]],equipos[team_id],0))</f>
        <v>Sumo</v>
      </c>
      <c r="H378" t="str">
        <f>INDEX(equipos[nombre],MATCH(players_equipos[[#This Row],[team_id]],equipos[team_id],0))</f>
        <v>Nidhog</v>
      </c>
    </row>
    <row r="379" spans="1:8" x14ac:dyDescent="0.25">
      <c r="A379">
        <v>1067129</v>
      </c>
      <c r="B379" s="8">
        <v>14</v>
      </c>
      <c r="C379" s="11">
        <f>INDEX(equipos[puntos],MATCH(players_equipos[[#This Row],[team_id]],equipos[team_id],0))</f>
        <v>600</v>
      </c>
      <c r="D379" s="16">
        <f>INDEX(equipos[torneo],MATCH(players_equipos[[#This Row],[team_id]],equipos[team_id],0))</f>
        <v>1</v>
      </c>
      <c r="E379" s="17">
        <f>INDEX(equipos[casa],MATCH(players_equipos[[#This Row],[team_id]],equipos[team_id],0))</f>
        <v>0</v>
      </c>
      <c r="F379" s="4">
        <f>INDEX(torneos[activo],MATCH(players_equipos[[#This Row],[torneo]],torneos[torneo_id],0))</f>
        <v>0</v>
      </c>
      <c r="G379" s="18" t="str">
        <f>INDEX(equipos[categoria],MATCH(players_equipos[[#This Row],[team_id]],equipos[team_id],0))</f>
        <v>Monster</v>
      </c>
      <c r="H379" t="str">
        <f>INDEX(equipos[nombre],MATCH(players_equipos[[#This Row],[team_id]],equipos[team_id],0))</f>
        <v>Uffre</v>
      </c>
    </row>
    <row r="380" spans="1:8" x14ac:dyDescent="0.25">
      <c r="A380">
        <v>1062736</v>
      </c>
      <c r="B380" s="8">
        <v>15</v>
      </c>
      <c r="C380" s="11">
        <f>INDEX(equipos[puntos],MATCH(players_equipos[[#This Row],[team_id]],equipos[team_id],0))</f>
        <v>900</v>
      </c>
      <c r="D380" s="16">
        <f>INDEX(equipos[torneo],MATCH(players_equipos[[#This Row],[team_id]],equipos[team_id],0))</f>
        <v>1</v>
      </c>
      <c r="E380" s="17">
        <f>INDEX(equipos[casa],MATCH(players_equipos[[#This Row],[team_id]],equipos[team_id],0))</f>
        <v>0</v>
      </c>
      <c r="F380" s="4">
        <f>INDEX(torneos[activo],MATCH(players_equipos[[#This Row],[torneo]],torneos[torneo_id],0))</f>
        <v>0</v>
      </c>
      <c r="G380" s="18" t="str">
        <f>INDEX(equipos[categoria],MATCH(players_equipos[[#This Row],[team_id]],equipos[team_id],0))</f>
        <v>Sumo</v>
      </c>
      <c r="H380" t="str">
        <f>INDEX(equipos[nombre],MATCH(players_equipos[[#This Row],[team_id]],equipos[team_id],0))</f>
        <v>Yokozuna</v>
      </c>
    </row>
    <row r="381" spans="1:8" x14ac:dyDescent="0.25">
      <c r="A381">
        <v>1063661</v>
      </c>
      <c r="B381" s="8">
        <v>15</v>
      </c>
      <c r="C381" s="11">
        <f>INDEX(equipos[puntos],MATCH(players_equipos[[#This Row],[team_id]],equipos[team_id],0))</f>
        <v>900</v>
      </c>
      <c r="D381" s="16">
        <f>INDEX(equipos[torneo],MATCH(players_equipos[[#This Row],[team_id]],equipos[team_id],0))</f>
        <v>1</v>
      </c>
      <c r="E381" s="17">
        <f>INDEX(equipos[casa],MATCH(players_equipos[[#This Row],[team_id]],equipos[team_id],0))</f>
        <v>0</v>
      </c>
      <c r="F381" s="4">
        <f>INDEX(torneos[activo],MATCH(players_equipos[[#This Row],[torneo]],torneos[torneo_id],0))</f>
        <v>0</v>
      </c>
      <c r="G381" s="18" t="str">
        <f>INDEX(equipos[categoria],MATCH(players_equipos[[#This Row],[team_id]],equipos[team_id],0))</f>
        <v>Sumo</v>
      </c>
      <c r="H381" t="str">
        <f>INDEX(equipos[nombre],MATCH(players_equipos[[#This Row],[team_id]],equipos[team_id],0))</f>
        <v>Yokozuna</v>
      </c>
    </row>
    <row r="382" spans="1:8" x14ac:dyDescent="0.25">
      <c r="A382">
        <v>1064115</v>
      </c>
      <c r="B382" s="8">
        <v>15</v>
      </c>
      <c r="C382" s="11">
        <f>INDEX(equipos[puntos],MATCH(players_equipos[[#This Row],[team_id]],equipos[team_id],0))</f>
        <v>900</v>
      </c>
      <c r="D382" s="16">
        <f>INDEX(equipos[torneo],MATCH(players_equipos[[#This Row],[team_id]],equipos[team_id],0))</f>
        <v>1</v>
      </c>
      <c r="E382" s="17">
        <f>INDEX(equipos[casa],MATCH(players_equipos[[#This Row],[team_id]],equipos[team_id],0))</f>
        <v>0</v>
      </c>
      <c r="F382" s="4">
        <f>INDEX(torneos[activo],MATCH(players_equipos[[#This Row],[torneo]],torneos[torneo_id],0))</f>
        <v>0</v>
      </c>
      <c r="G382" s="18" t="str">
        <f>INDEX(equipos[categoria],MATCH(players_equipos[[#This Row],[team_id]],equipos[team_id],0))</f>
        <v>Sumo</v>
      </c>
      <c r="H382" t="str">
        <f>INDEX(equipos[nombre],MATCH(players_equipos[[#This Row],[team_id]],equipos[team_id],0))</f>
        <v>Yokozuna</v>
      </c>
    </row>
    <row r="383" spans="1:8" x14ac:dyDescent="0.25">
      <c r="A383">
        <v>0</v>
      </c>
      <c r="B383" s="8">
        <v>16</v>
      </c>
      <c r="C383" s="11">
        <f>INDEX(equipos[puntos],MATCH(players_equipos[[#This Row],[team_id]],equipos[team_id],0))</f>
        <v>600</v>
      </c>
      <c r="D383" s="16">
        <f>INDEX(equipos[torneo],MATCH(players_equipos[[#This Row],[team_id]],equipos[team_id],0))</f>
        <v>1</v>
      </c>
      <c r="E383" s="17">
        <f>INDEX(equipos[casa],MATCH(players_equipos[[#This Row],[team_id]],equipos[team_id],0))</f>
        <v>0</v>
      </c>
      <c r="F383" s="4">
        <f>INDEX(torneos[activo],MATCH(players_equipos[[#This Row],[torneo]],torneos[torneo_id],0))</f>
        <v>0</v>
      </c>
      <c r="G383" s="18" t="str">
        <f>INDEX(equipos[categoria],MATCH(players_equipos[[#This Row],[team_id]],equipos[team_id],0))</f>
        <v>Monster</v>
      </c>
      <c r="H383" t="str">
        <f>INDEX(equipos[nombre],MATCH(players_equipos[[#This Row],[team_id]],equipos[team_id],0))</f>
        <v>Mach 7</v>
      </c>
    </row>
    <row r="384" spans="1:8" x14ac:dyDescent="0.25">
      <c r="A384">
        <v>1062725</v>
      </c>
      <c r="B384" s="8">
        <v>16</v>
      </c>
      <c r="C384" s="11">
        <f>INDEX(equipos[puntos],MATCH(players_equipos[[#This Row],[team_id]],equipos[team_id],0))</f>
        <v>600</v>
      </c>
      <c r="D384" s="16">
        <f>INDEX(equipos[torneo],MATCH(players_equipos[[#This Row],[team_id]],equipos[team_id],0))</f>
        <v>1</v>
      </c>
      <c r="E384" s="17">
        <f>INDEX(equipos[casa],MATCH(players_equipos[[#This Row],[team_id]],equipos[team_id],0))</f>
        <v>0</v>
      </c>
      <c r="F384" s="4">
        <f>INDEX(torneos[activo],MATCH(players_equipos[[#This Row],[torneo]],torneos[torneo_id],0))</f>
        <v>0</v>
      </c>
      <c r="G384" s="18" t="str">
        <f>INDEX(equipos[categoria],MATCH(players_equipos[[#This Row],[team_id]],equipos[team_id],0))</f>
        <v>Monster</v>
      </c>
      <c r="H384" t="str">
        <f>INDEX(equipos[nombre],MATCH(players_equipos[[#This Row],[team_id]],equipos[team_id],0))</f>
        <v>Mach 7</v>
      </c>
    </row>
    <row r="385" spans="1:8" x14ac:dyDescent="0.25">
      <c r="A385">
        <v>1064213</v>
      </c>
      <c r="B385" s="8">
        <v>16</v>
      </c>
      <c r="C385" s="11">
        <f>INDEX(equipos[puntos],MATCH(players_equipos[[#This Row],[team_id]],equipos[team_id],0))</f>
        <v>600</v>
      </c>
      <c r="D385" s="16">
        <f>INDEX(equipos[torneo],MATCH(players_equipos[[#This Row],[team_id]],equipos[team_id],0))</f>
        <v>1</v>
      </c>
      <c r="E385" s="17">
        <f>INDEX(equipos[casa],MATCH(players_equipos[[#This Row],[team_id]],equipos[team_id],0))</f>
        <v>0</v>
      </c>
      <c r="F385" s="4">
        <f>INDEX(torneos[activo],MATCH(players_equipos[[#This Row],[torneo]],torneos[torneo_id],0))</f>
        <v>0</v>
      </c>
      <c r="G385" s="18" t="str">
        <f>INDEX(equipos[categoria],MATCH(players_equipos[[#This Row],[team_id]],equipos[team_id],0))</f>
        <v>Monster</v>
      </c>
      <c r="H385" t="str">
        <f>INDEX(equipos[nombre],MATCH(players_equipos[[#This Row],[team_id]],equipos[team_id],0))</f>
        <v>Mach 7</v>
      </c>
    </row>
    <row r="386" spans="1:8" x14ac:dyDescent="0.25">
      <c r="A386">
        <v>1060466</v>
      </c>
      <c r="B386" s="8">
        <v>17</v>
      </c>
      <c r="C386" s="11">
        <f>INDEX(equipos[puntos],MATCH(players_equipos[[#This Row],[team_id]],equipos[team_id],0))</f>
        <v>900</v>
      </c>
      <c r="D386" s="16">
        <f>INDEX(equipos[torneo],MATCH(players_equipos[[#This Row],[team_id]],equipos[team_id],0))</f>
        <v>1</v>
      </c>
      <c r="E386" s="17">
        <f>INDEX(equipos[casa],MATCH(players_equipos[[#This Row],[team_id]],equipos[team_id],0))</f>
        <v>0</v>
      </c>
      <c r="F386" s="4">
        <f>INDEX(torneos[activo],MATCH(players_equipos[[#This Row],[torneo]],torneos[torneo_id],0))</f>
        <v>0</v>
      </c>
      <c r="G386" s="18" t="str">
        <f>INDEX(equipos[categoria],MATCH(players_equipos[[#This Row],[team_id]],equipos[team_id],0))</f>
        <v>Sumo</v>
      </c>
      <c r="H386" t="str">
        <f>INDEX(equipos[nombre],MATCH(players_equipos[[#This Row],[team_id]],equipos[team_id],0))</f>
        <v>Bulldozer Jr.</v>
      </c>
    </row>
    <row r="387" spans="1:8" x14ac:dyDescent="0.25">
      <c r="A387">
        <v>1060570</v>
      </c>
      <c r="B387" s="8">
        <v>17</v>
      </c>
      <c r="C387" s="11">
        <f>INDEX(equipos[puntos],MATCH(players_equipos[[#This Row],[team_id]],equipos[team_id],0))</f>
        <v>900</v>
      </c>
      <c r="D387" s="16">
        <f>INDEX(equipos[torneo],MATCH(players_equipos[[#This Row],[team_id]],equipos[team_id],0))</f>
        <v>1</v>
      </c>
      <c r="E387" s="17">
        <f>INDEX(equipos[casa],MATCH(players_equipos[[#This Row],[team_id]],equipos[team_id],0))</f>
        <v>0</v>
      </c>
      <c r="F387" s="4">
        <f>INDEX(torneos[activo],MATCH(players_equipos[[#This Row],[torneo]],torneos[torneo_id],0))</f>
        <v>0</v>
      </c>
      <c r="G387" s="18" t="str">
        <f>INDEX(equipos[categoria],MATCH(players_equipos[[#This Row],[team_id]],equipos[team_id],0))</f>
        <v>Sumo</v>
      </c>
      <c r="H387" t="str">
        <f>INDEX(equipos[nombre],MATCH(players_equipos[[#This Row],[team_id]],equipos[team_id],0))</f>
        <v>Bulldozer Jr.</v>
      </c>
    </row>
    <row r="388" spans="1:8" x14ac:dyDescent="0.25">
      <c r="A388">
        <v>1061721</v>
      </c>
      <c r="B388" s="8">
        <v>17</v>
      </c>
      <c r="C388" s="11">
        <f>INDEX(equipos[puntos],MATCH(players_equipos[[#This Row],[team_id]],equipos[team_id],0))</f>
        <v>900</v>
      </c>
      <c r="D388" s="16">
        <f>INDEX(equipos[torneo],MATCH(players_equipos[[#This Row],[team_id]],equipos[team_id],0))</f>
        <v>1</v>
      </c>
      <c r="E388" s="17">
        <f>INDEX(equipos[casa],MATCH(players_equipos[[#This Row],[team_id]],equipos[team_id],0))</f>
        <v>0</v>
      </c>
      <c r="F388" s="4">
        <f>INDEX(torneos[activo],MATCH(players_equipos[[#This Row],[torneo]],torneos[torneo_id],0))</f>
        <v>0</v>
      </c>
      <c r="G388" s="18" t="str">
        <f>INDEX(equipos[categoria],MATCH(players_equipos[[#This Row],[team_id]],equipos[team_id],0))</f>
        <v>Sumo</v>
      </c>
      <c r="H388" t="str">
        <f>INDEX(equipos[nombre],MATCH(players_equipos[[#This Row],[team_id]],equipos[team_id],0))</f>
        <v>Bulldozer Jr.</v>
      </c>
    </row>
    <row r="389" spans="1:8" x14ac:dyDescent="0.25">
      <c r="A389">
        <v>0</v>
      </c>
      <c r="B389" s="8">
        <v>18</v>
      </c>
      <c r="C389" s="11">
        <f>INDEX(equipos[puntos],MATCH(players_equipos[[#This Row],[team_id]],equipos[team_id],0))</f>
        <v>600</v>
      </c>
      <c r="D389" s="16">
        <f>INDEX(equipos[torneo],MATCH(players_equipos[[#This Row],[team_id]],equipos[team_id],0))</f>
        <v>1</v>
      </c>
      <c r="E389" s="17">
        <f>INDEX(equipos[casa],MATCH(players_equipos[[#This Row],[team_id]],equipos[team_id],0))</f>
        <v>0</v>
      </c>
      <c r="F389" s="4">
        <f>INDEX(torneos[activo],MATCH(players_equipos[[#This Row],[torneo]],torneos[torneo_id],0))</f>
        <v>0</v>
      </c>
      <c r="G389" s="18" t="str">
        <f>INDEX(equipos[categoria],MATCH(players_equipos[[#This Row],[team_id]],equipos[team_id],0))</f>
        <v>Monster</v>
      </c>
      <c r="H389" t="str">
        <f>INDEX(equipos[nombre],MATCH(players_equipos[[#This Row],[team_id]],equipos[team_id],0))</f>
        <v>Alpha-Bear</v>
      </c>
    </row>
    <row r="390" spans="1:8" x14ac:dyDescent="0.25">
      <c r="A390">
        <v>1069585</v>
      </c>
      <c r="B390" s="8">
        <v>18</v>
      </c>
      <c r="C390" s="11">
        <f>INDEX(equipos[puntos],MATCH(players_equipos[[#This Row],[team_id]],equipos[team_id],0))</f>
        <v>600</v>
      </c>
      <c r="D390" s="16">
        <f>INDEX(equipos[torneo],MATCH(players_equipos[[#This Row],[team_id]],equipos[team_id],0))</f>
        <v>1</v>
      </c>
      <c r="E390" s="17">
        <f>INDEX(equipos[casa],MATCH(players_equipos[[#This Row],[team_id]],equipos[team_id],0))</f>
        <v>0</v>
      </c>
      <c r="F390" s="4">
        <f>INDEX(torneos[activo],MATCH(players_equipos[[#This Row],[torneo]],torneos[torneo_id],0))</f>
        <v>0</v>
      </c>
      <c r="G390" s="18" t="str">
        <f>INDEX(equipos[categoria],MATCH(players_equipos[[#This Row],[team_id]],equipos[team_id],0))</f>
        <v>Monster</v>
      </c>
      <c r="H390" t="str">
        <f>INDEX(equipos[nombre],MATCH(players_equipos[[#This Row],[team_id]],equipos[team_id],0))</f>
        <v>Alpha-Bear</v>
      </c>
    </row>
    <row r="391" spans="1:8" x14ac:dyDescent="0.25">
      <c r="A391">
        <v>1071722</v>
      </c>
      <c r="B391" s="8">
        <v>18</v>
      </c>
      <c r="C391" s="11">
        <f>INDEX(equipos[puntos],MATCH(players_equipos[[#This Row],[team_id]],equipos[team_id],0))</f>
        <v>600</v>
      </c>
      <c r="D391" s="16">
        <f>INDEX(equipos[torneo],MATCH(players_equipos[[#This Row],[team_id]],equipos[team_id],0))</f>
        <v>1</v>
      </c>
      <c r="E391" s="17">
        <f>INDEX(equipos[casa],MATCH(players_equipos[[#This Row],[team_id]],equipos[team_id],0))</f>
        <v>0</v>
      </c>
      <c r="F391" s="4">
        <f>INDEX(torneos[activo],MATCH(players_equipos[[#This Row],[torneo]],torneos[torneo_id],0))</f>
        <v>0</v>
      </c>
      <c r="G391" s="18" t="str">
        <f>INDEX(equipos[categoria],MATCH(players_equipos[[#This Row],[team_id]],equipos[team_id],0))</f>
        <v>Monster</v>
      </c>
      <c r="H391" t="str">
        <f>INDEX(equipos[nombre],MATCH(players_equipos[[#This Row],[team_id]],equipos[team_id],0))</f>
        <v>Alpha-Bear</v>
      </c>
    </row>
    <row r="392" spans="1:8" x14ac:dyDescent="0.25">
      <c r="A392">
        <v>0</v>
      </c>
      <c r="B392" s="8">
        <v>19</v>
      </c>
      <c r="C392" s="11">
        <f>INDEX(equipos[puntos],MATCH(players_equipos[[#This Row],[team_id]],equipos[team_id],0))</f>
        <v>1300</v>
      </c>
      <c r="D392" s="16">
        <f>INDEX(equipos[torneo],MATCH(players_equipos[[#This Row],[team_id]],equipos[team_id],0))</f>
        <v>1</v>
      </c>
      <c r="E392" s="17">
        <f>INDEX(equipos[casa],MATCH(players_equipos[[#This Row],[team_id]],equipos[team_id],0))</f>
        <v>0</v>
      </c>
      <c r="F392" s="4">
        <f>INDEX(torneos[activo],MATCH(players_equipos[[#This Row],[torneo]],torneos[torneo_id],0))</f>
        <v>0</v>
      </c>
      <c r="G392" s="18" t="str">
        <f>INDEX(equipos[categoria],MATCH(players_equipos[[#This Row],[team_id]],equipos[team_id],0))</f>
        <v>Monster</v>
      </c>
      <c r="H392" t="str">
        <f>INDEX(equipos[nombre],MATCH(players_equipos[[#This Row],[team_id]],equipos[team_id],0))</f>
        <v>BIG T-MOAB</v>
      </c>
    </row>
    <row r="393" spans="1:8" x14ac:dyDescent="0.25">
      <c r="A393">
        <v>1069764</v>
      </c>
      <c r="B393" s="8">
        <v>19</v>
      </c>
      <c r="C393" s="11">
        <f>INDEX(equipos[puntos],MATCH(players_equipos[[#This Row],[team_id]],equipos[team_id],0))</f>
        <v>1300</v>
      </c>
      <c r="D393" s="16">
        <f>INDEX(equipos[torneo],MATCH(players_equipos[[#This Row],[team_id]],equipos[team_id],0))</f>
        <v>1</v>
      </c>
      <c r="E393" s="17">
        <f>INDEX(equipos[casa],MATCH(players_equipos[[#This Row],[team_id]],equipos[team_id],0))</f>
        <v>0</v>
      </c>
      <c r="F393" s="4">
        <f>INDEX(torneos[activo],MATCH(players_equipos[[#This Row],[torneo]],torneos[torneo_id],0))</f>
        <v>0</v>
      </c>
      <c r="G393" s="18" t="str">
        <f>INDEX(equipos[categoria],MATCH(players_equipos[[#This Row],[team_id]],equipos[team_id],0))</f>
        <v>Monster</v>
      </c>
      <c r="H393" t="str">
        <f>INDEX(equipos[nombre],MATCH(players_equipos[[#This Row],[team_id]],equipos[team_id],0))</f>
        <v>BIG T-MOAB</v>
      </c>
    </row>
    <row r="394" spans="1:8" x14ac:dyDescent="0.25">
      <c r="A394">
        <v>1070440</v>
      </c>
      <c r="B394" s="8">
        <v>19</v>
      </c>
      <c r="C394" s="11">
        <f>INDEX(equipos[puntos],MATCH(players_equipos[[#This Row],[team_id]],equipos[team_id],0))</f>
        <v>1300</v>
      </c>
      <c r="D394" s="16">
        <f>INDEX(equipos[torneo],MATCH(players_equipos[[#This Row],[team_id]],equipos[team_id],0))</f>
        <v>1</v>
      </c>
      <c r="E394" s="17">
        <f>INDEX(equipos[casa],MATCH(players_equipos[[#This Row],[team_id]],equipos[team_id],0))</f>
        <v>0</v>
      </c>
      <c r="F394" s="4">
        <f>INDEX(torneos[activo],MATCH(players_equipos[[#This Row],[torneo]],torneos[torneo_id],0))</f>
        <v>0</v>
      </c>
      <c r="G394" s="18" t="str">
        <f>INDEX(equipos[categoria],MATCH(players_equipos[[#This Row],[team_id]],equipos[team_id],0))</f>
        <v>Monster</v>
      </c>
      <c r="H394" t="str">
        <f>INDEX(equipos[nombre],MATCH(players_equipos[[#This Row],[team_id]],equipos[team_id],0))</f>
        <v>BIG T-MOAB</v>
      </c>
    </row>
    <row r="395" spans="1:8" x14ac:dyDescent="0.25">
      <c r="A395">
        <v>1061706</v>
      </c>
      <c r="B395" s="8">
        <v>21</v>
      </c>
      <c r="C395" s="11">
        <f>INDEX(equipos[puntos],MATCH(players_equipos[[#This Row],[team_id]],equipos[team_id],0))</f>
        <v>900</v>
      </c>
      <c r="D395" s="16">
        <f>INDEX(equipos[torneo],MATCH(players_equipos[[#This Row],[team_id]],equipos[team_id],0))</f>
        <v>1</v>
      </c>
      <c r="E395" s="17">
        <f>INDEX(equipos[casa],MATCH(players_equipos[[#This Row],[team_id]],equipos[team_id],0))</f>
        <v>0</v>
      </c>
      <c r="F395" s="4">
        <f>INDEX(torneos[activo],MATCH(players_equipos[[#This Row],[torneo]],torneos[torneo_id],0))</f>
        <v>0</v>
      </c>
      <c r="G395" s="18" t="str">
        <f>INDEX(equipos[categoria],MATCH(players_equipos[[#This Row],[team_id]],equipos[team_id],0))</f>
        <v>Rover</v>
      </c>
      <c r="H395" t="str">
        <f>INDEX(equipos[nombre],MATCH(players_equipos[[#This Row],[team_id]],equipos[team_id],0))</f>
        <v>Cuquita</v>
      </c>
    </row>
    <row r="396" spans="1:8" x14ac:dyDescent="0.25">
      <c r="A396">
        <v>1063039</v>
      </c>
      <c r="B396" s="8">
        <v>21</v>
      </c>
      <c r="C396" s="11">
        <f>INDEX(equipos[puntos],MATCH(players_equipos[[#This Row],[team_id]],equipos[team_id],0))</f>
        <v>900</v>
      </c>
      <c r="D396" s="16">
        <f>INDEX(equipos[torneo],MATCH(players_equipos[[#This Row],[team_id]],equipos[team_id],0))</f>
        <v>1</v>
      </c>
      <c r="E396" s="17">
        <f>INDEX(equipos[casa],MATCH(players_equipos[[#This Row],[team_id]],equipos[team_id],0))</f>
        <v>0</v>
      </c>
      <c r="F396" s="4">
        <f>INDEX(torneos[activo],MATCH(players_equipos[[#This Row],[torneo]],torneos[torneo_id],0))</f>
        <v>0</v>
      </c>
      <c r="G396" s="18" t="str">
        <f>INDEX(equipos[categoria],MATCH(players_equipos[[#This Row],[team_id]],equipos[team_id],0))</f>
        <v>Rover</v>
      </c>
      <c r="H396" t="str">
        <f>INDEX(equipos[nombre],MATCH(players_equipos[[#This Row],[team_id]],equipos[team_id],0))</f>
        <v>Cuquita</v>
      </c>
    </row>
    <row r="397" spans="1:8" x14ac:dyDescent="0.25">
      <c r="A397">
        <v>1065624</v>
      </c>
      <c r="B397" s="8">
        <v>23</v>
      </c>
      <c r="C397" s="11">
        <f>INDEX(equipos[puntos],MATCH(players_equipos[[#This Row],[team_id]],equipos[team_id],0))</f>
        <v>600</v>
      </c>
      <c r="D397" s="16">
        <f>INDEX(equipos[torneo],MATCH(players_equipos[[#This Row],[team_id]],equipos[team_id],0))</f>
        <v>1</v>
      </c>
      <c r="E397" s="17">
        <f>INDEX(equipos[casa],MATCH(players_equipos[[#This Row],[team_id]],equipos[team_id],0))</f>
        <v>0</v>
      </c>
      <c r="F397" s="4">
        <f>INDEX(torneos[activo],MATCH(players_equipos[[#This Row],[torneo]],torneos[torneo_id],0))</f>
        <v>0</v>
      </c>
      <c r="G397" s="18" t="str">
        <f>INDEX(equipos[categoria],MATCH(players_equipos[[#This Row],[team_id]],equipos[team_id],0))</f>
        <v>Monster</v>
      </c>
      <c r="H397" t="str">
        <f>INDEX(equipos[nombre],MATCH(players_equipos[[#This Row],[team_id]],equipos[team_id],0))</f>
        <v>FrixBot</v>
      </c>
    </row>
    <row r="398" spans="1:8" x14ac:dyDescent="0.25">
      <c r="A398">
        <v>1069162</v>
      </c>
      <c r="B398" s="8">
        <v>23</v>
      </c>
      <c r="C398" s="11">
        <f>INDEX(equipos[puntos],MATCH(players_equipos[[#This Row],[team_id]],equipos[team_id],0))</f>
        <v>600</v>
      </c>
      <c r="D398" s="16">
        <f>INDEX(equipos[torneo],MATCH(players_equipos[[#This Row],[team_id]],equipos[team_id],0))</f>
        <v>1</v>
      </c>
      <c r="E398" s="17">
        <f>INDEX(equipos[casa],MATCH(players_equipos[[#This Row],[team_id]],equipos[team_id],0))</f>
        <v>0</v>
      </c>
      <c r="F398" s="4">
        <f>INDEX(torneos[activo],MATCH(players_equipos[[#This Row],[torneo]],torneos[torneo_id],0))</f>
        <v>0</v>
      </c>
      <c r="G398" s="18" t="str">
        <f>INDEX(equipos[categoria],MATCH(players_equipos[[#This Row],[team_id]],equipos[team_id],0))</f>
        <v>Monster</v>
      </c>
      <c r="H398" t="str">
        <f>INDEX(equipos[nombre],MATCH(players_equipos[[#This Row],[team_id]],equipos[team_id],0))</f>
        <v>FrixBot</v>
      </c>
    </row>
    <row r="399" spans="1:8" x14ac:dyDescent="0.25">
      <c r="A399">
        <v>1069349</v>
      </c>
      <c r="B399" s="8">
        <v>23</v>
      </c>
      <c r="C399" s="11">
        <f>INDEX(equipos[puntos],MATCH(players_equipos[[#This Row],[team_id]],equipos[team_id],0))</f>
        <v>600</v>
      </c>
      <c r="D399" s="16">
        <f>INDEX(equipos[torneo],MATCH(players_equipos[[#This Row],[team_id]],equipos[team_id],0))</f>
        <v>1</v>
      </c>
      <c r="E399" s="17">
        <f>INDEX(equipos[casa],MATCH(players_equipos[[#This Row],[team_id]],equipos[team_id],0))</f>
        <v>0</v>
      </c>
      <c r="F399" s="4">
        <f>INDEX(torneos[activo],MATCH(players_equipos[[#This Row],[torneo]],torneos[torneo_id],0))</f>
        <v>0</v>
      </c>
      <c r="G399" s="18" t="str">
        <f>INDEX(equipos[categoria],MATCH(players_equipos[[#This Row],[team_id]],equipos[team_id],0))</f>
        <v>Monster</v>
      </c>
      <c r="H399" t="str">
        <f>INDEX(equipos[nombre],MATCH(players_equipos[[#This Row],[team_id]],equipos[team_id],0))</f>
        <v>FrixBot</v>
      </c>
    </row>
    <row r="400" spans="1:8" x14ac:dyDescent="0.25">
      <c r="A400">
        <v>1070626</v>
      </c>
      <c r="B400" s="8">
        <v>24</v>
      </c>
      <c r="C400" s="11">
        <f>INDEX(equipos[puntos],MATCH(players_equipos[[#This Row],[team_id]],equipos[team_id],0))</f>
        <v>900</v>
      </c>
      <c r="D400" s="16">
        <f>INDEX(equipos[torneo],MATCH(players_equipos[[#This Row],[team_id]],equipos[team_id],0))</f>
        <v>1</v>
      </c>
      <c r="E400" s="17">
        <f>INDEX(equipos[casa],MATCH(players_equipos[[#This Row],[team_id]],equipos[team_id],0))</f>
        <v>0</v>
      </c>
      <c r="F400" s="4">
        <f>INDEX(torneos[activo],MATCH(players_equipos[[#This Row],[torneo]],torneos[torneo_id],0))</f>
        <v>0</v>
      </c>
      <c r="G400" s="18" t="str">
        <f>INDEX(equipos[categoria],MATCH(players_equipos[[#This Row],[team_id]],equipos[team_id],0))</f>
        <v>Monster</v>
      </c>
      <c r="H400" t="str">
        <f>INDEX(equipos[nombre],MATCH(players_equipos[[#This Row],[team_id]],equipos[team_id],0))</f>
        <v>M005</v>
      </c>
    </row>
    <row r="401" spans="1:8" x14ac:dyDescent="0.25">
      <c r="A401">
        <v>1071375</v>
      </c>
      <c r="B401" s="8">
        <v>24</v>
      </c>
      <c r="C401" s="11">
        <f>INDEX(equipos[puntos],MATCH(players_equipos[[#This Row],[team_id]],equipos[team_id],0))</f>
        <v>900</v>
      </c>
      <c r="D401" s="16">
        <f>INDEX(equipos[torneo],MATCH(players_equipos[[#This Row],[team_id]],equipos[team_id],0))</f>
        <v>1</v>
      </c>
      <c r="E401" s="17">
        <f>INDEX(equipos[casa],MATCH(players_equipos[[#This Row],[team_id]],equipos[team_id],0))</f>
        <v>0</v>
      </c>
      <c r="F401" s="4">
        <f>INDEX(torneos[activo],MATCH(players_equipos[[#This Row],[torneo]],torneos[torneo_id],0))</f>
        <v>0</v>
      </c>
      <c r="G401" s="18" t="str">
        <f>INDEX(equipos[categoria],MATCH(players_equipos[[#This Row],[team_id]],equipos[team_id],0))</f>
        <v>Monster</v>
      </c>
      <c r="H401" t="str">
        <f>INDEX(equipos[nombre],MATCH(players_equipos[[#This Row],[team_id]],equipos[team_id],0))</f>
        <v>M005</v>
      </c>
    </row>
    <row r="402" spans="1:8" x14ac:dyDescent="0.25">
      <c r="A402">
        <v>1071553</v>
      </c>
      <c r="B402" s="8">
        <v>24</v>
      </c>
      <c r="C402" s="11">
        <f>INDEX(equipos[puntos],MATCH(players_equipos[[#This Row],[team_id]],equipos[team_id],0))</f>
        <v>900</v>
      </c>
      <c r="D402" s="16">
        <f>INDEX(equipos[torneo],MATCH(players_equipos[[#This Row],[team_id]],equipos[team_id],0))</f>
        <v>1</v>
      </c>
      <c r="E402" s="17">
        <f>INDEX(equipos[casa],MATCH(players_equipos[[#This Row],[team_id]],equipos[team_id],0))</f>
        <v>0</v>
      </c>
      <c r="F402" s="4">
        <f>INDEX(torneos[activo],MATCH(players_equipos[[#This Row],[torneo]],torneos[torneo_id],0))</f>
        <v>0</v>
      </c>
      <c r="G402" s="18" t="str">
        <f>INDEX(equipos[categoria],MATCH(players_equipos[[#This Row],[team_id]],equipos[team_id],0))</f>
        <v>Monster</v>
      </c>
      <c r="H402" t="str">
        <f>INDEX(equipos[nombre],MATCH(players_equipos[[#This Row],[team_id]],equipos[team_id],0))</f>
        <v>M005</v>
      </c>
    </row>
    <row r="403" spans="1:8" x14ac:dyDescent="0.25">
      <c r="A403">
        <v>1069217</v>
      </c>
      <c r="B403" s="8">
        <v>25</v>
      </c>
      <c r="C403" s="11">
        <f>INDEX(equipos[puntos],MATCH(players_equipos[[#This Row],[team_id]],equipos[team_id],0))</f>
        <v>600</v>
      </c>
      <c r="D403" s="16">
        <f>INDEX(equipos[torneo],MATCH(players_equipos[[#This Row],[team_id]],equipos[team_id],0))</f>
        <v>1</v>
      </c>
      <c r="E403" s="17">
        <f>INDEX(equipos[casa],MATCH(players_equipos[[#This Row],[team_id]],equipos[team_id],0))</f>
        <v>0</v>
      </c>
      <c r="F403" s="4">
        <f>INDEX(torneos[activo],MATCH(players_equipos[[#This Row],[torneo]],torneos[torneo_id],0))</f>
        <v>0</v>
      </c>
      <c r="G403" s="18" t="str">
        <f>INDEX(equipos[categoria],MATCH(players_equipos[[#This Row],[team_id]],equipos[team_id],0))</f>
        <v>Monster</v>
      </c>
      <c r="H403" t="str">
        <f>INDEX(equipos[nombre],MATCH(players_equipos[[#This Row],[team_id]],equipos[team_id],0))</f>
        <v>Mechathron</v>
      </c>
    </row>
    <row r="404" spans="1:8" x14ac:dyDescent="0.25">
      <c r="A404">
        <v>1070354</v>
      </c>
      <c r="B404" s="8">
        <v>25</v>
      </c>
      <c r="C404" s="11">
        <f>INDEX(equipos[puntos],MATCH(players_equipos[[#This Row],[team_id]],equipos[team_id],0))</f>
        <v>600</v>
      </c>
      <c r="D404" s="16">
        <f>INDEX(equipos[torneo],MATCH(players_equipos[[#This Row],[team_id]],equipos[team_id],0))</f>
        <v>1</v>
      </c>
      <c r="E404" s="17">
        <f>INDEX(equipos[casa],MATCH(players_equipos[[#This Row],[team_id]],equipos[team_id],0))</f>
        <v>0</v>
      </c>
      <c r="F404" s="4">
        <f>INDEX(torneos[activo],MATCH(players_equipos[[#This Row],[torneo]],torneos[torneo_id],0))</f>
        <v>0</v>
      </c>
      <c r="G404" s="18" t="str">
        <f>INDEX(equipos[categoria],MATCH(players_equipos[[#This Row],[team_id]],equipos[team_id],0))</f>
        <v>Monster</v>
      </c>
      <c r="H404" t="str">
        <f>INDEX(equipos[nombre],MATCH(players_equipos[[#This Row],[team_id]],equipos[team_id],0))</f>
        <v>Mechathron</v>
      </c>
    </row>
    <row r="405" spans="1:8" x14ac:dyDescent="0.25">
      <c r="A405">
        <v>1070948</v>
      </c>
      <c r="B405" s="8">
        <v>25</v>
      </c>
      <c r="C405" s="11">
        <f>INDEX(equipos[puntos],MATCH(players_equipos[[#This Row],[team_id]],equipos[team_id],0))</f>
        <v>600</v>
      </c>
      <c r="D405" s="16">
        <f>INDEX(equipos[torneo],MATCH(players_equipos[[#This Row],[team_id]],equipos[team_id],0))</f>
        <v>1</v>
      </c>
      <c r="E405" s="17">
        <f>INDEX(equipos[casa],MATCH(players_equipos[[#This Row],[team_id]],equipos[team_id],0))</f>
        <v>0</v>
      </c>
      <c r="F405" s="4">
        <f>INDEX(torneos[activo],MATCH(players_equipos[[#This Row],[torneo]],torneos[torneo_id],0))</f>
        <v>0</v>
      </c>
      <c r="G405" s="18" t="str">
        <f>INDEX(equipos[categoria],MATCH(players_equipos[[#This Row],[team_id]],equipos[team_id],0))</f>
        <v>Monster</v>
      </c>
      <c r="H405" t="str">
        <f>INDEX(equipos[nombre],MATCH(players_equipos[[#This Row],[team_id]],equipos[team_id],0))</f>
        <v>Mechathron</v>
      </c>
    </row>
    <row r="406" spans="1:8" x14ac:dyDescent="0.25">
      <c r="A406">
        <v>1062710</v>
      </c>
      <c r="B406" s="8">
        <v>26</v>
      </c>
      <c r="C406" s="11">
        <f>INDEX(equipos[puntos],MATCH(players_equipos[[#This Row],[team_id]],equipos[team_id],0))</f>
        <v>600</v>
      </c>
      <c r="D406" s="16">
        <f>INDEX(equipos[torneo],MATCH(players_equipos[[#This Row],[team_id]],equipos[team_id],0))</f>
        <v>1</v>
      </c>
      <c r="E406" s="17">
        <f>INDEX(equipos[casa],MATCH(players_equipos[[#This Row],[team_id]],equipos[team_id],0))</f>
        <v>0</v>
      </c>
      <c r="F406" s="4">
        <f>INDEX(torneos[activo],MATCH(players_equipos[[#This Row],[torneo]],torneos[torneo_id],0))</f>
        <v>0</v>
      </c>
      <c r="G406" s="18" t="str">
        <f>INDEX(equipos[categoria],MATCH(players_equipos[[#This Row],[team_id]],equipos[team_id],0))</f>
        <v>Monster</v>
      </c>
      <c r="H406" t="str">
        <f>INDEX(equipos[nombre],MATCH(players_equipos[[#This Row],[team_id]],equipos[team_id],0))</f>
        <v>R.O.B</v>
      </c>
    </row>
    <row r="407" spans="1:8" x14ac:dyDescent="0.25">
      <c r="A407">
        <v>1062899</v>
      </c>
      <c r="B407" s="8">
        <v>26</v>
      </c>
      <c r="C407" s="11">
        <f>INDEX(equipos[puntos],MATCH(players_equipos[[#This Row],[team_id]],equipos[team_id],0))</f>
        <v>600</v>
      </c>
      <c r="D407" s="16">
        <f>INDEX(equipos[torneo],MATCH(players_equipos[[#This Row],[team_id]],equipos[team_id],0))</f>
        <v>1</v>
      </c>
      <c r="E407" s="17">
        <f>INDEX(equipos[casa],MATCH(players_equipos[[#This Row],[team_id]],equipos[team_id],0))</f>
        <v>0</v>
      </c>
      <c r="F407" s="4">
        <f>INDEX(torneos[activo],MATCH(players_equipos[[#This Row],[torneo]],torneos[torneo_id],0))</f>
        <v>0</v>
      </c>
      <c r="G407" s="18" t="str">
        <f>INDEX(equipos[categoria],MATCH(players_equipos[[#This Row],[team_id]],equipos[team_id],0))</f>
        <v>Monster</v>
      </c>
      <c r="H407" t="str">
        <f>INDEX(equipos[nombre],MATCH(players_equipos[[#This Row],[team_id]],equipos[team_id],0))</f>
        <v>R.O.B</v>
      </c>
    </row>
    <row r="408" spans="1:8" x14ac:dyDescent="0.25">
      <c r="A408">
        <v>1069339</v>
      </c>
      <c r="B408" s="8">
        <v>26</v>
      </c>
      <c r="C408" s="11">
        <f>INDEX(equipos[puntos],MATCH(players_equipos[[#This Row],[team_id]],equipos[team_id],0))</f>
        <v>600</v>
      </c>
      <c r="D408" s="16">
        <f>INDEX(equipos[torneo],MATCH(players_equipos[[#This Row],[team_id]],equipos[team_id],0))</f>
        <v>1</v>
      </c>
      <c r="E408" s="17">
        <f>INDEX(equipos[casa],MATCH(players_equipos[[#This Row],[team_id]],equipos[team_id],0))</f>
        <v>0</v>
      </c>
      <c r="F408" s="4">
        <f>INDEX(torneos[activo],MATCH(players_equipos[[#This Row],[torneo]],torneos[torneo_id],0))</f>
        <v>0</v>
      </c>
      <c r="G408" s="18" t="str">
        <f>INDEX(equipos[categoria],MATCH(players_equipos[[#This Row],[team_id]],equipos[team_id],0))</f>
        <v>Monster</v>
      </c>
      <c r="H408" t="str">
        <f>INDEX(equipos[nombre],MATCH(players_equipos[[#This Row],[team_id]],equipos[team_id],0))</f>
        <v>R.O.B</v>
      </c>
    </row>
    <row r="409" spans="1:8" x14ac:dyDescent="0.25">
      <c r="A409">
        <v>0</v>
      </c>
      <c r="B409" s="8">
        <v>27</v>
      </c>
      <c r="C409" s="11">
        <f>INDEX(equipos[puntos],MATCH(players_equipos[[#This Row],[team_id]],equipos[team_id],0))</f>
        <v>600</v>
      </c>
      <c r="D409" s="16">
        <f>INDEX(equipos[torneo],MATCH(players_equipos[[#This Row],[team_id]],equipos[team_id],0))</f>
        <v>1</v>
      </c>
      <c r="E409" s="17">
        <f>INDEX(equipos[casa],MATCH(players_equipos[[#This Row],[team_id]],equipos[team_id],0))</f>
        <v>0</v>
      </c>
      <c r="F409" s="4">
        <f>INDEX(torneos[activo],MATCH(players_equipos[[#This Row],[torneo]],torneos[torneo_id],0))</f>
        <v>0</v>
      </c>
      <c r="G409" s="18" t="str">
        <f>INDEX(equipos[categoria],MATCH(players_equipos[[#This Row],[team_id]],equipos[team_id],0))</f>
        <v>Monster</v>
      </c>
      <c r="H409" t="str">
        <f>INDEX(equipos[nombre],MATCH(players_equipos[[#This Row],[team_id]],equipos[team_id],0))</f>
        <v>Rokusho</v>
      </c>
    </row>
    <row r="410" spans="1:8" x14ac:dyDescent="0.25">
      <c r="A410">
        <v>1071723</v>
      </c>
      <c r="B410" s="8">
        <v>27</v>
      </c>
      <c r="C410" s="11">
        <f>INDEX(equipos[puntos],MATCH(players_equipos[[#This Row],[team_id]],equipos[team_id],0))</f>
        <v>600</v>
      </c>
      <c r="D410" s="16">
        <f>INDEX(equipos[torneo],MATCH(players_equipos[[#This Row],[team_id]],equipos[team_id],0))</f>
        <v>1</v>
      </c>
      <c r="E410" s="17">
        <f>INDEX(equipos[casa],MATCH(players_equipos[[#This Row],[team_id]],equipos[team_id],0))</f>
        <v>0</v>
      </c>
      <c r="F410" s="4">
        <f>INDEX(torneos[activo],MATCH(players_equipos[[#This Row],[torneo]],torneos[torneo_id],0))</f>
        <v>0</v>
      </c>
      <c r="G410" s="18" t="str">
        <f>INDEX(equipos[categoria],MATCH(players_equipos[[#This Row],[team_id]],equipos[team_id],0))</f>
        <v>Monster</v>
      </c>
      <c r="H410" t="str">
        <f>INDEX(equipos[nombre],MATCH(players_equipos[[#This Row],[team_id]],equipos[team_id],0))</f>
        <v>Rokusho</v>
      </c>
    </row>
    <row r="411" spans="1:8" x14ac:dyDescent="0.25">
      <c r="A411">
        <v>1071910</v>
      </c>
      <c r="B411" s="8">
        <v>27</v>
      </c>
      <c r="C411" s="11">
        <f>INDEX(equipos[puntos],MATCH(players_equipos[[#This Row],[team_id]],equipos[team_id],0))</f>
        <v>600</v>
      </c>
      <c r="D411" s="16">
        <f>INDEX(equipos[torneo],MATCH(players_equipos[[#This Row],[team_id]],equipos[team_id],0))</f>
        <v>1</v>
      </c>
      <c r="E411" s="17">
        <f>INDEX(equipos[casa],MATCH(players_equipos[[#This Row],[team_id]],equipos[team_id],0))</f>
        <v>0</v>
      </c>
      <c r="F411" s="4">
        <f>INDEX(torneos[activo],MATCH(players_equipos[[#This Row],[torneo]],torneos[torneo_id],0))</f>
        <v>0</v>
      </c>
      <c r="G411" s="18" t="str">
        <f>INDEX(equipos[categoria],MATCH(players_equipos[[#This Row],[team_id]],equipos[team_id],0))</f>
        <v>Monster</v>
      </c>
      <c r="H411" t="str">
        <f>INDEX(equipos[nombre],MATCH(players_equipos[[#This Row],[team_id]],equipos[team_id],0))</f>
        <v>Rokusho</v>
      </c>
    </row>
    <row r="412" spans="1:8" x14ac:dyDescent="0.25">
      <c r="A412">
        <v>1062093</v>
      </c>
      <c r="B412" s="8">
        <v>28</v>
      </c>
      <c r="C412" s="11">
        <f>INDEX(equipos[puntos],MATCH(players_equipos[[#This Row],[team_id]],equipos[team_id],0))</f>
        <v>900</v>
      </c>
      <c r="D412" s="16">
        <f>INDEX(equipos[torneo],MATCH(players_equipos[[#This Row],[team_id]],equipos[team_id],0))</f>
        <v>1</v>
      </c>
      <c r="E412" s="17">
        <f>INDEX(equipos[casa],MATCH(players_equipos[[#This Row],[team_id]],equipos[team_id],0))</f>
        <v>0</v>
      </c>
      <c r="F412" s="4">
        <f>INDEX(torneos[activo],MATCH(players_equipos[[#This Row],[torneo]],torneos[torneo_id],0))</f>
        <v>0</v>
      </c>
      <c r="G412" s="18" t="str">
        <f>INDEX(equipos[categoria],MATCH(players_equipos[[#This Row],[team_id]],equipos[team_id],0))</f>
        <v>Sumo</v>
      </c>
      <c r="H412" t="str">
        <f>INDEX(equipos[nombre],MATCH(players_equipos[[#This Row],[team_id]],equipos[team_id],0))</f>
        <v>Rufini</v>
      </c>
    </row>
    <row r="413" spans="1:8" x14ac:dyDescent="0.25">
      <c r="A413">
        <v>1061287</v>
      </c>
      <c r="B413" s="8">
        <v>29</v>
      </c>
      <c r="C413" s="11">
        <f>INDEX(equipos[puntos],MATCH(players_equipos[[#This Row],[team_id]],equipos[team_id],0))</f>
        <v>600</v>
      </c>
      <c r="D413" s="16">
        <f>INDEX(equipos[torneo],MATCH(players_equipos[[#This Row],[team_id]],equipos[team_id],0))</f>
        <v>1</v>
      </c>
      <c r="E413" s="17">
        <f>INDEX(equipos[casa],MATCH(players_equipos[[#This Row],[team_id]],equipos[team_id],0))</f>
        <v>0</v>
      </c>
      <c r="F413" s="4">
        <f>INDEX(torneos[activo],MATCH(players_equipos[[#This Row],[torneo]],torneos[torneo_id],0))</f>
        <v>0</v>
      </c>
      <c r="G413" s="18" t="str">
        <f>INDEX(equipos[categoria],MATCH(players_equipos[[#This Row],[team_id]],equipos[team_id],0))</f>
        <v>Monster</v>
      </c>
      <c r="H413" t="str">
        <f>INDEX(equipos[nombre],MATCH(players_equipos[[#This Row],[team_id]],equipos[team_id],0))</f>
        <v>Rufino</v>
      </c>
    </row>
    <row r="414" spans="1:8" x14ac:dyDescent="0.25">
      <c r="A414">
        <v>1062778</v>
      </c>
      <c r="B414" s="8">
        <v>29</v>
      </c>
      <c r="C414" s="11">
        <f>INDEX(equipos[puntos],MATCH(players_equipos[[#This Row],[team_id]],equipos[team_id],0))</f>
        <v>600</v>
      </c>
      <c r="D414" s="16">
        <f>INDEX(equipos[torneo],MATCH(players_equipos[[#This Row],[team_id]],equipos[team_id],0))</f>
        <v>1</v>
      </c>
      <c r="E414" s="17">
        <f>INDEX(equipos[casa],MATCH(players_equipos[[#This Row],[team_id]],equipos[team_id],0))</f>
        <v>0</v>
      </c>
      <c r="F414" s="4">
        <f>INDEX(torneos[activo],MATCH(players_equipos[[#This Row],[torneo]],torneos[torneo_id],0))</f>
        <v>0</v>
      </c>
      <c r="G414" s="18" t="str">
        <f>INDEX(equipos[categoria],MATCH(players_equipos[[#This Row],[team_id]],equipos[team_id],0))</f>
        <v>Monster</v>
      </c>
      <c r="H414" t="str">
        <f>INDEX(equipos[nombre],MATCH(players_equipos[[#This Row],[team_id]],equipos[team_id],0))</f>
        <v>Rufino</v>
      </c>
    </row>
    <row r="415" spans="1:8" x14ac:dyDescent="0.25">
      <c r="A415">
        <v>1068811</v>
      </c>
      <c r="B415" s="8">
        <v>30</v>
      </c>
      <c r="C415" s="11">
        <f>INDEX(equipos[puntos],MATCH(players_equipos[[#This Row],[team_id]],equipos[team_id],0))</f>
        <v>900</v>
      </c>
      <c r="D415" s="16">
        <f>INDEX(equipos[torneo],MATCH(players_equipos[[#This Row],[team_id]],equipos[team_id],0))</f>
        <v>1</v>
      </c>
      <c r="E415" s="17">
        <f>INDEX(equipos[casa],MATCH(players_equipos[[#This Row],[team_id]],equipos[team_id],0))</f>
        <v>0</v>
      </c>
      <c r="F415" s="4">
        <f>INDEX(torneos[activo],MATCH(players_equipos[[#This Row],[torneo]],torneos[torneo_id],0))</f>
        <v>0</v>
      </c>
      <c r="G415" s="18" t="str">
        <f>INDEX(equipos[categoria],MATCH(players_equipos[[#This Row],[team_id]],equipos[team_id],0))</f>
        <v>Monster</v>
      </c>
      <c r="H415" t="str">
        <f>INDEX(equipos[nombre],MATCH(players_equipos[[#This Row],[team_id]],equipos[team_id],0))</f>
        <v>SAPPHIRON</v>
      </c>
    </row>
    <row r="416" spans="1:8" x14ac:dyDescent="0.25">
      <c r="A416">
        <v>1070383</v>
      </c>
      <c r="B416" s="8">
        <v>30</v>
      </c>
      <c r="C416" s="11">
        <f>INDEX(equipos[puntos],MATCH(players_equipos[[#This Row],[team_id]],equipos[team_id],0))</f>
        <v>900</v>
      </c>
      <c r="D416" s="16">
        <f>INDEX(equipos[torneo],MATCH(players_equipos[[#This Row],[team_id]],equipos[team_id],0))</f>
        <v>1</v>
      </c>
      <c r="E416" s="17">
        <f>INDEX(equipos[casa],MATCH(players_equipos[[#This Row],[team_id]],equipos[team_id],0))</f>
        <v>0</v>
      </c>
      <c r="F416" s="4">
        <f>INDEX(torneos[activo],MATCH(players_equipos[[#This Row],[torneo]],torneos[torneo_id],0))</f>
        <v>0</v>
      </c>
      <c r="G416" s="18" t="str">
        <f>INDEX(equipos[categoria],MATCH(players_equipos[[#This Row],[team_id]],equipos[team_id],0))</f>
        <v>Monster</v>
      </c>
      <c r="H416" t="str">
        <f>INDEX(equipos[nombre],MATCH(players_equipos[[#This Row],[team_id]],equipos[team_id],0))</f>
        <v>SAPPHIRON</v>
      </c>
    </row>
    <row r="417" spans="1:8" x14ac:dyDescent="0.25">
      <c r="A417">
        <v>1070392</v>
      </c>
      <c r="B417" s="8">
        <v>30</v>
      </c>
      <c r="C417" s="11">
        <f>INDEX(equipos[puntos],MATCH(players_equipos[[#This Row],[team_id]],equipos[team_id],0))</f>
        <v>900</v>
      </c>
      <c r="D417" s="16">
        <f>INDEX(equipos[torneo],MATCH(players_equipos[[#This Row],[team_id]],equipos[team_id],0))</f>
        <v>1</v>
      </c>
      <c r="E417" s="17">
        <f>INDEX(equipos[casa],MATCH(players_equipos[[#This Row],[team_id]],equipos[team_id],0))</f>
        <v>0</v>
      </c>
      <c r="F417" s="4">
        <f>INDEX(torneos[activo],MATCH(players_equipos[[#This Row],[torneo]],torneos[torneo_id],0))</f>
        <v>0</v>
      </c>
      <c r="G417" s="18" t="str">
        <f>INDEX(equipos[categoria],MATCH(players_equipos[[#This Row],[team_id]],equipos[team_id],0))</f>
        <v>Monster</v>
      </c>
      <c r="H417" t="str">
        <f>INDEX(equipos[nombre],MATCH(players_equipos[[#This Row],[team_id]],equipos[team_id],0))</f>
        <v>SAPPHIRON</v>
      </c>
    </row>
    <row r="418" spans="1:8" x14ac:dyDescent="0.25">
      <c r="A418">
        <v>1070542</v>
      </c>
      <c r="B418" s="8">
        <v>31</v>
      </c>
      <c r="C418" s="11">
        <f>INDEX(equipos[puntos],MATCH(players_equipos[[#This Row],[team_id]],equipos[team_id],0))</f>
        <v>900</v>
      </c>
      <c r="D418" s="16">
        <f>INDEX(equipos[torneo],MATCH(players_equipos[[#This Row],[team_id]],equipos[team_id],0))</f>
        <v>1</v>
      </c>
      <c r="E418" s="17">
        <f>INDEX(equipos[casa],MATCH(players_equipos[[#This Row],[team_id]],equipos[team_id],0))</f>
        <v>0</v>
      </c>
      <c r="F418" s="4">
        <f>INDEX(torneos[activo],MATCH(players_equipos[[#This Row],[torneo]],torneos[torneo_id],0))</f>
        <v>0</v>
      </c>
      <c r="G418" s="18" t="str">
        <f>INDEX(equipos[categoria],MATCH(players_equipos[[#This Row],[team_id]],equipos[team_id],0))</f>
        <v>Monster</v>
      </c>
      <c r="H418" t="str">
        <f>INDEX(equipos[nombre],MATCH(players_equipos[[#This Row],[team_id]],equipos[team_id],0))</f>
        <v>Seiryū</v>
      </c>
    </row>
    <row r="419" spans="1:8" x14ac:dyDescent="0.25">
      <c r="A419">
        <v>1071367</v>
      </c>
      <c r="B419" s="8">
        <v>31</v>
      </c>
      <c r="C419" s="11">
        <f>INDEX(equipos[puntos],MATCH(players_equipos[[#This Row],[team_id]],equipos[team_id],0))</f>
        <v>900</v>
      </c>
      <c r="D419" s="16">
        <f>INDEX(equipos[torneo],MATCH(players_equipos[[#This Row],[team_id]],equipos[team_id],0))</f>
        <v>1</v>
      </c>
      <c r="E419" s="17">
        <f>INDEX(equipos[casa],MATCH(players_equipos[[#This Row],[team_id]],equipos[team_id],0))</f>
        <v>0</v>
      </c>
      <c r="F419" s="4">
        <f>INDEX(torneos[activo],MATCH(players_equipos[[#This Row],[torneo]],torneos[torneo_id],0))</f>
        <v>0</v>
      </c>
      <c r="G419" s="18" t="str">
        <f>INDEX(equipos[categoria],MATCH(players_equipos[[#This Row],[team_id]],equipos[team_id],0))</f>
        <v>Monster</v>
      </c>
      <c r="H419" t="str">
        <f>INDEX(equipos[nombre],MATCH(players_equipos[[#This Row],[team_id]],equipos[team_id],0))</f>
        <v>Seiryū</v>
      </c>
    </row>
    <row r="420" spans="1:8" x14ac:dyDescent="0.25">
      <c r="A420">
        <v>1071694</v>
      </c>
      <c r="B420" s="8">
        <v>31</v>
      </c>
      <c r="C420" s="11">
        <f>INDEX(equipos[puntos],MATCH(players_equipos[[#This Row],[team_id]],equipos[team_id],0))</f>
        <v>900</v>
      </c>
      <c r="D420" s="16">
        <f>INDEX(equipos[torneo],MATCH(players_equipos[[#This Row],[team_id]],equipos[team_id],0))</f>
        <v>1</v>
      </c>
      <c r="E420" s="17">
        <f>INDEX(equipos[casa],MATCH(players_equipos[[#This Row],[team_id]],equipos[team_id],0))</f>
        <v>0</v>
      </c>
      <c r="F420" s="4">
        <f>INDEX(torneos[activo],MATCH(players_equipos[[#This Row],[torneo]],torneos[torneo_id],0))</f>
        <v>0</v>
      </c>
      <c r="G420" s="18" t="str">
        <f>INDEX(equipos[categoria],MATCH(players_equipos[[#This Row],[team_id]],equipos[team_id],0))</f>
        <v>Monster</v>
      </c>
      <c r="H420" t="str">
        <f>INDEX(equipos[nombre],MATCH(players_equipos[[#This Row],[team_id]],equipos[team_id],0))</f>
        <v>Seiryū</v>
      </c>
    </row>
    <row r="421" spans="1:8" x14ac:dyDescent="0.25">
      <c r="A421">
        <v>0</v>
      </c>
      <c r="B421" s="8">
        <v>32</v>
      </c>
      <c r="C421" s="11">
        <f>INDEX(equipos[puntos],MATCH(players_equipos[[#This Row],[team_id]],equipos[team_id],0))</f>
        <v>900</v>
      </c>
      <c r="D421" s="16">
        <f>INDEX(equipos[torneo],MATCH(players_equipos[[#This Row],[team_id]],equipos[team_id],0))</f>
        <v>1</v>
      </c>
      <c r="E421" s="17">
        <f>INDEX(equipos[casa],MATCH(players_equipos[[#This Row],[team_id]],equipos[team_id],0))</f>
        <v>0</v>
      </c>
      <c r="F421" s="4">
        <f>INDEX(torneos[activo],MATCH(players_equipos[[#This Row],[torneo]],torneos[torneo_id],0))</f>
        <v>0</v>
      </c>
      <c r="G421" s="18" t="str">
        <f>INDEX(equipos[categoria],MATCH(players_equipos[[#This Row],[team_id]],equipos[team_id],0))</f>
        <v>Monster</v>
      </c>
      <c r="H421" t="str">
        <f>INDEX(equipos[nombre],MATCH(players_equipos[[#This Row],[team_id]],equipos[team_id],0))</f>
        <v>The Ripper</v>
      </c>
    </row>
    <row r="422" spans="1:8" x14ac:dyDescent="0.25">
      <c r="A422">
        <v>1069332</v>
      </c>
      <c r="B422" s="8">
        <v>32</v>
      </c>
      <c r="C422" s="11">
        <f>INDEX(equipos[puntos],MATCH(players_equipos[[#This Row],[team_id]],equipos[team_id],0))</f>
        <v>900</v>
      </c>
      <c r="D422" s="16">
        <f>INDEX(equipos[torneo],MATCH(players_equipos[[#This Row],[team_id]],equipos[team_id],0))</f>
        <v>1</v>
      </c>
      <c r="E422" s="17">
        <f>INDEX(equipos[casa],MATCH(players_equipos[[#This Row],[team_id]],equipos[team_id],0))</f>
        <v>0</v>
      </c>
      <c r="F422" s="4">
        <f>INDEX(torneos[activo],MATCH(players_equipos[[#This Row],[torneo]],torneos[torneo_id],0))</f>
        <v>0</v>
      </c>
      <c r="G422" s="18" t="str">
        <f>INDEX(equipos[categoria],MATCH(players_equipos[[#This Row],[team_id]],equipos[team_id],0))</f>
        <v>Monster</v>
      </c>
      <c r="H422" t="str">
        <f>INDEX(equipos[nombre],MATCH(players_equipos[[#This Row],[team_id]],equipos[team_id],0))</f>
        <v>The Ripper</v>
      </c>
    </row>
    <row r="423" spans="1:8" x14ac:dyDescent="0.25">
      <c r="A423">
        <v>1071870</v>
      </c>
      <c r="B423" s="8">
        <v>32</v>
      </c>
      <c r="C423" s="11">
        <f>INDEX(equipos[puntos],MATCH(players_equipos[[#This Row],[team_id]],equipos[team_id],0))</f>
        <v>900</v>
      </c>
      <c r="D423" s="16">
        <f>INDEX(equipos[torneo],MATCH(players_equipos[[#This Row],[team_id]],equipos[team_id],0))</f>
        <v>1</v>
      </c>
      <c r="E423" s="17">
        <f>INDEX(equipos[casa],MATCH(players_equipos[[#This Row],[team_id]],equipos[team_id],0))</f>
        <v>0</v>
      </c>
      <c r="F423" s="4">
        <f>INDEX(torneos[activo],MATCH(players_equipos[[#This Row],[torneo]],torneos[torneo_id],0))</f>
        <v>0</v>
      </c>
      <c r="G423" s="18" t="str">
        <f>INDEX(equipos[categoria],MATCH(players_equipos[[#This Row],[team_id]],equipos[team_id],0))</f>
        <v>Monster</v>
      </c>
      <c r="H423" t="str">
        <f>INDEX(equipos[nombre],MATCH(players_equipos[[#This Row],[team_id]],equipos[team_id],0))</f>
        <v>The Ripper</v>
      </c>
    </row>
    <row r="424" spans="1:8" x14ac:dyDescent="0.25">
      <c r="A424">
        <v>1066611</v>
      </c>
      <c r="B424" s="8">
        <v>34</v>
      </c>
      <c r="C424" s="11">
        <f>INDEX(equipos[puntos],MATCH(players_equipos[[#This Row],[team_id]],equipos[team_id],0))</f>
        <v>900</v>
      </c>
      <c r="D424" s="16">
        <f>INDEX(equipos[torneo],MATCH(players_equipos[[#This Row],[team_id]],equipos[team_id],0))</f>
        <v>1</v>
      </c>
      <c r="E424" s="17">
        <f>INDEX(equipos[casa],MATCH(players_equipos[[#This Row],[team_id]],equipos[team_id],0))</f>
        <v>0</v>
      </c>
      <c r="F424" s="4">
        <f>INDEX(torneos[activo],MATCH(players_equipos[[#This Row],[torneo]],torneos[torneo_id],0))</f>
        <v>0</v>
      </c>
      <c r="G424" s="18" t="str">
        <f>INDEX(equipos[categoria],MATCH(players_equipos[[#This Row],[team_id]],equipos[team_id],0))</f>
        <v>Monster</v>
      </c>
      <c r="H424" t="str">
        <f>INDEX(equipos[nombre],MATCH(players_equipos[[#This Row],[team_id]],equipos[team_id],0))</f>
        <v>Tri</v>
      </c>
    </row>
    <row r="425" spans="1:8" x14ac:dyDescent="0.25">
      <c r="A425">
        <v>1066658</v>
      </c>
      <c r="B425" s="8">
        <v>34</v>
      </c>
      <c r="C425" s="11">
        <f>INDEX(equipos[puntos],MATCH(players_equipos[[#This Row],[team_id]],equipos[team_id],0))</f>
        <v>900</v>
      </c>
      <c r="D425" s="16">
        <f>INDEX(equipos[torneo],MATCH(players_equipos[[#This Row],[team_id]],equipos[team_id],0))</f>
        <v>1</v>
      </c>
      <c r="E425" s="17">
        <f>INDEX(equipos[casa],MATCH(players_equipos[[#This Row],[team_id]],equipos[team_id],0))</f>
        <v>0</v>
      </c>
      <c r="F425" s="4">
        <f>INDEX(torneos[activo],MATCH(players_equipos[[#This Row],[torneo]],torneos[torneo_id],0))</f>
        <v>0</v>
      </c>
      <c r="G425" s="18" t="str">
        <f>INDEX(equipos[categoria],MATCH(players_equipos[[#This Row],[team_id]],equipos[team_id],0))</f>
        <v>Monster</v>
      </c>
      <c r="H425" t="str">
        <f>INDEX(equipos[nombre],MATCH(players_equipos[[#This Row],[team_id]],equipos[team_id],0))</f>
        <v>Tri</v>
      </c>
    </row>
    <row r="426" spans="1:8" x14ac:dyDescent="0.25">
      <c r="A426">
        <v>1067173</v>
      </c>
      <c r="B426" s="8">
        <v>34</v>
      </c>
      <c r="C426" s="11">
        <f>INDEX(equipos[puntos],MATCH(players_equipos[[#This Row],[team_id]],equipos[team_id],0))</f>
        <v>900</v>
      </c>
      <c r="D426" s="16">
        <f>INDEX(equipos[torneo],MATCH(players_equipos[[#This Row],[team_id]],equipos[team_id],0))</f>
        <v>1</v>
      </c>
      <c r="E426" s="17">
        <f>INDEX(equipos[casa],MATCH(players_equipos[[#This Row],[team_id]],equipos[team_id],0))</f>
        <v>0</v>
      </c>
      <c r="F426" s="4">
        <f>INDEX(torneos[activo],MATCH(players_equipos[[#This Row],[torneo]],torneos[torneo_id],0))</f>
        <v>0</v>
      </c>
      <c r="G426" s="18" t="str">
        <f>INDEX(equipos[categoria],MATCH(players_equipos[[#This Row],[team_id]],equipos[team_id],0))</f>
        <v>Monster</v>
      </c>
      <c r="H426" t="str">
        <f>INDEX(equipos[nombre],MATCH(players_equipos[[#This Row],[team_id]],equipos[team_id],0))</f>
        <v>Tri</v>
      </c>
    </row>
    <row r="427" spans="1:8" x14ac:dyDescent="0.25">
      <c r="A427">
        <v>1070577</v>
      </c>
      <c r="B427" s="8">
        <v>35</v>
      </c>
      <c r="C427" s="11">
        <f>INDEX(equipos[puntos],MATCH(players_equipos[[#This Row],[team_id]],equipos[team_id],0))</f>
        <v>600</v>
      </c>
      <c r="D427" s="16">
        <f>INDEX(equipos[torneo],MATCH(players_equipos[[#This Row],[team_id]],equipos[team_id],0))</f>
        <v>1</v>
      </c>
      <c r="E427" s="17">
        <f>INDEX(equipos[casa],MATCH(players_equipos[[#This Row],[team_id]],equipos[team_id],0))</f>
        <v>0</v>
      </c>
      <c r="F427" s="4">
        <f>INDEX(torneos[activo],MATCH(players_equipos[[#This Row],[torneo]],torneos[torneo_id],0))</f>
        <v>0</v>
      </c>
      <c r="G427" s="18" t="str">
        <f>INDEX(equipos[categoria],MATCH(players_equipos[[#This Row],[team_id]],equipos[team_id],0))</f>
        <v>Monster</v>
      </c>
      <c r="H427" t="str">
        <f>INDEX(equipos[nombre],MATCH(players_equipos[[#This Row],[team_id]],equipos[team_id],0))</f>
        <v>Turetta</v>
      </c>
    </row>
    <row r="428" spans="1:8" x14ac:dyDescent="0.25">
      <c r="A428">
        <v>1070240</v>
      </c>
      <c r="B428" s="8">
        <v>36</v>
      </c>
      <c r="C428" s="11">
        <f>INDEX(equipos[puntos],MATCH(players_equipos[[#This Row],[team_id]],equipos[team_id],0))</f>
        <v>600</v>
      </c>
      <c r="D428" s="16">
        <f>INDEX(equipos[torneo],MATCH(players_equipos[[#This Row],[team_id]],equipos[team_id],0))</f>
        <v>1</v>
      </c>
      <c r="E428" s="17">
        <f>INDEX(equipos[casa],MATCH(players_equipos[[#This Row],[team_id]],equipos[team_id],0))</f>
        <v>0</v>
      </c>
      <c r="F428" s="4">
        <f>INDEX(torneos[activo],MATCH(players_equipos[[#This Row],[torneo]],torneos[torneo_id],0))</f>
        <v>0</v>
      </c>
      <c r="G428" s="18" t="str">
        <f>INDEX(equipos[categoria],MATCH(players_equipos[[#This Row],[team_id]],equipos[team_id],0))</f>
        <v>Monster</v>
      </c>
      <c r="H428" t="str">
        <f>INDEX(equipos[nombre],MATCH(players_equipos[[#This Row],[team_id]],equipos[team_id],0))</f>
        <v>Guayubin</v>
      </c>
    </row>
    <row r="429" spans="1:8" x14ac:dyDescent="0.25">
      <c r="A429">
        <v>1071175</v>
      </c>
      <c r="B429" s="8">
        <v>36</v>
      </c>
      <c r="C429" s="11">
        <f>INDEX(equipos[puntos],MATCH(players_equipos[[#This Row],[team_id]],equipos[team_id],0))</f>
        <v>600</v>
      </c>
      <c r="D429" s="16">
        <f>INDEX(equipos[torneo],MATCH(players_equipos[[#This Row],[team_id]],equipos[team_id],0))</f>
        <v>1</v>
      </c>
      <c r="E429" s="17">
        <f>INDEX(equipos[casa],MATCH(players_equipos[[#This Row],[team_id]],equipos[team_id],0))</f>
        <v>0</v>
      </c>
      <c r="F429" s="4">
        <f>INDEX(torneos[activo],MATCH(players_equipos[[#This Row],[torneo]],torneos[torneo_id],0))</f>
        <v>0</v>
      </c>
      <c r="G429" s="18" t="str">
        <f>INDEX(equipos[categoria],MATCH(players_equipos[[#This Row],[team_id]],equipos[team_id],0))</f>
        <v>Monster</v>
      </c>
      <c r="H429" t="str">
        <f>INDEX(equipos[nombre],MATCH(players_equipos[[#This Row],[team_id]],equipos[team_id],0))</f>
        <v>Guayubin</v>
      </c>
    </row>
    <row r="430" spans="1:8" x14ac:dyDescent="0.25">
      <c r="A430">
        <v>1072558</v>
      </c>
      <c r="B430" s="8">
        <v>36</v>
      </c>
      <c r="C430" s="11">
        <f>INDEX(equipos[puntos],MATCH(players_equipos[[#This Row],[team_id]],equipos[team_id],0))</f>
        <v>600</v>
      </c>
      <c r="D430" s="16">
        <f>INDEX(equipos[torneo],MATCH(players_equipos[[#This Row],[team_id]],equipos[team_id],0))</f>
        <v>1</v>
      </c>
      <c r="E430" s="17">
        <f>INDEX(equipos[casa],MATCH(players_equipos[[#This Row],[team_id]],equipos[team_id],0))</f>
        <v>0</v>
      </c>
      <c r="F430" s="4">
        <f>INDEX(torneos[activo],MATCH(players_equipos[[#This Row],[torneo]],torneos[torneo_id],0))</f>
        <v>0</v>
      </c>
      <c r="G430" s="18" t="str">
        <f>INDEX(equipos[categoria],MATCH(players_equipos[[#This Row],[team_id]],equipos[team_id],0))</f>
        <v>Monster</v>
      </c>
      <c r="H430" t="str">
        <f>INDEX(equipos[nombre],MATCH(players_equipos[[#This Row],[team_id]],equipos[team_id],0))</f>
        <v>Guayubin</v>
      </c>
    </row>
    <row r="431" spans="1:8" x14ac:dyDescent="0.25">
      <c r="A431">
        <v>1069136</v>
      </c>
      <c r="B431" s="8">
        <v>37</v>
      </c>
      <c r="C431" s="11">
        <f>INDEX(equipos[puntos],MATCH(players_equipos[[#This Row],[team_id]],equipos[team_id],0))</f>
        <v>900</v>
      </c>
      <c r="D431" s="16">
        <f>INDEX(equipos[torneo],MATCH(players_equipos[[#This Row],[team_id]],equipos[team_id],0))</f>
        <v>1</v>
      </c>
      <c r="E431" s="17">
        <f>INDEX(equipos[casa],MATCH(players_equipos[[#This Row],[team_id]],equipos[team_id],0))</f>
        <v>0</v>
      </c>
      <c r="F431" s="4">
        <f>INDEX(torneos[activo],MATCH(players_equipos[[#This Row],[torneo]],torneos[torneo_id],0))</f>
        <v>0</v>
      </c>
      <c r="G431" s="18" t="str">
        <f>INDEX(equipos[categoria],MATCH(players_equipos[[#This Row],[team_id]],equipos[team_id],0))</f>
        <v>Monster</v>
      </c>
      <c r="H431" t="str">
        <f>INDEX(equipos[nombre],MATCH(players_equipos[[#This Row],[team_id]],equipos[team_id],0))</f>
        <v>ASNS-1</v>
      </c>
    </row>
    <row r="432" spans="1:8" x14ac:dyDescent="0.25">
      <c r="A432">
        <v>1070372</v>
      </c>
      <c r="B432" s="8">
        <v>37</v>
      </c>
      <c r="C432" s="11">
        <f>INDEX(equipos[puntos],MATCH(players_equipos[[#This Row],[team_id]],equipos[team_id],0))</f>
        <v>900</v>
      </c>
      <c r="D432" s="16">
        <f>INDEX(equipos[torneo],MATCH(players_equipos[[#This Row],[team_id]],equipos[team_id],0))</f>
        <v>1</v>
      </c>
      <c r="E432" s="17">
        <f>INDEX(equipos[casa],MATCH(players_equipos[[#This Row],[team_id]],equipos[team_id],0))</f>
        <v>0</v>
      </c>
      <c r="F432" s="4">
        <f>INDEX(torneos[activo],MATCH(players_equipos[[#This Row],[torneo]],torneos[torneo_id],0))</f>
        <v>0</v>
      </c>
      <c r="G432" s="18" t="str">
        <f>INDEX(equipos[categoria],MATCH(players_equipos[[#This Row],[team_id]],equipos[team_id],0))</f>
        <v>Monster</v>
      </c>
      <c r="H432" t="str">
        <f>INDEX(equipos[nombre],MATCH(players_equipos[[#This Row],[team_id]],equipos[team_id],0))</f>
        <v>ASNS-1</v>
      </c>
    </row>
    <row r="433" spans="1:8" x14ac:dyDescent="0.25">
      <c r="A433">
        <v>1070465</v>
      </c>
      <c r="B433" s="8">
        <v>37</v>
      </c>
      <c r="C433" s="11">
        <f>INDEX(equipos[puntos],MATCH(players_equipos[[#This Row],[team_id]],equipos[team_id],0))</f>
        <v>900</v>
      </c>
      <c r="D433" s="16">
        <f>INDEX(equipos[torneo],MATCH(players_equipos[[#This Row],[team_id]],equipos[team_id],0))</f>
        <v>1</v>
      </c>
      <c r="E433" s="17">
        <f>INDEX(equipos[casa],MATCH(players_equipos[[#This Row],[team_id]],equipos[team_id],0))</f>
        <v>0</v>
      </c>
      <c r="F433" s="4">
        <f>INDEX(torneos[activo],MATCH(players_equipos[[#This Row],[torneo]],torneos[torneo_id],0))</f>
        <v>0</v>
      </c>
      <c r="G433" s="18" t="str">
        <f>INDEX(equipos[categoria],MATCH(players_equipos[[#This Row],[team_id]],equipos[team_id],0))</f>
        <v>Monster</v>
      </c>
      <c r="H433" t="str">
        <f>INDEX(equipos[nombre],MATCH(players_equipos[[#This Row],[team_id]],equipos[team_id],0))</f>
        <v>ASNS-1</v>
      </c>
    </row>
    <row r="434" spans="1:8" x14ac:dyDescent="0.25">
      <c r="A434">
        <v>1068912</v>
      </c>
      <c r="B434" s="8">
        <v>38</v>
      </c>
      <c r="C434" s="11">
        <f>INDEX(equipos[puntos],MATCH(players_equipos[[#This Row],[team_id]],equipos[team_id],0))</f>
        <v>900</v>
      </c>
      <c r="D434" s="16">
        <f>INDEX(equipos[torneo],MATCH(players_equipos[[#This Row],[team_id]],equipos[team_id],0))</f>
        <v>1</v>
      </c>
      <c r="E434" s="17">
        <f>INDEX(equipos[casa],MATCH(players_equipos[[#This Row],[team_id]],equipos[team_id],0))</f>
        <v>0</v>
      </c>
      <c r="F434" s="4">
        <f>INDEX(torneos[activo],MATCH(players_equipos[[#This Row],[torneo]],torneos[torneo_id],0))</f>
        <v>0</v>
      </c>
      <c r="G434" s="18" t="str">
        <f>INDEX(equipos[categoria],MATCH(players_equipos[[#This Row],[team_id]],equipos[team_id],0))</f>
        <v>Monster</v>
      </c>
      <c r="H434" t="str">
        <f>INDEX(equipos[nombre],MATCH(players_equipos[[#This Row],[team_id]],equipos[team_id],0))</f>
        <v>Centinelas</v>
      </c>
    </row>
    <row r="435" spans="1:8" x14ac:dyDescent="0.25">
      <c r="A435">
        <v>1071069</v>
      </c>
      <c r="B435" s="8">
        <v>38</v>
      </c>
      <c r="C435" s="11">
        <f>INDEX(equipos[puntos],MATCH(players_equipos[[#This Row],[team_id]],equipos[team_id],0))</f>
        <v>900</v>
      </c>
      <c r="D435" s="16">
        <f>INDEX(equipos[torneo],MATCH(players_equipos[[#This Row],[team_id]],equipos[team_id],0))</f>
        <v>1</v>
      </c>
      <c r="E435" s="17">
        <f>INDEX(equipos[casa],MATCH(players_equipos[[#This Row],[team_id]],equipos[team_id],0))</f>
        <v>0</v>
      </c>
      <c r="F435" s="4">
        <f>INDEX(torneos[activo],MATCH(players_equipos[[#This Row],[torneo]],torneos[torneo_id],0))</f>
        <v>0</v>
      </c>
      <c r="G435" s="18" t="str">
        <f>INDEX(equipos[categoria],MATCH(players_equipos[[#This Row],[team_id]],equipos[team_id],0))</f>
        <v>Monster</v>
      </c>
      <c r="H435" t="str">
        <f>INDEX(equipos[nombre],MATCH(players_equipos[[#This Row],[team_id]],equipos[team_id],0))</f>
        <v>Centinelas</v>
      </c>
    </row>
    <row r="436" spans="1:8" x14ac:dyDescent="0.25">
      <c r="A436">
        <v>1071383</v>
      </c>
      <c r="B436" s="8">
        <v>38</v>
      </c>
      <c r="C436" s="11">
        <f>INDEX(equipos[puntos],MATCH(players_equipos[[#This Row],[team_id]],equipos[team_id],0))</f>
        <v>900</v>
      </c>
      <c r="D436" s="16">
        <f>INDEX(equipos[torneo],MATCH(players_equipos[[#This Row],[team_id]],equipos[team_id],0))</f>
        <v>1</v>
      </c>
      <c r="E436" s="17">
        <f>INDEX(equipos[casa],MATCH(players_equipos[[#This Row],[team_id]],equipos[team_id],0))</f>
        <v>0</v>
      </c>
      <c r="F436" s="4">
        <f>INDEX(torneos[activo],MATCH(players_equipos[[#This Row],[torneo]],torneos[torneo_id],0))</f>
        <v>0</v>
      </c>
      <c r="G436" s="18" t="str">
        <f>INDEX(equipos[categoria],MATCH(players_equipos[[#This Row],[team_id]],equipos[team_id],0))</f>
        <v>Monster</v>
      </c>
      <c r="H436" t="str">
        <f>INDEX(equipos[nombre],MATCH(players_equipos[[#This Row],[team_id]],equipos[team_id],0))</f>
        <v>Centinelas</v>
      </c>
    </row>
    <row r="437" spans="1:8" x14ac:dyDescent="0.25">
      <c r="A437">
        <v>1070134</v>
      </c>
      <c r="B437" s="8">
        <v>40</v>
      </c>
      <c r="C437" s="11">
        <f>INDEX(equipos[puntos],MATCH(players_equipos[[#This Row],[team_id]],equipos[team_id],0))</f>
        <v>600</v>
      </c>
      <c r="D437" s="16">
        <f>INDEX(equipos[torneo],MATCH(players_equipos[[#This Row],[team_id]],equipos[team_id],0))</f>
        <v>1</v>
      </c>
      <c r="E437" s="17">
        <f>INDEX(equipos[casa],MATCH(players_equipos[[#This Row],[team_id]],equipos[team_id],0))</f>
        <v>0</v>
      </c>
      <c r="F437" s="4">
        <f>INDEX(torneos[activo],MATCH(players_equipos[[#This Row],[torneo]],torneos[torneo_id],0))</f>
        <v>0</v>
      </c>
      <c r="G437" s="18" t="str">
        <f>INDEX(equipos[categoria],MATCH(players_equipos[[#This Row],[team_id]],equipos[team_id],0))</f>
        <v>Monster</v>
      </c>
      <c r="H437" t="str">
        <f>INDEX(equipos[nombre],MATCH(players_equipos[[#This Row],[team_id]],equipos[team_id],0))</f>
        <v>Laxus</v>
      </c>
    </row>
    <row r="438" spans="1:8" x14ac:dyDescent="0.25">
      <c r="A438">
        <v>1070571</v>
      </c>
      <c r="B438" s="8">
        <v>40</v>
      </c>
      <c r="C438" s="11">
        <f>INDEX(equipos[puntos],MATCH(players_equipos[[#This Row],[team_id]],equipos[team_id],0))</f>
        <v>600</v>
      </c>
      <c r="D438" s="16">
        <f>INDEX(equipos[torneo],MATCH(players_equipos[[#This Row],[team_id]],equipos[team_id],0))</f>
        <v>1</v>
      </c>
      <c r="E438" s="17">
        <f>INDEX(equipos[casa],MATCH(players_equipos[[#This Row],[team_id]],equipos[team_id],0))</f>
        <v>0</v>
      </c>
      <c r="F438" s="4">
        <f>INDEX(torneos[activo],MATCH(players_equipos[[#This Row],[torneo]],torneos[torneo_id],0))</f>
        <v>0</v>
      </c>
      <c r="G438" s="18" t="str">
        <f>INDEX(equipos[categoria],MATCH(players_equipos[[#This Row],[team_id]],equipos[team_id],0))</f>
        <v>Monster</v>
      </c>
      <c r="H438" t="str">
        <f>INDEX(equipos[nombre],MATCH(players_equipos[[#This Row],[team_id]],equipos[team_id],0))</f>
        <v>Laxus</v>
      </c>
    </row>
    <row r="439" spans="1:8" x14ac:dyDescent="0.25">
      <c r="A439">
        <v>1072121</v>
      </c>
      <c r="B439" s="8">
        <v>40</v>
      </c>
      <c r="C439" s="11">
        <f>INDEX(equipos[puntos],MATCH(players_equipos[[#This Row],[team_id]],equipos[team_id],0))</f>
        <v>600</v>
      </c>
      <c r="D439" s="16">
        <f>INDEX(equipos[torneo],MATCH(players_equipos[[#This Row],[team_id]],equipos[team_id],0))</f>
        <v>1</v>
      </c>
      <c r="E439" s="17">
        <f>INDEX(equipos[casa],MATCH(players_equipos[[#This Row],[team_id]],equipos[team_id],0))</f>
        <v>0</v>
      </c>
      <c r="F439" s="4">
        <f>INDEX(torneos[activo],MATCH(players_equipos[[#This Row],[torneo]],torneos[torneo_id],0))</f>
        <v>0</v>
      </c>
      <c r="G439" s="18" t="str">
        <f>INDEX(equipos[categoria],MATCH(players_equipos[[#This Row],[team_id]],equipos[team_id],0))</f>
        <v>Monster</v>
      </c>
      <c r="H439" t="str">
        <f>INDEX(equipos[nombre],MATCH(players_equipos[[#This Row],[team_id]],equipos[team_id],0))</f>
        <v>Laxus</v>
      </c>
    </row>
    <row r="440" spans="1:8" x14ac:dyDescent="0.25">
      <c r="A440">
        <v>1067726</v>
      </c>
      <c r="B440" s="8">
        <v>41</v>
      </c>
      <c r="C440" s="11">
        <f>INDEX(equipos[puntos],MATCH(players_equipos[[#This Row],[team_id]],equipos[team_id],0))</f>
        <v>900</v>
      </c>
      <c r="D440" s="16">
        <f>INDEX(equipos[torneo],MATCH(players_equipos[[#This Row],[team_id]],equipos[team_id],0))</f>
        <v>1</v>
      </c>
      <c r="E440" s="17">
        <f>INDEX(equipos[casa],MATCH(players_equipos[[#This Row],[team_id]],equipos[team_id],0))</f>
        <v>0</v>
      </c>
      <c r="F440" s="4">
        <f>INDEX(torneos[activo],MATCH(players_equipos[[#This Row],[torneo]],torneos[torneo_id],0))</f>
        <v>0</v>
      </c>
      <c r="G440" s="18" t="str">
        <f>INDEX(equipos[categoria],MATCH(players_equipos[[#This Row],[team_id]],equipos[team_id],0))</f>
        <v>Monster</v>
      </c>
      <c r="H440" t="str">
        <f>INDEX(equipos[nombre],MATCH(players_equipos[[#This Row],[team_id]],equipos[team_id],0))</f>
        <v>S/F-Gtron</v>
      </c>
    </row>
    <row r="441" spans="1:8" x14ac:dyDescent="0.25">
      <c r="A441">
        <v>1067954</v>
      </c>
      <c r="B441" s="8">
        <v>42</v>
      </c>
      <c r="C441" s="11">
        <f>INDEX(equipos[puntos],MATCH(players_equipos[[#This Row],[team_id]],equipos[team_id],0))</f>
        <v>900</v>
      </c>
      <c r="D441" s="16">
        <f>INDEX(equipos[torneo],MATCH(players_equipos[[#This Row],[team_id]],equipos[team_id],0))</f>
        <v>1</v>
      </c>
      <c r="E441" s="17">
        <f>INDEX(equipos[casa],MATCH(players_equipos[[#This Row],[team_id]],equipos[team_id],0))</f>
        <v>0</v>
      </c>
      <c r="F441" s="4">
        <f>INDEX(torneos[activo],MATCH(players_equipos[[#This Row],[torneo]],torneos[torneo_id],0))</f>
        <v>0</v>
      </c>
      <c r="G441" s="18" t="str">
        <f>INDEX(equipos[categoria],MATCH(players_equipos[[#This Row],[team_id]],equipos[team_id],0))</f>
        <v>Sumo</v>
      </c>
      <c r="H441" t="str">
        <f>INDEX(equipos[nombre],MATCH(players_equipos[[#This Row],[team_id]],equipos[team_id],0))</f>
        <v>S/F-Gtron</v>
      </c>
    </row>
    <row r="442" spans="1:8" x14ac:dyDescent="0.25">
      <c r="A442">
        <v>1068148</v>
      </c>
      <c r="B442" s="8">
        <v>42</v>
      </c>
      <c r="C442" s="11">
        <f>INDEX(equipos[puntos],MATCH(players_equipos[[#This Row],[team_id]],equipos[team_id],0))</f>
        <v>900</v>
      </c>
      <c r="D442" s="16">
        <f>INDEX(equipos[torneo],MATCH(players_equipos[[#This Row],[team_id]],equipos[team_id],0))</f>
        <v>1</v>
      </c>
      <c r="E442" s="17">
        <f>INDEX(equipos[casa],MATCH(players_equipos[[#This Row],[team_id]],equipos[team_id],0))</f>
        <v>0</v>
      </c>
      <c r="F442" s="4">
        <f>INDEX(torneos[activo],MATCH(players_equipos[[#This Row],[torneo]],torneos[torneo_id],0))</f>
        <v>0</v>
      </c>
      <c r="G442" s="18" t="str">
        <f>INDEX(equipos[categoria],MATCH(players_equipos[[#This Row],[team_id]],equipos[team_id],0))</f>
        <v>Sumo</v>
      </c>
      <c r="H442" t="str">
        <f>INDEX(equipos[nombre],MATCH(players_equipos[[#This Row],[team_id]],equipos[team_id],0))</f>
        <v>S/F-Gtron</v>
      </c>
    </row>
    <row r="443" spans="1:8" x14ac:dyDescent="0.25">
      <c r="A443">
        <v>1066015</v>
      </c>
      <c r="B443" s="8">
        <v>44</v>
      </c>
      <c r="C443" s="11">
        <f>INDEX(equipos[puntos],MATCH(players_equipos[[#This Row],[team_id]],equipos[team_id],0))</f>
        <v>600</v>
      </c>
      <c r="D443" s="16">
        <f>INDEX(equipos[torneo],MATCH(players_equipos[[#This Row],[team_id]],equipos[team_id],0))</f>
        <v>1</v>
      </c>
      <c r="E443" s="17">
        <f>INDEX(equipos[casa],MATCH(players_equipos[[#This Row],[team_id]],equipos[team_id],0))</f>
        <v>0</v>
      </c>
      <c r="F443" s="4">
        <f>INDEX(torneos[activo],MATCH(players_equipos[[#This Row],[torneo]],torneos[torneo_id],0))</f>
        <v>0</v>
      </c>
      <c r="G443" s="18" t="str">
        <f>INDEX(equipos[categoria],MATCH(players_equipos[[#This Row],[team_id]],equipos[team_id],0))</f>
        <v>Monster</v>
      </c>
      <c r="H443" t="str">
        <f>INDEX(equipos[nombre],MATCH(players_equipos[[#This Row],[team_id]],equipos[team_id],0))</f>
        <v>Camioneta 4x4</v>
      </c>
    </row>
    <row r="444" spans="1:8" x14ac:dyDescent="0.25">
      <c r="A444">
        <v>1072413</v>
      </c>
      <c r="B444" s="8">
        <v>44</v>
      </c>
      <c r="C444" s="11">
        <f>INDEX(equipos[puntos],MATCH(players_equipos[[#This Row],[team_id]],equipos[team_id],0))</f>
        <v>600</v>
      </c>
      <c r="D444" s="16">
        <f>INDEX(equipos[torneo],MATCH(players_equipos[[#This Row],[team_id]],equipos[team_id],0))</f>
        <v>1</v>
      </c>
      <c r="E444" s="17">
        <f>INDEX(equipos[casa],MATCH(players_equipos[[#This Row],[team_id]],equipos[team_id],0))</f>
        <v>0</v>
      </c>
      <c r="F444" s="4">
        <f>INDEX(torneos[activo],MATCH(players_equipos[[#This Row],[torneo]],torneos[torneo_id],0))</f>
        <v>0</v>
      </c>
      <c r="G444" s="18" t="str">
        <f>INDEX(equipos[categoria],MATCH(players_equipos[[#This Row],[team_id]],equipos[team_id],0))</f>
        <v>Monster</v>
      </c>
      <c r="H444" t="str">
        <f>INDEX(equipos[nombre],MATCH(players_equipos[[#This Row],[team_id]],equipos[team_id],0))</f>
        <v>Camioneta 4x4</v>
      </c>
    </row>
    <row r="445" spans="1:8" x14ac:dyDescent="0.25">
      <c r="A445">
        <v>0</v>
      </c>
      <c r="B445" s="8">
        <v>45</v>
      </c>
      <c r="C445" s="11">
        <f>INDEX(equipos[puntos],MATCH(players_equipos[[#This Row],[team_id]],equipos[team_id],0))</f>
        <v>600</v>
      </c>
      <c r="D445" s="16">
        <f>INDEX(equipos[torneo],MATCH(players_equipos[[#This Row],[team_id]],equipos[team_id],0))</f>
        <v>1</v>
      </c>
      <c r="E445" s="17">
        <f>INDEX(equipos[casa],MATCH(players_equipos[[#This Row],[team_id]],equipos[team_id],0))</f>
        <v>0</v>
      </c>
      <c r="F445" s="4">
        <f>INDEX(torneos[activo],MATCH(players_equipos[[#This Row],[torneo]],torneos[torneo_id],0))</f>
        <v>0</v>
      </c>
      <c r="G445" s="18" t="str">
        <f>INDEX(equipos[categoria],MATCH(players_equipos[[#This Row],[team_id]],equipos[team_id],0))</f>
        <v>Monster</v>
      </c>
      <c r="H445" t="str">
        <f>INDEX(equipos[nombre],MATCH(players_equipos[[#This Row],[team_id]],equipos[team_id],0))</f>
        <v>The Reapers</v>
      </c>
    </row>
    <row r="446" spans="1:8" x14ac:dyDescent="0.25">
      <c r="A446">
        <v>1071544</v>
      </c>
      <c r="B446" s="8">
        <v>45</v>
      </c>
      <c r="C446" s="11">
        <f>INDEX(equipos[puntos],MATCH(players_equipos[[#This Row],[team_id]],equipos[team_id],0))</f>
        <v>600</v>
      </c>
      <c r="D446" s="16">
        <f>INDEX(equipos[torneo],MATCH(players_equipos[[#This Row],[team_id]],equipos[team_id],0))</f>
        <v>1</v>
      </c>
      <c r="E446" s="17">
        <f>INDEX(equipos[casa],MATCH(players_equipos[[#This Row],[team_id]],equipos[team_id],0))</f>
        <v>0</v>
      </c>
      <c r="F446" s="4">
        <f>INDEX(torneos[activo],MATCH(players_equipos[[#This Row],[torneo]],torneos[torneo_id],0))</f>
        <v>0</v>
      </c>
      <c r="G446" s="18" t="str">
        <f>INDEX(equipos[categoria],MATCH(players_equipos[[#This Row],[team_id]],equipos[team_id],0))</f>
        <v>Monster</v>
      </c>
      <c r="H446" t="str">
        <f>INDEX(equipos[nombre],MATCH(players_equipos[[#This Row],[team_id]],equipos[team_id],0))</f>
        <v>The Reapers</v>
      </c>
    </row>
    <row r="447" spans="1:8" x14ac:dyDescent="0.25">
      <c r="A447">
        <v>1072368</v>
      </c>
      <c r="B447" s="8">
        <v>45</v>
      </c>
      <c r="C447" s="11">
        <f>INDEX(equipos[puntos],MATCH(players_equipos[[#This Row],[team_id]],equipos[team_id],0))</f>
        <v>600</v>
      </c>
      <c r="D447" s="16">
        <f>INDEX(equipos[torneo],MATCH(players_equipos[[#This Row],[team_id]],equipos[team_id],0))</f>
        <v>1</v>
      </c>
      <c r="E447" s="17">
        <f>INDEX(equipos[casa],MATCH(players_equipos[[#This Row],[team_id]],equipos[team_id],0))</f>
        <v>0</v>
      </c>
      <c r="F447" s="4">
        <f>INDEX(torneos[activo],MATCH(players_equipos[[#This Row],[torneo]],torneos[torneo_id],0))</f>
        <v>0</v>
      </c>
      <c r="G447" s="18" t="str">
        <f>INDEX(equipos[categoria],MATCH(players_equipos[[#This Row],[team_id]],equipos[team_id],0))</f>
        <v>Monster</v>
      </c>
      <c r="H447" t="str">
        <f>INDEX(equipos[nombre],MATCH(players_equipos[[#This Row],[team_id]],equipos[team_id],0))</f>
        <v>The Reapers</v>
      </c>
    </row>
    <row r="448" spans="1:8" x14ac:dyDescent="0.25">
      <c r="A448">
        <v>1065029</v>
      </c>
      <c r="B448" s="8">
        <v>46</v>
      </c>
      <c r="C448" s="11">
        <f>INDEX(equipos[puntos],MATCH(players_equipos[[#This Row],[team_id]],equipos[team_id],0))</f>
        <v>900</v>
      </c>
      <c r="D448" s="16">
        <f>INDEX(equipos[torneo],MATCH(players_equipos[[#This Row],[team_id]],equipos[team_id],0))</f>
        <v>1</v>
      </c>
      <c r="E448" s="17">
        <f>INDEX(equipos[casa],MATCH(players_equipos[[#This Row],[team_id]],equipos[team_id],0))</f>
        <v>0</v>
      </c>
      <c r="F448" s="4">
        <f>INDEX(torneos[activo],MATCH(players_equipos[[#This Row],[torneo]],torneos[torneo_id],0))</f>
        <v>0</v>
      </c>
      <c r="G448" s="18" t="str">
        <f>INDEX(equipos[categoria],MATCH(players_equipos[[#This Row],[team_id]],equipos[team_id],0))</f>
        <v>Sumo</v>
      </c>
      <c r="H448" t="str">
        <f>INDEX(equipos[nombre],MATCH(players_equipos[[#This Row],[team_id]],equipos[team_id],0))</f>
        <v>AMMDI</v>
      </c>
    </row>
    <row r="449" spans="1:8" x14ac:dyDescent="0.25">
      <c r="A449">
        <v>1066134</v>
      </c>
      <c r="B449" s="8">
        <v>46</v>
      </c>
      <c r="C449" s="11">
        <f>INDEX(equipos[puntos],MATCH(players_equipos[[#This Row],[team_id]],equipos[team_id],0))</f>
        <v>900</v>
      </c>
      <c r="D449" s="16">
        <f>INDEX(equipos[torneo],MATCH(players_equipos[[#This Row],[team_id]],equipos[team_id],0))</f>
        <v>1</v>
      </c>
      <c r="E449" s="17">
        <f>INDEX(equipos[casa],MATCH(players_equipos[[#This Row],[team_id]],equipos[team_id],0))</f>
        <v>0</v>
      </c>
      <c r="F449" s="4">
        <f>INDEX(torneos[activo],MATCH(players_equipos[[#This Row],[torneo]],torneos[torneo_id],0))</f>
        <v>0</v>
      </c>
      <c r="G449" s="18" t="str">
        <f>INDEX(equipos[categoria],MATCH(players_equipos[[#This Row],[team_id]],equipos[team_id],0))</f>
        <v>Sumo</v>
      </c>
      <c r="H449" t="str">
        <f>INDEX(equipos[nombre],MATCH(players_equipos[[#This Row],[team_id]],equipos[team_id],0))</f>
        <v>AMMDI</v>
      </c>
    </row>
    <row r="450" spans="1:8" x14ac:dyDescent="0.25">
      <c r="A450">
        <v>1068028</v>
      </c>
      <c r="B450" s="8">
        <v>46</v>
      </c>
      <c r="C450" s="11">
        <f>INDEX(equipos[puntos],MATCH(players_equipos[[#This Row],[team_id]],equipos[team_id],0))</f>
        <v>900</v>
      </c>
      <c r="D450" s="16">
        <f>INDEX(equipos[torneo],MATCH(players_equipos[[#This Row],[team_id]],equipos[team_id],0))</f>
        <v>1</v>
      </c>
      <c r="E450" s="17">
        <f>INDEX(equipos[casa],MATCH(players_equipos[[#This Row],[team_id]],equipos[team_id],0))</f>
        <v>0</v>
      </c>
      <c r="F450" s="4">
        <f>INDEX(torneos[activo],MATCH(players_equipos[[#This Row],[torneo]],torneos[torneo_id],0))</f>
        <v>0</v>
      </c>
      <c r="G450" s="18" t="str">
        <f>INDEX(equipos[categoria],MATCH(players_equipos[[#This Row],[team_id]],equipos[team_id],0))</f>
        <v>Sumo</v>
      </c>
      <c r="H450" t="str">
        <f>INDEX(equipos[nombre],MATCH(players_equipos[[#This Row],[team_id]],equipos[team_id],0))</f>
        <v>AMMDI</v>
      </c>
    </row>
    <row r="451" spans="1:8" x14ac:dyDescent="0.25">
      <c r="A451">
        <v>1067027</v>
      </c>
      <c r="B451" s="8">
        <v>47</v>
      </c>
      <c r="C451" s="11">
        <f>INDEX(equipos[puntos],MATCH(players_equipos[[#This Row],[team_id]],equipos[team_id],0))</f>
        <v>900</v>
      </c>
      <c r="D451" s="16">
        <f>INDEX(equipos[torneo],MATCH(players_equipos[[#This Row],[team_id]],equipos[team_id],0))</f>
        <v>1</v>
      </c>
      <c r="E451" s="17">
        <f>INDEX(equipos[casa],MATCH(players_equipos[[#This Row],[team_id]],equipos[team_id],0))</f>
        <v>0</v>
      </c>
      <c r="F451" s="4">
        <f>INDEX(torneos[activo],MATCH(players_equipos[[#This Row],[torneo]],torneos[torneo_id],0))</f>
        <v>0</v>
      </c>
      <c r="G451" s="18" t="str">
        <f>INDEX(equipos[categoria],MATCH(players_equipos[[#This Row],[team_id]],equipos[team_id],0))</f>
        <v>Sumo</v>
      </c>
      <c r="H451" t="str">
        <f>INDEX(equipos[nombre],MATCH(players_equipos[[#This Row],[team_id]],equipos[team_id],0))</f>
        <v>MetaBee</v>
      </c>
    </row>
    <row r="452" spans="1:8" x14ac:dyDescent="0.25">
      <c r="A452">
        <v>1068533</v>
      </c>
      <c r="B452" s="8">
        <v>47</v>
      </c>
      <c r="C452" s="11">
        <f>INDEX(equipos[puntos],MATCH(players_equipos[[#This Row],[team_id]],equipos[team_id],0))</f>
        <v>900</v>
      </c>
      <c r="D452" s="16">
        <f>INDEX(equipos[torneo],MATCH(players_equipos[[#This Row],[team_id]],equipos[team_id],0))</f>
        <v>1</v>
      </c>
      <c r="E452" s="17">
        <f>INDEX(equipos[casa],MATCH(players_equipos[[#This Row],[team_id]],equipos[team_id],0))</f>
        <v>0</v>
      </c>
      <c r="F452" s="4">
        <f>INDEX(torneos[activo],MATCH(players_equipos[[#This Row],[torneo]],torneos[torneo_id],0))</f>
        <v>0</v>
      </c>
      <c r="G452" s="18" t="str">
        <f>INDEX(equipos[categoria],MATCH(players_equipos[[#This Row],[team_id]],equipos[team_id],0))</f>
        <v>Sumo</v>
      </c>
      <c r="H452" t="str">
        <f>INDEX(equipos[nombre],MATCH(players_equipos[[#This Row],[team_id]],equipos[team_id],0))</f>
        <v>MetaBee</v>
      </c>
    </row>
    <row r="453" spans="1:8" x14ac:dyDescent="0.25">
      <c r="A453">
        <v>1068613</v>
      </c>
      <c r="B453" s="8">
        <v>47</v>
      </c>
      <c r="C453" s="11">
        <f>INDEX(equipos[puntos],MATCH(players_equipos[[#This Row],[team_id]],equipos[team_id],0))</f>
        <v>900</v>
      </c>
      <c r="D453" s="16">
        <f>INDEX(equipos[torneo],MATCH(players_equipos[[#This Row],[team_id]],equipos[team_id],0))</f>
        <v>1</v>
      </c>
      <c r="E453" s="17">
        <f>INDEX(equipos[casa],MATCH(players_equipos[[#This Row],[team_id]],equipos[team_id],0))</f>
        <v>0</v>
      </c>
      <c r="F453" s="4">
        <f>INDEX(torneos[activo],MATCH(players_equipos[[#This Row],[torneo]],torneos[torneo_id],0))</f>
        <v>0</v>
      </c>
      <c r="G453" s="18" t="str">
        <f>INDEX(equipos[categoria],MATCH(players_equipos[[#This Row],[team_id]],equipos[team_id],0))</f>
        <v>Sumo</v>
      </c>
      <c r="H453" t="str">
        <f>INDEX(equipos[nombre],MATCH(players_equipos[[#This Row],[team_id]],equipos[team_id],0))</f>
        <v>MetaBee</v>
      </c>
    </row>
    <row r="454" spans="1:8" x14ac:dyDescent="0.25">
      <c r="A454">
        <v>1071240</v>
      </c>
      <c r="B454" s="8">
        <v>48</v>
      </c>
      <c r="C454" s="11">
        <f>INDEX(equipos[puntos],MATCH(players_equipos[[#This Row],[team_id]],equipos[team_id],0))</f>
        <v>1200</v>
      </c>
      <c r="D454" s="16">
        <f>INDEX(equipos[torneo],MATCH(players_equipos[[#This Row],[team_id]],equipos[team_id],0))</f>
        <v>1</v>
      </c>
      <c r="E454" s="17">
        <f>INDEX(equipos[casa],MATCH(players_equipos[[#This Row],[team_id]],equipos[team_id],0))</f>
        <v>0</v>
      </c>
      <c r="F454" s="4">
        <f>INDEX(torneos[activo],MATCH(players_equipos[[#This Row],[torneo]],torneos[torneo_id],0))</f>
        <v>0</v>
      </c>
      <c r="G454" s="18" t="str">
        <f>INDEX(equipos[categoria],MATCH(players_equipos[[#This Row],[team_id]],equipos[team_id],0))</f>
        <v>Monster</v>
      </c>
      <c r="H454" t="str">
        <f>INDEX(equipos[nombre],MATCH(players_equipos[[#This Row],[team_id]],equipos[team_id],0))</f>
        <v>R.A.M.O.N.A.</v>
      </c>
    </row>
    <row r="455" spans="1:8" x14ac:dyDescent="0.25">
      <c r="A455">
        <v>1071288</v>
      </c>
      <c r="B455" s="8">
        <v>48</v>
      </c>
      <c r="C455" s="11">
        <f>INDEX(equipos[puntos],MATCH(players_equipos[[#This Row],[team_id]],equipos[team_id],0))</f>
        <v>1200</v>
      </c>
      <c r="D455" s="16">
        <f>INDEX(equipos[torneo],MATCH(players_equipos[[#This Row],[team_id]],equipos[team_id],0))</f>
        <v>1</v>
      </c>
      <c r="E455" s="17">
        <f>INDEX(equipos[casa],MATCH(players_equipos[[#This Row],[team_id]],equipos[team_id],0))</f>
        <v>0</v>
      </c>
      <c r="F455" s="4">
        <f>INDEX(torneos[activo],MATCH(players_equipos[[#This Row],[torneo]],torneos[torneo_id],0))</f>
        <v>0</v>
      </c>
      <c r="G455" s="18" t="str">
        <f>INDEX(equipos[categoria],MATCH(players_equipos[[#This Row],[team_id]],equipos[team_id],0))</f>
        <v>Monster</v>
      </c>
      <c r="H455" t="str">
        <f>INDEX(equipos[nombre],MATCH(players_equipos[[#This Row],[team_id]],equipos[team_id],0))</f>
        <v>R.A.M.O.N.A.</v>
      </c>
    </row>
    <row r="456" spans="1:8" x14ac:dyDescent="0.25">
      <c r="A456">
        <v>1071662</v>
      </c>
      <c r="B456" s="8">
        <v>48</v>
      </c>
      <c r="C456" s="11">
        <f>INDEX(equipos[puntos],MATCH(players_equipos[[#This Row],[team_id]],equipos[team_id],0))</f>
        <v>1200</v>
      </c>
      <c r="D456" s="16">
        <f>INDEX(equipos[torneo],MATCH(players_equipos[[#This Row],[team_id]],equipos[team_id],0))</f>
        <v>1</v>
      </c>
      <c r="E456" s="17">
        <f>INDEX(equipos[casa],MATCH(players_equipos[[#This Row],[team_id]],equipos[team_id],0))</f>
        <v>0</v>
      </c>
      <c r="F456" s="4">
        <f>INDEX(torneos[activo],MATCH(players_equipos[[#This Row],[torneo]],torneos[torneo_id],0))</f>
        <v>0</v>
      </c>
      <c r="G456" s="18" t="str">
        <f>INDEX(equipos[categoria],MATCH(players_equipos[[#This Row],[team_id]],equipos[team_id],0))</f>
        <v>Monster</v>
      </c>
      <c r="H456" t="str">
        <f>INDEX(equipos[nombre],MATCH(players_equipos[[#This Row],[team_id]],equipos[team_id],0))</f>
        <v>R.A.M.O.N.A.</v>
      </c>
    </row>
    <row r="457" spans="1:8" x14ac:dyDescent="0.25">
      <c r="A457">
        <v>1069963</v>
      </c>
      <c r="B457" s="8">
        <v>49</v>
      </c>
      <c r="C457" s="11">
        <f>INDEX(equipos[puntos],MATCH(players_equipos[[#This Row],[team_id]],equipos[team_id],0))</f>
        <v>900</v>
      </c>
      <c r="D457" s="16">
        <f>INDEX(equipos[torneo],MATCH(players_equipos[[#This Row],[team_id]],equipos[team_id],0))</f>
        <v>1</v>
      </c>
      <c r="E457" s="17">
        <f>INDEX(equipos[casa],MATCH(players_equipos[[#This Row],[team_id]],equipos[team_id],0))</f>
        <v>0</v>
      </c>
      <c r="F457" s="4">
        <f>INDEX(torneos[activo],MATCH(players_equipos[[#This Row],[torneo]],torneos[torneo_id],0))</f>
        <v>0</v>
      </c>
      <c r="G457" s="18" t="str">
        <f>INDEX(equipos[categoria],MATCH(players_equipos[[#This Row],[team_id]],equipos[team_id],0))</f>
        <v>Monster</v>
      </c>
      <c r="H457" t="str">
        <f>INDEX(equipos[nombre],MATCH(players_equipos[[#This Row],[team_id]],equipos[team_id],0))</f>
        <v>SETH</v>
      </c>
    </row>
    <row r="458" spans="1:8" x14ac:dyDescent="0.25">
      <c r="A458">
        <v>1070495</v>
      </c>
      <c r="B458" s="8">
        <v>49</v>
      </c>
      <c r="C458" s="11">
        <f>INDEX(equipos[puntos],MATCH(players_equipos[[#This Row],[team_id]],equipos[team_id],0))</f>
        <v>900</v>
      </c>
      <c r="D458" s="16">
        <f>INDEX(equipos[torneo],MATCH(players_equipos[[#This Row],[team_id]],equipos[team_id],0))</f>
        <v>1</v>
      </c>
      <c r="E458" s="17">
        <f>INDEX(equipos[casa],MATCH(players_equipos[[#This Row],[team_id]],equipos[team_id],0))</f>
        <v>0</v>
      </c>
      <c r="F458" s="4">
        <f>INDEX(torneos[activo],MATCH(players_equipos[[#This Row],[torneo]],torneos[torneo_id],0))</f>
        <v>0</v>
      </c>
      <c r="G458" s="18" t="str">
        <f>INDEX(equipos[categoria],MATCH(players_equipos[[#This Row],[team_id]],equipos[team_id],0))</f>
        <v>Monster</v>
      </c>
      <c r="H458" t="str">
        <f>INDEX(equipos[nombre],MATCH(players_equipos[[#This Row],[team_id]],equipos[team_id],0))</f>
        <v>SETH</v>
      </c>
    </row>
    <row r="459" spans="1:8" x14ac:dyDescent="0.25">
      <c r="A459">
        <v>1071150</v>
      </c>
      <c r="B459" s="8">
        <v>49</v>
      </c>
      <c r="C459" s="11">
        <f>INDEX(equipos[puntos],MATCH(players_equipos[[#This Row],[team_id]],equipos[team_id],0))</f>
        <v>900</v>
      </c>
      <c r="D459" s="16">
        <f>INDEX(equipos[torneo],MATCH(players_equipos[[#This Row],[team_id]],equipos[team_id],0))</f>
        <v>1</v>
      </c>
      <c r="E459" s="17">
        <f>INDEX(equipos[casa],MATCH(players_equipos[[#This Row],[team_id]],equipos[team_id],0))</f>
        <v>0</v>
      </c>
      <c r="F459" s="4">
        <f>INDEX(torneos[activo],MATCH(players_equipos[[#This Row],[torneo]],torneos[torneo_id],0))</f>
        <v>0</v>
      </c>
      <c r="G459" s="18" t="str">
        <f>INDEX(equipos[categoria],MATCH(players_equipos[[#This Row],[team_id]],equipos[team_id],0))</f>
        <v>Monster</v>
      </c>
      <c r="H459" t="str">
        <f>INDEX(equipos[nombre],MATCH(players_equipos[[#This Row],[team_id]],equipos[team_id],0))</f>
        <v>SETH</v>
      </c>
    </row>
    <row r="460" spans="1:8" x14ac:dyDescent="0.25">
      <c r="A460">
        <v>1068039</v>
      </c>
      <c r="B460" s="8">
        <v>50</v>
      </c>
      <c r="C460" s="11">
        <f>INDEX(equipos[puntos],MATCH(players_equipos[[#This Row],[team_id]],equipos[team_id],0))</f>
        <v>600</v>
      </c>
      <c r="D460" s="16">
        <f>INDEX(equipos[torneo],MATCH(players_equipos[[#This Row],[team_id]],equipos[team_id],0))</f>
        <v>1</v>
      </c>
      <c r="E460" s="17">
        <f>INDEX(equipos[casa],MATCH(players_equipos[[#This Row],[team_id]],equipos[team_id],0))</f>
        <v>0</v>
      </c>
      <c r="F460" s="4">
        <f>INDEX(torneos[activo],MATCH(players_equipos[[#This Row],[torneo]],torneos[torneo_id],0))</f>
        <v>0</v>
      </c>
      <c r="G460" s="18" t="str">
        <f>INDEX(equipos[categoria],MATCH(players_equipos[[#This Row],[team_id]],equipos[team_id],0))</f>
        <v>Monster</v>
      </c>
      <c r="H460" t="str">
        <f>INDEX(equipos[nombre],MATCH(players_equipos[[#This Row],[team_id]],equipos[team_id],0))</f>
        <v>SkyFather</v>
      </c>
    </row>
    <row r="461" spans="1:8" x14ac:dyDescent="0.25">
      <c r="A461">
        <v>1068738</v>
      </c>
      <c r="B461" s="8">
        <v>50</v>
      </c>
      <c r="C461" s="11">
        <f>INDEX(equipos[puntos],MATCH(players_equipos[[#This Row],[team_id]],equipos[team_id],0))</f>
        <v>600</v>
      </c>
      <c r="D461" s="16">
        <f>INDEX(equipos[torneo],MATCH(players_equipos[[#This Row],[team_id]],equipos[team_id],0))</f>
        <v>1</v>
      </c>
      <c r="E461" s="17">
        <f>INDEX(equipos[casa],MATCH(players_equipos[[#This Row],[team_id]],equipos[team_id],0))</f>
        <v>0</v>
      </c>
      <c r="F461" s="4">
        <f>INDEX(torneos[activo],MATCH(players_equipos[[#This Row],[torneo]],torneos[torneo_id],0))</f>
        <v>0</v>
      </c>
      <c r="G461" s="18" t="str">
        <f>INDEX(equipos[categoria],MATCH(players_equipos[[#This Row],[team_id]],equipos[team_id],0))</f>
        <v>Monster</v>
      </c>
      <c r="H461" t="str">
        <f>INDEX(equipos[nombre],MATCH(players_equipos[[#This Row],[team_id]],equipos[team_id],0))</f>
        <v>SkyFather</v>
      </c>
    </row>
    <row r="462" spans="1:8" x14ac:dyDescent="0.25">
      <c r="A462">
        <v>1071871</v>
      </c>
      <c r="B462" s="8">
        <v>50</v>
      </c>
      <c r="C462" s="11">
        <f>INDEX(equipos[puntos],MATCH(players_equipos[[#This Row],[team_id]],equipos[team_id],0))</f>
        <v>600</v>
      </c>
      <c r="D462" s="16">
        <f>INDEX(equipos[torneo],MATCH(players_equipos[[#This Row],[team_id]],equipos[team_id],0))</f>
        <v>1</v>
      </c>
      <c r="E462" s="17">
        <f>INDEX(equipos[casa],MATCH(players_equipos[[#This Row],[team_id]],equipos[team_id],0))</f>
        <v>0</v>
      </c>
      <c r="F462" s="4">
        <f>INDEX(torneos[activo],MATCH(players_equipos[[#This Row],[torneo]],torneos[torneo_id],0))</f>
        <v>0</v>
      </c>
      <c r="G462" s="18" t="str">
        <f>INDEX(equipos[categoria],MATCH(players_equipos[[#This Row],[team_id]],equipos[team_id],0))</f>
        <v>Monster</v>
      </c>
      <c r="H462" t="str">
        <f>INDEX(equipos[nombre],MATCH(players_equipos[[#This Row],[team_id]],equipos[team_id],0))</f>
        <v>SkyFather</v>
      </c>
    </row>
    <row r="463" spans="1:8" x14ac:dyDescent="0.25">
      <c r="A463">
        <v>0</v>
      </c>
      <c r="B463" s="8">
        <v>951</v>
      </c>
      <c r="C463" s="11">
        <f>INDEX(equipos[puntos],MATCH(players_equipos[[#This Row],[team_id]],equipos[team_id],0))</f>
        <v>600</v>
      </c>
      <c r="D463" s="16">
        <f>INDEX(equipos[torneo],MATCH(players_equipos[[#This Row],[team_id]],equipos[team_id],0))</f>
        <v>1</v>
      </c>
      <c r="E463" s="17">
        <f>INDEX(equipos[casa],MATCH(players_equipos[[#This Row],[team_id]],equipos[team_id],0))</f>
        <v>0</v>
      </c>
      <c r="F463" s="4">
        <f>INDEX(torneos[activo],MATCH(players_equipos[[#This Row],[torneo]],torneos[torneo_id],0))</f>
        <v>0</v>
      </c>
      <c r="G463" s="18" t="str">
        <f>INDEX(equipos[categoria],MATCH(players_equipos[[#This Row],[team_id]],equipos[team_id],0))</f>
        <v>Monster</v>
      </c>
      <c r="H463" t="str">
        <f>INDEX(equipos[nombre],MATCH(players_equipos[[#This Row],[team_id]],equipos[team_id],0))</f>
        <v>Jarisni</v>
      </c>
    </row>
    <row r="464" spans="1:8" x14ac:dyDescent="0.25">
      <c r="A464">
        <v>1070541</v>
      </c>
      <c r="B464" s="8">
        <v>951</v>
      </c>
      <c r="C464" s="11">
        <f>INDEX(equipos[puntos],MATCH(players_equipos[[#This Row],[team_id]],equipos[team_id],0))</f>
        <v>600</v>
      </c>
      <c r="D464" s="16">
        <f>INDEX(equipos[torneo],MATCH(players_equipos[[#This Row],[team_id]],equipos[team_id],0))</f>
        <v>1</v>
      </c>
      <c r="E464" s="17">
        <f>INDEX(equipos[casa],MATCH(players_equipos[[#This Row],[team_id]],equipos[team_id],0))</f>
        <v>0</v>
      </c>
      <c r="F464" s="4">
        <f>INDEX(torneos[activo],MATCH(players_equipos[[#This Row],[torneo]],torneos[torneo_id],0))</f>
        <v>0</v>
      </c>
      <c r="G464" s="18" t="str">
        <f>INDEX(equipos[categoria],MATCH(players_equipos[[#This Row],[team_id]],equipos[team_id],0))</f>
        <v>Monster</v>
      </c>
      <c r="H464" t="str">
        <f>INDEX(equipos[nombre],MATCH(players_equipos[[#This Row],[team_id]],equipos[team_id],0))</f>
        <v>Jarisni</v>
      </c>
    </row>
    <row r="465" spans="1:8" x14ac:dyDescent="0.25">
      <c r="A465">
        <v>1070866</v>
      </c>
      <c r="B465" s="8">
        <v>951</v>
      </c>
      <c r="C465" s="11">
        <f>INDEX(equipos[puntos],MATCH(players_equipos[[#This Row],[team_id]],equipos[team_id],0))</f>
        <v>600</v>
      </c>
      <c r="D465" s="16">
        <f>INDEX(equipos[torneo],MATCH(players_equipos[[#This Row],[team_id]],equipos[team_id],0))</f>
        <v>1</v>
      </c>
      <c r="E465" s="17">
        <f>INDEX(equipos[casa],MATCH(players_equipos[[#This Row],[team_id]],equipos[team_id],0))</f>
        <v>0</v>
      </c>
      <c r="F465" s="4">
        <f>INDEX(torneos[activo],MATCH(players_equipos[[#This Row],[torneo]],torneos[torneo_id],0))</f>
        <v>0</v>
      </c>
      <c r="G465" s="18" t="str">
        <f>INDEX(equipos[categoria],MATCH(players_equipos[[#This Row],[team_id]],equipos[team_id],0))</f>
        <v>Monster</v>
      </c>
      <c r="H465" t="str">
        <f>INDEX(equipos[nombre],MATCH(players_equipos[[#This Row],[team_id]],equipos[team_id],0))</f>
        <v>Jarisni</v>
      </c>
    </row>
    <row r="466" spans="1:8" x14ac:dyDescent="0.25">
      <c r="A466">
        <v>1070379</v>
      </c>
      <c r="B466" s="8">
        <v>952</v>
      </c>
      <c r="C466" s="11">
        <f>INDEX(equipos[puntos],MATCH(players_equipos[[#This Row],[team_id]],equipos[team_id],0))</f>
        <v>900</v>
      </c>
      <c r="D466" s="16">
        <f>INDEX(equipos[torneo],MATCH(players_equipos[[#This Row],[team_id]],equipos[team_id],0))</f>
        <v>1</v>
      </c>
      <c r="E466" s="17">
        <f>INDEX(equipos[casa],MATCH(players_equipos[[#This Row],[team_id]],equipos[team_id],0))</f>
        <v>0</v>
      </c>
      <c r="F466" s="4">
        <f>INDEX(torneos[activo],MATCH(players_equipos[[#This Row],[torneo]],torneos[torneo_id],0))</f>
        <v>0</v>
      </c>
      <c r="G466" s="18" t="str">
        <f>INDEX(equipos[categoria],MATCH(players_equipos[[#This Row],[team_id]],equipos[team_id],0))</f>
        <v>Monster</v>
      </c>
      <c r="H466" t="str">
        <f>INDEX(equipos[nombre],MATCH(players_equipos[[#This Row],[team_id]],equipos[team_id],0))</f>
        <v>ROBOCO</v>
      </c>
    </row>
    <row r="467" spans="1:8" x14ac:dyDescent="0.25">
      <c r="A467">
        <v>1071616</v>
      </c>
      <c r="B467" s="8">
        <v>952</v>
      </c>
      <c r="C467" s="11">
        <f>INDEX(equipos[puntos],MATCH(players_equipos[[#This Row],[team_id]],equipos[team_id],0))</f>
        <v>900</v>
      </c>
      <c r="D467" s="16">
        <f>INDEX(equipos[torneo],MATCH(players_equipos[[#This Row],[team_id]],equipos[team_id],0))</f>
        <v>1</v>
      </c>
      <c r="E467" s="17">
        <f>INDEX(equipos[casa],MATCH(players_equipos[[#This Row],[team_id]],equipos[team_id],0))</f>
        <v>0</v>
      </c>
      <c r="F467" s="4">
        <f>INDEX(torneos[activo],MATCH(players_equipos[[#This Row],[torneo]],torneos[torneo_id],0))</f>
        <v>0</v>
      </c>
      <c r="G467" s="18" t="str">
        <f>INDEX(equipos[categoria],MATCH(players_equipos[[#This Row],[team_id]],equipos[team_id],0))</f>
        <v>Monster</v>
      </c>
      <c r="H467" t="str">
        <f>INDEX(equipos[nombre],MATCH(players_equipos[[#This Row],[team_id]],equipos[team_id],0))</f>
        <v>ROBOCO</v>
      </c>
    </row>
    <row r="468" spans="1:8" x14ac:dyDescent="0.25">
      <c r="A468">
        <v>1072516</v>
      </c>
      <c r="B468" s="8">
        <v>952</v>
      </c>
      <c r="C468" s="11">
        <f>INDEX(equipos[puntos],MATCH(players_equipos[[#This Row],[team_id]],equipos[team_id],0))</f>
        <v>900</v>
      </c>
      <c r="D468" s="16">
        <f>INDEX(equipos[torneo],MATCH(players_equipos[[#This Row],[team_id]],equipos[team_id],0))</f>
        <v>1</v>
      </c>
      <c r="E468" s="17">
        <f>INDEX(equipos[casa],MATCH(players_equipos[[#This Row],[team_id]],equipos[team_id],0))</f>
        <v>0</v>
      </c>
      <c r="F468" s="4">
        <f>INDEX(torneos[activo],MATCH(players_equipos[[#This Row],[torneo]],torneos[torneo_id],0))</f>
        <v>0</v>
      </c>
      <c r="G468" s="18" t="str">
        <f>INDEX(equipos[categoria],MATCH(players_equipos[[#This Row],[team_id]],equipos[team_id],0))</f>
        <v>Monster</v>
      </c>
      <c r="H468" t="str">
        <f>INDEX(equipos[nombre],MATCH(players_equipos[[#This Row],[team_id]],equipos[team_id],0))</f>
        <v>ROBOCO</v>
      </c>
    </row>
    <row r="469" spans="1:8" x14ac:dyDescent="0.25">
      <c r="A469">
        <v>1055382</v>
      </c>
      <c r="B469" s="8">
        <v>953</v>
      </c>
      <c r="C469" s="11">
        <f>INDEX(equipos[puntos],MATCH(players_equipos[[#This Row],[team_id]],equipos[team_id],0))</f>
        <v>600</v>
      </c>
      <c r="D469" s="16">
        <f>INDEX(equipos[torneo],MATCH(players_equipos[[#This Row],[team_id]],equipos[team_id],0))</f>
        <v>1</v>
      </c>
      <c r="E469" s="17">
        <f>INDEX(equipos[casa],MATCH(players_equipos[[#This Row],[team_id]],equipos[team_id],0))</f>
        <v>0</v>
      </c>
      <c r="F469" s="4">
        <f>INDEX(torneos[activo],MATCH(players_equipos[[#This Row],[torneo]],torneos[torneo_id],0))</f>
        <v>0</v>
      </c>
      <c r="G469" s="18" t="str">
        <f>INDEX(equipos[categoria],MATCH(players_equipos[[#This Row],[team_id]],equipos[team_id],0))</f>
        <v>Monster</v>
      </c>
      <c r="H469" t="str">
        <f>INDEX(equipos[nombre],MATCH(players_equipos[[#This Row],[team_id]],equipos[team_id],0))</f>
        <v>monster01</v>
      </c>
    </row>
    <row r="470" spans="1:8" x14ac:dyDescent="0.25">
      <c r="A470">
        <v>1059608</v>
      </c>
      <c r="B470" s="8">
        <v>953</v>
      </c>
      <c r="C470" s="11">
        <f>INDEX(equipos[puntos],MATCH(players_equipos[[#This Row],[team_id]],equipos[team_id],0))</f>
        <v>600</v>
      </c>
      <c r="D470" s="16">
        <f>INDEX(equipos[torneo],MATCH(players_equipos[[#This Row],[team_id]],equipos[team_id],0))</f>
        <v>1</v>
      </c>
      <c r="E470" s="17">
        <f>INDEX(equipos[casa],MATCH(players_equipos[[#This Row],[team_id]],equipos[team_id],0))</f>
        <v>0</v>
      </c>
      <c r="F470" s="4">
        <f>INDEX(torneos[activo],MATCH(players_equipos[[#This Row],[torneo]],torneos[torneo_id],0))</f>
        <v>0</v>
      </c>
      <c r="G470" s="18" t="str">
        <f>INDEX(equipos[categoria],MATCH(players_equipos[[#This Row],[team_id]],equipos[team_id],0))</f>
        <v>Monster</v>
      </c>
      <c r="H470" t="str">
        <f>INDEX(equipos[nombre],MATCH(players_equipos[[#This Row],[team_id]],equipos[team_id],0))</f>
        <v>monster01</v>
      </c>
    </row>
    <row r="471" spans="1:8" x14ac:dyDescent="0.25">
      <c r="A471">
        <v>1059723</v>
      </c>
      <c r="B471" s="8">
        <v>953</v>
      </c>
      <c r="C471" s="11">
        <f>INDEX(equipos[puntos],MATCH(players_equipos[[#This Row],[team_id]],equipos[team_id],0))</f>
        <v>600</v>
      </c>
      <c r="D471" s="16">
        <f>INDEX(equipos[torneo],MATCH(players_equipos[[#This Row],[team_id]],equipos[team_id],0))</f>
        <v>1</v>
      </c>
      <c r="E471" s="17">
        <f>INDEX(equipos[casa],MATCH(players_equipos[[#This Row],[team_id]],equipos[team_id],0))</f>
        <v>0</v>
      </c>
      <c r="F471" s="4">
        <f>INDEX(torneos[activo],MATCH(players_equipos[[#This Row],[torneo]],torneos[torneo_id],0))</f>
        <v>0</v>
      </c>
      <c r="G471" s="18" t="str">
        <f>INDEX(equipos[categoria],MATCH(players_equipos[[#This Row],[team_id]],equipos[team_id],0))</f>
        <v>Monster</v>
      </c>
      <c r="H471" t="str">
        <f>INDEX(equipos[nombre],MATCH(players_equipos[[#This Row],[team_id]],equipos[team_id],0))</f>
        <v>monster01</v>
      </c>
    </row>
    <row r="472" spans="1:8" x14ac:dyDescent="0.25">
      <c r="A472">
        <v>0</v>
      </c>
      <c r="B472" s="8">
        <v>954</v>
      </c>
      <c r="C472" s="11">
        <f>INDEX(equipos[puntos],MATCH(players_equipos[[#This Row],[team_id]],equipos[team_id],0))</f>
        <v>900</v>
      </c>
      <c r="D472" s="16">
        <f>INDEX(equipos[torneo],MATCH(players_equipos[[#This Row],[team_id]],equipos[team_id],0))</f>
        <v>1</v>
      </c>
      <c r="E472" s="17">
        <f>INDEX(equipos[casa],MATCH(players_equipos[[#This Row],[team_id]],equipos[team_id],0))</f>
        <v>0</v>
      </c>
      <c r="F472" s="4">
        <f>INDEX(torneos[activo],MATCH(players_equipos[[#This Row],[torneo]],torneos[torneo_id],0))</f>
        <v>0</v>
      </c>
      <c r="G472" s="18" t="str">
        <f>INDEX(equipos[categoria],MATCH(players_equipos[[#This Row],[team_id]],equipos[team_id],0))</f>
        <v>Sumo</v>
      </c>
      <c r="H472" t="str">
        <f>INDEX(equipos[nombre],MATCH(players_equipos[[#This Row],[team_id]],equipos[team_id],0))</f>
        <v>Sumito</v>
      </c>
    </row>
    <row r="473" spans="1:8" x14ac:dyDescent="0.25">
      <c r="A473">
        <v>1061321</v>
      </c>
      <c r="B473" s="8">
        <v>954</v>
      </c>
      <c r="C473" s="11">
        <f>INDEX(equipos[puntos],MATCH(players_equipos[[#This Row],[team_id]],equipos[team_id],0))</f>
        <v>900</v>
      </c>
      <c r="D473" s="16">
        <f>INDEX(equipos[torneo],MATCH(players_equipos[[#This Row],[team_id]],equipos[team_id],0))</f>
        <v>1</v>
      </c>
      <c r="E473" s="17">
        <f>INDEX(equipos[casa],MATCH(players_equipos[[#This Row],[team_id]],equipos[team_id],0))</f>
        <v>0</v>
      </c>
      <c r="F473" s="4">
        <f>INDEX(torneos[activo],MATCH(players_equipos[[#This Row],[torneo]],torneos[torneo_id],0))</f>
        <v>0</v>
      </c>
      <c r="G473" s="18" t="str">
        <f>INDEX(equipos[categoria],MATCH(players_equipos[[#This Row],[team_id]],equipos[team_id],0))</f>
        <v>Sumo</v>
      </c>
      <c r="H473" t="str">
        <f>INDEX(equipos[nombre],MATCH(players_equipos[[#This Row],[team_id]],equipos[team_id],0))</f>
        <v>Sumito</v>
      </c>
    </row>
    <row r="474" spans="1:8" x14ac:dyDescent="0.25">
      <c r="A474">
        <v>1063755</v>
      </c>
      <c r="B474" s="8">
        <v>954</v>
      </c>
      <c r="C474" s="11">
        <f>INDEX(equipos[puntos],MATCH(players_equipos[[#This Row],[team_id]],equipos[team_id],0))</f>
        <v>900</v>
      </c>
      <c r="D474" s="16">
        <f>INDEX(equipos[torneo],MATCH(players_equipos[[#This Row],[team_id]],equipos[team_id],0))</f>
        <v>1</v>
      </c>
      <c r="E474" s="17">
        <f>INDEX(equipos[casa],MATCH(players_equipos[[#This Row],[team_id]],equipos[team_id],0))</f>
        <v>0</v>
      </c>
      <c r="F474" s="4">
        <f>INDEX(torneos[activo],MATCH(players_equipos[[#This Row],[torneo]],torneos[torneo_id],0))</f>
        <v>0</v>
      </c>
      <c r="G474" s="18" t="str">
        <f>INDEX(equipos[categoria],MATCH(players_equipos[[#This Row],[team_id]],equipos[team_id],0))</f>
        <v>Sumo</v>
      </c>
      <c r="H474" t="str">
        <f>INDEX(equipos[nombre],MATCH(players_equipos[[#This Row],[team_id]],equipos[team_id],0))</f>
        <v>Sumito</v>
      </c>
    </row>
    <row r="475" spans="1:8" x14ac:dyDescent="0.25">
      <c r="A475">
        <v>1072430</v>
      </c>
      <c r="B475" s="8">
        <v>955</v>
      </c>
      <c r="C475" s="11">
        <f>INDEX(equipos[puntos],MATCH(players_equipos[[#This Row],[team_id]],equipos[team_id],0))</f>
        <v>600</v>
      </c>
      <c r="D475" s="16">
        <f>INDEX(equipos[torneo],MATCH(players_equipos[[#This Row],[team_id]],equipos[team_id],0))</f>
        <v>1</v>
      </c>
      <c r="E475" s="17">
        <f>INDEX(equipos[casa],MATCH(players_equipos[[#This Row],[team_id]],equipos[team_id],0))</f>
        <v>0</v>
      </c>
      <c r="F475" s="4">
        <f>INDEX(torneos[activo],MATCH(players_equipos[[#This Row],[torneo]],torneos[torneo_id],0))</f>
        <v>0</v>
      </c>
      <c r="G475" s="18" t="str">
        <f>INDEX(equipos[categoria],MATCH(players_equipos[[#This Row],[team_id]],equipos[team_id],0))</f>
        <v>Monster</v>
      </c>
      <c r="H475" t="str">
        <f>INDEX(equipos[nombre],MATCH(players_equipos[[#This Row],[team_id]],equipos[team_id],0))</f>
        <v>Curiosity</v>
      </c>
    </row>
    <row r="476" spans="1:8" x14ac:dyDescent="0.25">
      <c r="A476">
        <v>1072511</v>
      </c>
      <c r="B476" s="8">
        <v>955</v>
      </c>
      <c r="C476" s="11">
        <f>INDEX(equipos[puntos],MATCH(players_equipos[[#This Row],[team_id]],equipos[team_id],0))</f>
        <v>600</v>
      </c>
      <c r="D476" s="16">
        <f>INDEX(equipos[torneo],MATCH(players_equipos[[#This Row],[team_id]],equipos[team_id],0))</f>
        <v>1</v>
      </c>
      <c r="E476" s="17">
        <f>INDEX(equipos[casa],MATCH(players_equipos[[#This Row],[team_id]],equipos[team_id],0))</f>
        <v>0</v>
      </c>
      <c r="F476" s="4">
        <f>INDEX(torneos[activo],MATCH(players_equipos[[#This Row],[torneo]],torneos[torneo_id],0))</f>
        <v>0</v>
      </c>
      <c r="G476" s="18" t="str">
        <f>INDEX(equipos[categoria],MATCH(players_equipos[[#This Row],[team_id]],equipos[team_id],0))</f>
        <v>Monster</v>
      </c>
      <c r="H476" t="str">
        <f>INDEX(equipos[nombre],MATCH(players_equipos[[#This Row],[team_id]],equipos[team_id],0))</f>
        <v>Curiosity</v>
      </c>
    </row>
    <row r="477" spans="1:8" x14ac:dyDescent="0.25">
      <c r="A477">
        <v>1072566</v>
      </c>
      <c r="B477" s="8">
        <v>955</v>
      </c>
      <c r="C477" s="11">
        <f>INDEX(equipos[puntos],MATCH(players_equipos[[#This Row],[team_id]],equipos[team_id],0))</f>
        <v>600</v>
      </c>
      <c r="D477" s="16">
        <f>INDEX(equipos[torneo],MATCH(players_equipos[[#This Row],[team_id]],equipos[team_id],0))</f>
        <v>1</v>
      </c>
      <c r="E477" s="17">
        <f>INDEX(equipos[casa],MATCH(players_equipos[[#This Row],[team_id]],equipos[team_id],0))</f>
        <v>0</v>
      </c>
      <c r="F477" s="4">
        <f>INDEX(torneos[activo],MATCH(players_equipos[[#This Row],[torneo]],torneos[torneo_id],0))</f>
        <v>0</v>
      </c>
      <c r="G477" s="18" t="str">
        <f>INDEX(equipos[categoria],MATCH(players_equipos[[#This Row],[team_id]],equipos[team_id],0))</f>
        <v>Monster</v>
      </c>
      <c r="H477" t="str">
        <f>INDEX(equipos[nombre],MATCH(players_equipos[[#This Row],[team_id]],equipos[team_id],0))</f>
        <v>Curiosity</v>
      </c>
    </row>
    <row r="478" spans="1:8" x14ac:dyDescent="0.25">
      <c r="A478">
        <v>0</v>
      </c>
      <c r="B478" s="8">
        <v>957</v>
      </c>
      <c r="C478" s="11">
        <f>INDEX(equipos[puntos],MATCH(players_equipos[[#This Row],[team_id]],equipos[team_id],0))</f>
        <v>600</v>
      </c>
      <c r="D478" s="16">
        <f>INDEX(equipos[torneo],MATCH(players_equipos[[#This Row],[team_id]],equipos[team_id],0))</f>
        <v>1</v>
      </c>
      <c r="E478" s="17">
        <f>INDEX(equipos[casa],MATCH(players_equipos[[#This Row],[team_id]],equipos[team_id],0))</f>
        <v>0</v>
      </c>
      <c r="F478" s="4">
        <f>INDEX(torneos[activo],MATCH(players_equipos[[#This Row],[torneo]],torneos[torneo_id],0))</f>
        <v>0</v>
      </c>
      <c r="G478" s="18" t="str">
        <f>INDEX(equipos[categoria],MATCH(players_equipos[[#This Row],[team_id]],equipos[team_id],0))</f>
        <v>Monster</v>
      </c>
      <c r="H478" t="str">
        <f>INDEX(equipos[nombre],MATCH(players_equipos[[#This Row],[team_id]],equipos[team_id],0))</f>
        <v>Shadow Wolf</v>
      </c>
    </row>
    <row r="479" spans="1:8" x14ac:dyDescent="0.25">
      <c r="A479">
        <v>1073830</v>
      </c>
      <c r="B479" s="8">
        <v>957</v>
      </c>
      <c r="C479" s="11">
        <f>INDEX(equipos[puntos],MATCH(players_equipos[[#This Row],[team_id]],equipos[team_id],0))</f>
        <v>600</v>
      </c>
      <c r="D479" s="16">
        <f>INDEX(equipos[torneo],MATCH(players_equipos[[#This Row],[team_id]],equipos[team_id],0))</f>
        <v>1</v>
      </c>
      <c r="E479" s="17">
        <f>INDEX(equipos[casa],MATCH(players_equipos[[#This Row],[team_id]],equipos[team_id],0))</f>
        <v>0</v>
      </c>
      <c r="F479" s="4">
        <f>INDEX(torneos[activo],MATCH(players_equipos[[#This Row],[torneo]],torneos[torneo_id],0))</f>
        <v>0</v>
      </c>
      <c r="G479" s="18" t="str">
        <f>INDEX(equipos[categoria],MATCH(players_equipos[[#This Row],[team_id]],equipos[team_id],0))</f>
        <v>Monster</v>
      </c>
      <c r="H479" t="str">
        <f>INDEX(equipos[nombre],MATCH(players_equipos[[#This Row],[team_id]],equipos[team_id],0))</f>
        <v>Shadow Wolf</v>
      </c>
    </row>
    <row r="480" spans="1:8" x14ac:dyDescent="0.25">
      <c r="A480">
        <v>1065695</v>
      </c>
      <c r="B480" s="8">
        <v>958</v>
      </c>
      <c r="C480" s="11">
        <f>INDEX(equipos[puntos],MATCH(players_equipos[[#This Row],[team_id]],equipos[team_id],0))</f>
        <v>600</v>
      </c>
      <c r="D480" s="16">
        <f>INDEX(equipos[torneo],MATCH(players_equipos[[#This Row],[team_id]],equipos[team_id],0))</f>
        <v>1</v>
      </c>
      <c r="E480" s="17">
        <f>INDEX(equipos[casa],MATCH(players_equipos[[#This Row],[team_id]],equipos[team_id],0))</f>
        <v>0</v>
      </c>
      <c r="F480" s="4">
        <f>INDEX(torneos[activo],MATCH(players_equipos[[#This Row],[torneo]],torneos[torneo_id],0))</f>
        <v>0</v>
      </c>
      <c r="G480" s="18" t="str">
        <f>INDEX(equipos[categoria],MATCH(players_equipos[[#This Row],[team_id]],equipos[team_id],0))</f>
        <v>Monster</v>
      </c>
      <c r="H480" t="str">
        <f>INDEX(equipos[nombre],MATCH(players_equipos[[#This Row],[team_id]],equipos[team_id],0))</f>
        <v>The chestnut</v>
      </c>
    </row>
    <row r="481" spans="1:8" x14ac:dyDescent="0.25">
      <c r="A481">
        <v>1067982</v>
      </c>
      <c r="B481" s="8">
        <v>958</v>
      </c>
      <c r="C481" s="11">
        <f>INDEX(equipos[puntos],MATCH(players_equipos[[#This Row],[team_id]],equipos[team_id],0))</f>
        <v>600</v>
      </c>
      <c r="D481" s="16">
        <f>INDEX(equipos[torneo],MATCH(players_equipos[[#This Row],[team_id]],equipos[team_id],0))</f>
        <v>1</v>
      </c>
      <c r="E481" s="17">
        <f>INDEX(equipos[casa],MATCH(players_equipos[[#This Row],[team_id]],equipos[team_id],0))</f>
        <v>0</v>
      </c>
      <c r="F481" s="4">
        <f>INDEX(torneos[activo],MATCH(players_equipos[[#This Row],[torneo]],torneos[torneo_id],0))</f>
        <v>0</v>
      </c>
      <c r="G481" s="18" t="str">
        <f>INDEX(equipos[categoria],MATCH(players_equipos[[#This Row],[team_id]],equipos[team_id],0))</f>
        <v>Monster</v>
      </c>
      <c r="H481" t="str">
        <f>INDEX(equipos[nombre],MATCH(players_equipos[[#This Row],[team_id]],equipos[team_id],0))</f>
        <v>The chestnut</v>
      </c>
    </row>
    <row r="482" spans="1:8" x14ac:dyDescent="0.25">
      <c r="A482">
        <v>1072127</v>
      </c>
      <c r="B482" s="8">
        <v>959</v>
      </c>
      <c r="C482" s="11">
        <f>INDEX(equipos[puntos],MATCH(players_equipos[[#This Row],[team_id]],equipos[team_id],0))</f>
        <v>600</v>
      </c>
      <c r="D482" s="16">
        <f>INDEX(equipos[torneo],MATCH(players_equipos[[#This Row],[team_id]],equipos[team_id],0))</f>
        <v>1</v>
      </c>
      <c r="E482" s="17">
        <f>INDEX(equipos[casa],MATCH(players_equipos[[#This Row],[team_id]],equipos[team_id],0))</f>
        <v>0</v>
      </c>
      <c r="F482" s="4">
        <f>INDEX(torneos[activo],MATCH(players_equipos[[#This Row],[torneo]],torneos[torneo_id],0))</f>
        <v>0</v>
      </c>
      <c r="G482" s="18" t="str">
        <f>INDEX(equipos[categoria],MATCH(players_equipos[[#This Row],[team_id]],equipos[team_id],0))</f>
        <v>Monster</v>
      </c>
      <c r="H482" t="str">
        <f>INDEX(equipos[nombre],MATCH(players_equipos[[#This Row],[team_id]],equipos[team_id],0))</f>
        <v>Dexter</v>
      </c>
    </row>
    <row r="483" spans="1:8" x14ac:dyDescent="0.25">
      <c r="A483">
        <v>1072615</v>
      </c>
      <c r="B483" s="8">
        <v>959</v>
      </c>
      <c r="C483" s="11">
        <f>INDEX(equipos[puntos],MATCH(players_equipos[[#This Row],[team_id]],equipos[team_id],0))</f>
        <v>600</v>
      </c>
      <c r="D483" s="16">
        <f>INDEX(equipos[torneo],MATCH(players_equipos[[#This Row],[team_id]],equipos[team_id],0))</f>
        <v>1</v>
      </c>
      <c r="E483" s="17">
        <f>INDEX(equipos[casa],MATCH(players_equipos[[#This Row],[team_id]],equipos[team_id],0))</f>
        <v>0</v>
      </c>
      <c r="F483" s="4">
        <f>INDEX(torneos[activo],MATCH(players_equipos[[#This Row],[torneo]],torneos[torneo_id],0))</f>
        <v>0</v>
      </c>
      <c r="G483" s="18" t="str">
        <f>INDEX(equipos[categoria],MATCH(players_equipos[[#This Row],[team_id]],equipos[team_id],0))</f>
        <v>Monster</v>
      </c>
      <c r="H483" t="str">
        <f>INDEX(equipos[nombre],MATCH(players_equipos[[#This Row],[team_id]],equipos[team_id],0))</f>
        <v>Dexter</v>
      </c>
    </row>
    <row r="484" spans="1:8" x14ac:dyDescent="0.25">
      <c r="A484">
        <v>1073422</v>
      </c>
      <c r="B484" s="8">
        <v>959</v>
      </c>
      <c r="C484" s="11">
        <f>INDEX(equipos[puntos],MATCH(players_equipos[[#This Row],[team_id]],equipos[team_id],0))</f>
        <v>600</v>
      </c>
      <c r="D484" s="16">
        <f>INDEX(equipos[torneo],MATCH(players_equipos[[#This Row],[team_id]],equipos[team_id],0))</f>
        <v>1</v>
      </c>
      <c r="E484" s="17">
        <f>INDEX(equipos[casa],MATCH(players_equipos[[#This Row],[team_id]],equipos[team_id],0))</f>
        <v>0</v>
      </c>
      <c r="F484" s="4">
        <f>INDEX(torneos[activo],MATCH(players_equipos[[#This Row],[torneo]],torneos[torneo_id],0))</f>
        <v>0</v>
      </c>
      <c r="G484" s="18" t="str">
        <f>INDEX(equipos[categoria],MATCH(players_equipos[[#This Row],[team_id]],equipos[team_id],0))</f>
        <v>Monster</v>
      </c>
      <c r="H484" t="str">
        <f>INDEX(equipos[nombre],MATCH(players_equipos[[#This Row],[team_id]],equipos[team_id],0))</f>
        <v>Dexter</v>
      </c>
    </row>
    <row r="485" spans="1:8" x14ac:dyDescent="0.25">
      <c r="A485">
        <v>1069808</v>
      </c>
      <c r="B485" s="8">
        <v>961</v>
      </c>
      <c r="C485" s="11">
        <f>INDEX(equipos[puntos],MATCH(players_equipos[[#This Row],[team_id]],equipos[team_id],0))</f>
        <v>1400</v>
      </c>
      <c r="D485" s="16">
        <f>INDEX(equipos[torneo],MATCH(players_equipos[[#This Row],[team_id]],equipos[team_id],0))</f>
        <v>1</v>
      </c>
      <c r="E485" s="17">
        <f>INDEX(equipos[casa],MATCH(players_equipos[[#This Row],[team_id]],equipos[team_id],0))</f>
        <v>0</v>
      </c>
      <c r="F485" s="4">
        <f>INDEX(torneos[activo],MATCH(players_equipos[[#This Row],[torneo]],torneos[torneo_id],0))</f>
        <v>0</v>
      </c>
      <c r="G485" s="18" t="str">
        <f>INDEX(equipos[categoria],MATCH(players_equipos[[#This Row],[team_id]],equipos[team_id],0))</f>
        <v>Monster</v>
      </c>
      <c r="H485" t="str">
        <f>INDEX(equipos[nombre],MATCH(players_equipos[[#This Row],[team_id]],equipos[team_id],0))</f>
        <v>T-800</v>
      </c>
    </row>
    <row r="486" spans="1:8" x14ac:dyDescent="0.25">
      <c r="A486">
        <v>1073775</v>
      </c>
      <c r="B486" s="8">
        <v>961</v>
      </c>
      <c r="C486" s="11">
        <f>INDEX(equipos[puntos],MATCH(players_equipos[[#This Row],[team_id]],equipos[team_id],0))</f>
        <v>1400</v>
      </c>
      <c r="D486" s="16">
        <f>INDEX(equipos[torneo],MATCH(players_equipos[[#This Row],[team_id]],equipos[team_id],0))</f>
        <v>1</v>
      </c>
      <c r="E486" s="17">
        <f>INDEX(equipos[casa],MATCH(players_equipos[[#This Row],[team_id]],equipos[team_id],0))</f>
        <v>0</v>
      </c>
      <c r="F486" s="4">
        <f>INDEX(torneos[activo],MATCH(players_equipos[[#This Row],[torneo]],torneos[torneo_id],0))</f>
        <v>0</v>
      </c>
      <c r="G486" s="18" t="str">
        <f>INDEX(equipos[categoria],MATCH(players_equipos[[#This Row],[team_id]],equipos[team_id],0))</f>
        <v>Monster</v>
      </c>
      <c r="H486" t="str">
        <f>INDEX(equipos[nombre],MATCH(players_equipos[[#This Row],[team_id]],equipos[team_id],0))</f>
        <v>T-800</v>
      </c>
    </row>
    <row r="487" spans="1:8" x14ac:dyDescent="0.25">
      <c r="A487">
        <v>1069818</v>
      </c>
      <c r="B487" s="8">
        <v>962</v>
      </c>
      <c r="C487" s="11">
        <f>INDEX(equipos[puntos],MATCH(players_equipos[[#This Row],[team_id]],equipos[team_id],0))</f>
        <v>900</v>
      </c>
      <c r="D487" s="16">
        <f>INDEX(equipos[torneo],MATCH(players_equipos[[#This Row],[team_id]],equipos[team_id],0))</f>
        <v>1</v>
      </c>
      <c r="E487" s="17">
        <f>INDEX(equipos[casa],MATCH(players_equipos[[#This Row],[team_id]],equipos[team_id],0))</f>
        <v>0</v>
      </c>
      <c r="F487" s="4">
        <f>INDEX(torneos[activo],MATCH(players_equipos[[#This Row],[torneo]],torneos[torneo_id],0))</f>
        <v>0</v>
      </c>
      <c r="G487" s="18" t="str">
        <f>INDEX(equipos[categoria],MATCH(players_equipos[[#This Row],[team_id]],equipos[team_id],0))</f>
        <v>Sumo</v>
      </c>
      <c r="H487" t="str">
        <f>INDEX(equipos[nombre],MATCH(players_equipos[[#This Row],[team_id]],equipos[team_id],0))</f>
        <v>DeathMachine</v>
      </c>
    </row>
    <row r="488" spans="1:8" x14ac:dyDescent="0.25">
      <c r="A488">
        <v>1071172</v>
      </c>
      <c r="B488" s="8">
        <v>962</v>
      </c>
      <c r="C488" s="11">
        <f>INDEX(equipos[puntos],MATCH(players_equipos[[#This Row],[team_id]],equipos[team_id],0))</f>
        <v>900</v>
      </c>
      <c r="D488" s="16">
        <f>INDEX(equipos[torneo],MATCH(players_equipos[[#This Row],[team_id]],equipos[team_id],0))</f>
        <v>1</v>
      </c>
      <c r="E488" s="17">
        <f>INDEX(equipos[casa],MATCH(players_equipos[[#This Row],[team_id]],equipos[team_id],0))</f>
        <v>0</v>
      </c>
      <c r="F488" s="4">
        <f>INDEX(torneos[activo],MATCH(players_equipos[[#This Row],[torneo]],torneos[torneo_id],0))</f>
        <v>0</v>
      </c>
      <c r="G488" s="18" t="str">
        <f>INDEX(equipos[categoria],MATCH(players_equipos[[#This Row],[team_id]],equipos[team_id],0))</f>
        <v>Sumo</v>
      </c>
      <c r="H488" t="str">
        <f>INDEX(equipos[nombre],MATCH(players_equipos[[#This Row],[team_id]],equipos[team_id],0))</f>
        <v>DeathMachine</v>
      </c>
    </row>
    <row r="489" spans="1:8" x14ac:dyDescent="0.25">
      <c r="A489">
        <v>0</v>
      </c>
      <c r="B489" s="8">
        <v>963</v>
      </c>
      <c r="C489" s="11">
        <f>INDEX(equipos[puntos],MATCH(players_equipos[[#This Row],[team_id]],equipos[team_id],0))</f>
        <v>900</v>
      </c>
      <c r="D489" s="16">
        <f>INDEX(equipos[torneo],MATCH(players_equipos[[#This Row],[team_id]],equipos[team_id],0))</f>
        <v>1</v>
      </c>
      <c r="E489" s="17">
        <f>INDEX(equipos[casa],MATCH(players_equipos[[#This Row],[team_id]],equipos[team_id],0))</f>
        <v>0</v>
      </c>
      <c r="F489" s="4">
        <f>INDEX(torneos[activo],MATCH(players_equipos[[#This Row],[torneo]],torneos[torneo_id],0))</f>
        <v>0</v>
      </c>
      <c r="G489" s="18" t="str">
        <f>INDEX(equipos[categoria],MATCH(players_equipos[[#This Row],[team_id]],equipos[team_id],0))</f>
        <v>Sumo</v>
      </c>
      <c r="H489" t="str">
        <f>INDEX(equipos[nombre],MATCH(players_equipos[[#This Row],[team_id]],equipos[team_id],0))</f>
        <v>Dranzel</v>
      </c>
    </row>
    <row r="490" spans="1:8" x14ac:dyDescent="0.25">
      <c r="A490">
        <v>1062725</v>
      </c>
      <c r="B490" s="8">
        <v>963</v>
      </c>
      <c r="C490" s="11">
        <f>INDEX(equipos[puntos],MATCH(players_equipos[[#This Row],[team_id]],equipos[team_id],0))</f>
        <v>900</v>
      </c>
      <c r="D490" s="16">
        <f>INDEX(equipos[torneo],MATCH(players_equipos[[#This Row],[team_id]],equipos[team_id],0))</f>
        <v>1</v>
      </c>
      <c r="E490" s="17">
        <f>INDEX(equipos[casa],MATCH(players_equipos[[#This Row],[team_id]],equipos[team_id],0))</f>
        <v>0</v>
      </c>
      <c r="F490" s="4">
        <f>INDEX(torneos[activo],MATCH(players_equipos[[#This Row],[torneo]],torneos[torneo_id],0))</f>
        <v>0</v>
      </c>
      <c r="G490" s="18" t="str">
        <f>INDEX(equipos[categoria],MATCH(players_equipos[[#This Row],[team_id]],equipos[team_id],0))</f>
        <v>Sumo</v>
      </c>
      <c r="H490" t="str">
        <f>INDEX(equipos[nombre],MATCH(players_equipos[[#This Row],[team_id]],equipos[team_id],0))</f>
        <v>Dranzel</v>
      </c>
    </row>
    <row r="491" spans="1:8" x14ac:dyDescent="0.25">
      <c r="A491">
        <v>1064213</v>
      </c>
      <c r="B491" s="8">
        <v>963</v>
      </c>
      <c r="C491" s="11">
        <f>INDEX(equipos[puntos],MATCH(players_equipos[[#This Row],[team_id]],equipos[team_id],0))</f>
        <v>900</v>
      </c>
      <c r="D491" s="16">
        <f>INDEX(equipos[torneo],MATCH(players_equipos[[#This Row],[team_id]],equipos[team_id],0))</f>
        <v>1</v>
      </c>
      <c r="E491" s="17">
        <f>INDEX(equipos[casa],MATCH(players_equipos[[#This Row],[team_id]],equipos[team_id],0))</f>
        <v>0</v>
      </c>
      <c r="F491" s="4">
        <f>INDEX(torneos[activo],MATCH(players_equipos[[#This Row],[torneo]],torneos[torneo_id],0))</f>
        <v>0</v>
      </c>
      <c r="G491" s="18" t="str">
        <f>INDEX(equipos[categoria],MATCH(players_equipos[[#This Row],[team_id]],equipos[team_id],0))</f>
        <v>Sumo</v>
      </c>
      <c r="H491" t="str">
        <f>INDEX(equipos[nombre],MATCH(players_equipos[[#This Row],[team_id]],equipos[team_id],0))</f>
        <v>Dranzel</v>
      </c>
    </row>
    <row r="492" spans="1:8" x14ac:dyDescent="0.25">
      <c r="A492">
        <v>0</v>
      </c>
      <c r="B492" s="8">
        <v>965</v>
      </c>
      <c r="C492" s="11">
        <f>INDEX(equipos[puntos],MATCH(players_equipos[[#This Row],[team_id]],equipos[team_id],0))</f>
        <v>1400</v>
      </c>
      <c r="D492" s="16">
        <f>INDEX(equipos[torneo],MATCH(players_equipos[[#This Row],[team_id]],equipos[team_id],0))</f>
        <v>1</v>
      </c>
      <c r="E492" s="17">
        <f>INDEX(equipos[casa],MATCH(players_equipos[[#This Row],[team_id]],equipos[team_id],0))</f>
        <v>0</v>
      </c>
      <c r="F492" s="4">
        <f>INDEX(torneos[activo],MATCH(players_equipos[[#This Row],[torneo]],torneos[torneo_id],0))</f>
        <v>0</v>
      </c>
      <c r="G492" s="18" t="str">
        <f>INDEX(equipos[categoria],MATCH(players_equipos[[#This Row],[team_id]],equipos[team_id],0))</f>
        <v>Rover</v>
      </c>
      <c r="H492" t="str">
        <f>INDEX(equipos[nombre],MATCH(players_equipos[[#This Row],[team_id]],equipos[team_id],0))</f>
        <v>Muzaka</v>
      </c>
    </row>
    <row r="493" spans="1:8" x14ac:dyDescent="0.25">
      <c r="A493">
        <v>1062725</v>
      </c>
      <c r="B493" s="8">
        <v>965</v>
      </c>
      <c r="C493" s="11">
        <f>INDEX(equipos[puntos],MATCH(players_equipos[[#This Row],[team_id]],equipos[team_id],0))</f>
        <v>1400</v>
      </c>
      <c r="D493" s="16">
        <f>INDEX(equipos[torneo],MATCH(players_equipos[[#This Row],[team_id]],equipos[team_id],0))</f>
        <v>1</v>
      </c>
      <c r="E493" s="17">
        <f>INDEX(equipos[casa],MATCH(players_equipos[[#This Row],[team_id]],equipos[team_id],0))</f>
        <v>0</v>
      </c>
      <c r="F493" s="4">
        <f>INDEX(torneos[activo],MATCH(players_equipos[[#This Row],[torneo]],torneos[torneo_id],0))</f>
        <v>0</v>
      </c>
      <c r="G493" s="18" t="str">
        <f>INDEX(equipos[categoria],MATCH(players_equipos[[#This Row],[team_id]],equipos[team_id],0))</f>
        <v>Rover</v>
      </c>
      <c r="H493" t="str">
        <f>INDEX(equipos[nombre],MATCH(players_equipos[[#This Row],[team_id]],equipos[team_id],0))</f>
        <v>Muzaka</v>
      </c>
    </row>
    <row r="494" spans="1:8" x14ac:dyDescent="0.25">
      <c r="A494">
        <v>1064213</v>
      </c>
      <c r="B494" s="8">
        <v>965</v>
      </c>
      <c r="C494" s="11">
        <f>INDEX(equipos[puntos],MATCH(players_equipos[[#This Row],[team_id]],equipos[team_id],0))</f>
        <v>1400</v>
      </c>
      <c r="D494" s="16">
        <f>INDEX(equipos[torneo],MATCH(players_equipos[[#This Row],[team_id]],equipos[team_id],0))</f>
        <v>1</v>
      </c>
      <c r="E494" s="17">
        <f>INDEX(equipos[casa],MATCH(players_equipos[[#This Row],[team_id]],equipos[team_id],0))</f>
        <v>0</v>
      </c>
      <c r="F494" s="4">
        <f>INDEX(torneos[activo],MATCH(players_equipos[[#This Row],[torneo]],torneos[torneo_id],0))</f>
        <v>0</v>
      </c>
      <c r="G494" s="18" t="str">
        <f>INDEX(equipos[categoria],MATCH(players_equipos[[#This Row],[team_id]],equipos[team_id],0))</f>
        <v>Rover</v>
      </c>
      <c r="H494" t="str">
        <f>INDEX(equipos[nombre],MATCH(players_equipos[[#This Row],[team_id]],equipos[team_id],0))</f>
        <v>Muzaka</v>
      </c>
    </row>
  </sheetData>
  <phoneticPr fontId="2" type="noConversion"/>
  <conditionalFormatting sqref="G2:G494">
    <cfRule type="containsText" dxfId="82" priority="6" operator="containsText" text="Rover">
      <formula>NOT(ISERROR(SEARCH("Rover",G2)))</formula>
    </cfRule>
    <cfRule type="containsText" dxfId="81" priority="7" operator="containsText" text="Sumo">
      <formula>NOT(ISERROR(SEARCH("Sumo",G2)))</formula>
    </cfRule>
    <cfRule type="containsText" dxfId="80" priority="8" operator="containsText" text="Monster">
      <formula>NOT(ISERROR(SEARCH("Monster",G2)))</formula>
    </cfRule>
  </conditionalFormatting>
  <conditionalFormatting sqref="E2:E494">
    <cfRule type="containsText" dxfId="79" priority="3" operator="containsText" text="Yellow Team">
      <formula>NOT(ISERROR(SEARCH("Yellow Team",E2)))</formula>
    </cfRule>
    <cfRule type="containsText" dxfId="78" priority="4" operator="containsText" text="Red Team">
      <formula>NOT(ISERROR(SEARCH("Red Team",E2)))</formula>
    </cfRule>
    <cfRule type="containsText" dxfId="77" priority="5" operator="containsText" text="Blue Team">
      <formula>NOT(ISERROR(SEARCH("Blue Team",E2)))</formula>
    </cfRule>
  </conditionalFormatting>
  <conditionalFormatting sqref="D2:D494">
    <cfRule type="colorScale" priority="94">
      <colorScale>
        <cfvo type="min"/>
        <cfvo type="percentile" val="50"/>
        <cfvo type="max"/>
        <color rgb="FFF8696B"/>
        <color rgb="FFFFEB84"/>
        <color rgb="FF63BE7B"/>
      </colorScale>
    </cfRule>
  </conditionalFormatting>
  <conditionalFormatting sqref="F2:F494">
    <cfRule type="colorScale" priority="96">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D633-0207-4AA2-96D8-952F8E36BE5B}">
  <sheetPr>
    <tabColor theme="8" tint="0.39997558519241921"/>
  </sheetPr>
  <dimension ref="A1:U192"/>
  <sheetViews>
    <sheetView tabSelected="1" zoomScaleNormal="100" workbookViewId="0">
      <selection activeCell="W5" sqref="W5"/>
    </sheetView>
  </sheetViews>
  <sheetFormatPr defaultRowHeight="15" outlineLevelCol="2" x14ac:dyDescent="0.25"/>
  <cols>
    <col min="1" max="1" width="12.85546875" style="14" bestFit="1" customWidth="1"/>
    <col min="2" max="2" width="24.140625" bestFit="1" customWidth="1"/>
    <col min="3" max="3" width="12.28515625" bestFit="1" customWidth="1"/>
    <col min="4" max="4" width="11.28515625" customWidth="1"/>
    <col min="5" max="5" width="9.140625" style="4"/>
    <col min="6" max="6" width="9.5703125" style="4" bestFit="1" customWidth="1"/>
    <col min="7" max="7" width="10.7109375" style="1" bestFit="1" customWidth="1"/>
    <col min="8" max="8" width="8.140625" style="4" bestFit="1" customWidth="1"/>
    <col min="9" max="9" width="10.140625" hidden="1" customWidth="1" outlineLevel="1"/>
    <col min="10" max="12" width="9.140625" hidden="1" customWidth="1" outlineLevel="2"/>
    <col min="13" max="13" width="8.42578125" style="4" bestFit="1" customWidth="1" collapsed="1"/>
    <col min="14" max="14" width="9.7109375" hidden="1" customWidth="1" outlineLevel="1"/>
    <col min="15" max="17" width="9.140625" hidden="1" customWidth="1" outlineLevel="2"/>
    <col min="18" max="18" width="7.5703125" style="4" bestFit="1" customWidth="1" collapsed="1"/>
    <col min="19" max="19" width="8.140625" style="4" bestFit="1" customWidth="1"/>
    <col min="20" max="20" width="10" style="4" bestFit="1" customWidth="1"/>
    <col min="21" max="21" width="9.42578125" style="4" bestFit="1" customWidth="1"/>
    <col min="28" max="28" width="9.140625" customWidth="1"/>
  </cols>
  <sheetData>
    <row r="1" spans="1:21" x14ac:dyDescent="0.25">
      <c r="A1" s="14" t="s">
        <v>3</v>
      </c>
      <c r="B1" t="s">
        <v>5</v>
      </c>
      <c r="C1" t="s">
        <v>6</v>
      </c>
      <c r="D1" t="s">
        <v>9</v>
      </c>
      <c r="E1" s="4" t="s">
        <v>7</v>
      </c>
      <c r="F1" s="4" t="s">
        <v>8</v>
      </c>
      <c r="G1" s="1" t="s">
        <v>10</v>
      </c>
      <c r="H1" s="4" t="s">
        <v>86</v>
      </c>
      <c r="I1" t="s">
        <v>550</v>
      </c>
      <c r="J1" t="s">
        <v>546</v>
      </c>
      <c r="K1" t="s">
        <v>545</v>
      </c>
      <c r="L1" t="s">
        <v>544</v>
      </c>
      <c r="M1" s="4" t="s">
        <v>87</v>
      </c>
      <c r="N1" t="s">
        <v>551</v>
      </c>
      <c r="O1" t="s">
        <v>547</v>
      </c>
      <c r="P1" t="s">
        <v>548</v>
      </c>
      <c r="Q1" t="s">
        <v>549</v>
      </c>
      <c r="R1" s="4" t="s">
        <v>88</v>
      </c>
      <c r="S1" s="4" t="s">
        <v>89</v>
      </c>
      <c r="T1" s="4" t="s">
        <v>234</v>
      </c>
      <c r="U1" s="4" t="s">
        <v>0</v>
      </c>
    </row>
    <row r="2" spans="1:21" x14ac:dyDescent="0.25">
      <c r="A2" s="14">
        <v>188</v>
      </c>
      <c r="B2" t="s">
        <v>166</v>
      </c>
      <c r="C2" t="s">
        <v>17</v>
      </c>
      <c r="D2" t="s">
        <v>210</v>
      </c>
      <c r="E2" s="11">
        <f>INDEX(torneos[torneo_id],MATCH(equipos[[#This Row],[fecha]],torneos[inscr_inicio]))</f>
        <v>7</v>
      </c>
      <c r="F2" s="18" t="s">
        <v>14</v>
      </c>
      <c r="G2" s="1">
        <v>44027</v>
      </c>
      <c r="H2" s="35">
        <v>1</v>
      </c>
      <c r="I2" s="4"/>
      <c r="J2" s="4"/>
      <c r="K2" s="4"/>
      <c r="L2" s="4"/>
      <c r="M2" s="4">
        <f>IF(equipos[[#This Row],[asist_df]]=1,IF(SUM(equipos[[#This Row],[reto_1]:[reto_2]])=2,SUM(equipos[[#This Row],[reto_1]:[reto_3]])/3,0),0)</f>
        <v>0</v>
      </c>
      <c r="N2" s="4"/>
      <c r="O2" s="4"/>
      <c r="P2" s="4"/>
      <c r="Q2" s="4"/>
      <c r="R2" s="4">
        <f>IF(SUM(equipos[[#This Row],[req_1]:[req_3]])=3,1,0)</f>
        <v>0</v>
      </c>
      <c r="U2" s="11" cm="1">
        <f t="array" ref="U2">ABS(equipos[[#This Row],[DD]])*200+ABS(equipos[[#This Row],[DF]])*200+ABS(equipos[[#This Row],[CL]])*200+ABS(equipos[[#This Row],[CG]])*300+_xlfn.SWITCH(equipos[[#This Row],[lugar]],1,500,2,400,3,300,0)</f>
        <v>200</v>
      </c>
    </row>
    <row r="3" spans="1:21" x14ac:dyDescent="0.25">
      <c r="A3" s="14">
        <v>187</v>
      </c>
      <c r="B3" t="s">
        <v>90</v>
      </c>
      <c r="C3" t="s">
        <v>16</v>
      </c>
      <c r="D3" s="9" t="s">
        <v>209</v>
      </c>
      <c r="E3" s="7">
        <f>INDEX(torneos[torneo_id],MATCH(equipos[[#This Row],[fecha]],torneos[inscr_inicio]))</f>
        <v>7</v>
      </c>
      <c r="F3" s="13" t="s">
        <v>14</v>
      </c>
      <c r="G3" s="1">
        <v>43990</v>
      </c>
      <c r="H3" s="35">
        <v>1</v>
      </c>
      <c r="I3" s="4"/>
      <c r="J3" s="4"/>
      <c r="K3" s="4"/>
      <c r="L3" s="4"/>
      <c r="M3" s="4">
        <f>IF(equipos[[#This Row],[asist_df]]=1,IF(SUM(equipos[[#This Row],[reto_1]:[reto_2]])=2,SUM(equipos[[#This Row],[reto_1]:[reto_3]])/3,0),0)</f>
        <v>0</v>
      </c>
      <c r="N3" s="4"/>
      <c r="O3" s="4"/>
      <c r="P3" s="4"/>
      <c r="Q3" s="4"/>
      <c r="R3" s="4">
        <f>IF(SUM(equipos[[#This Row],[req_1]:[req_3]])=3,1,0)</f>
        <v>0</v>
      </c>
      <c r="U3" s="4" cm="1">
        <f t="array" ref="U3">ABS(equipos[[#This Row],[DD]])*200+ABS(equipos[[#This Row],[DF]])*200+ABS(equipos[[#This Row],[CL]])*200+ABS(equipos[[#This Row],[CG]])*300+_xlfn.SWITCH(equipos[[#This Row],[lugar]],1,500,2,400,3,300,0)</f>
        <v>200</v>
      </c>
    </row>
    <row r="4" spans="1:21" x14ac:dyDescent="0.25">
      <c r="A4" s="14">
        <v>186</v>
      </c>
      <c r="B4" t="s">
        <v>105</v>
      </c>
      <c r="C4" t="s">
        <v>15</v>
      </c>
      <c r="D4" s="5" t="s">
        <v>210</v>
      </c>
      <c r="E4" s="7">
        <f>INDEX(torneos[torneo_id],MATCH(equipos[[#This Row],[fecha]],torneos[inscr_inicio]))</f>
        <v>7</v>
      </c>
      <c r="F4" s="10" t="s">
        <v>14</v>
      </c>
      <c r="G4" s="1">
        <v>43984</v>
      </c>
      <c r="H4" s="35">
        <v>1</v>
      </c>
      <c r="I4" s="4"/>
      <c r="J4" s="4"/>
      <c r="K4" s="4"/>
      <c r="L4" s="4"/>
      <c r="M4" s="4">
        <f>IF(equipos[[#This Row],[asist_df]]=1,IF(SUM(equipos[[#This Row],[reto_1]:[reto_2]])=2,SUM(equipos[[#This Row],[reto_1]:[reto_3]])/3,0),0)</f>
        <v>0</v>
      </c>
      <c r="N4" s="4"/>
      <c r="O4" s="4"/>
      <c r="P4" s="4"/>
      <c r="Q4" s="4"/>
      <c r="R4" s="4">
        <f>IF(SUM(equipos[[#This Row],[req_1]:[req_3]])=3,1,0)</f>
        <v>0</v>
      </c>
      <c r="U4" s="4" cm="1">
        <f t="array" ref="U4">ABS(equipos[[#This Row],[DD]])*200+ABS(equipos[[#This Row],[DF]])*200+ABS(equipos[[#This Row],[CL]])*200+ABS(equipos[[#This Row],[CG]])*300+_xlfn.SWITCH(equipos[[#This Row],[lugar]],1,500,2,400,3,300,0)</f>
        <v>200</v>
      </c>
    </row>
    <row r="5" spans="1:21" x14ac:dyDescent="0.25">
      <c r="A5" s="14">
        <v>185</v>
      </c>
      <c r="B5" t="s">
        <v>112</v>
      </c>
      <c r="C5" t="s">
        <v>17</v>
      </c>
      <c r="D5" s="2" t="s">
        <v>211</v>
      </c>
      <c r="E5" s="7">
        <f>INDEX(torneos[torneo_id],MATCH(equipos[[#This Row],[fecha]],torneos[inscr_inicio]))</f>
        <v>7</v>
      </c>
      <c r="F5" s="12" t="s">
        <v>14</v>
      </c>
      <c r="G5" s="1">
        <v>43984</v>
      </c>
      <c r="H5" s="35">
        <v>1</v>
      </c>
      <c r="I5" s="4"/>
      <c r="J5" s="4"/>
      <c r="K5" s="4"/>
      <c r="L5" s="4"/>
      <c r="M5" s="4">
        <f>IF(equipos[[#This Row],[asist_df]]=1,IF(SUM(equipos[[#This Row],[reto_1]:[reto_2]])=2,SUM(equipos[[#This Row],[reto_1]:[reto_3]])/3,0),0)</f>
        <v>0</v>
      </c>
      <c r="N5" s="4"/>
      <c r="O5" s="4"/>
      <c r="P5" s="4"/>
      <c r="Q5" s="4"/>
      <c r="R5" s="4">
        <f>IF(equipos[[#This Row],[asist_df]]=1,IF(SUM(equipos[[#This Row],[req_1]:[req_2]])=2,SUM(equipos[[#This Row],[req_1]:[req_3]])/3,0),0)</f>
        <v>0</v>
      </c>
      <c r="U5" s="4" cm="1">
        <f t="array" ref="U5">ABS(equipos[[#This Row],[DD]])*200+ABS(equipos[[#This Row],[DF]])*200+ABS(equipos[[#This Row],[CL]])*200+ABS(equipos[[#This Row],[CG]])*300+_xlfn.SWITCH(equipos[[#This Row],[lugar]],1,500,2,400,3,300,0)</f>
        <v>200</v>
      </c>
    </row>
    <row r="6" spans="1:21" x14ac:dyDescent="0.25">
      <c r="A6" s="14">
        <v>184</v>
      </c>
      <c r="B6" t="s">
        <v>113</v>
      </c>
      <c r="C6" t="s">
        <v>15</v>
      </c>
      <c r="D6" s="3" t="s">
        <v>211</v>
      </c>
      <c r="E6" s="7">
        <f>INDEX(torneos[torneo_id],MATCH(equipos[[#This Row],[fecha]],torneos[inscr_inicio]))</f>
        <v>7</v>
      </c>
      <c r="F6" s="10" t="s">
        <v>14</v>
      </c>
      <c r="G6" s="1">
        <v>43984</v>
      </c>
      <c r="H6" s="35">
        <v>1</v>
      </c>
      <c r="I6" s="4"/>
      <c r="J6" s="4"/>
      <c r="K6" s="4"/>
      <c r="L6" s="4"/>
      <c r="M6" s="4">
        <f>IF(equipos[[#This Row],[asist_df]]=1,IF(SUM(equipos[[#This Row],[reto_1]:[reto_2]])=2,SUM(equipos[[#This Row],[reto_1]:[reto_3]])/3,0),0)</f>
        <v>0</v>
      </c>
      <c r="N6" s="4"/>
      <c r="O6" s="4"/>
      <c r="P6" s="4"/>
      <c r="Q6" s="4"/>
      <c r="R6" s="4">
        <f>IF(SUM(equipos[[#This Row],[req_1]:[req_3]])=3,1,0)</f>
        <v>0</v>
      </c>
      <c r="U6" s="4" cm="1">
        <f t="array" ref="U6">ABS(equipos[[#This Row],[DD]])*200+ABS(equipos[[#This Row],[DF]])*200+ABS(equipos[[#This Row],[CL]])*200+ABS(equipos[[#This Row],[CG]])*300+_xlfn.SWITCH(equipos[[#This Row],[lugar]],1,500,2,400,3,300,0)</f>
        <v>200</v>
      </c>
    </row>
    <row r="7" spans="1:21" x14ac:dyDescent="0.25">
      <c r="A7" s="14">
        <v>183</v>
      </c>
      <c r="B7" t="s">
        <v>106</v>
      </c>
      <c r="C7" t="s">
        <v>16</v>
      </c>
      <c r="D7" s="2" t="s">
        <v>210</v>
      </c>
      <c r="E7" s="7">
        <f>INDEX(torneos[torneo_id],MATCH(equipos[[#This Row],[fecha]],torneos[inscr_inicio]))</f>
        <v>7</v>
      </c>
      <c r="F7" s="12" t="s">
        <v>14</v>
      </c>
      <c r="G7" s="1">
        <v>43984</v>
      </c>
      <c r="H7" s="35">
        <v>1</v>
      </c>
      <c r="I7" s="4"/>
      <c r="J7" s="4"/>
      <c r="K7" s="4"/>
      <c r="L7" s="4"/>
      <c r="M7" s="4">
        <f>IF(equipos[[#This Row],[asist_df]]=1,IF(SUM(equipos[[#This Row],[reto_1]:[reto_2]])=2,SUM(equipos[[#This Row],[reto_1]:[reto_3]])/3,0),0)</f>
        <v>0</v>
      </c>
      <c r="N7" s="4"/>
      <c r="O7" s="4"/>
      <c r="P7" s="4"/>
      <c r="Q7" s="4"/>
      <c r="R7" s="4">
        <f>IF(SUM(equipos[[#This Row],[req_1]:[req_3]])=3,1,0)</f>
        <v>0</v>
      </c>
      <c r="U7" s="4" cm="1">
        <f t="array" ref="U7">ABS(equipos[[#This Row],[DD]])*200+ABS(equipos[[#This Row],[DF]])*200+ABS(equipos[[#This Row],[CL]])*200+ABS(equipos[[#This Row],[CG]])*300+_xlfn.SWITCH(equipos[[#This Row],[lugar]],1,500,2,400,3,300,0)</f>
        <v>200</v>
      </c>
    </row>
    <row r="8" spans="1:21" x14ac:dyDescent="0.25">
      <c r="A8" s="14">
        <v>182</v>
      </c>
      <c r="B8" t="s">
        <v>114</v>
      </c>
      <c r="C8" t="s">
        <v>16</v>
      </c>
      <c r="D8" s="2" t="s">
        <v>211</v>
      </c>
      <c r="E8" s="7">
        <f>INDEX(torneos[torneo_id],MATCH(equipos[[#This Row],[fecha]],torneos[inscr_inicio]))</f>
        <v>7</v>
      </c>
      <c r="F8" s="12" t="s">
        <v>14</v>
      </c>
      <c r="G8" s="1">
        <v>43983</v>
      </c>
      <c r="H8" s="35">
        <v>1</v>
      </c>
      <c r="I8" s="4"/>
      <c r="J8" s="4"/>
      <c r="K8" s="4"/>
      <c r="L8" s="4"/>
      <c r="M8" s="4">
        <f>IF(equipos[[#This Row],[asist_df]]=1,IF(SUM(equipos[[#This Row],[reto_1]:[reto_2]])=2,SUM(equipos[[#This Row],[reto_1]:[reto_3]])/3,0),0)</f>
        <v>0</v>
      </c>
      <c r="N8" s="4"/>
      <c r="O8" s="4"/>
      <c r="P8" s="4"/>
      <c r="Q8" s="4"/>
      <c r="R8" s="4">
        <f>IF(SUM(equipos[[#This Row],[req_1]:[req_3]])=3,1,0)</f>
        <v>0</v>
      </c>
      <c r="U8" s="4" cm="1">
        <f t="array" ref="U8">ABS(equipos[[#This Row],[DD]])*200+ABS(equipos[[#This Row],[DF]])*200+ABS(equipos[[#This Row],[CL]])*200+ABS(equipos[[#This Row],[CG]])*300+_xlfn.SWITCH(equipos[[#This Row],[lugar]],1,500,2,400,3,300,0)</f>
        <v>200</v>
      </c>
    </row>
    <row r="9" spans="1:21" x14ac:dyDescent="0.25">
      <c r="A9" s="14">
        <v>181</v>
      </c>
      <c r="B9" t="s">
        <v>115</v>
      </c>
      <c r="C9" t="s">
        <v>17</v>
      </c>
      <c r="D9" s="3" t="s">
        <v>211</v>
      </c>
      <c r="E9" s="7">
        <f>INDEX(torneos[torneo_id],MATCH(equipos[[#This Row],[fecha]],torneos[inscr_inicio]))</f>
        <v>7</v>
      </c>
      <c r="F9" s="10" t="s">
        <v>14</v>
      </c>
      <c r="G9" s="1">
        <v>43983</v>
      </c>
      <c r="H9" s="35">
        <v>1</v>
      </c>
      <c r="I9" s="4"/>
      <c r="J9" s="4"/>
      <c r="K9" s="4"/>
      <c r="L9" s="4"/>
      <c r="M9" s="4">
        <f>IF(equipos[[#This Row],[asist_df]]=1,IF(SUM(equipos[[#This Row],[reto_1]:[reto_2]])=2,SUM(equipos[[#This Row],[reto_1]:[reto_3]])/3,0),0)</f>
        <v>0</v>
      </c>
      <c r="N9" s="4"/>
      <c r="O9" s="4"/>
      <c r="P9" s="4"/>
      <c r="Q9" s="4"/>
      <c r="R9" s="4">
        <f>IF(SUM(equipos[[#This Row],[req_1]:[req_3]])=3,1,0)</f>
        <v>0</v>
      </c>
      <c r="U9" s="4" cm="1">
        <f t="array" ref="U9">ABS(equipos[[#This Row],[DD]])*200+ABS(equipos[[#This Row],[DF]])*200+ABS(equipos[[#This Row],[CL]])*200+ABS(equipos[[#This Row],[CG]])*300+_xlfn.SWITCH(equipos[[#This Row],[lugar]],1,500,2,400,3,300,0)</f>
        <v>200</v>
      </c>
    </row>
    <row r="10" spans="1:21" x14ac:dyDescent="0.25">
      <c r="A10" s="14">
        <v>180</v>
      </c>
      <c r="B10" t="s">
        <v>91</v>
      </c>
      <c r="C10" t="s">
        <v>17</v>
      </c>
      <c r="D10" s="3" t="s">
        <v>209</v>
      </c>
      <c r="E10" s="7">
        <f>INDEX(torneos[torneo_id],MATCH(equipos[[#This Row],[fecha]],torneos[inscr_inicio]))</f>
        <v>7</v>
      </c>
      <c r="F10" s="12" t="s">
        <v>14</v>
      </c>
      <c r="G10" s="1">
        <v>43983</v>
      </c>
      <c r="H10" s="35">
        <v>1</v>
      </c>
      <c r="I10" s="4"/>
      <c r="J10" s="4"/>
      <c r="K10" s="4"/>
      <c r="L10" s="4"/>
      <c r="M10" s="4">
        <f>IF(equipos[[#This Row],[asist_df]]=1,IF(SUM(equipos[[#This Row],[reto_1]:[reto_2]])=2,SUM(equipos[[#This Row],[reto_1]:[reto_3]])/3,0),0)</f>
        <v>0</v>
      </c>
      <c r="N10" s="4"/>
      <c r="O10" s="4"/>
      <c r="P10" s="4"/>
      <c r="Q10" s="4"/>
      <c r="R10" s="4">
        <f>IF(SUM(equipos[[#This Row],[req_1]:[req_3]])=3,1,0)</f>
        <v>0</v>
      </c>
      <c r="U10" s="4" cm="1">
        <f t="array" ref="U10">ABS(equipos[[#This Row],[DD]])*200+ABS(equipos[[#This Row],[DF]])*200+ABS(equipos[[#This Row],[CL]])*200+ABS(equipos[[#This Row],[CG]])*300+_xlfn.SWITCH(equipos[[#This Row],[lugar]],1,500,2,400,3,300,0)</f>
        <v>200</v>
      </c>
    </row>
    <row r="11" spans="1:21" x14ac:dyDescent="0.25">
      <c r="A11" s="14">
        <v>179</v>
      </c>
      <c r="B11" t="s">
        <v>92</v>
      </c>
      <c r="C11" t="s">
        <v>15</v>
      </c>
      <c r="D11" s="2" t="s">
        <v>209</v>
      </c>
      <c r="E11" s="7">
        <f>INDEX(torneos[torneo_id],MATCH(equipos[[#This Row],[fecha]],torneos[inscr_inicio]))</f>
        <v>7</v>
      </c>
      <c r="F11" s="10" t="s">
        <v>14</v>
      </c>
      <c r="G11" s="1">
        <v>43983</v>
      </c>
      <c r="H11" s="35">
        <v>1</v>
      </c>
      <c r="I11" s="4"/>
      <c r="J11" s="4"/>
      <c r="K11" s="4"/>
      <c r="L11" s="4"/>
      <c r="M11" s="4">
        <f>IF(equipos[[#This Row],[asist_df]]=1,IF(SUM(equipos[[#This Row],[reto_1]:[reto_2]])=2,SUM(equipos[[#This Row],[reto_1]:[reto_3]])/3,0),0)</f>
        <v>0</v>
      </c>
      <c r="N11" s="4"/>
      <c r="O11" s="4"/>
      <c r="P11" s="4"/>
      <c r="Q11" s="4"/>
      <c r="R11" s="4">
        <f>IF(SUM(equipos[[#This Row],[req_1]:[req_3]])=3,1,0)</f>
        <v>0</v>
      </c>
      <c r="U11" s="4" cm="1">
        <f t="array" ref="U11">ABS(equipos[[#This Row],[DD]])*200+ABS(equipos[[#This Row],[DF]])*200+ABS(equipos[[#This Row],[CL]])*200+ABS(equipos[[#This Row],[CG]])*300+_xlfn.SWITCH(equipos[[#This Row],[lugar]],1,500,2,400,3,300,0)</f>
        <v>200</v>
      </c>
    </row>
    <row r="12" spans="1:21" x14ac:dyDescent="0.25">
      <c r="A12" s="14">
        <v>178</v>
      </c>
      <c r="B12" t="s">
        <v>93</v>
      </c>
      <c r="C12" t="s">
        <v>16</v>
      </c>
      <c r="D12" s="3" t="s">
        <v>209</v>
      </c>
      <c r="E12" s="7">
        <f>INDEX(torneos[torneo_id],MATCH(equipos[[#This Row],[fecha]],torneos[inscr_inicio]))</f>
        <v>7</v>
      </c>
      <c r="F12" s="12" t="s">
        <v>14</v>
      </c>
      <c r="G12" s="1">
        <v>43982</v>
      </c>
      <c r="H12" s="35">
        <v>1</v>
      </c>
      <c r="I12" s="4"/>
      <c r="J12" s="4"/>
      <c r="K12" s="4"/>
      <c r="L12" s="4"/>
      <c r="M12" s="4">
        <f>IF(equipos[[#This Row],[asist_df]]=1,IF(SUM(equipos[[#This Row],[reto_1]:[reto_2]])=2,SUM(equipos[[#This Row],[reto_1]:[reto_3]])/3,0),0)</f>
        <v>0</v>
      </c>
      <c r="N12" s="4"/>
      <c r="O12" s="4"/>
      <c r="P12" s="4"/>
      <c r="Q12" s="4"/>
      <c r="R12" s="4">
        <f>IF(SUM(equipos[[#This Row],[req_1]:[req_3]])=3,1,0)</f>
        <v>0</v>
      </c>
      <c r="U12" s="4" cm="1">
        <f t="array" ref="U12">ABS(equipos[[#This Row],[DD]])*200+ABS(equipos[[#This Row],[DF]])*200+ABS(equipos[[#This Row],[CL]])*200+ABS(equipos[[#This Row],[CG]])*300+_xlfn.SWITCH(equipos[[#This Row],[lugar]],1,500,2,400,3,300,0)</f>
        <v>200</v>
      </c>
    </row>
    <row r="13" spans="1:21" x14ac:dyDescent="0.25">
      <c r="A13" s="14">
        <v>177</v>
      </c>
      <c r="B13" t="s">
        <v>116</v>
      </c>
      <c r="C13" t="s">
        <v>15</v>
      </c>
      <c r="D13" s="2" t="s">
        <v>211</v>
      </c>
      <c r="E13" s="7">
        <f>INDEX(torneos[torneo_id],MATCH(equipos[[#This Row],[fecha]],torneos[inscr_inicio]))</f>
        <v>7</v>
      </c>
      <c r="F13" s="12" t="s">
        <v>14</v>
      </c>
      <c r="G13" s="1">
        <v>43982</v>
      </c>
      <c r="H13" s="35">
        <v>1</v>
      </c>
      <c r="I13" s="4"/>
      <c r="J13" s="4"/>
      <c r="K13" s="4"/>
      <c r="L13" s="4"/>
      <c r="M13" s="4">
        <f>IF(equipos[[#This Row],[asist_df]]=1,IF(SUM(equipos[[#This Row],[reto_1]:[reto_2]])=2,SUM(equipos[[#This Row],[reto_1]:[reto_3]])/3,0),0)</f>
        <v>0</v>
      </c>
      <c r="N13" s="4"/>
      <c r="O13" s="4"/>
      <c r="P13" s="4"/>
      <c r="Q13" s="4"/>
      <c r="R13" s="4">
        <f>IF(SUM(equipos[[#This Row],[req_1]:[req_3]])=3,1,0)</f>
        <v>0</v>
      </c>
      <c r="U13" s="4" cm="1">
        <f t="array" ref="U13">ABS(equipos[[#This Row],[DD]])*200+ABS(equipos[[#This Row],[DF]])*200+ABS(equipos[[#This Row],[CL]])*200+ABS(equipos[[#This Row],[CG]])*300+_xlfn.SWITCH(equipos[[#This Row],[lugar]],1,500,2,400,3,300,0)</f>
        <v>200</v>
      </c>
    </row>
    <row r="14" spans="1:21" x14ac:dyDescent="0.25">
      <c r="A14" s="14">
        <v>176</v>
      </c>
      <c r="B14" t="s">
        <v>94</v>
      </c>
      <c r="C14" t="s">
        <v>17</v>
      </c>
      <c r="D14" s="2" t="s">
        <v>209</v>
      </c>
      <c r="E14" s="7">
        <f>INDEX(torneos[torneo_id],MATCH(equipos[[#This Row],[fecha]],torneos[inscr_inicio]))</f>
        <v>7</v>
      </c>
      <c r="F14" s="10" t="s">
        <v>14</v>
      </c>
      <c r="G14" s="1">
        <v>43982</v>
      </c>
      <c r="H14" s="35">
        <v>1</v>
      </c>
      <c r="I14" s="4"/>
      <c r="J14" s="4"/>
      <c r="K14" s="4"/>
      <c r="L14" s="4"/>
      <c r="M14" s="4">
        <f>IF(equipos[[#This Row],[asist_df]]=1,IF(SUM(equipos[[#This Row],[reto_1]:[reto_2]])=2,SUM(equipos[[#This Row],[reto_1]:[reto_3]])/3,0),0)</f>
        <v>0</v>
      </c>
      <c r="N14" s="4"/>
      <c r="O14" s="4"/>
      <c r="P14" s="4"/>
      <c r="Q14" s="4"/>
      <c r="R14" s="4">
        <f>IF(SUM(equipos[[#This Row],[req_1]:[req_3]])=3,1,0)</f>
        <v>0</v>
      </c>
      <c r="U14" s="4" cm="1">
        <f t="array" ref="U14">ABS(equipos[[#This Row],[DD]])*200+ABS(equipos[[#This Row],[DF]])*200+ABS(equipos[[#This Row],[CL]])*200+ABS(equipos[[#This Row],[CG]])*300+_xlfn.SWITCH(equipos[[#This Row],[lugar]],1,500,2,400,3,300,0)</f>
        <v>200</v>
      </c>
    </row>
    <row r="15" spans="1:21" x14ac:dyDescent="0.25">
      <c r="A15" s="14">
        <v>175</v>
      </c>
      <c r="B15" t="s">
        <v>117</v>
      </c>
      <c r="C15" t="s">
        <v>16</v>
      </c>
      <c r="D15" s="3" t="s">
        <v>211</v>
      </c>
      <c r="E15" s="7">
        <f>INDEX(torneos[torneo_id],MATCH(equipos[[#This Row],[fecha]],torneos[inscr_inicio]))</f>
        <v>7</v>
      </c>
      <c r="F15" s="10" t="s">
        <v>14</v>
      </c>
      <c r="G15" s="1">
        <v>43978</v>
      </c>
      <c r="H15" s="35">
        <v>1</v>
      </c>
      <c r="I15" s="4"/>
      <c r="J15" s="4"/>
      <c r="K15" s="4"/>
      <c r="L15" s="4"/>
      <c r="M15" s="4">
        <f>IF(equipos[[#This Row],[asist_df]]=1,IF(SUM(equipos[[#This Row],[reto_1]:[reto_2]])=2,SUM(equipos[[#This Row],[reto_1]:[reto_3]])/3,0),0)</f>
        <v>0</v>
      </c>
      <c r="N15" s="4"/>
      <c r="O15" s="4"/>
      <c r="P15" s="4"/>
      <c r="Q15" s="4"/>
      <c r="R15" s="4">
        <f>IF(SUM(equipos[[#This Row],[req_1]:[req_3]])=3,1,0)</f>
        <v>0</v>
      </c>
      <c r="U15" s="4" cm="1">
        <f t="array" ref="U15">ABS(equipos[[#This Row],[DD]])*200+ABS(equipos[[#This Row],[DF]])*200+ABS(equipos[[#This Row],[CL]])*200+ABS(equipos[[#This Row],[CG]])*300+_xlfn.SWITCH(equipos[[#This Row],[lugar]],1,500,2,400,3,300,0)</f>
        <v>200</v>
      </c>
    </row>
    <row r="16" spans="1:21" x14ac:dyDescent="0.25">
      <c r="A16" s="14">
        <v>174</v>
      </c>
      <c r="B16" t="s">
        <v>95</v>
      </c>
      <c r="C16" t="s">
        <v>15</v>
      </c>
      <c r="D16" s="3" t="s">
        <v>209</v>
      </c>
      <c r="E16" s="7">
        <f>INDEX(torneos[torneo_id],MATCH(equipos[[#This Row],[fecha]],torneos[inscr_inicio]))</f>
        <v>7</v>
      </c>
      <c r="F16" s="12" t="s">
        <v>14</v>
      </c>
      <c r="G16" s="1">
        <v>43977</v>
      </c>
      <c r="H16" s="35">
        <v>1</v>
      </c>
      <c r="I16" s="4"/>
      <c r="J16" s="4"/>
      <c r="K16" s="4"/>
      <c r="L16" s="4"/>
      <c r="M16" s="4">
        <f>IF(equipos[[#This Row],[asist_df]]=1,IF(SUM(equipos[[#This Row],[reto_1]:[reto_2]])=2,SUM(equipos[[#This Row],[reto_1]:[reto_3]])/3,0),0)</f>
        <v>0</v>
      </c>
      <c r="N16" s="4"/>
      <c r="O16" s="4"/>
      <c r="P16" s="4"/>
      <c r="Q16" s="4"/>
      <c r="R16" s="4">
        <f>IF(SUM(equipos[[#This Row],[req_1]:[req_3]])=3,1,0)</f>
        <v>0</v>
      </c>
      <c r="U16" s="4" cm="1">
        <f t="array" ref="U16">ABS(equipos[[#This Row],[DD]])*200+ABS(equipos[[#This Row],[DF]])*200+ABS(equipos[[#This Row],[CL]])*200+ABS(equipos[[#This Row],[CG]])*300+_xlfn.SWITCH(equipos[[#This Row],[lugar]],1,500,2,400,3,300,0)</f>
        <v>200</v>
      </c>
    </row>
    <row r="17" spans="1:21" x14ac:dyDescent="0.25">
      <c r="A17" s="14">
        <v>172</v>
      </c>
      <c r="B17" t="s">
        <v>107</v>
      </c>
      <c r="C17" t="s">
        <v>17</v>
      </c>
      <c r="D17" s="3" t="s">
        <v>210</v>
      </c>
      <c r="E17" s="7">
        <f>INDEX(torneos[torneo_id],MATCH(equipos[[#This Row],[fecha]],torneos[inscr_inicio]))</f>
        <v>6</v>
      </c>
      <c r="F17" s="10" t="s">
        <v>213</v>
      </c>
      <c r="G17" s="1">
        <v>43941</v>
      </c>
      <c r="H17" s="35">
        <v>1</v>
      </c>
      <c r="I17" s="4"/>
      <c r="J17" s="4"/>
      <c r="K17" s="4"/>
      <c r="L17" s="4"/>
      <c r="M17" s="4">
        <f>IF(equipos[[#This Row],[asist_df]]=1,IF(SUM(equipos[[#This Row],[reto_1]:[reto_2]])=2,SUM(equipos[[#This Row],[reto_1]:[reto_3]])/3,0),0)</f>
        <v>0</v>
      </c>
      <c r="N17" s="4"/>
      <c r="O17" s="4"/>
      <c r="P17" s="4"/>
      <c r="Q17" s="4"/>
      <c r="R17" s="4">
        <f>IF(SUM(equipos[[#This Row],[req_1]:[req_3]])=3,1,0)</f>
        <v>0</v>
      </c>
      <c r="U17" s="4" cm="1">
        <f t="array" ref="U17">ABS(equipos[[#This Row],[DD]])*200+ABS(equipos[[#This Row],[DF]])*200+ABS(equipos[[#This Row],[CL]])*200+ABS(equipos[[#This Row],[CG]])*300+_xlfn.SWITCH(equipos[[#This Row],[lugar]],1,500,2,400,3,300,0)</f>
        <v>200</v>
      </c>
    </row>
    <row r="18" spans="1:21" x14ac:dyDescent="0.25">
      <c r="A18" s="14">
        <v>171</v>
      </c>
      <c r="B18" t="s">
        <v>118</v>
      </c>
      <c r="C18" t="s">
        <v>17</v>
      </c>
      <c r="D18" s="2" t="s">
        <v>211</v>
      </c>
      <c r="E18" s="7">
        <f>INDEX(torneos[torneo_id],MATCH(equipos[[#This Row],[fecha]],torneos[inscr_inicio]))</f>
        <v>6</v>
      </c>
      <c r="F18" s="12" t="s">
        <v>213</v>
      </c>
      <c r="G18" s="1">
        <v>43938</v>
      </c>
      <c r="H18" s="35">
        <v>1</v>
      </c>
      <c r="I18" s="4"/>
      <c r="J18" s="4"/>
      <c r="K18" s="4"/>
      <c r="L18" s="4"/>
      <c r="M18" s="4">
        <f>IF(equipos[[#This Row],[asist_df]]=1,IF(SUM(equipos[[#This Row],[reto_1]:[reto_2]])=2,SUM(equipos[[#This Row],[reto_1]:[reto_3]])/3,0),0)</f>
        <v>0</v>
      </c>
      <c r="N18" s="4"/>
      <c r="O18" s="4"/>
      <c r="P18" s="4"/>
      <c r="Q18" s="4"/>
      <c r="R18" s="4">
        <f>IF(SUM(equipos[[#This Row],[req_1]:[req_3]])=3,1,0)</f>
        <v>0</v>
      </c>
      <c r="U18" s="4" cm="1">
        <f t="array" ref="U18">ABS(equipos[[#This Row],[DD]])*200+ABS(equipos[[#This Row],[DF]])*200+ABS(equipos[[#This Row],[CL]])*200+ABS(equipos[[#This Row],[CG]])*300+_xlfn.SWITCH(equipos[[#This Row],[lugar]],1,500,2,400,3,300,0)</f>
        <v>200</v>
      </c>
    </row>
    <row r="19" spans="1:21" x14ac:dyDescent="0.25">
      <c r="A19" s="14">
        <v>170</v>
      </c>
      <c r="B19" t="s">
        <v>119</v>
      </c>
      <c r="C19" t="s">
        <v>15</v>
      </c>
      <c r="D19" s="3" t="s">
        <v>211</v>
      </c>
      <c r="E19" s="7">
        <f>INDEX(torneos[torneo_id],MATCH(equipos[[#This Row],[fecha]],torneos[inscr_inicio]))</f>
        <v>6</v>
      </c>
      <c r="F19" s="10" t="s">
        <v>213</v>
      </c>
      <c r="G19" s="1">
        <v>43938</v>
      </c>
      <c r="H19" s="35">
        <v>1</v>
      </c>
      <c r="I19" s="4"/>
      <c r="J19" s="4"/>
      <c r="K19" s="4"/>
      <c r="L19" s="4"/>
      <c r="M19" s="4">
        <f>IF(equipos[[#This Row],[asist_df]]=1,IF(SUM(equipos[[#This Row],[reto_1]:[reto_2]])=2,SUM(equipos[[#This Row],[reto_1]:[reto_3]])/3,0),0)</f>
        <v>0</v>
      </c>
      <c r="N19" s="4"/>
      <c r="O19" s="4"/>
      <c r="P19" s="4"/>
      <c r="Q19" s="4"/>
      <c r="R19" s="4">
        <f>IF(SUM(equipos[[#This Row],[req_1]:[req_3]])=3,1,0)</f>
        <v>0</v>
      </c>
      <c r="U19" s="4" cm="1">
        <f t="array" ref="U19">ABS(equipos[[#This Row],[DD]])*200+ABS(equipos[[#This Row],[DF]])*200+ABS(equipos[[#This Row],[CL]])*200+ABS(equipos[[#This Row],[CG]])*300+_xlfn.SWITCH(equipos[[#This Row],[lugar]],1,500,2,400,3,300,0)</f>
        <v>200</v>
      </c>
    </row>
    <row r="20" spans="1:21" x14ac:dyDescent="0.25">
      <c r="A20" s="14">
        <v>169</v>
      </c>
      <c r="B20" t="s">
        <v>120</v>
      </c>
      <c r="C20" t="s">
        <v>16</v>
      </c>
      <c r="D20" s="2" t="s">
        <v>211</v>
      </c>
      <c r="E20" s="7">
        <f>INDEX(torneos[torneo_id],MATCH(equipos[[#This Row],[fecha]],torneos[inscr_inicio]))</f>
        <v>6</v>
      </c>
      <c r="F20" s="12" t="s">
        <v>213</v>
      </c>
      <c r="G20" s="1">
        <v>43938</v>
      </c>
      <c r="H20" s="35">
        <v>1</v>
      </c>
      <c r="I20" s="4"/>
      <c r="J20" s="4"/>
      <c r="K20" s="4"/>
      <c r="L20" s="4"/>
      <c r="M20" s="4">
        <f>IF(equipos[[#This Row],[asist_df]]=1,IF(SUM(equipos[[#This Row],[reto_1]:[reto_2]])=2,SUM(equipos[[#This Row],[reto_1]:[reto_3]])/3,0),0)</f>
        <v>0</v>
      </c>
      <c r="N20" s="4"/>
      <c r="O20" s="4"/>
      <c r="P20" s="4"/>
      <c r="Q20" s="4"/>
      <c r="R20" s="4">
        <f>IF(SUM(equipos[[#This Row],[req_1]:[req_3]])=3,1,0)</f>
        <v>0</v>
      </c>
      <c r="U20" s="4" cm="1">
        <f t="array" ref="U20">ABS(equipos[[#This Row],[DD]])*200+ABS(equipos[[#This Row],[DF]])*200+ABS(equipos[[#This Row],[CL]])*200+ABS(equipos[[#This Row],[CG]])*300+_xlfn.SWITCH(equipos[[#This Row],[lugar]],1,500,2,400,3,300,0)</f>
        <v>200</v>
      </c>
    </row>
    <row r="21" spans="1:21" x14ac:dyDescent="0.25">
      <c r="A21" s="14">
        <v>168</v>
      </c>
      <c r="B21" t="s">
        <v>108</v>
      </c>
      <c r="C21" t="s">
        <v>15</v>
      </c>
      <c r="D21" s="2" t="s">
        <v>210</v>
      </c>
      <c r="E21" s="7">
        <f>INDEX(torneos[torneo_id],MATCH(equipos[[#This Row],[fecha]],torneos[inscr_inicio]))</f>
        <v>6</v>
      </c>
      <c r="F21" s="12" t="s">
        <v>213</v>
      </c>
      <c r="G21" s="1">
        <v>43937</v>
      </c>
      <c r="H21" s="35">
        <v>1</v>
      </c>
      <c r="I21" s="4"/>
      <c r="J21" s="4"/>
      <c r="K21" s="4"/>
      <c r="L21" s="4"/>
      <c r="M21" s="4">
        <f>IF(equipos[[#This Row],[asist_df]]=1,IF(SUM(equipos[[#This Row],[reto_1]:[reto_2]])=2,SUM(equipos[[#This Row],[reto_1]:[reto_3]])/3,0),0)</f>
        <v>0</v>
      </c>
      <c r="N21" s="4"/>
      <c r="O21" s="4"/>
      <c r="P21" s="4"/>
      <c r="Q21" s="4"/>
      <c r="R21" s="4">
        <f>IF(SUM(equipos[[#This Row],[req_1]:[req_3]])=3,1,0)</f>
        <v>0</v>
      </c>
      <c r="U21" s="4" cm="1">
        <f t="array" ref="U21">ABS(equipos[[#This Row],[DD]])*200+ABS(equipos[[#This Row],[DF]])*200+ABS(equipos[[#This Row],[CL]])*200+ABS(equipos[[#This Row],[CG]])*300+_xlfn.SWITCH(equipos[[#This Row],[lugar]],1,500,2,400,3,300,0)</f>
        <v>200</v>
      </c>
    </row>
    <row r="22" spans="1:21" x14ac:dyDescent="0.25">
      <c r="A22" s="14">
        <v>167</v>
      </c>
      <c r="B22" t="s">
        <v>109</v>
      </c>
      <c r="C22" t="s">
        <v>16</v>
      </c>
      <c r="D22" s="3" t="s">
        <v>210</v>
      </c>
      <c r="E22" s="7">
        <f>INDEX(torneos[torneo_id],MATCH(equipos[[#This Row],[fecha]],torneos[inscr_inicio]))</f>
        <v>6</v>
      </c>
      <c r="F22" s="10" t="s">
        <v>213</v>
      </c>
      <c r="G22" s="1">
        <v>43936</v>
      </c>
      <c r="H22" s="35">
        <v>1</v>
      </c>
      <c r="I22" s="4"/>
      <c r="J22" s="4"/>
      <c r="K22" s="4"/>
      <c r="L22" s="4"/>
      <c r="M22" s="4">
        <f>IF(equipos[[#This Row],[asist_df]]=1,IF(SUM(equipos[[#This Row],[reto_1]:[reto_2]])=2,SUM(equipos[[#This Row],[reto_1]:[reto_3]])/3,0),0)</f>
        <v>0</v>
      </c>
      <c r="N22" s="4"/>
      <c r="O22" s="4"/>
      <c r="P22" s="4"/>
      <c r="Q22" s="4"/>
      <c r="R22" s="4">
        <f>IF(SUM(equipos[[#This Row],[req_1]:[req_3]])=3,1,0)</f>
        <v>0</v>
      </c>
      <c r="U22" s="4" cm="1">
        <f t="array" ref="U22">ABS(equipos[[#This Row],[DD]])*200+ABS(equipos[[#This Row],[DF]])*200+ABS(equipos[[#This Row],[CL]])*200+ABS(equipos[[#This Row],[CG]])*300+_xlfn.SWITCH(equipos[[#This Row],[lugar]],1,500,2,400,3,300,0)</f>
        <v>200</v>
      </c>
    </row>
    <row r="23" spans="1:21" x14ac:dyDescent="0.25">
      <c r="A23" s="14">
        <v>166</v>
      </c>
      <c r="B23" t="s">
        <v>110</v>
      </c>
      <c r="C23" t="s">
        <v>17</v>
      </c>
      <c r="D23" s="2" t="s">
        <v>210</v>
      </c>
      <c r="E23" s="7">
        <f>INDEX(torneos[torneo_id],MATCH(equipos[[#This Row],[fecha]],torneos[inscr_inicio]))</f>
        <v>6</v>
      </c>
      <c r="F23" s="12" t="s">
        <v>213</v>
      </c>
      <c r="G23" s="1">
        <v>43936</v>
      </c>
      <c r="H23" s="35">
        <v>1</v>
      </c>
      <c r="I23" s="4"/>
      <c r="J23" s="4"/>
      <c r="K23" s="4"/>
      <c r="L23" s="4"/>
      <c r="M23" s="4">
        <f>IF(equipos[[#This Row],[asist_df]]=1,IF(SUM(equipos[[#This Row],[reto_1]:[reto_2]])=2,SUM(equipos[[#This Row],[reto_1]:[reto_3]])/3,0),0)</f>
        <v>0</v>
      </c>
      <c r="N23" s="4"/>
      <c r="O23" s="4"/>
      <c r="P23" s="4"/>
      <c r="Q23" s="4"/>
      <c r="R23" s="4">
        <f>IF(SUM(equipos[[#This Row],[req_1]:[req_3]])=3,1,0)</f>
        <v>0</v>
      </c>
      <c r="U23" s="4" cm="1">
        <f t="array" ref="U23">ABS(equipos[[#This Row],[DD]])*200+ABS(equipos[[#This Row],[DF]])*200+ABS(equipos[[#This Row],[CL]])*200+ABS(equipos[[#This Row],[CG]])*300+_xlfn.SWITCH(equipos[[#This Row],[lugar]],1,500,2,400,3,300,0)</f>
        <v>200</v>
      </c>
    </row>
    <row r="24" spans="1:21" x14ac:dyDescent="0.25">
      <c r="A24" s="14">
        <v>165</v>
      </c>
      <c r="B24" t="s">
        <v>121</v>
      </c>
      <c r="C24" t="s">
        <v>17</v>
      </c>
      <c r="D24" s="3" t="s">
        <v>211</v>
      </c>
      <c r="E24" s="7">
        <f>INDEX(torneos[torneo_id],MATCH(equipos[[#This Row],[fecha]],torneos[inscr_inicio]))</f>
        <v>6</v>
      </c>
      <c r="F24" s="10" t="s">
        <v>213</v>
      </c>
      <c r="G24" s="1">
        <v>43932</v>
      </c>
      <c r="H24" s="35">
        <v>1</v>
      </c>
      <c r="I24" s="4"/>
      <c r="J24" s="4"/>
      <c r="K24" s="4"/>
      <c r="L24" s="4"/>
      <c r="M24" s="4">
        <f>IF(equipos[[#This Row],[asist_df]]=1,IF(SUM(equipos[[#This Row],[reto_1]:[reto_2]])=2,SUM(equipos[[#This Row],[reto_1]:[reto_3]])/3,0),0)</f>
        <v>0</v>
      </c>
      <c r="N24" s="4"/>
      <c r="O24" s="4"/>
      <c r="P24" s="4"/>
      <c r="Q24" s="4"/>
      <c r="R24" s="4">
        <f>IF(SUM(equipos[[#This Row],[req_1]:[req_3]])=3,1,0)</f>
        <v>0</v>
      </c>
      <c r="U24" s="4" cm="1">
        <f t="array" ref="U24">ABS(equipos[[#This Row],[DD]])*200+ABS(equipos[[#This Row],[DF]])*200+ABS(equipos[[#This Row],[CL]])*200+ABS(equipos[[#This Row],[CG]])*300+_xlfn.SWITCH(equipos[[#This Row],[lugar]],1,500,2,400,3,300,0)</f>
        <v>200</v>
      </c>
    </row>
    <row r="25" spans="1:21" x14ac:dyDescent="0.25">
      <c r="A25" s="14">
        <v>164</v>
      </c>
      <c r="B25" t="s">
        <v>122</v>
      </c>
      <c r="C25" t="s">
        <v>15</v>
      </c>
      <c r="D25" s="2" t="s">
        <v>211</v>
      </c>
      <c r="E25" s="7">
        <f>INDEX(torneos[torneo_id],MATCH(equipos[[#This Row],[fecha]],torneos[inscr_inicio]))</f>
        <v>6</v>
      </c>
      <c r="F25" s="12" t="s">
        <v>213</v>
      </c>
      <c r="G25" s="1">
        <v>43928</v>
      </c>
      <c r="H25" s="35">
        <v>1</v>
      </c>
      <c r="I25" s="4"/>
      <c r="J25" s="4"/>
      <c r="K25" s="4"/>
      <c r="L25" s="4"/>
      <c r="M25" s="4">
        <f>IF(equipos[[#This Row],[asist_df]]=1,IF(SUM(equipos[[#This Row],[reto_1]:[reto_2]])=2,SUM(equipos[[#This Row],[reto_1]:[reto_3]])/3,0),0)</f>
        <v>0</v>
      </c>
      <c r="N25" s="4"/>
      <c r="O25" s="4"/>
      <c r="P25" s="4"/>
      <c r="Q25" s="4"/>
      <c r="R25" s="4">
        <f>IF(SUM(equipos[[#This Row],[req_1]:[req_3]])=3,1,0)</f>
        <v>0</v>
      </c>
      <c r="U25" s="4" cm="1">
        <f t="array" ref="U25">ABS(equipos[[#This Row],[DD]])*200+ABS(equipos[[#This Row],[DF]])*200+ABS(equipos[[#This Row],[CL]])*200+ABS(equipos[[#This Row],[CG]])*300+_xlfn.SWITCH(equipos[[#This Row],[lugar]],1,500,2,400,3,300,0)</f>
        <v>200</v>
      </c>
    </row>
    <row r="26" spans="1:21" x14ac:dyDescent="0.25">
      <c r="A26" s="14">
        <v>163</v>
      </c>
      <c r="B26" t="s">
        <v>123</v>
      </c>
      <c r="C26" t="s">
        <v>16</v>
      </c>
      <c r="D26" s="3" t="s">
        <v>211</v>
      </c>
      <c r="E26" s="7">
        <f>INDEX(torneos[torneo_id],MATCH(equipos[[#This Row],[fecha]],torneos[inscr_inicio]))</f>
        <v>6</v>
      </c>
      <c r="F26" s="10" t="s">
        <v>213</v>
      </c>
      <c r="G26" s="1">
        <v>43924</v>
      </c>
      <c r="H26" s="35">
        <v>1</v>
      </c>
      <c r="I26" s="4"/>
      <c r="J26" s="4"/>
      <c r="K26" s="4"/>
      <c r="L26" s="4"/>
      <c r="M26" s="4">
        <f>IF(equipos[[#This Row],[asist_df]]=1,IF(SUM(equipos[[#This Row],[reto_1]:[reto_2]])=2,SUM(equipos[[#This Row],[reto_1]:[reto_3]])/3,0),0)</f>
        <v>0</v>
      </c>
      <c r="N26" s="4"/>
      <c r="O26" s="4"/>
      <c r="P26" s="4"/>
      <c r="Q26" s="4"/>
      <c r="R26" s="4">
        <f>IF(SUM(equipos[[#This Row],[req_1]:[req_3]])=3,1,0)</f>
        <v>0</v>
      </c>
      <c r="U26" s="4" cm="1">
        <f t="array" ref="U26">ABS(equipos[[#This Row],[DD]])*200+ABS(equipos[[#This Row],[DF]])*200+ABS(equipos[[#This Row],[CL]])*200+ABS(equipos[[#This Row],[CG]])*300+_xlfn.SWITCH(equipos[[#This Row],[lugar]],1,500,2,400,3,300,0)</f>
        <v>200</v>
      </c>
    </row>
    <row r="27" spans="1:21" x14ac:dyDescent="0.25">
      <c r="A27" s="14">
        <v>162</v>
      </c>
      <c r="B27" t="s">
        <v>124</v>
      </c>
      <c r="C27" t="s">
        <v>565</v>
      </c>
      <c r="D27" s="2" t="s">
        <v>211</v>
      </c>
      <c r="E27" s="7">
        <f>INDEX(torneos[torneo_id],MATCH(equipos[[#This Row],[fecha]],torneos[inscr_inicio]))</f>
        <v>6</v>
      </c>
      <c r="F27" s="12" t="s">
        <v>213</v>
      </c>
      <c r="G27" s="1">
        <v>43924</v>
      </c>
      <c r="H27" s="35">
        <v>0</v>
      </c>
      <c r="I27" s="4"/>
      <c r="J27" s="4"/>
      <c r="K27" s="4"/>
      <c r="L27" s="4"/>
      <c r="M27" s="4">
        <f>IF(equipos[[#This Row],[asist_df]]=1,IF(SUM(equipos[[#This Row],[reto_1]:[reto_2]])=2,SUM(equipos[[#This Row],[reto_1]:[reto_3]])/3,0),0)</f>
        <v>0</v>
      </c>
      <c r="N27" s="4"/>
      <c r="O27" s="4"/>
      <c r="P27" s="4"/>
      <c r="Q27" s="4"/>
      <c r="R27" s="4">
        <f>IF(SUM(equipos[[#This Row],[req_1]:[req_3]])=3,1,0)</f>
        <v>0</v>
      </c>
      <c r="U27" s="4" cm="1">
        <f t="array" ref="U27">ABS(equipos[[#This Row],[DD]])*200+ABS(equipos[[#This Row],[DF]])*200+ABS(equipos[[#This Row],[CL]])*200+ABS(equipos[[#This Row],[CG]])*300+_xlfn.SWITCH(equipos[[#This Row],[lugar]],1,500,2,400,3,300,0)</f>
        <v>0</v>
      </c>
    </row>
    <row r="28" spans="1:21" x14ac:dyDescent="0.25">
      <c r="A28" s="14">
        <v>161</v>
      </c>
      <c r="B28" t="s">
        <v>111</v>
      </c>
      <c r="C28" t="s">
        <v>15</v>
      </c>
      <c r="D28" s="3" t="s">
        <v>210</v>
      </c>
      <c r="E28" s="7">
        <f>INDEX(torneos[torneo_id],MATCH(equipos[[#This Row],[fecha]],torneos[inscr_inicio]))</f>
        <v>6</v>
      </c>
      <c r="F28" s="10" t="s">
        <v>213</v>
      </c>
      <c r="G28" s="1">
        <v>43924</v>
      </c>
      <c r="H28" s="35">
        <v>1</v>
      </c>
      <c r="I28" s="4"/>
      <c r="J28" s="4"/>
      <c r="K28" s="4"/>
      <c r="L28" s="4"/>
      <c r="M28" s="4">
        <f>IF(equipos[[#This Row],[asist_df]]=1,IF(SUM(equipos[[#This Row],[reto_1]:[reto_2]])=2,SUM(equipos[[#This Row],[reto_1]:[reto_3]])/3,0),0)</f>
        <v>0</v>
      </c>
      <c r="N28" s="4"/>
      <c r="O28" s="4"/>
      <c r="P28" s="4"/>
      <c r="Q28" s="4"/>
      <c r="R28" s="4">
        <f>IF(SUM(equipos[[#This Row],[req_1]:[req_3]])=3,1,0)</f>
        <v>0</v>
      </c>
      <c r="U28" s="4" cm="1">
        <f t="array" ref="U28">ABS(equipos[[#This Row],[DD]])*200+ABS(equipos[[#This Row],[DF]])*200+ABS(equipos[[#This Row],[CL]])*200+ABS(equipos[[#This Row],[CG]])*300+_xlfn.SWITCH(equipos[[#This Row],[lugar]],1,500,2,400,3,300,0)</f>
        <v>200</v>
      </c>
    </row>
    <row r="29" spans="1:21" x14ac:dyDescent="0.25">
      <c r="A29" s="14">
        <v>160</v>
      </c>
      <c r="B29" t="s">
        <v>125</v>
      </c>
      <c r="C29" t="s">
        <v>15</v>
      </c>
      <c r="D29" s="3" t="s">
        <v>211</v>
      </c>
      <c r="E29" s="7">
        <f>INDEX(torneos[torneo_id],MATCH(equipos[[#This Row],[fecha]],torneos[inscr_inicio]))</f>
        <v>6</v>
      </c>
      <c r="F29" s="10" t="s">
        <v>213</v>
      </c>
      <c r="G29" s="1">
        <v>43924</v>
      </c>
      <c r="H29" s="35">
        <v>1</v>
      </c>
      <c r="I29" s="4"/>
      <c r="J29" s="4"/>
      <c r="K29" s="4"/>
      <c r="L29" s="4"/>
      <c r="M29" s="4">
        <f>IF(equipos[[#This Row],[asist_df]]=1,IF(SUM(equipos[[#This Row],[reto_1]:[reto_2]])=2,SUM(equipos[[#This Row],[reto_1]:[reto_3]])/3,0),0)</f>
        <v>0</v>
      </c>
      <c r="N29" s="4"/>
      <c r="O29" s="4"/>
      <c r="P29" s="4"/>
      <c r="Q29" s="4"/>
      <c r="R29" s="4">
        <f>IF(SUM(equipos[[#This Row],[req_1]:[req_3]])=3,1,0)</f>
        <v>0</v>
      </c>
      <c r="U29" s="4" cm="1">
        <f t="array" ref="U29">ABS(equipos[[#This Row],[DD]])*200+ABS(equipos[[#This Row],[DF]])*200+ABS(equipos[[#This Row],[CL]])*200+ABS(equipos[[#This Row],[CG]])*300+_xlfn.SWITCH(equipos[[#This Row],[lugar]],1,500,2,400,3,300,0)</f>
        <v>200</v>
      </c>
    </row>
    <row r="30" spans="1:21" x14ac:dyDescent="0.25">
      <c r="A30" s="14">
        <v>159</v>
      </c>
      <c r="B30" t="s">
        <v>126</v>
      </c>
      <c r="C30" t="s">
        <v>16</v>
      </c>
      <c r="D30" s="2" t="s">
        <v>211</v>
      </c>
      <c r="E30" s="7">
        <f>INDEX(torneos[torneo_id],MATCH(equipos[[#This Row],[fecha]],torneos[inscr_inicio]))</f>
        <v>6</v>
      </c>
      <c r="F30" s="12" t="s">
        <v>213</v>
      </c>
      <c r="G30" s="1">
        <v>43923</v>
      </c>
      <c r="H30" s="35">
        <v>1</v>
      </c>
      <c r="I30" s="4"/>
      <c r="J30" s="4"/>
      <c r="K30" s="4"/>
      <c r="L30" s="4"/>
      <c r="M30" s="4">
        <f>IF(equipos[[#This Row],[asist_df]]=1,IF(SUM(equipos[[#This Row],[reto_1]:[reto_2]])=2,SUM(equipos[[#This Row],[reto_1]:[reto_3]])/3,0),0)</f>
        <v>0</v>
      </c>
      <c r="N30" s="4"/>
      <c r="O30" s="4"/>
      <c r="P30" s="4"/>
      <c r="Q30" s="4"/>
      <c r="R30" s="4">
        <f>IF(SUM(equipos[[#This Row],[req_1]:[req_3]])=3,1,0)</f>
        <v>0</v>
      </c>
      <c r="U30" s="4" cm="1">
        <f t="array" ref="U30">ABS(equipos[[#This Row],[DD]])*200+ABS(equipos[[#This Row],[DF]])*200+ABS(equipos[[#This Row],[CL]])*200+ABS(equipos[[#This Row],[CG]])*300+_xlfn.SWITCH(equipos[[#This Row],[lugar]],1,500,2,400,3,300,0)</f>
        <v>200</v>
      </c>
    </row>
    <row r="31" spans="1:21" x14ac:dyDescent="0.25">
      <c r="A31" s="14">
        <v>158</v>
      </c>
      <c r="B31" t="s">
        <v>96</v>
      </c>
      <c r="C31" t="s">
        <v>16</v>
      </c>
      <c r="D31" s="2" t="s">
        <v>209</v>
      </c>
      <c r="E31" s="7">
        <f>INDEX(torneos[torneo_id],MATCH(equipos[[#This Row],[fecha]],torneos[inscr_inicio]))</f>
        <v>6</v>
      </c>
      <c r="F31" s="12" t="s">
        <v>213</v>
      </c>
      <c r="G31" s="1">
        <v>43900</v>
      </c>
      <c r="H31" s="35">
        <v>1</v>
      </c>
      <c r="I31" s="4"/>
      <c r="J31" s="4"/>
      <c r="K31" s="4"/>
      <c r="L31" s="4"/>
      <c r="M31" s="4">
        <f>IF(equipos[[#This Row],[asist_df]]=1,IF(SUM(equipos[[#This Row],[reto_1]:[reto_2]])=2,SUM(equipos[[#This Row],[reto_1]:[reto_3]])/3,0),0)</f>
        <v>0</v>
      </c>
      <c r="N31" s="4"/>
      <c r="O31" s="4"/>
      <c r="P31" s="4"/>
      <c r="Q31" s="4"/>
      <c r="R31" s="4">
        <f>IF(SUM(equipos[[#This Row],[req_1]:[req_3]])=3,1,0)</f>
        <v>0</v>
      </c>
      <c r="U31" s="4" cm="1">
        <f t="array" ref="U31">ABS(equipos[[#This Row],[DD]])*200+ABS(equipos[[#This Row],[DF]])*200+ABS(equipos[[#This Row],[CL]])*200+ABS(equipos[[#This Row],[CG]])*300+_xlfn.SWITCH(equipos[[#This Row],[lugar]],1,500,2,400,3,300,0)</f>
        <v>200</v>
      </c>
    </row>
    <row r="32" spans="1:21" x14ac:dyDescent="0.25">
      <c r="A32" s="14">
        <v>157</v>
      </c>
      <c r="B32" t="s">
        <v>97</v>
      </c>
      <c r="C32" t="s">
        <v>17</v>
      </c>
      <c r="D32" s="3" t="s">
        <v>209</v>
      </c>
      <c r="E32" s="7">
        <f>INDEX(torneos[torneo_id],MATCH(equipos[[#This Row],[fecha]],torneos[inscr_inicio]))</f>
        <v>6</v>
      </c>
      <c r="F32" s="10" t="s">
        <v>213</v>
      </c>
      <c r="G32" s="1">
        <v>43893</v>
      </c>
      <c r="H32" s="35">
        <v>1</v>
      </c>
      <c r="I32" s="4"/>
      <c r="J32" s="4"/>
      <c r="K32" s="4"/>
      <c r="L32" s="4"/>
      <c r="M32" s="4">
        <f>IF(equipos[[#This Row],[asist_df]]=1,IF(SUM(equipos[[#This Row],[reto_1]:[reto_2]])=2,SUM(equipos[[#This Row],[reto_1]:[reto_3]])/3,0),0)</f>
        <v>0</v>
      </c>
      <c r="N32" s="4"/>
      <c r="O32" s="4"/>
      <c r="P32" s="4"/>
      <c r="Q32" s="4"/>
      <c r="R32" s="4">
        <f>IF(SUM(equipos[[#This Row],[req_1]:[req_3]])=3,1,0)</f>
        <v>0</v>
      </c>
      <c r="U32" s="4" cm="1">
        <f t="array" ref="U32">ABS(equipos[[#This Row],[DD]])*200+ABS(equipos[[#This Row],[DF]])*200+ABS(equipos[[#This Row],[CL]])*200+ABS(equipos[[#This Row],[CG]])*300+_xlfn.SWITCH(equipos[[#This Row],[lugar]],1,500,2,400,3,300,0)</f>
        <v>200</v>
      </c>
    </row>
    <row r="33" spans="1:21" x14ac:dyDescent="0.25">
      <c r="A33" s="14">
        <v>156</v>
      </c>
      <c r="B33" t="s">
        <v>98</v>
      </c>
      <c r="C33" t="s">
        <v>15</v>
      </c>
      <c r="D33" s="2" t="s">
        <v>209</v>
      </c>
      <c r="E33" s="7">
        <f>INDEX(torneos[torneo_id],MATCH(equipos[[#This Row],[fecha]],torneos[inscr_inicio]))</f>
        <v>6</v>
      </c>
      <c r="F33" s="12" t="s">
        <v>213</v>
      </c>
      <c r="G33" s="1">
        <v>43886</v>
      </c>
      <c r="H33" s="35">
        <v>1</v>
      </c>
      <c r="I33" s="4"/>
      <c r="J33" s="4"/>
      <c r="K33" s="4"/>
      <c r="L33" s="4"/>
      <c r="M33" s="4">
        <f>IF(equipos[[#This Row],[asist_df]]=1,IF(SUM(equipos[[#This Row],[reto_1]:[reto_2]])=2,SUM(equipos[[#This Row],[reto_1]:[reto_3]])/3,0),0)</f>
        <v>0</v>
      </c>
      <c r="N33" s="4"/>
      <c r="O33" s="4"/>
      <c r="P33" s="4"/>
      <c r="Q33" s="4"/>
      <c r="R33" s="4">
        <f>IF(SUM(equipos[[#This Row],[req_1]:[req_3]])=3,1,0)</f>
        <v>0</v>
      </c>
      <c r="U33" s="4" cm="1">
        <f t="array" ref="U33">ABS(equipos[[#This Row],[DD]])*200+ABS(equipos[[#This Row],[DF]])*200+ABS(equipos[[#This Row],[CL]])*200+ABS(equipos[[#This Row],[CG]])*300+_xlfn.SWITCH(equipos[[#This Row],[lugar]],1,500,2,400,3,300,0)</f>
        <v>200</v>
      </c>
    </row>
    <row r="34" spans="1:21" x14ac:dyDescent="0.25">
      <c r="A34" s="14">
        <v>155</v>
      </c>
      <c r="B34" t="s">
        <v>99</v>
      </c>
      <c r="C34" t="s">
        <v>16</v>
      </c>
      <c r="D34" s="3" t="s">
        <v>209</v>
      </c>
      <c r="E34" s="7">
        <f>INDEX(torneos[torneo_id],MATCH(equipos[[#This Row],[fecha]],torneos[inscr_inicio]))</f>
        <v>6</v>
      </c>
      <c r="F34" s="10" t="s">
        <v>213</v>
      </c>
      <c r="G34" s="1">
        <v>43886</v>
      </c>
      <c r="H34" s="35">
        <v>1</v>
      </c>
      <c r="I34" s="4"/>
      <c r="J34" s="4"/>
      <c r="K34" s="4"/>
      <c r="L34" s="4"/>
      <c r="M34" s="4">
        <f>IF(equipos[[#This Row],[asist_df]]=1,IF(SUM(equipos[[#This Row],[reto_1]:[reto_2]])=2,SUM(equipos[[#This Row],[reto_1]:[reto_3]])/3,0),0)</f>
        <v>0</v>
      </c>
      <c r="N34" s="4"/>
      <c r="O34" s="4"/>
      <c r="P34" s="4"/>
      <c r="Q34" s="4"/>
      <c r="R34" s="4">
        <f>IF(SUM(equipos[[#This Row],[req_1]:[req_3]])=3,1,0)</f>
        <v>0</v>
      </c>
      <c r="U34" s="4" cm="1">
        <f t="array" ref="U34">ABS(equipos[[#This Row],[DD]])*200+ABS(equipos[[#This Row],[DF]])*200+ABS(equipos[[#This Row],[CL]])*200+ABS(equipos[[#This Row],[CG]])*300+_xlfn.SWITCH(equipos[[#This Row],[lugar]],1,500,2,400,3,300,0)</f>
        <v>200</v>
      </c>
    </row>
    <row r="35" spans="1:21" x14ac:dyDescent="0.25">
      <c r="A35" s="14">
        <v>154</v>
      </c>
      <c r="B35" t="s">
        <v>100</v>
      </c>
      <c r="C35" t="s">
        <v>17</v>
      </c>
      <c r="D35" s="2" t="s">
        <v>209</v>
      </c>
      <c r="E35" s="7">
        <f>INDEX(torneos[torneo_id],MATCH(equipos[[#This Row],[fecha]],torneos[inscr_inicio]))</f>
        <v>6</v>
      </c>
      <c r="F35" s="12" t="s">
        <v>213</v>
      </c>
      <c r="G35" s="1">
        <v>43886</v>
      </c>
      <c r="H35" s="35">
        <v>1</v>
      </c>
      <c r="I35" s="4"/>
      <c r="J35" s="4"/>
      <c r="K35" s="4"/>
      <c r="L35" s="4"/>
      <c r="M35" s="4">
        <f>IF(equipos[[#This Row],[asist_df]]=1,IF(SUM(equipos[[#This Row],[reto_1]:[reto_2]])=2,SUM(equipos[[#This Row],[reto_1]:[reto_3]])/3,0),0)</f>
        <v>0</v>
      </c>
      <c r="N35" s="4"/>
      <c r="O35" s="4"/>
      <c r="P35" s="4"/>
      <c r="Q35" s="4"/>
      <c r="R35" s="4">
        <f>IF(SUM(equipos[[#This Row],[req_1]:[req_3]])=3,1,0)</f>
        <v>0</v>
      </c>
      <c r="U35" s="4" cm="1">
        <f t="array" ref="U35">ABS(equipos[[#This Row],[DD]])*200+ABS(equipos[[#This Row],[DF]])*200+ABS(equipos[[#This Row],[CL]])*200+ABS(equipos[[#This Row],[CG]])*300+_xlfn.SWITCH(equipos[[#This Row],[lugar]],1,500,2,400,3,300,0)</f>
        <v>200</v>
      </c>
    </row>
    <row r="36" spans="1:21" x14ac:dyDescent="0.25">
      <c r="A36" s="14">
        <v>153</v>
      </c>
      <c r="B36" t="s">
        <v>101</v>
      </c>
      <c r="C36" t="s">
        <v>15</v>
      </c>
      <c r="D36" s="3" t="s">
        <v>209</v>
      </c>
      <c r="E36" s="7">
        <f>INDEX(torneos[torneo_id],MATCH(equipos[[#This Row],[fecha]],torneos[inscr_inicio]))</f>
        <v>6</v>
      </c>
      <c r="F36" s="10" t="s">
        <v>213</v>
      </c>
      <c r="G36" s="1">
        <v>43886</v>
      </c>
      <c r="H36" s="35">
        <v>1</v>
      </c>
      <c r="I36" s="4"/>
      <c r="J36" s="4"/>
      <c r="K36" s="4"/>
      <c r="L36" s="4"/>
      <c r="M36" s="4">
        <f>IF(equipos[[#This Row],[asist_df]]=1,IF(SUM(equipos[[#This Row],[reto_1]:[reto_2]])=2,SUM(equipos[[#This Row],[reto_1]:[reto_3]])/3,0),0)</f>
        <v>0</v>
      </c>
      <c r="N36" s="4"/>
      <c r="O36" s="4"/>
      <c r="P36" s="4"/>
      <c r="Q36" s="4"/>
      <c r="R36" s="4">
        <f>IF(SUM(equipos[[#This Row],[req_1]:[req_3]])=3,1,0)</f>
        <v>0</v>
      </c>
      <c r="U36" s="4" cm="1">
        <f t="array" ref="U36">ABS(equipos[[#This Row],[DD]])*200+ABS(equipos[[#This Row],[DF]])*200+ABS(equipos[[#This Row],[CL]])*200+ABS(equipos[[#This Row],[CG]])*300+_xlfn.SWITCH(equipos[[#This Row],[lugar]],1,500,2,400,3,300,0)</f>
        <v>200</v>
      </c>
    </row>
    <row r="37" spans="1:21" x14ac:dyDescent="0.25">
      <c r="A37" s="14">
        <v>152</v>
      </c>
      <c r="B37" t="s">
        <v>102</v>
      </c>
      <c r="C37" t="s">
        <v>16</v>
      </c>
      <c r="D37" s="2" t="s">
        <v>209</v>
      </c>
      <c r="E37" s="7">
        <f>INDEX(torneos[torneo_id],MATCH(equipos[[#This Row],[fecha]],torneos[inscr_inicio]))</f>
        <v>6</v>
      </c>
      <c r="F37" s="12" t="s">
        <v>213</v>
      </c>
      <c r="G37" s="1">
        <v>43885</v>
      </c>
      <c r="H37" s="35">
        <v>1</v>
      </c>
      <c r="I37" s="4"/>
      <c r="J37" s="4"/>
      <c r="K37" s="4"/>
      <c r="L37" s="4"/>
      <c r="M37" s="4">
        <f>IF(equipos[[#This Row],[asist_df]]=1,IF(SUM(equipos[[#This Row],[reto_1]:[reto_2]])=2,SUM(equipos[[#This Row],[reto_1]:[reto_3]])/3,0),0)</f>
        <v>0</v>
      </c>
      <c r="N37" s="4"/>
      <c r="O37" s="4"/>
      <c r="P37" s="4"/>
      <c r="Q37" s="4"/>
      <c r="R37" s="4">
        <f>IF(SUM(equipos[[#This Row],[req_1]:[req_3]])=3,1,0)</f>
        <v>0</v>
      </c>
      <c r="U37" s="4" cm="1">
        <f t="array" ref="U37">ABS(equipos[[#This Row],[DD]])*200+ABS(equipos[[#This Row],[DF]])*200+ABS(equipos[[#This Row],[CL]])*200+ABS(equipos[[#This Row],[CG]])*300+_xlfn.SWITCH(equipos[[#This Row],[lugar]],1,500,2,400,3,300,0)</f>
        <v>200</v>
      </c>
    </row>
    <row r="38" spans="1:21" x14ac:dyDescent="0.25">
      <c r="A38" s="14">
        <v>151</v>
      </c>
      <c r="B38" t="s">
        <v>103</v>
      </c>
      <c r="C38" t="s">
        <v>17</v>
      </c>
      <c r="D38" s="3" t="s">
        <v>209</v>
      </c>
      <c r="E38" s="7">
        <f>INDEX(torneos[torneo_id],MATCH(equipos[[#This Row],[fecha]],torneos[inscr_inicio]))</f>
        <v>6</v>
      </c>
      <c r="F38" s="10" t="s">
        <v>213</v>
      </c>
      <c r="G38" s="1">
        <v>43885</v>
      </c>
      <c r="H38" s="35">
        <v>1</v>
      </c>
      <c r="I38" s="4"/>
      <c r="J38" s="4"/>
      <c r="K38" s="4"/>
      <c r="L38" s="4"/>
      <c r="M38" s="4">
        <f>IF(equipos[[#This Row],[asist_df]]=1,IF(SUM(equipos[[#This Row],[reto_1]:[reto_2]])=2,SUM(equipos[[#This Row],[reto_1]:[reto_3]])/3,0),0)</f>
        <v>0</v>
      </c>
      <c r="N38" s="4"/>
      <c r="O38" s="4"/>
      <c r="P38" s="4"/>
      <c r="Q38" s="4"/>
      <c r="R38" s="4">
        <f>IF(SUM(equipos[[#This Row],[req_1]:[req_3]])=3,1,0)</f>
        <v>0</v>
      </c>
      <c r="U38" s="4" cm="1">
        <f t="array" ref="U38">ABS(equipos[[#This Row],[DD]])*200+ABS(equipos[[#This Row],[DF]])*200+ABS(equipos[[#This Row],[CL]])*200+ABS(equipos[[#This Row],[CG]])*300+_xlfn.SWITCH(equipos[[#This Row],[lugar]],1,500,2,400,3,300,0)</f>
        <v>200</v>
      </c>
    </row>
    <row r="39" spans="1:21" x14ac:dyDescent="0.25">
      <c r="A39" s="14">
        <v>150</v>
      </c>
      <c r="B39" t="s">
        <v>104</v>
      </c>
      <c r="C39" t="s">
        <v>15</v>
      </c>
      <c r="D39" s="2" t="s">
        <v>209</v>
      </c>
      <c r="E39" s="7">
        <f>INDEX(torneos[torneo_id],MATCH(equipos[[#This Row],[fecha]],torneos[inscr_inicio]))</f>
        <v>6</v>
      </c>
      <c r="F39" s="12" t="s">
        <v>213</v>
      </c>
      <c r="G39" s="1">
        <v>43885</v>
      </c>
      <c r="H39" s="35">
        <v>1</v>
      </c>
      <c r="I39" s="4"/>
      <c r="J39" s="4"/>
      <c r="K39" s="4"/>
      <c r="L39" s="4"/>
      <c r="M39" s="4">
        <f>IF(equipos[[#This Row],[asist_df]]=1,IF(SUM(equipos[[#This Row],[reto_1]:[reto_2]])=2,SUM(equipos[[#This Row],[reto_1]:[reto_3]])/3,0),0)</f>
        <v>0</v>
      </c>
      <c r="N39" s="4"/>
      <c r="O39" s="4"/>
      <c r="P39" s="4"/>
      <c r="Q39" s="4"/>
      <c r="R39" s="4">
        <f>IF(SUM(equipos[[#This Row],[req_1]:[req_3]])=3,1,0)</f>
        <v>0</v>
      </c>
      <c r="U39" s="4" cm="1">
        <f t="array" ref="U39">ABS(equipos[[#This Row],[DD]])*200+ABS(equipos[[#This Row],[DF]])*200+ABS(equipos[[#This Row],[CL]])*200+ABS(equipos[[#This Row],[CG]])*300+_xlfn.SWITCH(equipos[[#This Row],[lugar]],1,500,2,400,3,300,0)</f>
        <v>200</v>
      </c>
    </row>
    <row r="40" spans="1:21" x14ac:dyDescent="0.25">
      <c r="A40" s="14">
        <v>149</v>
      </c>
      <c r="B40" t="s">
        <v>158</v>
      </c>
      <c r="D40" s="2" t="s">
        <v>211</v>
      </c>
      <c r="E40" s="7">
        <f>INDEX(torneos[torneo_id],MATCH(equipos[[#This Row],[fecha]],torneos[inscr_inicio]))</f>
        <v>6</v>
      </c>
      <c r="F40" s="10" t="s">
        <v>14</v>
      </c>
      <c r="G40" s="1">
        <v>43808</v>
      </c>
      <c r="H40" s="35">
        <v>1</v>
      </c>
      <c r="I40" s="4"/>
      <c r="J40" s="4"/>
      <c r="K40" s="4"/>
      <c r="L40" s="4"/>
      <c r="M40" s="4">
        <f>IF(equipos[[#This Row],[asist_df]]=1,IF(SUM(equipos[[#This Row],[reto_1]:[reto_2]])=2,SUM(equipos[[#This Row],[reto_1]:[reto_3]])/3,0),0)</f>
        <v>0</v>
      </c>
      <c r="N40" s="4"/>
      <c r="O40" s="4"/>
      <c r="P40" s="4"/>
      <c r="Q40" s="4"/>
      <c r="R40" s="4">
        <f>IF(SUM(equipos[[#This Row],[req_1]:[req_3]])=3,1,0)</f>
        <v>0</v>
      </c>
      <c r="U40" s="4" cm="1">
        <f t="array" ref="U40">ABS(equipos[[#This Row],[DD]])*200+ABS(equipos[[#This Row],[DF]])*200+ABS(equipos[[#This Row],[CL]])*200+ABS(equipos[[#This Row],[CG]])*300+_xlfn.SWITCH(equipos[[#This Row],[lugar]],1,500,2,400,3,300,0)</f>
        <v>200</v>
      </c>
    </row>
    <row r="41" spans="1:21" x14ac:dyDescent="0.25">
      <c r="A41" s="14">
        <v>148</v>
      </c>
      <c r="B41" t="s">
        <v>127</v>
      </c>
      <c r="C41" t="s">
        <v>16</v>
      </c>
      <c r="D41" s="3" t="s">
        <v>209</v>
      </c>
      <c r="E41" s="7">
        <f>INDEX(torneos[torneo_id],MATCH(equipos[[#This Row],[fecha]],torneos[inscr_inicio]))</f>
        <v>5</v>
      </c>
      <c r="F41" s="12" t="s">
        <v>213</v>
      </c>
      <c r="G41" s="1">
        <v>43707</v>
      </c>
      <c r="H41" s="35">
        <v>0</v>
      </c>
      <c r="I41" s="4"/>
      <c r="J41" s="4"/>
      <c r="K41" s="4"/>
      <c r="L41" s="4"/>
      <c r="N41" s="4"/>
      <c r="O41" s="4"/>
      <c r="P41" s="4"/>
      <c r="Q41" s="4"/>
      <c r="U41" s="4" cm="1">
        <f t="array" ref="U41">ABS(equipos[[#This Row],[DD]])*200+ABS(equipos[[#This Row],[DF]])*200+ABS(equipos[[#This Row],[CL]])*200+ABS(equipos[[#This Row],[CG]])*300+_xlfn.SWITCH(equipos[[#This Row],[lugar]],1,500,2,400,3,300,0)</f>
        <v>0</v>
      </c>
    </row>
    <row r="42" spans="1:21" x14ac:dyDescent="0.25">
      <c r="A42" s="14">
        <v>147</v>
      </c>
      <c r="B42" t="s">
        <v>153</v>
      </c>
      <c r="D42" s="3" t="s">
        <v>210</v>
      </c>
      <c r="E42" s="7">
        <f>INDEX(torneos[torneo_id],MATCH(equipos[[#This Row],[fecha]],torneos[inscr_inicio]))</f>
        <v>5</v>
      </c>
      <c r="F42" s="12" t="s">
        <v>213</v>
      </c>
      <c r="G42" s="1">
        <v>43737</v>
      </c>
      <c r="H42" s="35">
        <v>1</v>
      </c>
      <c r="I42" s="4"/>
      <c r="J42" s="4"/>
      <c r="K42" s="4"/>
      <c r="L42" s="4"/>
      <c r="N42" s="4"/>
      <c r="O42" s="4"/>
      <c r="P42" s="4"/>
      <c r="Q42" s="4"/>
      <c r="U42" s="4" cm="1">
        <f t="array" ref="U42">ABS(equipos[[#This Row],[DD]])*200+ABS(equipos[[#This Row],[DF]])*200+ABS(equipos[[#This Row],[CL]])*200+ABS(equipos[[#This Row],[CG]])*300+_xlfn.SWITCH(equipos[[#This Row],[lugar]],1,500,2,400,3,300,0)</f>
        <v>200</v>
      </c>
    </row>
    <row r="43" spans="1:21" x14ac:dyDescent="0.25">
      <c r="A43" s="14">
        <v>145</v>
      </c>
      <c r="B43" t="s">
        <v>160</v>
      </c>
      <c r="D43" s="2" t="s">
        <v>211</v>
      </c>
      <c r="E43" s="7">
        <f>INDEX(torneos[torneo_id],MATCH(equipos[[#This Row],[fecha]],torneos[inscr_inicio]))</f>
        <v>5</v>
      </c>
      <c r="F43" s="10" t="s">
        <v>213</v>
      </c>
      <c r="G43" s="1">
        <v>43711</v>
      </c>
      <c r="H43" s="35">
        <v>1</v>
      </c>
      <c r="I43" s="4"/>
      <c r="J43" s="4"/>
      <c r="K43" s="4"/>
      <c r="L43" s="4"/>
      <c r="M43" s="4">
        <v>1</v>
      </c>
      <c r="N43" s="4"/>
      <c r="O43" s="4"/>
      <c r="P43" s="4"/>
      <c r="Q43" s="4"/>
      <c r="R43" s="4">
        <v>1</v>
      </c>
      <c r="U43" s="4" cm="1">
        <f t="array" ref="U43">ABS(equipos[[#This Row],[DD]])*200+ABS(equipos[[#This Row],[DF]])*200+ABS(equipos[[#This Row],[CL]])*200+ABS(equipos[[#This Row],[CG]])*300+_xlfn.SWITCH(equipos[[#This Row],[lugar]],1,500,2,400,3,300,0)</f>
        <v>600</v>
      </c>
    </row>
    <row r="44" spans="1:21" x14ac:dyDescent="0.25">
      <c r="A44" s="14">
        <v>144</v>
      </c>
      <c r="B44" t="s">
        <v>161</v>
      </c>
      <c r="D44" s="3" t="s">
        <v>211</v>
      </c>
      <c r="E44" s="7">
        <f>INDEX(torneos[torneo_id],MATCH(equipos[[#This Row],[fecha]],torneos[inscr_inicio]))</f>
        <v>5</v>
      </c>
      <c r="F44" s="12" t="s">
        <v>213</v>
      </c>
      <c r="G44" s="1">
        <v>43708</v>
      </c>
      <c r="H44" s="35">
        <v>1</v>
      </c>
      <c r="I44" s="4"/>
      <c r="J44" s="4"/>
      <c r="K44" s="4"/>
      <c r="L44" s="4"/>
      <c r="M44" s="4">
        <v>1</v>
      </c>
      <c r="N44" s="4"/>
      <c r="O44" s="4"/>
      <c r="P44" s="4"/>
      <c r="Q44" s="4"/>
      <c r="R44" s="4">
        <v>1</v>
      </c>
      <c r="U44" s="4" cm="1">
        <f t="array" ref="U44">ABS(equipos[[#This Row],[DD]])*200+ABS(equipos[[#This Row],[DF]])*200+ABS(equipos[[#This Row],[CL]])*200+ABS(equipos[[#This Row],[CG]])*300+_xlfn.SWITCH(equipos[[#This Row],[lugar]],1,500,2,400,3,300,0)</f>
        <v>600</v>
      </c>
    </row>
    <row r="45" spans="1:21" x14ac:dyDescent="0.25">
      <c r="A45" s="14">
        <v>143</v>
      </c>
      <c r="B45" t="s">
        <v>162</v>
      </c>
      <c r="D45" s="2" t="s">
        <v>211</v>
      </c>
      <c r="E45" s="7">
        <f>INDEX(torneos[torneo_id],MATCH(equipos[[#This Row],[fecha]],torneos[inscr_inicio]))</f>
        <v>5</v>
      </c>
      <c r="F45" s="10" t="s">
        <v>213</v>
      </c>
      <c r="G45" s="1">
        <v>43706</v>
      </c>
      <c r="H45" s="35">
        <v>0</v>
      </c>
      <c r="I45" s="4"/>
      <c r="J45" s="4"/>
      <c r="K45" s="4"/>
      <c r="L45" s="4"/>
      <c r="N45" s="4"/>
      <c r="O45" s="4"/>
      <c r="P45" s="4"/>
      <c r="Q45" s="4"/>
      <c r="U45" s="4" cm="1">
        <f t="array" ref="U45">ABS(equipos[[#This Row],[DD]])*200+ABS(equipos[[#This Row],[DF]])*200+ABS(equipos[[#This Row],[CL]])*200+ABS(equipos[[#This Row],[CG]])*300+_xlfn.SWITCH(equipos[[#This Row],[lugar]],1,500,2,400,3,300,0)</f>
        <v>0</v>
      </c>
    </row>
    <row r="46" spans="1:21" x14ac:dyDescent="0.25">
      <c r="A46" s="14">
        <v>142</v>
      </c>
      <c r="B46" t="s">
        <v>128</v>
      </c>
      <c r="D46" s="2" t="s">
        <v>209</v>
      </c>
      <c r="E46" s="7">
        <f>INDEX(torneos[torneo_id],MATCH(equipos[[#This Row],[fecha]],torneos[inscr_inicio]))</f>
        <v>5</v>
      </c>
      <c r="F46" s="10" t="s">
        <v>213</v>
      </c>
      <c r="G46" s="1">
        <v>43702</v>
      </c>
      <c r="H46" s="35">
        <v>1</v>
      </c>
      <c r="I46" s="4"/>
      <c r="J46" s="4"/>
      <c r="K46" s="4"/>
      <c r="L46" s="4"/>
      <c r="M46" s="4">
        <v>1</v>
      </c>
      <c r="N46" s="4"/>
      <c r="O46" s="4"/>
      <c r="P46" s="4"/>
      <c r="Q46" s="4"/>
      <c r="R46" s="4">
        <v>1</v>
      </c>
      <c r="U46" s="4" cm="1">
        <f t="array" ref="U46">ABS(equipos[[#This Row],[DD]])*200+ABS(equipos[[#This Row],[DF]])*200+ABS(equipos[[#This Row],[CL]])*200+ABS(equipos[[#This Row],[CG]])*300+_xlfn.SWITCH(equipos[[#This Row],[lugar]],1,500,2,400,3,300,0)</f>
        <v>600</v>
      </c>
    </row>
    <row r="47" spans="1:21" x14ac:dyDescent="0.25">
      <c r="A47" s="14">
        <v>141</v>
      </c>
      <c r="B47" t="s">
        <v>187</v>
      </c>
      <c r="D47" s="3" t="s">
        <v>211</v>
      </c>
      <c r="E47" s="7">
        <f>INDEX(torneos[torneo_id],MATCH(equipos[[#This Row],[fecha]],torneos[inscr_inicio]))</f>
        <v>5</v>
      </c>
      <c r="F47" s="12" t="s">
        <v>213</v>
      </c>
      <c r="G47" s="1">
        <v>43701</v>
      </c>
      <c r="H47" s="35">
        <v>1</v>
      </c>
      <c r="I47" s="4"/>
      <c r="J47" s="4"/>
      <c r="K47" s="4"/>
      <c r="L47" s="4"/>
      <c r="N47" s="4"/>
      <c r="O47" s="4"/>
      <c r="P47" s="4"/>
      <c r="Q47" s="4"/>
      <c r="U47" s="4" cm="1">
        <f t="array" ref="U47">ABS(equipos[[#This Row],[DD]])*200+ABS(equipos[[#This Row],[DF]])*200+ABS(equipos[[#This Row],[CL]])*200+ABS(equipos[[#This Row],[CG]])*300+_xlfn.SWITCH(equipos[[#This Row],[lugar]],1,500,2,400,3,300,0)</f>
        <v>200</v>
      </c>
    </row>
    <row r="48" spans="1:21" x14ac:dyDescent="0.25">
      <c r="A48" s="14">
        <v>140</v>
      </c>
      <c r="B48" t="s">
        <v>129</v>
      </c>
      <c r="D48" s="3" t="s">
        <v>209</v>
      </c>
      <c r="E48" s="7">
        <f>INDEX(torneos[torneo_id],MATCH(equipos[[#This Row],[fecha]],torneos[inscr_inicio]))</f>
        <v>5</v>
      </c>
      <c r="F48" s="12" t="s">
        <v>213</v>
      </c>
      <c r="G48" s="1">
        <v>43700</v>
      </c>
      <c r="H48" s="35">
        <v>1</v>
      </c>
      <c r="I48" s="4"/>
      <c r="J48" s="4"/>
      <c r="K48" s="4"/>
      <c r="L48" s="4"/>
      <c r="M48" s="4">
        <v>1</v>
      </c>
      <c r="N48" s="4"/>
      <c r="O48" s="4"/>
      <c r="P48" s="4"/>
      <c r="Q48" s="4"/>
      <c r="R48" s="4">
        <v>1</v>
      </c>
      <c r="U48" s="4" cm="1">
        <f t="array" ref="U48">ABS(equipos[[#This Row],[DD]])*200+ABS(equipos[[#This Row],[DF]])*200+ABS(equipos[[#This Row],[CL]])*200+ABS(equipos[[#This Row],[CG]])*300+_xlfn.SWITCH(equipos[[#This Row],[lugar]],1,500,2,400,3,300,0)</f>
        <v>600</v>
      </c>
    </row>
    <row r="49" spans="1:21" x14ac:dyDescent="0.25">
      <c r="A49" s="14">
        <v>139</v>
      </c>
      <c r="B49" t="s">
        <v>130</v>
      </c>
      <c r="D49" s="2" t="s">
        <v>209</v>
      </c>
      <c r="E49" s="7">
        <f>INDEX(torneos[torneo_id],MATCH(equipos[[#This Row],[fecha]],torneos[inscr_inicio]))</f>
        <v>5</v>
      </c>
      <c r="F49" s="10" t="s">
        <v>213</v>
      </c>
      <c r="G49" s="1">
        <v>43700</v>
      </c>
      <c r="H49" s="35">
        <v>0</v>
      </c>
      <c r="I49" s="4"/>
      <c r="J49" s="4"/>
      <c r="K49" s="4"/>
      <c r="L49" s="4"/>
      <c r="N49" s="4"/>
      <c r="O49" s="4"/>
      <c r="P49" s="4"/>
      <c r="Q49" s="4"/>
      <c r="U49" s="4" cm="1">
        <f t="array" ref="U49">ABS(equipos[[#This Row],[DD]])*200+ABS(equipos[[#This Row],[DF]])*200+ABS(equipos[[#This Row],[CL]])*200+ABS(equipos[[#This Row],[CG]])*300+_xlfn.SWITCH(equipos[[#This Row],[lugar]],1,500,2,400,3,300,0)</f>
        <v>0</v>
      </c>
    </row>
    <row r="50" spans="1:21" x14ac:dyDescent="0.25">
      <c r="A50" s="14">
        <v>138</v>
      </c>
      <c r="B50" t="s">
        <v>131</v>
      </c>
      <c r="D50" s="3" t="s">
        <v>209</v>
      </c>
      <c r="E50" s="7">
        <f>INDEX(torneos[torneo_id],MATCH(equipos[[#This Row],[fecha]],torneos[inscr_inicio]))</f>
        <v>5</v>
      </c>
      <c r="F50" s="12" t="s">
        <v>213</v>
      </c>
      <c r="G50" s="1">
        <v>43699</v>
      </c>
      <c r="H50" s="35">
        <v>1</v>
      </c>
      <c r="I50" s="4"/>
      <c r="J50" s="4"/>
      <c r="K50" s="4"/>
      <c r="L50" s="4"/>
      <c r="M50" s="4">
        <v>1</v>
      </c>
      <c r="N50" s="4"/>
      <c r="O50" s="4"/>
      <c r="P50" s="4"/>
      <c r="Q50" s="4"/>
      <c r="U50" s="4" cm="1">
        <f t="array" ref="U50">ABS(equipos[[#This Row],[DD]])*200+ABS(equipos[[#This Row],[DF]])*200+ABS(equipos[[#This Row],[CL]])*200+ABS(equipos[[#This Row],[CG]])*300+_xlfn.SWITCH(equipos[[#This Row],[lugar]],1,500,2,400,3,300,0)</f>
        <v>400</v>
      </c>
    </row>
    <row r="51" spans="1:21" x14ac:dyDescent="0.25">
      <c r="A51" s="14">
        <v>136</v>
      </c>
      <c r="B51" t="s">
        <v>132</v>
      </c>
      <c r="D51" s="2" t="s">
        <v>209</v>
      </c>
      <c r="E51" s="7">
        <f>INDEX(torneos[torneo_id],MATCH(equipos[[#This Row],[fecha]],torneos[inscr_inicio]))</f>
        <v>5</v>
      </c>
      <c r="F51" s="10" t="s">
        <v>213</v>
      </c>
      <c r="G51" s="1">
        <v>43698</v>
      </c>
      <c r="H51" s="35">
        <v>1</v>
      </c>
      <c r="I51" s="4"/>
      <c r="J51" s="4"/>
      <c r="K51" s="4"/>
      <c r="L51" s="4"/>
      <c r="M51" s="4">
        <v>1</v>
      </c>
      <c r="N51" s="4"/>
      <c r="O51" s="4"/>
      <c r="P51" s="4"/>
      <c r="Q51" s="4"/>
      <c r="R51" s="4">
        <v>1</v>
      </c>
      <c r="U51" s="4" cm="1">
        <f t="array" ref="U51">ABS(equipos[[#This Row],[DD]])*200+ABS(equipos[[#This Row],[DF]])*200+ABS(equipos[[#This Row],[CL]])*200+ABS(equipos[[#This Row],[CG]])*300+_xlfn.SWITCH(equipos[[#This Row],[lugar]],1,500,2,400,3,300,0)</f>
        <v>600</v>
      </c>
    </row>
    <row r="52" spans="1:21" x14ac:dyDescent="0.25">
      <c r="A52" s="14">
        <v>135</v>
      </c>
      <c r="B52" t="s">
        <v>124</v>
      </c>
      <c r="D52" s="3" t="s">
        <v>209</v>
      </c>
      <c r="E52" s="7">
        <f>INDEX(torneos[torneo_id],MATCH(equipos[[#This Row],[fecha]],torneos[inscr_inicio]))</f>
        <v>5</v>
      </c>
      <c r="F52" s="12" t="s">
        <v>213</v>
      </c>
      <c r="G52" s="1">
        <v>43698</v>
      </c>
      <c r="H52" s="35">
        <v>0</v>
      </c>
      <c r="I52" s="4"/>
      <c r="J52" s="4"/>
      <c r="K52" s="4"/>
      <c r="L52" s="4"/>
      <c r="N52" s="4"/>
      <c r="O52" s="4"/>
      <c r="P52" s="4"/>
      <c r="Q52" s="4"/>
      <c r="U52" s="4" cm="1">
        <f t="array" ref="U52">ABS(equipos[[#This Row],[DD]])*200+ABS(equipos[[#This Row],[DF]])*200+ABS(equipos[[#This Row],[CL]])*200+ABS(equipos[[#This Row],[CG]])*300+_xlfn.SWITCH(equipos[[#This Row],[lugar]],1,500,2,400,3,300,0)</f>
        <v>0</v>
      </c>
    </row>
    <row r="53" spans="1:21" x14ac:dyDescent="0.25">
      <c r="A53" s="14">
        <v>134</v>
      </c>
      <c r="B53" t="s">
        <v>154</v>
      </c>
      <c r="D53" s="2" t="s">
        <v>210</v>
      </c>
      <c r="E53" s="7">
        <f>INDEX(torneos[torneo_id],MATCH(equipos[[#This Row],[fecha]],torneos[inscr_inicio]))</f>
        <v>5</v>
      </c>
      <c r="F53" s="10" t="s">
        <v>14</v>
      </c>
      <c r="G53" s="1">
        <v>43620</v>
      </c>
      <c r="H53" s="35">
        <v>1</v>
      </c>
      <c r="I53" s="4"/>
      <c r="J53" s="4"/>
      <c r="K53" s="4"/>
      <c r="L53" s="4"/>
      <c r="M53" s="4">
        <v>1</v>
      </c>
      <c r="N53" s="4"/>
      <c r="O53" s="4"/>
      <c r="P53" s="4"/>
      <c r="Q53" s="4"/>
      <c r="U53" s="4" cm="1">
        <f t="array" ref="U53">ABS(equipos[[#This Row],[DD]])*200+ABS(equipos[[#This Row],[DF]])*200+ABS(equipos[[#This Row],[CL]])*200+ABS(equipos[[#This Row],[CG]])*300+_xlfn.SWITCH(equipos[[#This Row],[lugar]],1,500,2,400,3,300,0)</f>
        <v>400</v>
      </c>
    </row>
    <row r="54" spans="1:21" x14ac:dyDescent="0.25">
      <c r="A54" s="14">
        <v>133</v>
      </c>
      <c r="B54" t="s">
        <v>155</v>
      </c>
      <c r="D54" s="3" t="s">
        <v>210</v>
      </c>
      <c r="E54" s="7">
        <f>INDEX(torneos[torneo_id],MATCH(equipos[[#This Row],[fecha]],torneos[inscr_inicio]))</f>
        <v>5</v>
      </c>
      <c r="F54" s="12" t="s">
        <v>14</v>
      </c>
      <c r="G54" s="1">
        <v>43619</v>
      </c>
      <c r="H54" s="35">
        <v>1</v>
      </c>
      <c r="I54" s="4"/>
      <c r="J54" s="4"/>
      <c r="K54" s="4"/>
      <c r="L54" s="4"/>
      <c r="M54" s="4">
        <v>1</v>
      </c>
      <c r="N54" s="4"/>
      <c r="O54" s="4"/>
      <c r="P54" s="4"/>
      <c r="Q54" s="4"/>
      <c r="U54" s="4" cm="1">
        <f t="array" ref="U54">ABS(equipos[[#This Row],[DD]])*200+ABS(equipos[[#This Row],[DF]])*200+ABS(equipos[[#This Row],[CL]])*200+ABS(equipos[[#This Row],[CG]])*300+_xlfn.SWITCH(equipos[[#This Row],[lugar]],1,500,2,400,3,300,0)</f>
        <v>400</v>
      </c>
    </row>
    <row r="55" spans="1:21" x14ac:dyDescent="0.25">
      <c r="A55" s="14">
        <v>132</v>
      </c>
      <c r="B55" t="s">
        <v>156</v>
      </c>
      <c r="D55" s="2" t="s">
        <v>210</v>
      </c>
      <c r="E55" s="7">
        <f>INDEX(torneos[torneo_id],MATCH(equipos[[#This Row],[fecha]],torneos[inscr_inicio]))</f>
        <v>5</v>
      </c>
      <c r="F55" s="10" t="s">
        <v>14</v>
      </c>
      <c r="G55" s="1">
        <v>43619</v>
      </c>
      <c r="H55" s="35">
        <v>1</v>
      </c>
      <c r="I55" s="4"/>
      <c r="J55" s="4"/>
      <c r="K55" s="4"/>
      <c r="L55" s="4"/>
      <c r="M55" s="4">
        <v>1</v>
      </c>
      <c r="N55" s="4"/>
      <c r="O55" s="4"/>
      <c r="P55" s="4"/>
      <c r="Q55" s="4"/>
      <c r="U55" s="4" cm="1">
        <f t="array" ref="U55">ABS(equipos[[#This Row],[DD]])*200+ABS(equipos[[#This Row],[DF]])*200+ABS(equipos[[#This Row],[CL]])*200+ABS(equipos[[#This Row],[CG]])*300+_xlfn.SWITCH(equipos[[#This Row],[lugar]],1,500,2,400,3,300,0)</f>
        <v>400</v>
      </c>
    </row>
    <row r="56" spans="1:21" x14ac:dyDescent="0.25">
      <c r="A56" s="14">
        <v>131</v>
      </c>
      <c r="B56" t="s">
        <v>133</v>
      </c>
      <c r="D56" s="2" t="s">
        <v>209</v>
      </c>
      <c r="E56" s="7">
        <f>INDEX(torneos[torneo_id],MATCH(equipos[[#This Row],[fecha]],torneos[inscr_inicio]))</f>
        <v>5</v>
      </c>
      <c r="F56" s="10" t="s">
        <v>14</v>
      </c>
      <c r="G56" s="1">
        <v>43612</v>
      </c>
      <c r="H56" s="35">
        <v>1</v>
      </c>
      <c r="I56" s="4"/>
      <c r="J56" s="4"/>
      <c r="K56" s="4"/>
      <c r="L56" s="4"/>
      <c r="M56" s="4">
        <v>1</v>
      </c>
      <c r="N56" s="4"/>
      <c r="O56" s="4"/>
      <c r="P56" s="4"/>
      <c r="Q56" s="4"/>
      <c r="U56" s="4" cm="1">
        <f t="array" ref="U56">ABS(equipos[[#This Row],[DD]])*200+ABS(equipos[[#This Row],[DF]])*200+ABS(equipos[[#This Row],[CL]])*200+ABS(equipos[[#This Row],[CG]])*300+_xlfn.SWITCH(equipos[[#This Row],[lugar]],1,500,2,400,3,300,0)</f>
        <v>400</v>
      </c>
    </row>
    <row r="57" spans="1:21" x14ac:dyDescent="0.25">
      <c r="A57" s="14">
        <v>130</v>
      </c>
      <c r="B57" t="s">
        <v>134</v>
      </c>
      <c r="D57" s="3" t="s">
        <v>209</v>
      </c>
      <c r="E57" s="7">
        <f>INDEX(torneos[torneo_id],MATCH(equipos[[#This Row],[fecha]],torneos[inscr_inicio]))</f>
        <v>5</v>
      </c>
      <c r="F57" s="12" t="s">
        <v>14</v>
      </c>
      <c r="G57" s="1">
        <v>43611</v>
      </c>
      <c r="H57" s="35">
        <v>1</v>
      </c>
      <c r="I57" s="4"/>
      <c r="J57" s="4"/>
      <c r="K57" s="4"/>
      <c r="L57" s="4"/>
      <c r="M57" s="4">
        <v>1</v>
      </c>
      <c r="N57" s="4"/>
      <c r="O57" s="4"/>
      <c r="P57" s="4"/>
      <c r="Q57" s="4"/>
      <c r="U57" s="4" cm="1">
        <f t="array" ref="U57">ABS(equipos[[#This Row],[DD]])*200+ABS(equipos[[#This Row],[DF]])*200+ABS(equipos[[#This Row],[CL]])*200+ABS(equipos[[#This Row],[CG]])*300+_xlfn.SWITCH(equipos[[#This Row],[lugar]],1,500,2,400,3,300,0)</f>
        <v>400</v>
      </c>
    </row>
    <row r="58" spans="1:21" x14ac:dyDescent="0.25">
      <c r="A58" s="14">
        <v>129</v>
      </c>
      <c r="B58" t="s">
        <v>135</v>
      </c>
      <c r="D58" s="2" t="s">
        <v>209</v>
      </c>
      <c r="E58" s="7">
        <f>INDEX(torneos[torneo_id],MATCH(equipos[[#This Row],[fecha]],torneos[inscr_inicio]))</f>
        <v>5</v>
      </c>
      <c r="F58" s="10" t="s">
        <v>14</v>
      </c>
      <c r="G58" s="1">
        <v>43610</v>
      </c>
      <c r="H58" s="35">
        <v>1</v>
      </c>
      <c r="I58" s="4"/>
      <c r="J58" s="4"/>
      <c r="K58" s="4"/>
      <c r="L58" s="4"/>
      <c r="M58" s="4">
        <v>1</v>
      </c>
      <c r="N58" s="4"/>
      <c r="O58" s="4"/>
      <c r="P58" s="4"/>
      <c r="Q58" s="4"/>
      <c r="U58" s="4" cm="1">
        <f t="array" ref="U58">ABS(equipos[[#This Row],[DD]])*200+ABS(equipos[[#This Row],[DF]])*200+ABS(equipos[[#This Row],[CL]])*200+ABS(equipos[[#This Row],[CG]])*300+_xlfn.SWITCH(equipos[[#This Row],[lugar]],1,500,2,400,3,300,0)</f>
        <v>400</v>
      </c>
    </row>
    <row r="59" spans="1:21" x14ac:dyDescent="0.25">
      <c r="A59" s="14">
        <v>128</v>
      </c>
      <c r="B59" t="s">
        <v>136</v>
      </c>
      <c r="D59" s="3" t="s">
        <v>209</v>
      </c>
      <c r="E59" s="7">
        <f>INDEX(torneos[torneo_id],MATCH(equipos[[#This Row],[fecha]],torneos[inscr_inicio]))</f>
        <v>5</v>
      </c>
      <c r="F59" s="12" t="s">
        <v>14</v>
      </c>
      <c r="G59" s="1">
        <v>43608</v>
      </c>
      <c r="H59" s="35">
        <v>1</v>
      </c>
      <c r="I59" s="4"/>
      <c r="J59" s="4"/>
      <c r="K59" s="4"/>
      <c r="L59" s="4"/>
      <c r="M59" s="4">
        <v>1</v>
      </c>
      <c r="N59" s="4"/>
      <c r="O59" s="4"/>
      <c r="P59" s="4"/>
      <c r="Q59" s="4"/>
      <c r="R59" s="4">
        <v>1</v>
      </c>
      <c r="U59" s="4" cm="1">
        <f t="array" ref="U59">ABS(equipos[[#This Row],[DD]])*200+ABS(equipos[[#This Row],[DF]])*200+ABS(equipos[[#This Row],[CL]])*200+ABS(equipos[[#This Row],[CG]])*300+_xlfn.SWITCH(equipos[[#This Row],[lugar]],1,500,2,400,3,300,0)</f>
        <v>600</v>
      </c>
    </row>
    <row r="60" spans="1:21" x14ac:dyDescent="0.25">
      <c r="A60" s="14">
        <v>127</v>
      </c>
      <c r="B60" t="s">
        <v>137</v>
      </c>
      <c r="D60" s="2" t="s">
        <v>209</v>
      </c>
      <c r="E60" s="7">
        <f>INDEX(torneos[torneo_id],MATCH(equipos[[#This Row],[fecha]],torneos[inscr_inicio]))</f>
        <v>5</v>
      </c>
      <c r="F60" s="10" t="s">
        <v>14</v>
      </c>
      <c r="G60" s="1">
        <v>43608</v>
      </c>
      <c r="H60" s="35">
        <v>1</v>
      </c>
      <c r="I60" s="4"/>
      <c r="J60" s="4"/>
      <c r="K60" s="4"/>
      <c r="L60" s="4"/>
      <c r="M60" s="4">
        <v>1</v>
      </c>
      <c r="N60" s="4"/>
      <c r="O60" s="4"/>
      <c r="P60" s="4"/>
      <c r="Q60" s="4"/>
      <c r="U60" s="4" cm="1">
        <f t="array" ref="U60">ABS(equipos[[#This Row],[DD]])*200+ABS(equipos[[#This Row],[DF]])*200+ABS(equipos[[#This Row],[CL]])*200+ABS(equipos[[#This Row],[CG]])*300+_xlfn.SWITCH(equipos[[#This Row],[lugar]],1,500,2,400,3,300,0)</f>
        <v>400</v>
      </c>
    </row>
    <row r="61" spans="1:21" x14ac:dyDescent="0.25">
      <c r="A61" s="14">
        <v>126</v>
      </c>
      <c r="B61" t="s">
        <v>138</v>
      </c>
      <c r="D61" s="3" t="s">
        <v>209</v>
      </c>
      <c r="E61" s="7">
        <f>INDEX(torneos[torneo_id],MATCH(equipos[[#This Row],[fecha]],torneos[inscr_inicio]))</f>
        <v>5</v>
      </c>
      <c r="F61" s="12" t="s">
        <v>14</v>
      </c>
      <c r="G61" s="1">
        <v>43607</v>
      </c>
      <c r="H61" s="35">
        <v>1</v>
      </c>
      <c r="I61" s="4"/>
      <c r="J61" s="4"/>
      <c r="K61" s="4"/>
      <c r="L61" s="4"/>
      <c r="M61" s="4">
        <v>1</v>
      </c>
      <c r="N61" s="4"/>
      <c r="O61" s="4"/>
      <c r="P61" s="4"/>
      <c r="Q61" s="4"/>
      <c r="U61" s="4" cm="1">
        <f t="array" ref="U61">ABS(equipos[[#This Row],[DD]])*200+ABS(equipos[[#This Row],[DF]])*200+ABS(equipos[[#This Row],[CL]])*200+ABS(equipos[[#This Row],[CG]])*300+_xlfn.SWITCH(equipos[[#This Row],[lugar]],1,500,2,400,3,300,0)</f>
        <v>400</v>
      </c>
    </row>
    <row r="62" spans="1:21" x14ac:dyDescent="0.25">
      <c r="A62" s="14">
        <v>125</v>
      </c>
      <c r="B62" t="s">
        <v>139</v>
      </c>
      <c r="D62" s="2" t="s">
        <v>209</v>
      </c>
      <c r="E62" s="7">
        <f>INDEX(torneos[torneo_id],MATCH(equipos[[#This Row],[fecha]],torneos[inscr_inicio]))</f>
        <v>5</v>
      </c>
      <c r="F62" s="10" t="s">
        <v>14</v>
      </c>
      <c r="G62" s="1">
        <v>43607</v>
      </c>
      <c r="H62" s="35">
        <v>1</v>
      </c>
      <c r="I62" s="4"/>
      <c r="J62" s="4"/>
      <c r="K62" s="4"/>
      <c r="L62" s="4"/>
      <c r="M62" s="4">
        <v>1</v>
      </c>
      <c r="N62" s="4"/>
      <c r="O62" s="4"/>
      <c r="P62" s="4"/>
      <c r="Q62" s="4"/>
      <c r="U62" s="4" cm="1">
        <f t="array" ref="U62">ABS(equipos[[#This Row],[DD]])*200+ABS(equipos[[#This Row],[DF]])*200+ABS(equipos[[#This Row],[CL]])*200+ABS(equipos[[#This Row],[CG]])*300+_xlfn.SWITCH(equipos[[#This Row],[lugar]],1,500,2,400,3,300,0)</f>
        <v>400</v>
      </c>
    </row>
    <row r="63" spans="1:21" x14ac:dyDescent="0.25">
      <c r="A63" s="14">
        <v>146</v>
      </c>
      <c r="B63" t="s">
        <v>159</v>
      </c>
      <c r="D63" s="3" t="s">
        <v>211</v>
      </c>
      <c r="E63" s="7">
        <v>4</v>
      </c>
      <c r="F63" s="12" t="s">
        <v>213</v>
      </c>
      <c r="G63" s="1">
        <v>43718</v>
      </c>
      <c r="H63" s="35">
        <v>1</v>
      </c>
      <c r="I63" s="4"/>
      <c r="J63" s="4"/>
      <c r="K63" s="4"/>
      <c r="L63" s="4"/>
      <c r="M63" s="4">
        <v>1</v>
      </c>
      <c r="N63" s="4"/>
      <c r="O63" s="4"/>
      <c r="P63" s="4"/>
      <c r="Q63" s="4"/>
      <c r="R63" s="4">
        <v>1</v>
      </c>
      <c r="S63" s="4">
        <v>1</v>
      </c>
      <c r="T63" s="4">
        <v>2</v>
      </c>
      <c r="U63" s="4" cm="1">
        <f t="array" ref="U63">ABS(equipos[[#This Row],[DD]])*200+ABS(equipos[[#This Row],[DF]])*200+ABS(equipos[[#This Row],[CL]])*200+ABS(equipos[[#This Row],[CG]])*300+_xlfn.SWITCH(equipos[[#This Row],[lugar]],1,500,2,400,3,300,0)</f>
        <v>1300</v>
      </c>
    </row>
    <row r="64" spans="1:21" x14ac:dyDescent="0.25">
      <c r="A64" s="14">
        <v>123</v>
      </c>
      <c r="B64" t="s">
        <v>163</v>
      </c>
      <c r="D64" s="2" t="s">
        <v>211</v>
      </c>
      <c r="E64" s="7">
        <f>INDEX(torneos[torneo_id],MATCH(equipos[[#This Row],[fecha]],torneos[inscr_inicio]))</f>
        <v>4</v>
      </c>
      <c r="F64" s="12" t="s">
        <v>213</v>
      </c>
      <c r="G64" s="1">
        <v>43550</v>
      </c>
      <c r="H64" s="35">
        <v>1</v>
      </c>
      <c r="I64" s="4"/>
      <c r="J64" s="4"/>
      <c r="K64" s="4"/>
      <c r="L64" s="4"/>
      <c r="M64" s="4">
        <v>1</v>
      </c>
      <c r="N64" s="4"/>
      <c r="O64" s="4"/>
      <c r="P64" s="4"/>
      <c r="Q64" s="4"/>
      <c r="R64" s="4">
        <v>0</v>
      </c>
      <c r="S64" s="4">
        <v>0</v>
      </c>
      <c r="U64" s="4" cm="1">
        <f t="array" ref="U64">ABS(equipos[[#This Row],[DD]])*200+ABS(equipos[[#This Row],[DF]])*200+ABS(equipos[[#This Row],[CL]])*200+ABS(equipos[[#This Row],[CG]])*300+_xlfn.SWITCH(equipos[[#This Row],[lugar]],1,500,2,400,3,300,0)</f>
        <v>400</v>
      </c>
    </row>
    <row r="65" spans="1:21" x14ac:dyDescent="0.25">
      <c r="A65" s="14">
        <v>122</v>
      </c>
      <c r="B65" t="s">
        <v>164</v>
      </c>
      <c r="D65" s="3" t="s">
        <v>211</v>
      </c>
      <c r="E65" s="7">
        <f>INDEX(torneos[torneo_id],MATCH(equipos[[#This Row],[fecha]],torneos[inscr_inicio]))</f>
        <v>4</v>
      </c>
      <c r="F65" s="10" t="s">
        <v>213</v>
      </c>
      <c r="G65" s="1">
        <v>43548</v>
      </c>
      <c r="H65" s="35">
        <v>1</v>
      </c>
      <c r="I65" s="4"/>
      <c r="J65" s="4"/>
      <c r="K65" s="4"/>
      <c r="L65" s="4"/>
      <c r="M65" s="4">
        <v>1</v>
      </c>
      <c r="N65" s="4"/>
      <c r="O65" s="4"/>
      <c r="P65" s="4"/>
      <c r="Q65" s="4"/>
      <c r="R65" s="4">
        <v>0</v>
      </c>
      <c r="S65" s="4">
        <v>0</v>
      </c>
      <c r="U65" s="4" cm="1">
        <f t="array" ref="U65">ABS(equipos[[#This Row],[DD]])*200+ABS(equipos[[#This Row],[DF]])*200+ABS(equipos[[#This Row],[CL]])*200+ABS(equipos[[#This Row],[CG]])*300+_xlfn.SWITCH(equipos[[#This Row],[lugar]],1,500,2,400,3,300,0)</f>
        <v>400</v>
      </c>
    </row>
    <row r="66" spans="1:21" x14ac:dyDescent="0.25">
      <c r="A66" s="14">
        <v>121</v>
      </c>
      <c r="B66" t="s">
        <v>126</v>
      </c>
      <c r="D66" s="2" t="s">
        <v>211</v>
      </c>
      <c r="E66" s="7">
        <f>INDEX(torneos[torneo_id],MATCH(equipos[[#This Row],[fecha]],torneos[inscr_inicio]))</f>
        <v>4</v>
      </c>
      <c r="F66" s="12" t="s">
        <v>213</v>
      </c>
      <c r="G66" s="1">
        <v>43536</v>
      </c>
      <c r="H66" s="35">
        <v>1</v>
      </c>
      <c r="I66" s="4"/>
      <c r="J66" s="4"/>
      <c r="K66" s="4"/>
      <c r="L66" s="4"/>
      <c r="M66" s="4">
        <v>1</v>
      </c>
      <c r="N66" s="4"/>
      <c r="O66" s="4"/>
      <c r="P66" s="4"/>
      <c r="Q66" s="4"/>
      <c r="R66" s="4">
        <v>0</v>
      </c>
      <c r="S66" s="4">
        <v>0</v>
      </c>
      <c r="U66" s="4" cm="1">
        <f t="array" ref="U66">ABS(equipos[[#This Row],[DD]])*200+ABS(equipos[[#This Row],[DF]])*200+ABS(equipos[[#This Row],[CL]])*200+ABS(equipos[[#This Row],[CG]])*300+_xlfn.SWITCH(equipos[[#This Row],[lugar]],1,500,2,400,3,300,0)</f>
        <v>400</v>
      </c>
    </row>
    <row r="67" spans="1:21" x14ac:dyDescent="0.25">
      <c r="A67" s="14">
        <v>120</v>
      </c>
      <c r="B67" t="s">
        <v>165</v>
      </c>
      <c r="D67" s="3" t="s">
        <v>211</v>
      </c>
      <c r="E67" s="7">
        <f>INDEX(torneos[torneo_id],MATCH(equipos[[#This Row],[fecha]],torneos[inscr_inicio]))</f>
        <v>4</v>
      </c>
      <c r="F67" s="10" t="s">
        <v>213</v>
      </c>
      <c r="G67" s="1">
        <v>43536</v>
      </c>
      <c r="H67" s="35">
        <v>1</v>
      </c>
      <c r="I67" s="4"/>
      <c r="J67" s="4"/>
      <c r="K67" s="4"/>
      <c r="L67" s="4"/>
      <c r="M67" s="4">
        <v>1</v>
      </c>
      <c r="N67" s="4"/>
      <c r="O67" s="4"/>
      <c r="P67" s="4"/>
      <c r="Q67" s="4"/>
      <c r="R67" s="4">
        <v>1</v>
      </c>
      <c r="S67" s="4">
        <v>1</v>
      </c>
      <c r="T67" s="4">
        <v>2</v>
      </c>
      <c r="U67" s="4" cm="1">
        <f t="array" ref="U67">ABS(equipos[[#This Row],[DD]])*200+ABS(equipos[[#This Row],[DF]])*200+ABS(equipos[[#This Row],[CL]])*200+ABS(equipos[[#This Row],[CG]])*300+_xlfn.SWITCH(equipos[[#This Row],[lugar]],1,500,2,400,3,300,0)</f>
        <v>1300</v>
      </c>
    </row>
    <row r="68" spans="1:21" x14ac:dyDescent="0.25">
      <c r="A68" s="14">
        <v>119</v>
      </c>
      <c r="B68" t="s">
        <v>166</v>
      </c>
      <c r="D68" s="2" t="s">
        <v>211</v>
      </c>
      <c r="E68" s="7">
        <f>INDEX(torneos[torneo_id],MATCH(equipos[[#This Row],[fecha]],torneos[inscr_inicio]))</f>
        <v>4</v>
      </c>
      <c r="F68" s="12" t="s">
        <v>213</v>
      </c>
      <c r="G68" s="1">
        <v>43535</v>
      </c>
      <c r="H68" s="35">
        <v>1</v>
      </c>
      <c r="I68" s="4"/>
      <c r="J68" s="4"/>
      <c r="K68" s="4"/>
      <c r="L68" s="4"/>
      <c r="M68" s="4">
        <v>1</v>
      </c>
      <c r="N68" s="4"/>
      <c r="O68" s="4"/>
      <c r="P68" s="4"/>
      <c r="Q68" s="4"/>
      <c r="R68" s="4">
        <v>0</v>
      </c>
      <c r="S68" s="4">
        <v>0</v>
      </c>
      <c r="U68" s="4" cm="1">
        <f t="array" ref="U68">ABS(equipos[[#This Row],[DD]])*200+ABS(equipos[[#This Row],[DF]])*200+ABS(equipos[[#This Row],[CL]])*200+ABS(equipos[[#This Row],[CG]])*300+_xlfn.SWITCH(equipos[[#This Row],[lugar]],1,500,2,400,3,300,0)</f>
        <v>400</v>
      </c>
    </row>
    <row r="69" spans="1:21" x14ac:dyDescent="0.25">
      <c r="A69" s="14">
        <v>118</v>
      </c>
      <c r="B69" t="s">
        <v>106</v>
      </c>
      <c r="D69" s="3" t="s">
        <v>211</v>
      </c>
      <c r="E69" s="7">
        <f>INDEX(torneos[torneo_id],MATCH(equipos[[#This Row],[fecha]],torneos[inscr_inicio]))</f>
        <v>4</v>
      </c>
      <c r="F69" s="10" t="s">
        <v>213</v>
      </c>
      <c r="G69" s="1">
        <v>43531</v>
      </c>
      <c r="H69" s="35">
        <v>1</v>
      </c>
      <c r="I69" s="4"/>
      <c r="J69" s="4"/>
      <c r="K69" s="4"/>
      <c r="L69" s="4"/>
      <c r="M69" s="4">
        <v>1</v>
      </c>
      <c r="N69" s="4"/>
      <c r="O69" s="4"/>
      <c r="P69" s="4"/>
      <c r="Q69" s="4"/>
      <c r="R69" s="4">
        <v>0</v>
      </c>
      <c r="S69" s="4">
        <v>0</v>
      </c>
      <c r="U69" s="4" cm="1">
        <f t="array" ref="U69">ABS(equipos[[#This Row],[DD]])*200+ABS(equipos[[#This Row],[DF]])*200+ABS(equipos[[#This Row],[CL]])*200+ABS(equipos[[#This Row],[CG]])*300+_xlfn.SWITCH(equipos[[#This Row],[lugar]],1,500,2,400,3,300,0)</f>
        <v>400</v>
      </c>
    </row>
    <row r="70" spans="1:21" x14ac:dyDescent="0.25">
      <c r="A70" s="14">
        <v>117</v>
      </c>
      <c r="B70" t="s">
        <v>167</v>
      </c>
      <c r="D70" s="2" t="s">
        <v>211</v>
      </c>
      <c r="E70" s="7">
        <f>INDEX(torneos[torneo_id],MATCH(equipos[[#This Row],[fecha]],torneos[inscr_inicio]))</f>
        <v>4</v>
      </c>
      <c r="F70" s="12" t="s">
        <v>213</v>
      </c>
      <c r="G70" s="1">
        <v>43529</v>
      </c>
      <c r="H70" s="35">
        <v>1</v>
      </c>
      <c r="I70" s="4"/>
      <c r="J70" s="4"/>
      <c r="K70" s="4"/>
      <c r="L70" s="4"/>
      <c r="M70" s="4">
        <v>1</v>
      </c>
      <c r="N70" s="4"/>
      <c r="O70" s="4"/>
      <c r="P70" s="4"/>
      <c r="Q70" s="4"/>
      <c r="R70" s="4">
        <v>1</v>
      </c>
      <c r="S70" s="4">
        <v>0</v>
      </c>
      <c r="U70" s="4" cm="1">
        <f t="array" ref="U70">ABS(equipos[[#This Row],[DD]])*200+ABS(equipos[[#This Row],[DF]])*200+ABS(equipos[[#This Row],[CL]])*200+ABS(equipos[[#This Row],[CG]])*300+_xlfn.SWITCH(equipos[[#This Row],[lugar]],1,500,2,400,3,300,0)</f>
        <v>600</v>
      </c>
    </row>
    <row r="71" spans="1:21" x14ac:dyDescent="0.25">
      <c r="A71" s="14">
        <v>116</v>
      </c>
      <c r="B71" t="s">
        <v>168</v>
      </c>
      <c r="D71" s="3" t="s">
        <v>211</v>
      </c>
      <c r="E71" s="7">
        <f>INDEX(torneos[torneo_id],MATCH(equipos[[#This Row],[fecha]],torneos[inscr_inicio]))</f>
        <v>4</v>
      </c>
      <c r="F71" s="10" t="s">
        <v>213</v>
      </c>
      <c r="G71" s="1">
        <v>43529</v>
      </c>
      <c r="H71" s="35">
        <v>1</v>
      </c>
      <c r="I71" s="4"/>
      <c r="J71" s="4"/>
      <c r="K71" s="4"/>
      <c r="L71" s="4"/>
      <c r="M71" s="4">
        <v>1</v>
      </c>
      <c r="N71" s="4"/>
      <c r="O71" s="4"/>
      <c r="P71" s="4"/>
      <c r="Q71" s="4"/>
      <c r="R71" s="4">
        <v>1</v>
      </c>
      <c r="S71" s="4">
        <v>1</v>
      </c>
      <c r="T71" s="4">
        <v>1</v>
      </c>
      <c r="U71" s="4" cm="1">
        <f t="array" ref="U71">ABS(equipos[[#This Row],[DD]])*200+ABS(equipos[[#This Row],[DF]])*200+ABS(equipos[[#This Row],[CL]])*200+ABS(equipos[[#This Row],[CG]])*300+_xlfn.SWITCH(equipos[[#This Row],[lugar]],1,500,2,400,3,300,0)</f>
        <v>1400</v>
      </c>
    </row>
    <row r="72" spans="1:21" x14ac:dyDescent="0.25">
      <c r="A72" s="14">
        <v>115</v>
      </c>
      <c r="B72" t="s">
        <v>169</v>
      </c>
      <c r="D72" s="2" t="s">
        <v>211</v>
      </c>
      <c r="E72" s="7">
        <f>INDEX(torneos[torneo_id],MATCH(equipos[[#This Row],[fecha]],torneos[inscr_inicio]))</f>
        <v>4</v>
      </c>
      <c r="F72" s="12" t="s">
        <v>213</v>
      </c>
      <c r="G72" s="1">
        <v>43528</v>
      </c>
      <c r="H72" s="35">
        <v>1</v>
      </c>
      <c r="I72" s="4"/>
      <c r="J72" s="4"/>
      <c r="K72" s="4"/>
      <c r="L72" s="4"/>
      <c r="M72" s="4">
        <v>1</v>
      </c>
      <c r="N72" s="4"/>
      <c r="O72" s="4"/>
      <c r="P72" s="4"/>
      <c r="Q72" s="4"/>
      <c r="R72" s="4">
        <v>1</v>
      </c>
      <c r="S72" s="4">
        <v>0</v>
      </c>
      <c r="U72" s="4" cm="1">
        <f t="array" ref="U72">ABS(equipos[[#This Row],[DD]])*200+ABS(equipos[[#This Row],[DF]])*200+ABS(equipos[[#This Row],[CL]])*200+ABS(equipos[[#This Row],[CG]])*300+_xlfn.SWITCH(equipos[[#This Row],[lugar]],1,500,2,400,3,300,0)</f>
        <v>600</v>
      </c>
    </row>
    <row r="73" spans="1:21" x14ac:dyDescent="0.25">
      <c r="A73" s="14">
        <v>114</v>
      </c>
      <c r="B73" t="s">
        <v>157</v>
      </c>
      <c r="D73" s="3" t="s">
        <v>210</v>
      </c>
      <c r="E73" s="7">
        <f>INDEX(torneos[torneo_id],MATCH(equipos[[#This Row],[fecha]],torneos[inscr_inicio]))</f>
        <v>4</v>
      </c>
      <c r="F73" s="10" t="s">
        <v>213</v>
      </c>
      <c r="G73" s="1">
        <v>43525</v>
      </c>
      <c r="H73" s="35">
        <v>1</v>
      </c>
      <c r="I73" s="4"/>
      <c r="J73" s="4"/>
      <c r="K73" s="4"/>
      <c r="L73" s="4"/>
      <c r="M73" s="4">
        <v>1</v>
      </c>
      <c r="N73" s="4"/>
      <c r="O73" s="4"/>
      <c r="P73" s="4"/>
      <c r="Q73" s="4"/>
      <c r="R73" s="4">
        <v>1</v>
      </c>
      <c r="S73" s="4">
        <v>1</v>
      </c>
      <c r="T73" s="4">
        <v>1</v>
      </c>
      <c r="U73" s="4" cm="1">
        <f t="array" ref="U73">ABS(equipos[[#This Row],[DD]])*200+ABS(equipos[[#This Row],[DF]])*200+ABS(equipos[[#This Row],[CL]])*200+ABS(equipos[[#This Row],[CG]])*300+_xlfn.SWITCH(equipos[[#This Row],[lugar]],1,500,2,400,3,300,0)</f>
        <v>1400</v>
      </c>
    </row>
    <row r="74" spans="1:21" x14ac:dyDescent="0.25">
      <c r="A74" s="14">
        <v>113</v>
      </c>
      <c r="B74" t="s">
        <v>140</v>
      </c>
      <c r="D74" s="3" t="s">
        <v>209</v>
      </c>
      <c r="E74" s="7">
        <f>INDEX(torneos[torneo_id],MATCH(equipos[[#This Row],[fecha]],torneos[inscr_inicio]))</f>
        <v>4</v>
      </c>
      <c r="F74" s="10" t="s">
        <v>213</v>
      </c>
      <c r="G74" s="1">
        <v>43523</v>
      </c>
      <c r="H74" s="35">
        <v>1</v>
      </c>
      <c r="I74" s="4"/>
      <c r="J74" s="4"/>
      <c r="K74" s="4"/>
      <c r="L74" s="4"/>
      <c r="M74" s="4">
        <v>1</v>
      </c>
      <c r="N74" s="4"/>
      <c r="O74" s="4"/>
      <c r="P74" s="4"/>
      <c r="Q74" s="4"/>
      <c r="R74" s="4">
        <v>1</v>
      </c>
      <c r="U74" s="4" cm="1">
        <f t="array" ref="U74">ABS(equipos[[#This Row],[DD]])*200+ABS(equipos[[#This Row],[DF]])*200+ABS(equipos[[#This Row],[CL]])*200+ABS(equipos[[#This Row],[CG]])*300+_xlfn.SWITCH(equipos[[#This Row],[lugar]],1,500,2,400,3,300,0)</f>
        <v>600</v>
      </c>
    </row>
    <row r="75" spans="1:21" x14ac:dyDescent="0.25">
      <c r="A75" s="14">
        <v>112</v>
      </c>
      <c r="B75" t="s">
        <v>141</v>
      </c>
      <c r="D75" s="2" t="s">
        <v>209</v>
      </c>
      <c r="E75" s="7">
        <f>INDEX(torneos[torneo_id],MATCH(equipos[[#This Row],[fecha]],torneos[inscr_inicio]))</f>
        <v>4</v>
      </c>
      <c r="F75" s="12" t="s">
        <v>213</v>
      </c>
      <c r="G75" s="1">
        <v>43520</v>
      </c>
      <c r="H75" s="35">
        <v>1</v>
      </c>
      <c r="I75" s="4"/>
      <c r="J75" s="4"/>
      <c r="K75" s="4"/>
      <c r="L75" s="4"/>
      <c r="M75" s="4">
        <v>1</v>
      </c>
      <c r="N75" s="4"/>
      <c r="O75" s="4"/>
      <c r="P75" s="4"/>
      <c r="Q75" s="4"/>
      <c r="R75" s="4">
        <v>1</v>
      </c>
      <c r="U75" s="4" cm="1">
        <f t="array" ref="U75">ABS(equipos[[#This Row],[DD]])*200+ABS(equipos[[#This Row],[DF]])*200+ABS(equipos[[#This Row],[CL]])*200+ABS(equipos[[#This Row],[CG]])*300+_xlfn.SWITCH(equipos[[#This Row],[lugar]],1,500,2,400,3,300,0)</f>
        <v>600</v>
      </c>
    </row>
    <row r="76" spans="1:21" x14ac:dyDescent="0.25">
      <c r="A76" s="14">
        <v>111</v>
      </c>
      <c r="B76" t="s">
        <v>142</v>
      </c>
      <c r="D76" s="3" t="s">
        <v>209</v>
      </c>
      <c r="E76" s="7">
        <f>INDEX(torneos[torneo_id],MATCH(equipos[[#This Row],[fecha]],torneos[inscr_inicio]))</f>
        <v>4</v>
      </c>
      <c r="F76" s="10" t="s">
        <v>213</v>
      </c>
      <c r="G76" s="1">
        <v>43517</v>
      </c>
      <c r="H76" s="35">
        <v>1</v>
      </c>
      <c r="I76" s="4"/>
      <c r="J76" s="4"/>
      <c r="K76" s="4"/>
      <c r="L76" s="4"/>
      <c r="M76" s="4">
        <v>1</v>
      </c>
      <c r="N76" s="4"/>
      <c r="O76" s="4"/>
      <c r="P76" s="4"/>
      <c r="Q76" s="4"/>
      <c r="R76" s="4">
        <v>1</v>
      </c>
      <c r="U76" s="4" cm="1">
        <f t="array" ref="U76">ABS(equipos[[#This Row],[DD]])*200+ABS(equipos[[#This Row],[DF]])*200+ABS(equipos[[#This Row],[CL]])*200+ABS(equipos[[#This Row],[CG]])*300+_xlfn.SWITCH(equipos[[#This Row],[lugar]],1,500,2,400,3,300,0)</f>
        <v>600</v>
      </c>
    </row>
    <row r="77" spans="1:21" x14ac:dyDescent="0.25">
      <c r="A77" s="14">
        <v>110</v>
      </c>
      <c r="B77" t="s">
        <v>143</v>
      </c>
      <c r="D77" s="9" t="s">
        <v>209</v>
      </c>
      <c r="E77" s="7">
        <f>INDEX(torneos[torneo_id],MATCH(equipos[[#This Row],[fecha]],torneos[inscr_inicio]))</f>
        <v>4</v>
      </c>
      <c r="F77" s="12" t="s">
        <v>213</v>
      </c>
      <c r="G77" s="1">
        <v>43517</v>
      </c>
      <c r="H77" s="35">
        <v>1</v>
      </c>
      <c r="I77" s="4"/>
      <c r="J77" s="4"/>
      <c r="K77" s="4"/>
      <c r="L77" s="4"/>
      <c r="M77" s="4">
        <v>1</v>
      </c>
      <c r="N77" s="4"/>
      <c r="O77" s="4"/>
      <c r="P77" s="4"/>
      <c r="Q77" s="4"/>
      <c r="R77" s="4">
        <v>1</v>
      </c>
      <c r="U77" s="4" cm="1">
        <f t="array" ref="U77">ABS(equipos[[#This Row],[DD]])*200+ABS(equipos[[#This Row],[DF]])*200+ABS(equipos[[#This Row],[CL]])*200+ABS(equipos[[#This Row],[CG]])*300+_xlfn.SWITCH(equipos[[#This Row],[lugar]],1,500,2,400,3,300,0)</f>
        <v>600</v>
      </c>
    </row>
    <row r="78" spans="1:21" x14ac:dyDescent="0.25">
      <c r="A78" s="14">
        <v>109</v>
      </c>
      <c r="B78" t="s">
        <v>144</v>
      </c>
      <c r="D78" s="3" t="s">
        <v>209</v>
      </c>
      <c r="E78" s="7">
        <f>INDEX(torneos[torneo_id],MATCH(equipos[[#This Row],[fecha]],torneos[inscr_inicio]))</f>
        <v>4</v>
      </c>
      <c r="F78" s="13" t="s">
        <v>213</v>
      </c>
      <c r="G78" s="1">
        <v>43516</v>
      </c>
      <c r="H78" s="35">
        <v>1</v>
      </c>
      <c r="I78" s="4"/>
      <c r="J78" s="4"/>
      <c r="K78" s="4"/>
      <c r="L78" s="4"/>
      <c r="M78" s="4">
        <v>1</v>
      </c>
      <c r="N78" s="4"/>
      <c r="O78" s="4"/>
      <c r="P78" s="4"/>
      <c r="Q78" s="4"/>
      <c r="R78" s="4">
        <v>1</v>
      </c>
      <c r="U78" s="4" cm="1">
        <f t="array" ref="U78">ABS(equipos[[#This Row],[DD]])*200+ABS(equipos[[#This Row],[DF]])*200+ABS(equipos[[#This Row],[CL]])*200+ABS(equipos[[#This Row],[CG]])*300+_xlfn.SWITCH(equipos[[#This Row],[lugar]],1,500,2,400,3,300,0)</f>
        <v>600</v>
      </c>
    </row>
    <row r="79" spans="1:21" x14ac:dyDescent="0.25">
      <c r="A79" s="14">
        <v>108</v>
      </c>
      <c r="B79" t="s">
        <v>145</v>
      </c>
      <c r="D79" s="2" t="s">
        <v>209</v>
      </c>
      <c r="E79" s="7">
        <f>INDEX(torneos[torneo_id],MATCH(equipos[[#This Row],[fecha]],torneos[inscr_inicio]))</f>
        <v>4</v>
      </c>
      <c r="F79" s="12" t="s">
        <v>213</v>
      </c>
      <c r="G79" s="1">
        <v>43516</v>
      </c>
      <c r="H79" s="35">
        <v>1</v>
      </c>
      <c r="I79" s="4"/>
      <c r="J79" s="4"/>
      <c r="K79" s="4"/>
      <c r="L79" s="4"/>
      <c r="M79" s="4">
        <v>1</v>
      </c>
      <c r="N79" s="4"/>
      <c r="O79" s="4"/>
      <c r="P79" s="4"/>
      <c r="Q79" s="4"/>
      <c r="R79" s="4">
        <v>1</v>
      </c>
      <c r="U79" s="4" cm="1">
        <f t="array" ref="U79">ABS(equipos[[#This Row],[DD]])*200+ABS(equipos[[#This Row],[DF]])*200+ABS(equipos[[#This Row],[CL]])*200+ABS(equipos[[#This Row],[CG]])*300+_xlfn.SWITCH(equipos[[#This Row],[lugar]],1,500,2,400,3,300,0)</f>
        <v>600</v>
      </c>
    </row>
    <row r="80" spans="1:21" x14ac:dyDescent="0.25">
      <c r="A80" s="14">
        <v>107</v>
      </c>
      <c r="B80" t="s">
        <v>146</v>
      </c>
      <c r="D80" s="3" t="s">
        <v>209</v>
      </c>
      <c r="E80" s="7">
        <f>INDEX(torneos[torneo_id],MATCH(equipos[[#This Row],[fecha]],torneos[inscr_inicio]))</f>
        <v>4</v>
      </c>
      <c r="F80" s="10" t="s">
        <v>213</v>
      </c>
      <c r="G80" s="1">
        <v>43516</v>
      </c>
      <c r="H80" s="35">
        <v>1</v>
      </c>
      <c r="I80" s="4"/>
      <c r="J80" s="4"/>
      <c r="K80" s="4"/>
      <c r="L80" s="4"/>
      <c r="M80" s="4">
        <v>1</v>
      </c>
      <c r="N80" s="4"/>
      <c r="O80" s="4"/>
      <c r="P80" s="4"/>
      <c r="Q80" s="4"/>
      <c r="R80" s="4">
        <v>1</v>
      </c>
      <c r="U80" s="4" cm="1">
        <f t="array" ref="U80">ABS(equipos[[#This Row],[DD]])*200+ABS(equipos[[#This Row],[DF]])*200+ABS(equipos[[#This Row],[CL]])*200+ABS(equipos[[#This Row],[CG]])*300+_xlfn.SWITCH(equipos[[#This Row],[lugar]],1,500,2,400,3,300,0)</f>
        <v>600</v>
      </c>
    </row>
    <row r="81" spans="1:21" x14ac:dyDescent="0.25">
      <c r="A81" s="14">
        <v>106</v>
      </c>
      <c r="B81" t="s">
        <v>147</v>
      </c>
      <c r="D81" s="2" t="s">
        <v>209</v>
      </c>
      <c r="E81" s="7">
        <f>INDEX(torneos[torneo_id],MATCH(equipos[[#This Row],[fecha]],torneos[inscr_inicio]))</f>
        <v>4</v>
      </c>
      <c r="F81" s="12" t="s">
        <v>213</v>
      </c>
      <c r="G81" s="1">
        <v>43515</v>
      </c>
      <c r="H81" s="35">
        <v>1</v>
      </c>
      <c r="I81" s="4"/>
      <c r="J81" s="4"/>
      <c r="K81" s="4"/>
      <c r="L81" s="4"/>
      <c r="M81" s="4">
        <v>1</v>
      </c>
      <c r="N81" s="4"/>
      <c r="O81" s="4"/>
      <c r="P81" s="4"/>
      <c r="Q81" s="4"/>
      <c r="R81" s="4">
        <v>1</v>
      </c>
      <c r="U81" s="4" cm="1">
        <f t="array" ref="U81">ABS(equipos[[#This Row],[DD]])*200+ABS(equipos[[#This Row],[DF]])*200+ABS(equipos[[#This Row],[CL]])*200+ABS(equipos[[#This Row],[CG]])*300+_xlfn.SWITCH(equipos[[#This Row],[lugar]],1,500,2,400,3,300,0)</f>
        <v>600</v>
      </c>
    </row>
    <row r="82" spans="1:21" x14ac:dyDescent="0.25">
      <c r="A82" s="14">
        <v>105</v>
      </c>
      <c r="B82" t="s">
        <v>148</v>
      </c>
      <c r="D82" s="3" t="s">
        <v>209</v>
      </c>
      <c r="E82" s="7">
        <f>INDEX(torneos[torneo_id],MATCH(equipos[[#This Row],[fecha]],torneos[inscr_inicio]))</f>
        <v>4</v>
      </c>
      <c r="F82" s="10" t="s">
        <v>213</v>
      </c>
      <c r="G82" s="1">
        <v>43514</v>
      </c>
      <c r="H82" s="35">
        <v>1</v>
      </c>
      <c r="I82" s="4"/>
      <c r="J82" s="4"/>
      <c r="K82" s="4"/>
      <c r="L82" s="4"/>
      <c r="M82" s="4">
        <v>1</v>
      </c>
      <c r="N82" s="4"/>
      <c r="O82" s="4"/>
      <c r="P82" s="4"/>
      <c r="Q82" s="4"/>
      <c r="R82" s="4">
        <v>1</v>
      </c>
      <c r="U82" s="4" cm="1">
        <f t="array" ref="U82">ABS(equipos[[#This Row],[DD]])*200+ABS(equipos[[#This Row],[DF]])*200+ABS(equipos[[#This Row],[CL]])*200+ABS(equipos[[#This Row],[CG]])*300+_xlfn.SWITCH(equipos[[#This Row],[lugar]],1,500,2,400,3,300,0)</f>
        <v>600</v>
      </c>
    </row>
    <row r="83" spans="1:21" x14ac:dyDescent="0.25">
      <c r="A83" s="14">
        <v>104</v>
      </c>
      <c r="B83" t="s">
        <v>125</v>
      </c>
      <c r="D83" s="2" t="s">
        <v>209</v>
      </c>
      <c r="E83" s="7">
        <f>INDEX(torneos[torneo_id],MATCH(equipos[[#This Row],[fecha]],torneos[inscr_inicio]))</f>
        <v>4</v>
      </c>
      <c r="F83" s="12" t="s">
        <v>213</v>
      </c>
      <c r="G83" s="1">
        <v>43514</v>
      </c>
      <c r="H83" s="35">
        <v>1</v>
      </c>
      <c r="I83" s="4"/>
      <c r="J83" s="4"/>
      <c r="K83" s="4"/>
      <c r="L83" s="4"/>
      <c r="M83" s="4">
        <v>1</v>
      </c>
      <c r="N83" s="4"/>
      <c r="O83" s="4"/>
      <c r="P83" s="4"/>
      <c r="Q83" s="4"/>
      <c r="R83" s="4">
        <v>1</v>
      </c>
      <c r="U83" s="4" cm="1">
        <f t="array" ref="U83">ABS(equipos[[#This Row],[DD]])*200+ABS(equipos[[#This Row],[DF]])*200+ABS(equipos[[#This Row],[CL]])*200+ABS(equipos[[#This Row],[CG]])*300+_xlfn.SWITCH(equipos[[#This Row],[lugar]],1,500,2,400,3,300,0)</f>
        <v>600</v>
      </c>
    </row>
    <row r="84" spans="1:21" x14ac:dyDescent="0.25">
      <c r="A84" s="14">
        <v>103</v>
      </c>
      <c r="B84" t="s">
        <v>149</v>
      </c>
      <c r="D84" s="3" t="s">
        <v>209</v>
      </c>
      <c r="E84" s="7">
        <f>INDEX(torneos[torneo_id],MATCH(equipos[[#This Row],[fecha]],torneos[inscr_inicio]))</f>
        <v>4</v>
      </c>
      <c r="F84" s="10" t="s">
        <v>213</v>
      </c>
      <c r="G84" s="1">
        <v>43513</v>
      </c>
      <c r="H84" s="35">
        <v>1</v>
      </c>
      <c r="I84" s="4"/>
      <c r="J84" s="4"/>
      <c r="K84" s="4"/>
      <c r="L84" s="4"/>
      <c r="M84" s="4">
        <v>1</v>
      </c>
      <c r="N84" s="4"/>
      <c r="O84" s="4"/>
      <c r="P84" s="4"/>
      <c r="Q84" s="4"/>
      <c r="R84" s="4">
        <v>1</v>
      </c>
      <c r="U84" s="4" cm="1">
        <f t="array" ref="U84">ABS(equipos[[#This Row],[DD]])*200+ABS(equipos[[#This Row],[DF]])*200+ABS(equipos[[#This Row],[CL]])*200+ABS(equipos[[#This Row],[CG]])*300+_xlfn.SWITCH(equipos[[#This Row],[lugar]],1,500,2,400,3,300,0)</f>
        <v>600</v>
      </c>
    </row>
    <row r="85" spans="1:21" x14ac:dyDescent="0.25">
      <c r="A85" s="14">
        <v>102</v>
      </c>
      <c r="B85" t="s">
        <v>150</v>
      </c>
      <c r="D85" s="2" t="s">
        <v>209</v>
      </c>
      <c r="E85" s="7">
        <f>INDEX(torneos[torneo_id],MATCH(equipos[[#This Row],[fecha]],torneos[inscr_inicio]))</f>
        <v>4</v>
      </c>
      <c r="F85" s="12" t="s">
        <v>213</v>
      </c>
      <c r="G85" s="1">
        <v>43512</v>
      </c>
      <c r="H85" s="35">
        <v>1</v>
      </c>
      <c r="I85" s="4"/>
      <c r="J85" s="4"/>
      <c r="K85" s="4"/>
      <c r="L85" s="4"/>
      <c r="M85" s="4">
        <v>1</v>
      </c>
      <c r="N85" s="4"/>
      <c r="O85" s="4"/>
      <c r="P85" s="4"/>
      <c r="Q85" s="4"/>
      <c r="R85" s="4">
        <v>1</v>
      </c>
      <c r="U85" s="4" cm="1">
        <f t="array" ref="U85">ABS(equipos[[#This Row],[DD]])*200+ABS(equipos[[#This Row],[DF]])*200+ABS(equipos[[#This Row],[CL]])*200+ABS(equipos[[#This Row],[CG]])*300+_xlfn.SWITCH(equipos[[#This Row],[lugar]],1,500,2,400,3,300,0)</f>
        <v>600</v>
      </c>
    </row>
    <row r="86" spans="1:21" x14ac:dyDescent="0.25">
      <c r="A86" s="14">
        <v>101</v>
      </c>
      <c r="B86" t="s">
        <v>151</v>
      </c>
      <c r="D86" s="5" t="s">
        <v>209</v>
      </c>
      <c r="E86" s="7">
        <f>INDEX(torneos[torneo_id],MATCH(equipos[[#This Row],[fecha]],torneos[inscr_inicio]))</f>
        <v>4</v>
      </c>
      <c r="F86" s="10" t="s">
        <v>213</v>
      </c>
      <c r="G86" s="1">
        <v>43511</v>
      </c>
      <c r="H86" s="35">
        <v>1</v>
      </c>
      <c r="I86" s="4"/>
      <c r="J86" s="4"/>
      <c r="K86" s="4"/>
      <c r="L86" s="4"/>
      <c r="M86" s="4">
        <v>1</v>
      </c>
      <c r="N86" s="4"/>
      <c r="O86" s="4"/>
      <c r="P86" s="4"/>
      <c r="Q86" s="4"/>
      <c r="R86" s="4">
        <v>1</v>
      </c>
      <c r="U86" s="4" cm="1">
        <f t="array" ref="U86">ABS(equipos[[#This Row],[DD]])*200+ABS(equipos[[#This Row],[DF]])*200+ABS(equipos[[#This Row],[CL]])*200+ABS(equipos[[#This Row],[CG]])*300+_xlfn.SWITCH(equipos[[#This Row],[lugar]],1,500,2,400,3,300,0)</f>
        <v>600</v>
      </c>
    </row>
    <row r="87" spans="1:21" x14ac:dyDescent="0.25">
      <c r="A87" s="14">
        <v>100</v>
      </c>
      <c r="B87" t="s">
        <v>152</v>
      </c>
      <c r="D87" s="2" t="s">
        <v>212</v>
      </c>
      <c r="E87" s="7">
        <f>INDEX(torneos[torneo_id],MATCH(equipos[[#This Row],[fecha]],torneos[inscr_inicio]))</f>
        <v>4</v>
      </c>
      <c r="F87" s="12" t="s">
        <v>213</v>
      </c>
      <c r="G87" s="1">
        <v>43509</v>
      </c>
      <c r="H87" s="35">
        <v>0</v>
      </c>
      <c r="I87" s="4"/>
      <c r="J87" s="4"/>
      <c r="K87" s="4"/>
      <c r="L87" s="4"/>
      <c r="M87" s="4">
        <v>0</v>
      </c>
      <c r="N87" s="4"/>
      <c r="O87" s="4"/>
      <c r="P87" s="4"/>
      <c r="Q87" s="4"/>
      <c r="R87" s="4">
        <v>0</v>
      </c>
      <c r="S87" s="4">
        <v>0</v>
      </c>
      <c r="U87" s="4" cm="1">
        <f t="array" ref="U87">ABS(equipos[[#This Row],[DD]])*200+ABS(equipos[[#This Row],[DF]])*200+ABS(equipos[[#This Row],[CL]])*200+ABS(equipos[[#This Row],[CG]])*300+_xlfn.SWITCH(equipos[[#This Row],[lugar]],1,500,2,400,3,300,0)</f>
        <v>0</v>
      </c>
    </row>
    <row r="88" spans="1:21" x14ac:dyDescent="0.25">
      <c r="A88" s="14">
        <v>98</v>
      </c>
      <c r="B88" t="s">
        <v>194</v>
      </c>
      <c r="D88" s="3" t="s">
        <v>211</v>
      </c>
      <c r="E88" s="7">
        <f>INDEX(torneos[torneo_id],MATCH(equipos[[#This Row],[fecha]],torneos[inscr_inicio]))</f>
        <v>4</v>
      </c>
      <c r="F88" s="10" t="s">
        <v>14</v>
      </c>
      <c r="G88" s="1">
        <v>43438</v>
      </c>
      <c r="H88" s="35">
        <v>0</v>
      </c>
      <c r="I88" s="4"/>
      <c r="J88" s="4"/>
      <c r="K88" s="4"/>
      <c r="L88" s="4"/>
      <c r="N88" s="4"/>
      <c r="O88" s="4"/>
      <c r="P88" s="4"/>
      <c r="Q88" s="4"/>
      <c r="U88" s="4" cm="1">
        <f t="array" ref="U88">ABS(equipos[[#This Row],[DD]])*200+ABS(equipos[[#This Row],[DF]])*200+ABS(equipos[[#This Row],[CL]])*200+ABS(equipos[[#This Row],[CG]])*300+_xlfn.SWITCH(equipos[[#This Row],[lugar]],1,500,2,400,3,300,0)</f>
        <v>0</v>
      </c>
    </row>
    <row r="89" spans="1:21" x14ac:dyDescent="0.25">
      <c r="A89" s="4">
        <v>960</v>
      </c>
      <c r="B89" t="s">
        <v>464</v>
      </c>
      <c r="D89" t="s">
        <v>209</v>
      </c>
      <c r="E89" s="11">
        <f>INDEX(torneos[torneo_id],MATCH(equipos[[#This Row],[fecha]],torneos[inscr_inicio]))</f>
        <v>2</v>
      </c>
      <c r="F89" s="15" t="s">
        <v>14</v>
      </c>
      <c r="G89" s="1">
        <v>43124.77584490741</v>
      </c>
      <c r="H89" s="35">
        <v>1</v>
      </c>
      <c r="I89" s="4"/>
      <c r="J89" s="4"/>
      <c r="K89" s="4"/>
      <c r="L89" s="4"/>
      <c r="M89" s="4">
        <v>1</v>
      </c>
      <c r="N89" s="4"/>
      <c r="O89" s="4"/>
      <c r="P89" s="4"/>
      <c r="Q89" s="4"/>
      <c r="R89" s="4">
        <v>1</v>
      </c>
      <c r="S89" s="4">
        <v>1</v>
      </c>
      <c r="T89" s="4">
        <v>1</v>
      </c>
      <c r="U89" s="11" cm="1">
        <f t="array" ref="U89">ABS(equipos[[#This Row],[DD]])*200+ABS(equipos[[#This Row],[DF]])*200+ABS(equipos[[#This Row],[CL]])*200+ABS(equipos[[#This Row],[CG]])*300+_xlfn.SWITCH(equipos[[#This Row],[lugar]],1,500,2,400,3,300,0)</f>
        <v>1400</v>
      </c>
    </row>
    <row r="90" spans="1:21" x14ac:dyDescent="0.25">
      <c r="A90" s="14">
        <v>99</v>
      </c>
      <c r="B90" t="s">
        <v>170</v>
      </c>
      <c r="D90" s="3" t="s">
        <v>209</v>
      </c>
      <c r="E90" s="7">
        <f>INDEX(torneos[torneo_id],MATCH(equipos[[#This Row],[fecha]],torneos[inscr_inicio]))</f>
        <v>2</v>
      </c>
      <c r="F90" s="22" t="s">
        <v>213</v>
      </c>
      <c r="G90" s="1">
        <v>43353</v>
      </c>
      <c r="H90" s="35">
        <v>1</v>
      </c>
      <c r="I90" s="4"/>
      <c r="J90" s="4"/>
      <c r="K90" s="4"/>
      <c r="L90" s="4"/>
      <c r="N90" s="4"/>
      <c r="O90" s="4"/>
      <c r="P90" s="4"/>
      <c r="Q90" s="4"/>
      <c r="U90" s="4" cm="1">
        <f t="array" ref="U90">ABS(equipos[[#This Row],[DD]])*200+ABS(equipos[[#This Row],[DF]])*200+ABS(equipos[[#This Row],[CL]])*200+ABS(equipos[[#This Row],[CG]])*300+_xlfn.SWITCH(equipos[[#This Row],[lugar]],1,500,2,400,3,300,0)</f>
        <v>200</v>
      </c>
    </row>
    <row r="91" spans="1:21" x14ac:dyDescent="0.25">
      <c r="A91" s="14">
        <v>97</v>
      </c>
      <c r="B91" t="s">
        <v>189</v>
      </c>
      <c r="D91" s="2" t="s">
        <v>212</v>
      </c>
      <c r="E91" s="7">
        <f>INDEX(torneos[torneo_id],MATCH(equipos[[#This Row],[fecha]],torneos[inscr_inicio]))</f>
        <v>2</v>
      </c>
      <c r="F91" s="10" t="s">
        <v>213</v>
      </c>
      <c r="G91" s="1">
        <v>43355</v>
      </c>
      <c r="H91" s="35">
        <v>1</v>
      </c>
      <c r="I91" s="4"/>
      <c r="J91" s="4"/>
      <c r="K91" s="4"/>
      <c r="L91" s="4"/>
      <c r="N91" s="4"/>
      <c r="O91" s="4"/>
      <c r="P91" s="4"/>
      <c r="Q91" s="4"/>
      <c r="U91" s="4" cm="1">
        <f t="array" ref="U91">ABS(equipos[[#This Row],[DD]])*200+ABS(equipos[[#This Row],[DF]])*200+ABS(equipos[[#This Row],[CL]])*200+ABS(equipos[[#This Row],[CG]])*300+_xlfn.SWITCH(equipos[[#This Row],[lugar]],1,500,2,400,3,300,0)</f>
        <v>200</v>
      </c>
    </row>
    <row r="92" spans="1:21" x14ac:dyDescent="0.25">
      <c r="A92" s="14">
        <v>96</v>
      </c>
      <c r="B92" t="s">
        <v>190</v>
      </c>
      <c r="D92" s="3" t="s">
        <v>212</v>
      </c>
      <c r="E92" s="7">
        <f>INDEX(torneos[torneo_id],MATCH(equipos[[#This Row],[fecha]],torneos[inscr_inicio]))</f>
        <v>2</v>
      </c>
      <c r="F92" s="12" t="s">
        <v>213</v>
      </c>
      <c r="G92" s="1">
        <v>43355</v>
      </c>
      <c r="H92" s="35">
        <v>1</v>
      </c>
      <c r="I92" s="4"/>
      <c r="J92" s="4"/>
      <c r="K92" s="4"/>
      <c r="L92" s="4"/>
      <c r="N92" s="4"/>
      <c r="O92" s="4"/>
      <c r="P92" s="4"/>
      <c r="Q92" s="4"/>
      <c r="U92" s="4" cm="1">
        <f t="array" ref="U92">ABS(equipos[[#This Row],[DD]])*200+ABS(equipos[[#This Row],[DF]])*200+ABS(equipos[[#This Row],[CL]])*200+ABS(equipos[[#This Row],[CG]])*300+_xlfn.SWITCH(equipos[[#This Row],[lugar]],1,500,2,400,3,300,0)</f>
        <v>200</v>
      </c>
    </row>
    <row r="93" spans="1:21" x14ac:dyDescent="0.25">
      <c r="A93" s="14">
        <v>95</v>
      </c>
      <c r="B93" t="s">
        <v>195</v>
      </c>
      <c r="D93" s="2" t="s">
        <v>211</v>
      </c>
      <c r="E93" s="7">
        <f>INDEX(torneos[torneo_id],MATCH(equipos[[#This Row],[fecha]],torneos[inscr_inicio]))</f>
        <v>2</v>
      </c>
      <c r="F93" s="10" t="s">
        <v>213</v>
      </c>
      <c r="G93" s="1">
        <v>43350</v>
      </c>
      <c r="H93" s="35">
        <v>0</v>
      </c>
      <c r="I93" s="4"/>
      <c r="J93" s="4"/>
      <c r="K93" s="4"/>
      <c r="L93" s="4"/>
      <c r="N93" s="4"/>
      <c r="O93" s="4"/>
      <c r="P93" s="4"/>
      <c r="Q93" s="4"/>
      <c r="U93" s="4" cm="1">
        <f t="array" ref="U93">ABS(equipos[[#This Row],[DD]])*200+ABS(equipos[[#This Row],[DF]])*200+ABS(equipos[[#This Row],[CL]])*200+ABS(equipos[[#This Row],[CG]])*300+_xlfn.SWITCH(equipos[[#This Row],[lugar]],1,500,2,400,3,300,0)</f>
        <v>0</v>
      </c>
    </row>
    <row r="94" spans="1:21" x14ac:dyDescent="0.25">
      <c r="A94" s="14">
        <v>94</v>
      </c>
      <c r="B94" t="s">
        <v>171</v>
      </c>
      <c r="D94" s="2" t="s">
        <v>209</v>
      </c>
      <c r="E94" s="7">
        <f>INDEX(torneos[torneo_id],MATCH(equipos[[#This Row],[fecha]],torneos[inscr_inicio]))</f>
        <v>2</v>
      </c>
      <c r="F94" s="10" t="s">
        <v>213</v>
      </c>
      <c r="G94" s="1">
        <v>43346</v>
      </c>
      <c r="H94" s="35">
        <v>1</v>
      </c>
      <c r="I94" s="4"/>
      <c r="J94" s="4"/>
      <c r="K94" s="4"/>
      <c r="L94" s="4"/>
      <c r="M94" s="4">
        <v>1</v>
      </c>
      <c r="N94" s="4"/>
      <c r="O94" s="4"/>
      <c r="P94" s="4"/>
      <c r="Q94" s="4"/>
      <c r="R94" s="4">
        <v>1</v>
      </c>
      <c r="S94" s="4">
        <v>-1</v>
      </c>
      <c r="U94" s="4" cm="1">
        <f t="array" ref="U94">ABS(equipos[[#This Row],[DD]])*200+ABS(equipos[[#This Row],[DF]])*200+ABS(equipos[[#This Row],[CL]])*200+ABS(equipos[[#This Row],[CG]])*300+_xlfn.SWITCH(equipos[[#This Row],[lugar]],1,500,2,400,3,300,0)</f>
        <v>900</v>
      </c>
    </row>
    <row r="95" spans="1:21" x14ac:dyDescent="0.25">
      <c r="A95" s="14">
        <v>93</v>
      </c>
      <c r="B95" t="s">
        <v>172</v>
      </c>
      <c r="D95" s="3" t="s">
        <v>209</v>
      </c>
      <c r="E95" s="7">
        <f>INDEX(torneos[torneo_id],MATCH(equipos[[#This Row],[fecha]],torneos[inscr_inicio]))</f>
        <v>2</v>
      </c>
      <c r="F95" s="12" t="s">
        <v>213</v>
      </c>
      <c r="G95" s="1">
        <v>43346</v>
      </c>
      <c r="H95" s="35">
        <v>1</v>
      </c>
      <c r="I95" s="4"/>
      <c r="J95" s="4"/>
      <c r="K95" s="4"/>
      <c r="L95" s="4"/>
      <c r="M95" s="4">
        <v>1</v>
      </c>
      <c r="N95" s="4"/>
      <c r="O95" s="4"/>
      <c r="P95" s="4"/>
      <c r="Q95" s="4"/>
      <c r="R95" s="4">
        <v>1</v>
      </c>
      <c r="S95" s="4">
        <v>-1</v>
      </c>
      <c r="U95" s="4" cm="1">
        <f t="array" ref="U95">ABS(equipos[[#This Row],[DD]])*200+ABS(equipos[[#This Row],[DF]])*200+ABS(equipos[[#This Row],[CL]])*200+ABS(equipos[[#This Row],[CG]])*300+_xlfn.SWITCH(equipos[[#This Row],[lugar]],1,500,2,400,3,300,0)</f>
        <v>900</v>
      </c>
    </row>
    <row r="96" spans="1:21" x14ac:dyDescent="0.25">
      <c r="A96" s="14">
        <v>92</v>
      </c>
      <c r="B96" t="s">
        <v>173</v>
      </c>
      <c r="D96" s="2" t="s">
        <v>209</v>
      </c>
      <c r="E96" s="7">
        <f>INDEX(torneos[torneo_id],MATCH(equipos[[#This Row],[fecha]],torneos[inscr_inicio]))</f>
        <v>2</v>
      </c>
      <c r="F96" s="10" t="s">
        <v>213</v>
      </c>
      <c r="G96" s="1">
        <v>43341</v>
      </c>
      <c r="H96" s="35">
        <v>1</v>
      </c>
      <c r="I96" s="4"/>
      <c r="J96" s="4"/>
      <c r="K96" s="4"/>
      <c r="L96" s="4"/>
      <c r="N96" s="4"/>
      <c r="O96" s="4"/>
      <c r="P96" s="4"/>
      <c r="Q96" s="4"/>
      <c r="U96" s="4" cm="1">
        <f t="array" ref="U96">ABS(equipos[[#This Row],[DD]])*200+ABS(equipos[[#This Row],[DF]])*200+ABS(equipos[[#This Row],[CL]])*200+ABS(equipos[[#This Row],[CG]])*300+_xlfn.SWITCH(equipos[[#This Row],[lugar]],1,500,2,400,3,300,0)</f>
        <v>200</v>
      </c>
    </row>
    <row r="97" spans="1:21" x14ac:dyDescent="0.25">
      <c r="A97" s="14">
        <v>91</v>
      </c>
      <c r="B97" t="s">
        <v>174</v>
      </c>
      <c r="D97" s="3" t="s">
        <v>209</v>
      </c>
      <c r="E97" s="7">
        <f>INDEX(torneos[torneo_id],MATCH(equipos[[#This Row],[fecha]],torneos[inscr_inicio]))</f>
        <v>2</v>
      </c>
      <c r="F97" s="12" t="s">
        <v>213</v>
      </c>
      <c r="G97" s="1">
        <v>43339</v>
      </c>
      <c r="H97" s="35">
        <v>1</v>
      </c>
      <c r="I97" s="4"/>
      <c r="J97" s="4"/>
      <c r="K97" s="4"/>
      <c r="L97" s="4"/>
      <c r="N97" s="4"/>
      <c r="O97" s="4"/>
      <c r="P97" s="4"/>
      <c r="Q97" s="4"/>
      <c r="U97" s="4" cm="1">
        <f t="array" ref="U97">ABS(equipos[[#This Row],[DD]])*200+ABS(equipos[[#This Row],[DF]])*200+ABS(equipos[[#This Row],[CL]])*200+ABS(equipos[[#This Row],[CG]])*300+_xlfn.SWITCH(equipos[[#This Row],[lugar]],1,500,2,400,3,300,0)</f>
        <v>200</v>
      </c>
    </row>
    <row r="98" spans="1:21" x14ac:dyDescent="0.25">
      <c r="A98" s="14">
        <v>90</v>
      </c>
      <c r="B98" t="s">
        <v>175</v>
      </c>
      <c r="D98" s="2" t="s">
        <v>209</v>
      </c>
      <c r="E98" s="7">
        <f>INDEX(torneos[torneo_id],MATCH(equipos[[#This Row],[fecha]],torneos[inscr_inicio]))</f>
        <v>2</v>
      </c>
      <c r="F98" s="10" t="s">
        <v>213</v>
      </c>
      <c r="G98" s="1">
        <v>43338</v>
      </c>
      <c r="H98" s="35">
        <v>1</v>
      </c>
      <c r="I98" s="4"/>
      <c r="J98" s="4"/>
      <c r="K98" s="4"/>
      <c r="L98" s="4"/>
      <c r="N98" s="4"/>
      <c r="O98" s="4"/>
      <c r="P98" s="4"/>
      <c r="Q98" s="4"/>
      <c r="U98" s="4" cm="1">
        <f t="array" ref="U98">ABS(equipos[[#This Row],[DD]])*200+ABS(equipos[[#This Row],[DF]])*200+ABS(equipos[[#This Row],[CL]])*200+ABS(equipos[[#This Row],[CG]])*300+_xlfn.SWITCH(equipos[[#This Row],[lugar]],1,500,2,400,3,300,0)</f>
        <v>200</v>
      </c>
    </row>
    <row r="99" spans="1:21" x14ac:dyDescent="0.25">
      <c r="A99" s="14">
        <v>89</v>
      </c>
      <c r="B99" t="s">
        <v>191</v>
      </c>
      <c r="D99" s="2" t="s">
        <v>212</v>
      </c>
      <c r="E99" s="7">
        <f>INDEX(torneos[torneo_id],MATCH(equipos[[#This Row],[fecha]],torneos[inscr_inicio]))</f>
        <v>2</v>
      </c>
      <c r="F99" s="10" t="s">
        <v>213</v>
      </c>
      <c r="G99" s="1">
        <v>43336</v>
      </c>
      <c r="H99" s="35">
        <v>1</v>
      </c>
      <c r="I99" s="4"/>
      <c r="J99" s="4"/>
      <c r="K99" s="4"/>
      <c r="L99" s="4"/>
      <c r="N99" s="4"/>
      <c r="O99" s="4"/>
      <c r="P99" s="4"/>
      <c r="Q99" s="4"/>
      <c r="U99" s="4" cm="1">
        <f t="array" ref="U99">ABS(equipos[[#This Row],[DD]])*200+ABS(equipos[[#This Row],[DF]])*200+ABS(equipos[[#This Row],[CL]])*200+ABS(equipos[[#This Row],[CG]])*300+_xlfn.SWITCH(equipos[[#This Row],[lugar]],1,500,2,400,3,300,0)</f>
        <v>200</v>
      </c>
    </row>
    <row r="100" spans="1:21" x14ac:dyDescent="0.25">
      <c r="A100" s="14">
        <v>88</v>
      </c>
      <c r="B100" t="s">
        <v>192</v>
      </c>
      <c r="D100" s="3" t="s">
        <v>212</v>
      </c>
      <c r="E100" s="7">
        <f>INDEX(torneos[torneo_id],MATCH(equipos[[#This Row],[fecha]],torneos[inscr_inicio]))</f>
        <v>2</v>
      </c>
      <c r="F100" s="12" t="s">
        <v>213</v>
      </c>
      <c r="G100" s="1">
        <v>43336</v>
      </c>
      <c r="H100" s="35">
        <v>0</v>
      </c>
      <c r="I100" s="4"/>
      <c r="J100" s="4"/>
      <c r="K100" s="4"/>
      <c r="L100" s="4"/>
      <c r="N100" s="4"/>
      <c r="O100" s="4"/>
      <c r="P100" s="4"/>
      <c r="Q100" s="4"/>
      <c r="U100" s="4" cm="1">
        <f t="array" ref="U100">ABS(equipos[[#This Row],[DD]])*200+ABS(equipos[[#This Row],[DF]])*200+ABS(equipos[[#This Row],[CL]])*200+ABS(equipos[[#This Row],[CG]])*300+_xlfn.SWITCH(equipos[[#This Row],[lugar]],1,500,2,400,3,300,0)</f>
        <v>0</v>
      </c>
    </row>
    <row r="101" spans="1:21" x14ac:dyDescent="0.25">
      <c r="A101" s="14">
        <v>87</v>
      </c>
      <c r="B101" t="s">
        <v>176</v>
      </c>
      <c r="D101" s="3" t="s">
        <v>209</v>
      </c>
      <c r="E101" s="7">
        <f>INDEX(torneos[torneo_id],MATCH(equipos[[#This Row],[fecha]],torneos[inscr_inicio]))</f>
        <v>2</v>
      </c>
      <c r="F101" s="12" t="s">
        <v>14</v>
      </c>
      <c r="G101" s="1">
        <v>43264</v>
      </c>
      <c r="H101" s="35">
        <v>0</v>
      </c>
      <c r="I101" s="4"/>
      <c r="J101" s="4"/>
      <c r="K101" s="4"/>
      <c r="L101" s="4"/>
      <c r="N101" s="4"/>
      <c r="O101" s="4"/>
      <c r="P101" s="4"/>
      <c r="Q101" s="4"/>
      <c r="U101" s="4" cm="1">
        <f t="array" ref="U101">ABS(equipos[[#This Row],[DD]])*200+ABS(equipos[[#This Row],[DF]])*200+ABS(equipos[[#This Row],[CL]])*200+ABS(equipos[[#This Row],[CG]])*300+_xlfn.SWITCH(equipos[[#This Row],[lugar]],1,500,2,400,3,300,0)</f>
        <v>0</v>
      </c>
    </row>
    <row r="102" spans="1:21" x14ac:dyDescent="0.25">
      <c r="A102" s="14">
        <v>86</v>
      </c>
      <c r="B102" t="s">
        <v>196</v>
      </c>
      <c r="D102" s="3" t="s">
        <v>211</v>
      </c>
      <c r="E102" s="7">
        <f>INDEX(torneos[torneo_id],MATCH(equipos[[#This Row],[fecha]],torneos[inscr_inicio]))</f>
        <v>2</v>
      </c>
      <c r="F102" s="12" t="s">
        <v>14</v>
      </c>
      <c r="G102" s="1">
        <v>43254</v>
      </c>
      <c r="H102" s="35">
        <v>1</v>
      </c>
      <c r="I102" s="4"/>
      <c r="J102" s="4"/>
      <c r="K102" s="4"/>
      <c r="L102" s="4"/>
      <c r="N102" s="4"/>
      <c r="O102" s="4"/>
      <c r="P102" s="4"/>
      <c r="Q102" s="4"/>
      <c r="U102" s="4" cm="1">
        <f t="array" ref="U102">ABS(equipos[[#This Row],[DD]])*200+ABS(equipos[[#This Row],[DF]])*200+ABS(equipos[[#This Row],[CL]])*200+ABS(equipos[[#This Row],[CG]])*300+_xlfn.SWITCH(equipos[[#This Row],[lugar]],1,500,2,400,3,300,0)</f>
        <v>200</v>
      </c>
    </row>
    <row r="103" spans="1:21" x14ac:dyDescent="0.25">
      <c r="A103" s="14">
        <v>85</v>
      </c>
      <c r="B103" t="s">
        <v>197</v>
      </c>
      <c r="D103" s="2" t="s">
        <v>211</v>
      </c>
      <c r="E103" s="7">
        <f>INDEX(torneos[torneo_id],MATCH(equipos[[#This Row],[fecha]],torneos[inscr_inicio]))</f>
        <v>2</v>
      </c>
      <c r="F103" s="10" t="s">
        <v>14</v>
      </c>
      <c r="G103" s="1">
        <v>43254</v>
      </c>
      <c r="H103" s="35">
        <v>1</v>
      </c>
      <c r="I103" s="4"/>
      <c r="J103" s="4"/>
      <c r="K103" s="4"/>
      <c r="L103" s="4"/>
      <c r="N103" s="4"/>
      <c r="O103" s="4"/>
      <c r="P103" s="4"/>
      <c r="Q103" s="4"/>
      <c r="U103" s="4" cm="1">
        <f t="array" ref="U103">ABS(equipos[[#This Row],[DD]])*200+ABS(equipos[[#This Row],[DF]])*200+ABS(equipos[[#This Row],[CL]])*200+ABS(equipos[[#This Row],[CG]])*300+_xlfn.SWITCH(equipos[[#This Row],[lugar]],1,500,2,400,3,300,0)</f>
        <v>200</v>
      </c>
    </row>
    <row r="104" spans="1:21" x14ac:dyDescent="0.25">
      <c r="A104" s="14">
        <v>84</v>
      </c>
      <c r="B104" t="s">
        <v>177</v>
      </c>
      <c r="D104" s="2" t="s">
        <v>209</v>
      </c>
      <c r="E104" s="7">
        <f>INDEX(torneos[torneo_id],MATCH(equipos[[#This Row],[fecha]],torneos[inscr_inicio]))</f>
        <v>2</v>
      </c>
      <c r="F104" s="10" t="s">
        <v>14</v>
      </c>
      <c r="G104" s="1">
        <v>43253</v>
      </c>
      <c r="H104" s="35">
        <v>1</v>
      </c>
      <c r="I104" s="4"/>
      <c r="J104" s="4"/>
      <c r="K104" s="4"/>
      <c r="L104" s="4"/>
      <c r="N104" s="4"/>
      <c r="O104" s="4"/>
      <c r="P104" s="4"/>
      <c r="Q104" s="4"/>
      <c r="U104" s="4" cm="1">
        <f t="array" ref="U104">ABS(equipos[[#This Row],[DD]])*200+ABS(equipos[[#This Row],[DF]])*200+ABS(equipos[[#This Row],[CL]])*200+ABS(equipos[[#This Row],[CG]])*300+_xlfn.SWITCH(equipos[[#This Row],[lugar]],1,500,2,400,3,300,0)</f>
        <v>200</v>
      </c>
    </row>
    <row r="105" spans="1:21" x14ac:dyDescent="0.25">
      <c r="A105" s="14">
        <v>83</v>
      </c>
      <c r="B105" t="s">
        <v>198</v>
      </c>
      <c r="D105" s="3" t="s">
        <v>211</v>
      </c>
      <c r="E105" s="7">
        <f>INDEX(torneos[torneo_id],MATCH(equipos[[#This Row],[fecha]],torneos[inscr_inicio]))</f>
        <v>2</v>
      </c>
      <c r="F105" s="12" t="s">
        <v>14</v>
      </c>
      <c r="G105" s="1">
        <v>43252</v>
      </c>
      <c r="H105" s="35">
        <v>1</v>
      </c>
      <c r="I105" s="4"/>
      <c r="J105" s="4"/>
      <c r="K105" s="4"/>
      <c r="L105" s="4"/>
      <c r="N105" s="4"/>
      <c r="O105" s="4"/>
      <c r="P105" s="4"/>
      <c r="Q105" s="4"/>
      <c r="U105" s="4" cm="1">
        <f t="array" ref="U105">ABS(equipos[[#This Row],[DD]])*200+ABS(equipos[[#This Row],[DF]])*200+ABS(equipos[[#This Row],[CL]])*200+ABS(equipos[[#This Row],[CG]])*300+_xlfn.SWITCH(equipos[[#This Row],[lugar]],1,500,2,400,3,300,0)</f>
        <v>200</v>
      </c>
    </row>
    <row r="106" spans="1:21" x14ac:dyDescent="0.25">
      <c r="A106" s="14">
        <v>82</v>
      </c>
      <c r="B106" t="s">
        <v>178</v>
      </c>
      <c r="D106" s="3" t="s">
        <v>209</v>
      </c>
      <c r="E106" s="7">
        <f>INDEX(torneos[torneo_id],MATCH(equipos[[#This Row],[fecha]],torneos[inscr_inicio]))</f>
        <v>2</v>
      </c>
      <c r="F106" s="12" t="s">
        <v>14</v>
      </c>
      <c r="G106" s="1">
        <v>43248</v>
      </c>
      <c r="H106" s="35">
        <v>1</v>
      </c>
      <c r="I106" s="4"/>
      <c r="J106" s="4"/>
      <c r="K106" s="4"/>
      <c r="L106" s="4"/>
      <c r="M106" s="4">
        <v>1</v>
      </c>
      <c r="N106" s="4"/>
      <c r="O106" s="4"/>
      <c r="P106" s="4"/>
      <c r="Q106" s="4"/>
      <c r="U106" s="4" cm="1">
        <f t="array" ref="U106">ABS(equipos[[#This Row],[DD]])*200+ABS(equipos[[#This Row],[DF]])*200+ABS(equipos[[#This Row],[CL]])*200+ABS(equipos[[#This Row],[CG]])*300+_xlfn.SWITCH(equipos[[#This Row],[lugar]],1,500,2,400,3,300,0)</f>
        <v>400</v>
      </c>
    </row>
    <row r="107" spans="1:21" x14ac:dyDescent="0.25">
      <c r="A107" s="14">
        <v>81</v>
      </c>
      <c r="B107" t="s">
        <v>199</v>
      </c>
      <c r="D107" s="2" t="s">
        <v>211</v>
      </c>
      <c r="E107" s="7">
        <f>INDEX(torneos[torneo_id],MATCH(equipos[[#This Row],[fecha]],torneos[inscr_inicio]))</f>
        <v>2</v>
      </c>
      <c r="F107" s="10" t="s">
        <v>14</v>
      </c>
      <c r="G107" s="1">
        <v>43245</v>
      </c>
      <c r="H107" s="35">
        <v>1</v>
      </c>
      <c r="I107" s="4"/>
      <c r="J107" s="4"/>
      <c r="K107" s="4"/>
      <c r="L107" s="4"/>
      <c r="N107" s="4"/>
      <c r="O107" s="4"/>
      <c r="P107" s="4"/>
      <c r="Q107" s="4"/>
      <c r="U107" s="4" cm="1">
        <f t="array" ref="U107">ABS(equipos[[#This Row],[DD]])*200+ABS(equipos[[#This Row],[DF]])*200+ABS(equipos[[#This Row],[CL]])*200+ABS(equipos[[#This Row],[CG]])*300+_xlfn.SWITCH(equipos[[#This Row],[lugar]],1,500,2,400,3,300,0)</f>
        <v>200</v>
      </c>
    </row>
    <row r="108" spans="1:21" x14ac:dyDescent="0.25">
      <c r="A108" s="14">
        <v>80</v>
      </c>
      <c r="B108" t="s">
        <v>179</v>
      </c>
      <c r="D108" s="2" t="s">
        <v>209</v>
      </c>
      <c r="E108" s="7">
        <f>INDEX(torneos[torneo_id],MATCH(equipos[[#This Row],[fecha]],torneos[inscr_inicio]))</f>
        <v>2</v>
      </c>
      <c r="F108" s="10" t="s">
        <v>14</v>
      </c>
      <c r="G108" s="1">
        <v>43245</v>
      </c>
      <c r="H108" s="35">
        <v>1</v>
      </c>
      <c r="I108" s="4"/>
      <c r="J108" s="4"/>
      <c r="K108" s="4"/>
      <c r="L108" s="4"/>
      <c r="N108" s="4"/>
      <c r="O108" s="4"/>
      <c r="P108" s="4"/>
      <c r="Q108" s="4"/>
      <c r="U108" s="4" cm="1">
        <f t="array" ref="U108">ABS(equipos[[#This Row],[DD]])*200+ABS(equipos[[#This Row],[DF]])*200+ABS(equipos[[#This Row],[CL]])*200+ABS(equipos[[#This Row],[CG]])*300+_xlfn.SWITCH(equipos[[#This Row],[lugar]],1,500,2,400,3,300,0)</f>
        <v>200</v>
      </c>
    </row>
    <row r="109" spans="1:21" x14ac:dyDescent="0.25">
      <c r="A109" s="14">
        <v>79</v>
      </c>
      <c r="B109" t="s">
        <v>180</v>
      </c>
      <c r="D109" s="3" t="s">
        <v>209</v>
      </c>
      <c r="E109" s="7">
        <f>INDEX(torneos[torneo_id],MATCH(equipos[[#This Row],[fecha]],torneos[inscr_inicio]))</f>
        <v>2</v>
      </c>
      <c r="F109" s="12" t="s">
        <v>14</v>
      </c>
      <c r="G109" s="1">
        <v>43242</v>
      </c>
      <c r="H109" s="35">
        <v>1</v>
      </c>
      <c r="I109" s="4"/>
      <c r="J109" s="4"/>
      <c r="K109" s="4"/>
      <c r="L109" s="4"/>
      <c r="N109" s="4"/>
      <c r="O109" s="4"/>
      <c r="P109" s="4"/>
      <c r="Q109" s="4"/>
      <c r="U109" s="4" cm="1">
        <f t="array" ref="U109">ABS(equipos[[#This Row],[DD]])*200+ABS(equipos[[#This Row],[DF]])*200+ABS(equipos[[#This Row],[CL]])*200+ABS(equipos[[#This Row],[CG]])*300+_xlfn.SWITCH(equipos[[#This Row],[lugar]],1,500,2,400,3,300,0)</f>
        <v>200</v>
      </c>
    </row>
    <row r="110" spans="1:21" x14ac:dyDescent="0.25">
      <c r="A110" s="14">
        <v>78</v>
      </c>
      <c r="B110" t="s">
        <v>200</v>
      </c>
      <c r="D110" s="5" t="s">
        <v>211</v>
      </c>
      <c r="E110" s="7">
        <f>INDEX(torneos[torneo_id],MATCH(equipos[[#This Row],[fecha]],torneos[inscr_inicio]))</f>
        <v>2</v>
      </c>
      <c r="F110" s="10" t="s">
        <v>213</v>
      </c>
      <c r="G110" s="1">
        <v>43167</v>
      </c>
      <c r="H110" s="35">
        <v>1</v>
      </c>
      <c r="I110" s="4"/>
      <c r="J110" s="4"/>
      <c r="K110" s="4"/>
      <c r="L110" s="4"/>
      <c r="N110" s="4"/>
      <c r="O110" s="4"/>
      <c r="P110" s="4"/>
      <c r="Q110" s="4"/>
      <c r="U110" s="4" cm="1">
        <f t="array" ref="U110">ABS(equipos[[#This Row],[DD]])*200+ABS(equipos[[#This Row],[DF]])*200+ABS(equipos[[#This Row],[CL]])*200+ABS(equipos[[#This Row],[CG]])*300+_xlfn.SWITCH(equipos[[#This Row],[lugar]],1,500,2,400,3,300,0)</f>
        <v>200</v>
      </c>
    </row>
    <row r="111" spans="1:21" x14ac:dyDescent="0.25">
      <c r="A111" s="14">
        <v>77</v>
      </c>
      <c r="B111" t="s">
        <v>201</v>
      </c>
      <c r="D111" s="2" t="s">
        <v>211</v>
      </c>
      <c r="E111" s="7">
        <f>INDEX(torneos[torneo_id],MATCH(equipos[[#This Row],[fecha]],torneos[inscr_inicio]))</f>
        <v>2</v>
      </c>
      <c r="F111" s="12" t="s">
        <v>213</v>
      </c>
      <c r="G111" s="1">
        <v>43167</v>
      </c>
      <c r="H111" s="35">
        <v>1</v>
      </c>
      <c r="I111" s="4"/>
      <c r="J111" s="4"/>
      <c r="K111" s="4"/>
      <c r="L111" s="4"/>
      <c r="N111" s="4"/>
      <c r="O111" s="4"/>
      <c r="P111" s="4"/>
      <c r="Q111" s="4"/>
      <c r="U111" s="4" cm="1">
        <f t="array" ref="U111">ABS(equipos[[#This Row],[DD]])*200+ABS(equipos[[#This Row],[DF]])*200+ABS(equipos[[#This Row],[CL]])*200+ABS(equipos[[#This Row],[CG]])*300+_xlfn.SWITCH(equipos[[#This Row],[lugar]],1,500,2,400,3,300,0)</f>
        <v>200</v>
      </c>
    </row>
    <row r="112" spans="1:21" x14ac:dyDescent="0.25">
      <c r="A112" s="14">
        <v>76</v>
      </c>
      <c r="B112" t="s">
        <v>202</v>
      </c>
      <c r="D112" s="3" t="s">
        <v>211</v>
      </c>
      <c r="E112" s="7">
        <f>INDEX(torneos[torneo_id],MATCH(equipos[[#This Row],[fecha]],torneos[inscr_inicio]))</f>
        <v>2</v>
      </c>
      <c r="F112" s="10" t="s">
        <v>213</v>
      </c>
      <c r="G112" s="1">
        <v>43157</v>
      </c>
      <c r="H112" s="35">
        <v>1</v>
      </c>
      <c r="I112" s="4"/>
      <c r="J112" s="4"/>
      <c r="K112" s="4"/>
      <c r="L112" s="4"/>
      <c r="M112" s="4">
        <v>1</v>
      </c>
      <c r="N112" s="4"/>
      <c r="O112" s="4"/>
      <c r="P112" s="4"/>
      <c r="Q112" s="4"/>
      <c r="R112" s="4">
        <v>1</v>
      </c>
      <c r="S112" s="4">
        <v>1</v>
      </c>
      <c r="T112" s="4">
        <v>1</v>
      </c>
      <c r="U112" s="4" cm="1">
        <f t="array" ref="U112">ABS(equipos[[#This Row],[DD]])*200+ABS(equipos[[#This Row],[DF]])*200+ABS(equipos[[#This Row],[CL]])*200+ABS(equipos[[#This Row],[CG]])*300+_xlfn.SWITCH(equipos[[#This Row],[lugar]],1,500,2,400,3,300,0)</f>
        <v>1400</v>
      </c>
    </row>
    <row r="113" spans="1:21" x14ac:dyDescent="0.25">
      <c r="A113" s="14">
        <v>74</v>
      </c>
      <c r="B113" t="s">
        <v>203</v>
      </c>
      <c r="D113" s="2" t="s">
        <v>211</v>
      </c>
      <c r="E113" s="7">
        <f>INDEX(torneos[torneo_id],MATCH(equipos[[#This Row],[fecha]],torneos[inscr_inicio]))</f>
        <v>2</v>
      </c>
      <c r="F113" s="12" t="s">
        <v>213</v>
      </c>
      <c r="G113" s="1">
        <v>43157</v>
      </c>
      <c r="H113" s="35">
        <v>1</v>
      </c>
      <c r="I113" s="4"/>
      <c r="J113" s="4"/>
      <c r="K113" s="4"/>
      <c r="L113" s="4"/>
      <c r="M113" s="4">
        <v>1</v>
      </c>
      <c r="N113" s="4"/>
      <c r="O113" s="4"/>
      <c r="P113" s="4"/>
      <c r="Q113" s="4"/>
      <c r="R113" s="4">
        <v>1</v>
      </c>
      <c r="U113" s="4" cm="1">
        <f t="array" ref="U113">ABS(equipos[[#This Row],[DD]])*200+ABS(equipos[[#This Row],[DF]])*200+ABS(equipos[[#This Row],[CL]])*200+ABS(equipos[[#This Row],[CG]])*300+_xlfn.SWITCH(equipos[[#This Row],[lugar]],1,500,2,400,3,300,0)</f>
        <v>600</v>
      </c>
    </row>
    <row r="114" spans="1:21" x14ac:dyDescent="0.25">
      <c r="A114" s="14">
        <v>73</v>
      </c>
      <c r="B114" t="s">
        <v>204</v>
      </c>
      <c r="D114" s="3" t="s">
        <v>211</v>
      </c>
      <c r="E114" s="7">
        <f>INDEX(torneos[torneo_id],MATCH(equipos[[#This Row],[fecha]],torneos[inscr_inicio]))</f>
        <v>2</v>
      </c>
      <c r="F114" s="10" t="s">
        <v>213</v>
      </c>
      <c r="G114" s="1">
        <v>43157</v>
      </c>
      <c r="H114" s="35">
        <v>1</v>
      </c>
      <c r="I114" s="4"/>
      <c r="J114" s="4"/>
      <c r="K114" s="4"/>
      <c r="L114" s="4"/>
      <c r="N114" s="4"/>
      <c r="O114" s="4"/>
      <c r="P114" s="4"/>
      <c r="Q114" s="4"/>
      <c r="U114" s="4" cm="1">
        <f t="array" ref="U114">ABS(equipos[[#This Row],[DD]])*200+ABS(equipos[[#This Row],[DF]])*200+ABS(equipos[[#This Row],[CL]])*200+ABS(equipos[[#This Row],[CG]])*300+_xlfn.SWITCH(equipos[[#This Row],[lugar]],1,500,2,400,3,300,0)</f>
        <v>200</v>
      </c>
    </row>
    <row r="115" spans="1:21" x14ac:dyDescent="0.25">
      <c r="A115" s="14">
        <v>71</v>
      </c>
      <c r="B115" t="s">
        <v>205</v>
      </c>
      <c r="D115" s="2" t="s">
        <v>211</v>
      </c>
      <c r="E115" s="7">
        <f>INDEX(torneos[torneo_id],MATCH(equipos[[#This Row],[fecha]],torneos[inscr_inicio]))</f>
        <v>2</v>
      </c>
      <c r="F115" s="12" t="s">
        <v>213</v>
      </c>
      <c r="G115" s="1">
        <v>43156</v>
      </c>
      <c r="H115" s="35">
        <v>1</v>
      </c>
      <c r="I115" s="4"/>
      <c r="J115" s="4"/>
      <c r="K115" s="4"/>
      <c r="L115" s="4"/>
      <c r="M115" s="4">
        <v>1</v>
      </c>
      <c r="N115" s="4"/>
      <c r="O115" s="4"/>
      <c r="P115" s="4"/>
      <c r="Q115" s="4"/>
      <c r="R115" s="4">
        <v>1</v>
      </c>
      <c r="U115" s="4" cm="1">
        <f t="array" ref="U115">ABS(equipos[[#This Row],[DD]])*200+ABS(equipos[[#This Row],[DF]])*200+ABS(equipos[[#This Row],[CL]])*200+ABS(equipos[[#This Row],[CG]])*300+_xlfn.SWITCH(equipos[[#This Row],[lugar]],1,500,2,400,3,300,0)</f>
        <v>600</v>
      </c>
    </row>
    <row r="116" spans="1:21" x14ac:dyDescent="0.25">
      <c r="A116" s="14">
        <v>70</v>
      </c>
      <c r="B116" t="s">
        <v>181</v>
      </c>
      <c r="D116" s="9" t="s">
        <v>209</v>
      </c>
      <c r="E116" s="7">
        <f>INDEX(torneos[torneo_id],MATCH(equipos[[#This Row],[fecha]],torneos[inscr_inicio]))</f>
        <v>2</v>
      </c>
      <c r="F116" s="12" t="s">
        <v>213</v>
      </c>
      <c r="G116" s="1">
        <v>43156</v>
      </c>
      <c r="H116" s="35">
        <v>1</v>
      </c>
      <c r="I116" s="4"/>
      <c r="J116" s="4"/>
      <c r="K116" s="4"/>
      <c r="L116" s="4"/>
      <c r="N116" s="4"/>
      <c r="O116" s="4"/>
      <c r="P116" s="4"/>
      <c r="Q116" s="4"/>
      <c r="U116" s="4" cm="1">
        <f t="array" ref="U116">ABS(equipos[[#This Row],[DD]])*200+ABS(equipos[[#This Row],[DF]])*200+ABS(equipos[[#This Row],[CL]])*200+ABS(equipos[[#This Row],[CG]])*300+_xlfn.SWITCH(equipos[[#This Row],[lugar]],1,500,2,400,3,300,0)</f>
        <v>200</v>
      </c>
    </row>
    <row r="117" spans="1:21" x14ac:dyDescent="0.25">
      <c r="A117" s="14">
        <v>69</v>
      </c>
      <c r="B117" t="s">
        <v>182</v>
      </c>
      <c r="D117" s="3" t="s">
        <v>209</v>
      </c>
      <c r="E117" s="7">
        <f>INDEX(torneos[torneo_id],MATCH(equipos[[#This Row],[fecha]],torneos[inscr_inicio]))</f>
        <v>2</v>
      </c>
      <c r="F117" s="13" t="s">
        <v>213</v>
      </c>
      <c r="G117" s="1">
        <v>43155</v>
      </c>
      <c r="H117" s="35">
        <v>1</v>
      </c>
      <c r="I117" s="4"/>
      <c r="J117" s="4"/>
      <c r="K117" s="4"/>
      <c r="L117" s="4"/>
      <c r="N117" s="4"/>
      <c r="O117" s="4"/>
      <c r="P117" s="4"/>
      <c r="Q117" s="4"/>
      <c r="U117" s="4" cm="1">
        <f t="array" ref="U117">ABS(equipos[[#This Row],[DD]])*200+ABS(equipos[[#This Row],[DF]])*200+ABS(equipos[[#This Row],[CL]])*200+ABS(equipos[[#This Row],[CG]])*300+_xlfn.SWITCH(equipos[[#This Row],[lugar]],1,500,2,400,3,300,0)</f>
        <v>200</v>
      </c>
    </row>
    <row r="118" spans="1:21" x14ac:dyDescent="0.25">
      <c r="A118" s="14">
        <v>68</v>
      </c>
      <c r="B118" t="s">
        <v>169</v>
      </c>
      <c r="D118" s="2" t="s">
        <v>209</v>
      </c>
      <c r="E118" s="7">
        <f>INDEX(torneos[torneo_id],MATCH(equipos[[#This Row],[fecha]],torneos[inscr_inicio]))</f>
        <v>2</v>
      </c>
      <c r="F118" s="12" t="s">
        <v>213</v>
      </c>
      <c r="G118" s="1">
        <v>43151</v>
      </c>
      <c r="H118" s="35">
        <v>1</v>
      </c>
      <c r="I118" s="4"/>
      <c r="J118" s="4"/>
      <c r="K118" s="4"/>
      <c r="L118" s="4"/>
      <c r="M118" s="4">
        <v>1</v>
      </c>
      <c r="N118" s="4"/>
      <c r="O118" s="4"/>
      <c r="P118" s="34"/>
      <c r="Q118" s="4"/>
      <c r="R118" s="4">
        <v>1</v>
      </c>
      <c r="S118" s="4">
        <v>-1</v>
      </c>
      <c r="U118" s="4" cm="1">
        <f t="array" ref="U118">ABS(equipos[[#This Row],[DD]])*200+ABS(equipos[[#This Row],[DF]])*200+ABS(equipos[[#This Row],[CL]])*200+ABS(equipos[[#This Row],[CG]])*300+_xlfn.SWITCH(equipos[[#This Row],[lugar]],1,500,2,400,3,300,0)</f>
        <v>900</v>
      </c>
    </row>
    <row r="119" spans="1:21" x14ac:dyDescent="0.25">
      <c r="A119" s="14">
        <v>67</v>
      </c>
      <c r="B119" t="s">
        <v>183</v>
      </c>
      <c r="D119" s="3" t="s">
        <v>209</v>
      </c>
      <c r="E119" s="7">
        <f>INDEX(torneos[torneo_id],MATCH(equipos[[#This Row],[fecha]],torneos[inscr_inicio]))</f>
        <v>2</v>
      </c>
      <c r="F119" s="10" t="s">
        <v>213</v>
      </c>
      <c r="G119" s="1">
        <v>43151</v>
      </c>
      <c r="H119" s="35">
        <v>1</v>
      </c>
      <c r="I119" s="4"/>
      <c r="J119" s="4"/>
      <c r="K119" s="4"/>
      <c r="L119" s="4"/>
      <c r="M119" s="4">
        <v>1</v>
      </c>
      <c r="N119" s="4"/>
      <c r="O119" s="4"/>
      <c r="P119" s="4"/>
      <c r="Q119" s="4"/>
      <c r="R119" s="4">
        <v>1</v>
      </c>
      <c r="S119" s="4">
        <v>-1</v>
      </c>
      <c r="U119" s="4" cm="1">
        <f t="array" ref="U119">ABS(equipos[[#This Row],[DD]])*200+ABS(equipos[[#This Row],[DF]])*200+ABS(equipos[[#This Row],[CL]])*200+ABS(equipos[[#This Row],[CG]])*300+_xlfn.SWITCH(equipos[[#This Row],[lugar]],1,500,2,400,3,300,0)</f>
        <v>900</v>
      </c>
    </row>
    <row r="120" spans="1:21" x14ac:dyDescent="0.25">
      <c r="A120" s="14">
        <v>66</v>
      </c>
      <c r="B120" t="s">
        <v>193</v>
      </c>
      <c r="D120" s="2" t="s">
        <v>210</v>
      </c>
      <c r="E120" s="7">
        <f>INDEX(torneos[torneo_id],MATCH(equipos[[#This Row],[fecha]],torneos[inscr_inicio]))</f>
        <v>2</v>
      </c>
      <c r="F120" s="12" t="s">
        <v>213</v>
      </c>
      <c r="G120" s="1">
        <v>43150</v>
      </c>
      <c r="H120" s="35">
        <v>1</v>
      </c>
      <c r="I120" s="4"/>
      <c r="J120" s="4"/>
      <c r="K120" s="4"/>
      <c r="L120" s="4"/>
      <c r="N120" s="4"/>
      <c r="O120" s="4"/>
      <c r="P120" s="4"/>
      <c r="Q120" s="4"/>
      <c r="U120" s="4" cm="1">
        <f t="array" ref="U120">ABS(equipos[[#This Row],[DD]])*200+ABS(equipos[[#This Row],[DF]])*200+ABS(equipos[[#This Row],[CL]])*200+ABS(equipos[[#This Row],[CG]])*300+_xlfn.SWITCH(equipos[[#This Row],[lugar]],1,500,2,400,3,300,0)</f>
        <v>200</v>
      </c>
    </row>
    <row r="121" spans="1:21" x14ac:dyDescent="0.25">
      <c r="A121" s="14">
        <v>64</v>
      </c>
      <c r="B121" t="s">
        <v>165</v>
      </c>
      <c r="D121" s="2" t="s">
        <v>209</v>
      </c>
      <c r="E121" s="7">
        <f>INDEX(torneos[torneo_id],MATCH(equipos[[#This Row],[fecha]],torneos[inscr_inicio]))</f>
        <v>2</v>
      </c>
      <c r="F121" s="12" t="s">
        <v>213</v>
      </c>
      <c r="G121" s="1">
        <v>43150</v>
      </c>
      <c r="H121" s="35">
        <v>1</v>
      </c>
      <c r="I121" s="4"/>
      <c r="J121" s="4"/>
      <c r="K121" s="4"/>
      <c r="L121" s="4"/>
      <c r="M121" s="4">
        <v>1</v>
      </c>
      <c r="N121" s="4"/>
      <c r="O121" s="4"/>
      <c r="P121" s="4"/>
      <c r="Q121" s="4"/>
      <c r="R121" s="4">
        <v>1</v>
      </c>
      <c r="S121" s="4">
        <v>-1</v>
      </c>
      <c r="U121" s="4" cm="1">
        <f t="array" ref="U121">ABS(equipos[[#This Row],[DD]])*200+ABS(equipos[[#This Row],[DF]])*200+ABS(equipos[[#This Row],[CL]])*200+ABS(equipos[[#This Row],[CG]])*300+_xlfn.SWITCH(equipos[[#This Row],[lugar]],1,500,2,400,3,300,0)</f>
        <v>900</v>
      </c>
    </row>
    <row r="122" spans="1:21" x14ac:dyDescent="0.25">
      <c r="A122" s="14">
        <v>62</v>
      </c>
      <c r="B122" t="s">
        <v>184</v>
      </c>
      <c r="D122" s="3" t="s">
        <v>209</v>
      </c>
      <c r="E122" s="7">
        <f>INDEX(torneos[torneo_id],MATCH(equipos[[#This Row],[fecha]],torneos[inscr_inicio]))</f>
        <v>2</v>
      </c>
      <c r="F122" s="10" t="s">
        <v>213</v>
      </c>
      <c r="G122" s="1">
        <v>43148</v>
      </c>
      <c r="H122" s="35">
        <v>1</v>
      </c>
      <c r="I122" s="4"/>
      <c r="J122" s="4"/>
      <c r="K122" s="4"/>
      <c r="L122" s="4"/>
      <c r="M122" s="4">
        <v>1</v>
      </c>
      <c r="N122" s="4"/>
      <c r="O122" s="4"/>
      <c r="P122" s="4"/>
      <c r="Q122" s="4"/>
      <c r="R122" s="4">
        <v>1</v>
      </c>
      <c r="S122" s="4">
        <v>-1</v>
      </c>
      <c r="U122" s="4" cm="1">
        <f t="array" ref="U122">ABS(equipos[[#This Row],[DD]])*200+ABS(equipos[[#This Row],[DF]])*200+ABS(equipos[[#This Row],[CL]])*200+ABS(equipos[[#This Row],[CG]])*300+_xlfn.SWITCH(equipos[[#This Row],[lugar]],1,500,2,400,3,300,0)</f>
        <v>900</v>
      </c>
    </row>
    <row r="123" spans="1:21" x14ac:dyDescent="0.25">
      <c r="A123" s="14">
        <v>61</v>
      </c>
      <c r="B123" t="s">
        <v>126</v>
      </c>
      <c r="D123" s="2" t="s">
        <v>209</v>
      </c>
      <c r="E123" s="7">
        <f>INDEX(torneos[torneo_id],MATCH(equipos[[#This Row],[fecha]],torneos[inscr_inicio]))</f>
        <v>2</v>
      </c>
      <c r="F123" s="12" t="s">
        <v>213</v>
      </c>
      <c r="G123" s="1">
        <v>43147</v>
      </c>
      <c r="H123" s="35">
        <v>1</v>
      </c>
      <c r="I123" s="4"/>
      <c r="J123" s="4"/>
      <c r="K123" s="4"/>
      <c r="L123" s="4"/>
      <c r="M123" s="4">
        <v>1</v>
      </c>
      <c r="N123" s="4"/>
      <c r="O123" s="4"/>
      <c r="P123" s="4"/>
      <c r="Q123" s="4"/>
      <c r="R123" s="4">
        <v>1</v>
      </c>
      <c r="S123" s="4">
        <v>-1</v>
      </c>
      <c r="U123" s="4" cm="1">
        <f t="array" ref="U123">ABS(equipos[[#This Row],[DD]])*200+ABS(equipos[[#This Row],[DF]])*200+ABS(equipos[[#This Row],[CL]])*200+ABS(equipos[[#This Row],[CG]])*300+_xlfn.SWITCH(equipos[[#This Row],[lugar]],1,500,2,400,3,300,0)</f>
        <v>900</v>
      </c>
    </row>
    <row r="124" spans="1:21" x14ac:dyDescent="0.25">
      <c r="A124" s="14">
        <v>60</v>
      </c>
      <c r="B124" t="s">
        <v>206</v>
      </c>
      <c r="D124" s="3" t="s">
        <v>211</v>
      </c>
      <c r="E124" s="7">
        <f>INDEX(torneos[torneo_id],MATCH(equipos[[#This Row],[fecha]],torneos[inscr_inicio]))</f>
        <v>2</v>
      </c>
      <c r="F124" s="10" t="s">
        <v>213</v>
      </c>
      <c r="G124" s="1">
        <v>43147</v>
      </c>
      <c r="H124" s="35">
        <v>1</v>
      </c>
      <c r="I124" s="4"/>
      <c r="J124" s="4"/>
      <c r="K124" s="4"/>
      <c r="L124" s="4"/>
      <c r="N124" s="4"/>
      <c r="O124" s="4"/>
      <c r="P124" s="4"/>
      <c r="Q124" s="4"/>
      <c r="U124" s="4" cm="1">
        <f t="array" ref="U124">ABS(equipos[[#This Row],[DD]])*200+ABS(equipos[[#This Row],[DF]])*200+ABS(equipos[[#This Row],[CL]])*200+ABS(equipos[[#This Row],[CG]])*300+_xlfn.SWITCH(equipos[[#This Row],[lugar]],1,500,2,400,3,300,0)</f>
        <v>200</v>
      </c>
    </row>
    <row r="125" spans="1:21" x14ac:dyDescent="0.25">
      <c r="A125" s="14">
        <v>59</v>
      </c>
      <c r="B125" t="s">
        <v>207</v>
      </c>
      <c r="D125" s="9" t="s">
        <v>211</v>
      </c>
      <c r="E125" s="7">
        <f>INDEX(torneos[torneo_id],MATCH(equipos[[#This Row],[fecha]],torneos[inscr_inicio]))</f>
        <v>2</v>
      </c>
      <c r="F125" s="12" t="s">
        <v>213</v>
      </c>
      <c r="G125" s="1">
        <v>43147</v>
      </c>
      <c r="H125" s="35">
        <v>1</v>
      </c>
      <c r="I125" s="4"/>
      <c r="J125" s="4"/>
      <c r="K125" s="4"/>
      <c r="L125" s="4"/>
      <c r="M125" s="4">
        <v>1</v>
      </c>
      <c r="N125" s="4"/>
      <c r="O125" s="4"/>
      <c r="P125" s="4"/>
      <c r="Q125" s="4"/>
      <c r="R125" s="4">
        <v>1</v>
      </c>
      <c r="U125" s="4" cm="1">
        <f t="array" ref="U125">ABS(equipos[[#This Row],[DD]])*200+ABS(equipos[[#This Row],[DF]])*200+ABS(equipos[[#This Row],[CL]])*200+ABS(equipos[[#This Row],[CG]])*300+_xlfn.SWITCH(equipos[[#This Row],[lugar]],1,500,2,400,3,300,0)</f>
        <v>600</v>
      </c>
    </row>
    <row r="126" spans="1:21" x14ac:dyDescent="0.25">
      <c r="A126" s="14">
        <v>57</v>
      </c>
      <c r="B126" t="s">
        <v>208</v>
      </c>
      <c r="D126" s="5" t="s">
        <v>211</v>
      </c>
      <c r="E126" s="7">
        <f>INDEX(torneos[torneo_id],MATCH(equipos[[#This Row],[fecha]],torneos[inscr_inicio]))</f>
        <v>2</v>
      </c>
      <c r="F126" s="13" t="s">
        <v>213</v>
      </c>
      <c r="G126" s="1">
        <v>43146</v>
      </c>
      <c r="H126" s="35">
        <v>1</v>
      </c>
      <c r="I126" s="4"/>
      <c r="J126" s="4"/>
      <c r="K126" s="4"/>
      <c r="L126" s="4"/>
      <c r="N126" s="4"/>
      <c r="O126" s="4"/>
      <c r="P126" s="4"/>
      <c r="Q126" s="4"/>
      <c r="U126" s="4" cm="1">
        <f t="array" ref="U126">ABS(equipos[[#This Row],[DD]])*200+ABS(equipos[[#This Row],[DF]])*200+ABS(equipos[[#This Row],[CL]])*200+ABS(equipos[[#This Row],[CG]])*300+_xlfn.SWITCH(equipos[[#This Row],[lugar]],1,500,2,400,3,300,0)</f>
        <v>200</v>
      </c>
    </row>
    <row r="127" spans="1:21" x14ac:dyDescent="0.25">
      <c r="A127" s="14">
        <v>56</v>
      </c>
      <c r="B127" t="s">
        <v>185</v>
      </c>
      <c r="D127" s="3" t="s">
        <v>209</v>
      </c>
      <c r="E127" s="7">
        <f>INDEX(torneos[torneo_id],MATCH(equipos[[#This Row],[fecha]],torneos[inscr_inicio]))</f>
        <v>2</v>
      </c>
      <c r="F127" s="10" t="s">
        <v>213</v>
      </c>
      <c r="G127" s="1">
        <v>43146</v>
      </c>
      <c r="H127" s="35">
        <v>1</v>
      </c>
      <c r="I127" s="4"/>
      <c r="J127" s="4"/>
      <c r="K127" s="4"/>
      <c r="L127" s="4"/>
      <c r="M127" s="4">
        <v>1</v>
      </c>
      <c r="N127" s="4"/>
      <c r="O127" s="4"/>
      <c r="P127" s="4"/>
      <c r="Q127" s="4"/>
      <c r="R127" s="4">
        <v>1</v>
      </c>
      <c r="S127" s="4">
        <v>-1</v>
      </c>
      <c r="U127" s="4" cm="1">
        <f t="array" ref="U127">ABS(equipos[[#This Row],[DD]])*200+ABS(equipos[[#This Row],[DF]])*200+ABS(equipos[[#This Row],[CL]])*200+ABS(equipos[[#This Row],[CG]])*300+_xlfn.SWITCH(equipos[[#This Row],[lugar]],1,500,2,400,3,300,0)</f>
        <v>900</v>
      </c>
    </row>
    <row r="128" spans="1:21" x14ac:dyDescent="0.25">
      <c r="A128" s="14">
        <v>55</v>
      </c>
      <c r="B128" t="s">
        <v>186</v>
      </c>
      <c r="D128" s="26" t="s">
        <v>209</v>
      </c>
      <c r="E128" s="7">
        <f>INDEX(torneos[torneo_id],MATCH(equipos[[#This Row],[fecha]],torneos[inscr_inicio]))</f>
        <v>2</v>
      </c>
      <c r="F128" s="12" t="s">
        <v>213</v>
      </c>
      <c r="G128" s="1">
        <v>43144</v>
      </c>
      <c r="H128" s="35">
        <v>1</v>
      </c>
      <c r="I128" s="4"/>
      <c r="J128" s="4"/>
      <c r="K128" s="4"/>
      <c r="L128" s="4"/>
      <c r="M128" s="4">
        <v>1</v>
      </c>
      <c r="N128" s="4"/>
      <c r="O128" s="4"/>
      <c r="P128" s="4"/>
      <c r="Q128" s="4"/>
      <c r="R128" s="4">
        <v>1</v>
      </c>
      <c r="S128" s="4">
        <v>-1</v>
      </c>
      <c r="U128" s="4" cm="1">
        <f t="array" ref="U128">ABS(equipos[[#This Row],[DD]])*200+ABS(equipos[[#This Row],[DF]])*200+ABS(equipos[[#This Row],[CL]])*200+ABS(equipos[[#This Row],[CG]])*300+_xlfn.SWITCH(equipos[[#This Row],[lugar]],1,500,2,400,3,300,0)</f>
        <v>900</v>
      </c>
    </row>
    <row r="129" spans="1:21" x14ac:dyDescent="0.25">
      <c r="A129" s="14">
        <v>54</v>
      </c>
      <c r="B129" t="s">
        <v>187</v>
      </c>
      <c r="D129" s="5" t="s">
        <v>209</v>
      </c>
      <c r="E129" s="7">
        <f>INDEX(torneos[torneo_id],MATCH(equipos[[#This Row],[fecha]],torneos[inscr_inicio]))</f>
        <v>2</v>
      </c>
      <c r="F129" s="27" t="s">
        <v>213</v>
      </c>
      <c r="G129" s="1">
        <v>43144</v>
      </c>
      <c r="H129" s="35">
        <v>1</v>
      </c>
      <c r="I129" s="4"/>
      <c r="J129" s="4"/>
      <c r="K129" s="4"/>
      <c r="L129" s="4"/>
      <c r="N129" s="4"/>
      <c r="O129" s="4"/>
      <c r="P129" s="4"/>
      <c r="Q129" s="4"/>
      <c r="U129" s="4" cm="1">
        <f t="array" ref="U129">ABS(equipos[[#This Row],[DD]])*200+ABS(equipos[[#This Row],[DF]])*200+ABS(equipos[[#This Row],[CL]])*200+ABS(equipos[[#This Row],[CG]])*300+_xlfn.SWITCH(equipos[[#This Row],[lugar]],1,500,2,400,3,300,0)</f>
        <v>200</v>
      </c>
    </row>
    <row r="130" spans="1:21" x14ac:dyDescent="0.25">
      <c r="A130" s="14">
        <v>53</v>
      </c>
      <c r="B130" t="s">
        <v>106</v>
      </c>
      <c r="D130" s="9" t="s">
        <v>209</v>
      </c>
      <c r="E130" s="7">
        <f>INDEX(torneos[torneo_id],MATCH(equipos[[#This Row],[fecha]],torneos[inscr_inicio]))</f>
        <v>2</v>
      </c>
      <c r="F130" s="22" t="s">
        <v>213</v>
      </c>
      <c r="G130" s="1">
        <v>43144</v>
      </c>
      <c r="H130" s="35">
        <v>1</v>
      </c>
      <c r="I130" s="4"/>
      <c r="J130" s="4"/>
      <c r="K130" s="4"/>
      <c r="L130" s="4"/>
      <c r="M130" s="4">
        <v>1</v>
      </c>
      <c r="N130" s="4"/>
      <c r="O130" s="4"/>
      <c r="P130" s="4"/>
      <c r="Q130" s="4"/>
      <c r="R130" s="4">
        <v>1</v>
      </c>
      <c r="S130" s="4">
        <v>1</v>
      </c>
      <c r="U130" s="4" cm="1">
        <f t="array" ref="U130">ABS(equipos[[#This Row],[DD]])*200+ABS(equipos[[#This Row],[DF]])*200+ABS(equipos[[#This Row],[CL]])*200+ABS(equipos[[#This Row],[CG]])*300+_xlfn.SWITCH(equipos[[#This Row],[lugar]],1,500,2,400,3,300,0)</f>
        <v>900</v>
      </c>
    </row>
    <row r="131" spans="1:21" x14ac:dyDescent="0.25">
      <c r="A131" s="14">
        <v>52</v>
      </c>
      <c r="B131" t="s">
        <v>188</v>
      </c>
      <c r="D131" s="5" t="s">
        <v>209</v>
      </c>
      <c r="E131" s="7">
        <f>INDEX(torneos[torneo_id],MATCH(equipos[[#This Row],[fecha]],torneos[inscr_inicio]))</f>
        <v>2</v>
      </c>
      <c r="F131" s="13" t="s">
        <v>213</v>
      </c>
      <c r="G131" s="1">
        <v>43144</v>
      </c>
      <c r="H131" s="35">
        <v>1</v>
      </c>
      <c r="I131" s="4"/>
      <c r="J131" s="4"/>
      <c r="K131" s="4"/>
      <c r="L131" s="4"/>
      <c r="M131" s="4">
        <v>1</v>
      </c>
      <c r="N131" s="4"/>
      <c r="O131" s="4"/>
      <c r="P131" s="4"/>
      <c r="Q131" s="4"/>
      <c r="R131" s="4">
        <v>1</v>
      </c>
      <c r="S131" s="4">
        <v>1</v>
      </c>
      <c r="U131" s="4" cm="1">
        <f t="array" ref="U131">ABS(equipos[[#This Row],[DD]])*200+ABS(equipos[[#This Row],[DF]])*200+ABS(equipos[[#This Row],[CL]])*200+ABS(equipos[[#This Row],[CG]])*300+_xlfn.SWITCH(equipos[[#This Row],[lugar]],1,500,2,400,3,300,0)</f>
        <v>900</v>
      </c>
    </row>
    <row r="132" spans="1:21" x14ac:dyDescent="0.25">
      <c r="A132" s="4">
        <v>965</v>
      </c>
      <c r="B132" t="s">
        <v>468</v>
      </c>
      <c r="D132" t="s">
        <v>210</v>
      </c>
      <c r="E132" s="11">
        <f>INDEX(torneos[torneo_id],MATCH(equipos[[#This Row],[fecha]],torneos[inscr_inicio]))</f>
        <v>1</v>
      </c>
      <c r="F132" s="18" t="s">
        <v>14</v>
      </c>
      <c r="G132" s="1">
        <v>42878.626840277779</v>
      </c>
      <c r="H132" s="35">
        <v>1</v>
      </c>
      <c r="I132" s="4"/>
      <c r="J132" s="4"/>
      <c r="K132" s="4"/>
      <c r="L132" s="4"/>
      <c r="M132" s="4">
        <v>1</v>
      </c>
      <c r="N132" s="4"/>
      <c r="O132" s="4"/>
      <c r="P132" s="4"/>
      <c r="Q132" s="4"/>
      <c r="R132" s="4">
        <v>1</v>
      </c>
      <c r="S132" s="4">
        <v>1</v>
      </c>
      <c r="T132" s="4">
        <v>1</v>
      </c>
      <c r="U132" s="11" cm="1">
        <f t="array" ref="U132">ABS(equipos[[#This Row],[DD]])*200+ABS(equipos[[#This Row],[DF]])*200+ABS(equipos[[#This Row],[CL]])*200+ABS(equipos[[#This Row],[CG]])*300+_xlfn.SWITCH(equipos[[#This Row],[lugar]],1,500,2,400,3,300,0)</f>
        <v>1400</v>
      </c>
    </row>
    <row r="133" spans="1:21" x14ac:dyDescent="0.25">
      <c r="A133" s="4">
        <v>963</v>
      </c>
      <c r="B133" t="s">
        <v>467</v>
      </c>
      <c r="D133" s="21" t="s">
        <v>211</v>
      </c>
      <c r="E133" s="11">
        <f>INDEX(torneos[torneo_id],MATCH(equipos[[#This Row],[fecha]],torneos[inscr_inicio]))</f>
        <v>1</v>
      </c>
      <c r="F133" s="18" t="s">
        <v>14</v>
      </c>
      <c r="G133" s="23">
        <v>42878.623541666668</v>
      </c>
      <c r="H133" s="35">
        <v>1</v>
      </c>
      <c r="I133" s="4"/>
      <c r="J133" s="4"/>
      <c r="K133" s="4"/>
      <c r="L133" s="4"/>
      <c r="M133" s="4">
        <v>1</v>
      </c>
      <c r="N133" s="4"/>
      <c r="O133" s="4"/>
      <c r="P133" s="4"/>
      <c r="Q133" s="4"/>
      <c r="R133" s="4">
        <v>1</v>
      </c>
      <c r="S133" s="4">
        <v>-1</v>
      </c>
      <c r="U133" s="11" cm="1">
        <f t="array" ref="U133">ABS(equipos[[#This Row],[DD]])*200+ABS(equipos[[#This Row],[DF]])*200+ABS(equipos[[#This Row],[CL]])*200+ABS(equipos[[#This Row],[CG]])*300+_xlfn.SWITCH(equipos[[#This Row],[lugar]],1,500,2,400,3,300,0)</f>
        <v>900</v>
      </c>
    </row>
    <row r="134" spans="1:21" x14ac:dyDescent="0.25">
      <c r="A134" s="4">
        <v>962</v>
      </c>
      <c r="B134" t="s">
        <v>466</v>
      </c>
      <c r="D134" t="s">
        <v>211</v>
      </c>
      <c r="E134" s="11">
        <f>INDEX(torneos[torneo_id],MATCH(equipos[[#This Row],[fecha]],torneos[inscr_inicio]))</f>
        <v>1</v>
      </c>
      <c r="F134" s="18" t="s">
        <v>14</v>
      </c>
      <c r="G134" s="1">
        <v>42909.901736111111</v>
      </c>
      <c r="H134" s="35">
        <v>1</v>
      </c>
      <c r="I134" s="4"/>
      <c r="J134" s="4"/>
      <c r="K134" s="4"/>
      <c r="L134" s="4"/>
      <c r="M134" s="4">
        <v>1</v>
      </c>
      <c r="N134" s="4"/>
      <c r="O134" s="4"/>
      <c r="P134" s="4"/>
      <c r="Q134" s="4"/>
      <c r="R134" s="4">
        <v>1</v>
      </c>
      <c r="S134" s="4">
        <v>-1</v>
      </c>
      <c r="U134" s="11" cm="1">
        <f t="array" ref="U134">ABS(equipos[[#This Row],[DD]])*200+ABS(equipos[[#This Row],[DF]])*200+ABS(equipos[[#This Row],[CL]])*200+ABS(equipos[[#This Row],[CG]])*300+_xlfn.SWITCH(equipos[[#This Row],[lugar]],1,500,2,400,3,300,0)</f>
        <v>900</v>
      </c>
    </row>
    <row r="135" spans="1:21" x14ac:dyDescent="0.25">
      <c r="A135" s="4">
        <v>961</v>
      </c>
      <c r="B135" t="s">
        <v>465</v>
      </c>
      <c r="D135" s="21" t="s">
        <v>209</v>
      </c>
      <c r="E135" s="11">
        <f>INDEX(torneos[torneo_id],MATCH(equipos[[#This Row],[fecha]],torneos[inscr_inicio]))</f>
        <v>1</v>
      </c>
      <c r="F135" s="18" t="s">
        <v>14</v>
      </c>
      <c r="G135" s="23">
        <v>42909.995312500003</v>
      </c>
      <c r="H135" s="35">
        <v>1</v>
      </c>
      <c r="I135" s="4"/>
      <c r="J135" s="4"/>
      <c r="K135" s="4"/>
      <c r="L135" s="4"/>
      <c r="M135" s="4">
        <v>1</v>
      </c>
      <c r="N135" s="4"/>
      <c r="O135" s="4"/>
      <c r="P135" s="4"/>
      <c r="Q135" s="4"/>
      <c r="R135" s="4">
        <v>1</v>
      </c>
      <c r="S135" s="4">
        <v>1</v>
      </c>
      <c r="T135" s="4">
        <v>1</v>
      </c>
      <c r="U135" s="11" cm="1">
        <f t="array" ref="U135">ABS(equipos[[#This Row],[DD]])*200+ABS(equipos[[#This Row],[DF]])*200+ABS(equipos[[#This Row],[CL]])*200+ABS(equipos[[#This Row],[CG]])*300+_xlfn.SWITCH(equipos[[#This Row],[lugar]],1,500,2,400,3,300,0)</f>
        <v>1400</v>
      </c>
    </row>
    <row r="136" spans="1:21" x14ac:dyDescent="0.25">
      <c r="A136" s="4">
        <v>959</v>
      </c>
      <c r="B136" t="s">
        <v>463</v>
      </c>
      <c r="D136" s="21" t="s">
        <v>209</v>
      </c>
      <c r="E136" s="11">
        <f>INDEX(torneos[torneo_id],MATCH(equipos[[#This Row],[fecha]],torneos[inscr_inicio]))</f>
        <v>1</v>
      </c>
      <c r="F136" s="18" t="s">
        <v>14</v>
      </c>
      <c r="G136" s="23">
        <v>42910.60560185185</v>
      </c>
      <c r="H136" s="35">
        <v>1</v>
      </c>
      <c r="I136" s="4"/>
      <c r="J136" s="4"/>
      <c r="K136" s="4"/>
      <c r="L136" s="4"/>
      <c r="M136" s="4">
        <v>1</v>
      </c>
      <c r="N136" s="4"/>
      <c r="O136" s="4"/>
      <c r="P136" s="4"/>
      <c r="Q136" s="4"/>
      <c r="R136" s="4">
        <v>1</v>
      </c>
      <c r="S136" s="4">
        <v>0</v>
      </c>
      <c r="U136" s="11" cm="1">
        <f t="array" ref="U136">ABS(equipos[[#This Row],[DD]])*200+ABS(equipos[[#This Row],[DF]])*200+ABS(equipos[[#This Row],[CL]])*200+ABS(equipos[[#This Row],[CG]])*300+_xlfn.SWITCH(equipos[[#This Row],[lugar]],1,500,2,400,3,300,0)</f>
        <v>600</v>
      </c>
    </row>
    <row r="137" spans="1:21" x14ac:dyDescent="0.25">
      <c r="A137" s="4">
        <v>958</v>
      </c>
      <c r="B137" t="s">
        <v>462</v>
      </c>
      <c r="D137" t="s">
        <v>209</v>
      </c>
      <c r="E137" s="11">
        <f>INDEX(torneos[torneo_id],MATCH(equipos[[#This Row],[fecha]],torneos[inscr_inicio]))</f>
        <v>1</v>
      </c>
      <c r="F137" s="18" t="s">
        <v>14</v>
      </c>
      <c r="G137" s="1">
        <v>42910.420856481483</v>
      </c>
      <c r="H137" s="35">
        <v>1</v>
      </c>
      <c r="I137" s="4"/>
      <c r="J137" s="4"/>
      <c r="K137" s="4"/>
      <c r="L137" s="4"/>
      <c r="M137" s="4">
        <v>1</v>
      </c>
      <c r="N137" s="4"/>
      <c r="O137" s="4"/>
      <c r="P137" s="4"/>
      <c r="Q137" s="4"/>
      <c r="R137" s="4">
        <v>1</v>
      </c>
      <c r="S137" s="4">
        <v>0</v>
      </c>
      <c r="U137" s="11" cm="1">
        <f t="array" ref="U137">ABS(equipos[[#This Row],[DD]])*200+ABS(equipos[[#This Row],[DF]])*200+ABS(equipos[[#This Row],[CL]])*200+ABS(equipos[[#This Row],[CG]])*300+_xlfn.SWITCH(equipos[[#This Row],[lugar]],1,500,2,400,3,300,0)</f>
        <v>600</v>
      </c>
    </row>
    <row r="138" spans="1:21" x14ac:dyDescent="0.25">
      <c r="A138" s="4">
        <v>957</v>
      </c>
      <c r="B138" t="s">
        <v>461</v>
      </c>
      <c r="D138" s="21" t="s">
        <v>209</v>
      </c>
      <c r="E138" s="11">
        <f>INDEX(torneos[torneo_id],MATCH(equipos[[#This Row],[fecha]],torneos[inscr_inicio]))</f>
        <v>1</v>
      </c>
      <c r="F138" s="18" t="s">
        <v>14</v>
      </c>
      <c r="G138" s="23">
        <v>42909.513854166667</v>
      </c>
      <c r="H138" s="35">
        <v>1</v>
      </c>
      <c r="I138" s="4"/>
      <c r="J138" s="4"/>
      <c r="K138" s="4"/>
      <c r="L138" s="4"/>
      <c r="M138" s="4">
        <v>1</v>
      </c>
      <c r="N138" s="4"/>
      <c r="O138" s="4"/>
      <c r="P138" s="4"/>
      <c r="Q138" s="4"/>
      <c r="R138" s="4">
        <v>1</v>
      </c>
      <c r="S138" s="4">
        <v>0</v>
      </c>
      <c r="U138" s="11" cm="1">
        <f t="array" ref="U138">ABS(equipos[[#This Row],[DD]])*200+ABS(equipos[[#This Row],[DF]])*200+ABS(equipos[[#This Row],[CL]])*200+ABS(equipos[[#This Row],[CG]])*300+_xlfn.SWITCH(equipos[[#This Row],[lugar]],1,500,2,400,3,300,0)</f>
        <v>600</v>
      </c>
    </row>
    <row r="139" spans="1:21" x14ac:dyDescent="0.25">
      <c r="A139" s="4">
        <v>955</v>
      </c>
      <c r="B139" t="s">
        <v>450</v>
      </c>
      <c r="D139" t="s">
        <v>209</v>
      </c>
      <c r="E139" s="11">
        <f>INDEX(torneos[torneo_id],MATCH(equipos[[#This Row],[fecha]],torneos[inscr_inicio]))</f>
        <v>1</v>
      </c>
      <c r="F139" s="18" t="s">
        <v>14</v>
      </c>
      <c r="G139" s="1">
        <v>42880.466574074075</v>
      </c>
      <c r="H139" s="35">
        <v>1</v>
      </c>
      <c r="I139" s="4"/>
      <c r="J139" s="4"/>
      <c r="K139" s="4"/>
      <c r="L139" s="4"/>
      <c r="M139" s="4">
        <v>1</v>
      </c>
      <c r="N139" s="4"/>
      <c r="O139" s="4"/>
      <c r="P139" s="4"/>
      <c r="Q139" s="4"/>
      <c r="R139" s="4">
        <v>1</v>
      </c>
      <c r="S139" s="4">
        <v>0</v>
      </c>
      <c r="U139" s="11" cm="1">
        <f t="array" ref="U139">ABS(equipos[[#This Row],[DD]])*200+ABS(equipos[[#This Row],[DF]])*200+ABS(equipos[[#This Row],[CL]])*200+ABS(equipos[[#This Row],[CG]])*300+_xlfn.SWITCH(equipos[[#This Row],[lugar]],1,500,2,400,3,300,0)</f>
        <v>600</v>
      </c>
    </row>
    <row r="140" spans="1:21" x14ac:dyDescent="0.25">
      <c r="A140" s="4">
        <v>954</v>
      </c>
      <c r="B140" t="s">
        <v>460</v>
      </c>
      <c r="D140" s="21" t="s">
        <v>211</v>
      </c>
      <c r="E140" s="11">
        <f>INDEX(torneos[torneo_id],MATCH(equipos[[#This Row],[fecha]],torneos[inscr_inicio]))</f>
        <v>1</v>
      </c>
      <c r="F140" s="18" t="s">
        <v>14</v>
      </c>
      <c r="G140" s="23">
        <v>42870.47960648148</v>
      </c>
      <c r="H140" s="35">
        <v>1</v>
      </c>
      <c r="I140" s="4"/>
      <c r="J140" s="4"/>
      <c r="K140" s="4"/>
      <c r="L140" s="4"/>
      <c r="M140" s="4">
        <v>1</v>
      </c>
      <c r="N140" s="4"/>
      <c r="O140" s="4"/>
      <c r="P140" s="4"/>
      <c r="Q140" s="4"/>
      <c r="R140" s="4">
        <v>1</v>
      </c>
      <c r="S140" s="4">
        <v>-1</v>
      </c>
      <c r="U140" s="11" cm="1">
        <f t="array" ref="U140">ABS(equipos[[#This Row],[DD]])*200+ABS(equipos[[#This Row],[DF]])*200+ABS(equipos[[#This Row],[CL]])*200+ABS(equipos[[#This Row],[CG]])*300+_xlfn.SWITCH(equipos[[#This Row],[lugar]],1,500,2,400,3,300,0)</f>
        <v>900</v>
      </c>
    </row>
    <row r="141" spans="1:21" x14ac:dyDescent="0.25">
      <c r="A141" s="4">
        <v>953</v>
      </c>
      <c r="B141" t="s">
        <v>459</v>
      </c>
      <c r="D141" t="s">
        <v>209</v>
      </c>
      <c r="E141" s="11">
        <f>INDEX(torneos[torneo_id],MATCH(equipos[[#This Row],[fecha]],torneos[inscr_inicio]))</f>
        <v>1</v>
      </c>
      <c r="F141" s="18" t="s">
        <v>14</v>
      </c>
      <c r="G141" s="1">
        <v>42794.010196759256</v>
      </c>
      <c r="H141" s="35">
        <v>1</v>
      </c>
      <c r="I141" s="4"/>
      <c r="J141" s="4"/>
      <c r="K141" s="4"/>
      <c r="L141" s="4"/>
      <c r="M141" s="4">
        <v>1</v>
      </c>
      <c r="N141" s="4"/>
      <c r="O141" s="4"/>
      <c r="P141" s="4"/>
      <c r="Q141" s="4"/>
      <c r="R141" s="4">
        <v>1</v>
      </c>
      <c r="S141" s="4">
        <v>0</v>
      </c>
      <c r="U141" s="11" cm="1">
        <f t="array" ref="U141">ABS(equipos[[#This Row],[DD]])*200+ABS(equipos[[#This Row],[DF]])*200+ABS(equipos[[#This Row],[CL]])*200+ABS(equipos[[#This Row],[CG]])*300+_xlfn.SWITCH(equipos[[#This Row],[lugar]],1,500,2,400,3,300,0)</f>
        <v>600</v>
      </c>
    </row>
    <row r="142" spans="1:21" x14ac:dyDescent="0.25">
      <c r="A142" s="4">
        <v>952</v>
      </c>
      <c r="B142" t="s">
        <v>458</v>
      </c>
      <c r="D142" s="21" t="s">
        <v>209</v>
      </c>
      <c r="E142" s="11">
        <f>INDEX(torneos[torneo_id],MATCH(equipos[[#This Row],[fecha]],torneos[inscr_inicio]))</f>
        <v>1</v>
      </c>
      <c r="F142" s="18" t="s">
        <v>14</v>
      </c>
      <c r="G142" s="23">
        <v>42786.894282407404</v>
      </c>
      <c r="H142" s="35">
        <v>1</v>
      </c>
      <c r="I142" s="4"/>
      <c r="J142" s="4"/>
      <c r="K142" s="4"/>
      <c r="L142" s="4"/>
      <c r="M142" s="4">
        <v>1</v>
      </c>
      <c r="N142" s="4"/>
      <c r="O142" s="4"/>
      <c r="P142" s="4"/>
      <c r="Q142" s="4"/>
      <c r="R142" s="4">
        <v>1</v>
      </c>
      <c r="S142" s="4">
        <v>1</v>
      </c>
      <c r="T142" s="4">
        <v>10</v>
      </c>
      <c r="U142" s="11" cm="1">
        <f t="array" ref="U142">ABS(equipos[[#This Row],[DD]])*200+ABS(equipos[[#This Row],[DF]])*200+ABS(equipos[[#This Row],[CL]])*200+ABS(equipos[[#This Row],[CG]])*300+_xlfn.SWITCH(equipos[[#This Row],[lugar]],1,500,2,400,3,300,0)</f>
        <v>900</v>
      </c>
    </row>
    <row r="143" spans="1:21" x14ac:dyDescent="0.25">
      <c r="A143" s="4">
        <v>951</v>
      </c>
      <c r="B143" t="s">
        <v>457</v>
      </c>
      <c r="D143" t="s">
        <v>209</v>
      </c>
      <c r="E143" s="11">
        <f>INDEX(torneos[torneo_id],MATCH(equipos[[#This Row],[fecha]],torneos[inscr_inicio]))</f>
        <v>1</v>
      </c>
      <c r="F143" s="18" t="s">
        <v>14</v>
      </c>
      <c r="G143" s="1">
        <v>42725.568842592591</v>
      </c>
      <c r="H143" s="35">
        <v>1</v>
      </c>
      <c r="I143" s="4"/>
      <c r="J143" s="4"/>
      <c r="K143" s="4"/>
      <c r="L143" s="4"/>
      <c r="M143" s="4">
        <v>1</v>
      </c>
      <c r="N143" s="4"/>
      <c r="O143" s="4"/>
      <c r="P143" s="4"/>
      <c r="Q143" s="4"/>
      <c r="R143" s="4">
        <v>1</v>
      </c>
      <c r="S143" s="4">
        <v>0</v>
      </c>
      <c r="U143" s="11" cm="1">
        <f t="array" ref="U143">ABS(equipos[[#This Row],[DD]])*200+ABS(equipos[[#This Row],[DF]])*200+ABS(equipos[[#This Row],[CL]])*200+ABS(equipos[[#This Row],[CG]])*300+_xlfn.SWITCH(equipos[[#This Row],[lugar]],1,500,2,400,3,300,0)</f>
        <v>600</v>
      </c>
    </row>
    <row r="144" spans="1:21" x14ac:dyDescent="0.25">
      <c r="A144" s="4">
        <v>50</v>
      </c>
      <c r="B144" t="s">
        <v>456</v>
      </c>
      <c r="D144" s="21" t="s">
        <v>209</v>
      </c>
      <c r="E144" s="11">
        <f>INDEX(torneos[torneo_id],MATCH(equipos[[#This Row],[fecha]],torneos[inscr_inicio]))</f>
        <v>1</v>
      </c>
      <c r="F144" s="18" t="s">
        <v>14</v>
      </c>
      <c r="G144" s="24">
        <v>42776.819837962961</v>
      </c>
      <c r="H144" s="35">
        <v>1</v>
      </c>
      <c r="I144" s="4"/>
      <c r="J144" s="4"/>
      <c r="K144" s="4"/>
      <c r="L144" s="4"/>
      <c r="M144" s="4">
        <v>1</v>
      </c>
      <c r="N144" s="4"/>
      <c r="O144" s="4"/>
      <c r="P144" s="4"/>
      <c r="Q144" s="4"/>
      <c r="R144" s="4">
        <v>1</v>
      </c>
      <c r="S144" s="4">
        <v>0</v>
      </c>
      <c r="U144" s="11" cm="1">
        <f t="array" ref="U144">ABS(equipos[[#This Row],[DD]])*200+ABS(equipos[[#This Row],[DF]])*200+ABS(equipos[[#This Row],[CL]])*200+ABS(equipos[[#This Row],[CG]])*300+_xlfn.SWITCH(equipos[[#This Row],[lugar]],1,500,2,400,3,300,0)</f>
        <v>600</v>
      </c>
    </row>
    <row r="145" spans="1:21" x14ac:dyDescent="0.25">
      <c r="A145" s="4">
        <v>49</v>
      </c>
      <c r="B145" t="s">
        <v>455</v>
      </c>
      <c r="D145" t="s">
        <v>209</v>
      </c>
      <c r="E145" s="11">
        <f>INDEX(torneos[torneo_id],MATCH(equipos[[#This Row],[fecha]],torneos[inscr_inicio]))</f>
        <v>1</v>
      </c>
      <c r="F145" s="18" t="s">
        <v>14</v>
      </c>
      <c r="G145" s="25">
        <v>42776.916631944441</v>
      </c>
      <c r="H145" s="35">
        <v>1</v>
      </c>
      <c r="I145" s="4"/>
      <c r="J145" s="4"/>
      <c r="K145" s="4"/>
      <c r="L145" s="4"/>
      <c r="M145" s="4">
        <v>1</v>
      </c>
      <c r="N145" s="4"/>
      <c r="O145" s="4"/>
      <c r="P145" s="4"/>
      <c r="Q145" s="4"/>
      <c r="R145" s="4">
        <v>1</v>
      </c>
      <c r="S145" s="4">
        <v>1</v>
      </c>
      <c r="T145" s="4">
        <v>11</v>
      </c>
      <c r="U145" s="11" cm="1">
        <f t="array" ref="U145">ABS(equipos[[#This Row],[DD]])*200+ABS(equipos[[#This Row],[DF]])*200+ABS(equipos[[#This Row],[CL]])*200+ABS(equipos[[#This Row],[CG]])*300+_xlfn.SWITCH(equipos[[#This Row],[lugar]],1,500,2,400,3,300,0)</f>
        <v>900</v>
      </c>
    </row>
    <row r="146" spans="1:21" x14ac:dyDescent="0.25">
      <c r="A146" s="4">
        <v>48</v>
      </c>
      <c r="B146" t="s">
        <v>454</v>
      </c>
      <c r="D146" s="21" t="s">
        <v>209</v>
      </c>
      <c r="E146" s="11">
        <f>INDEX(torneos[torneo_id],MATCH(equipos[[#This Row],[fecha]],torneos[inscr_inicio]))</f>
        <v>1</v>
      </c>
      <c r="F146" s="18" t="s">
        <v>14</v>
      </c>
      <c r="G146" s="24">
        <v>42776.580243055556</v>
      </c>
      <c r="H146" s="35">
        <v>1</v>
      </c>
      <c r="I146" s="4"/>
      <c r="J146" s="4"/>
      <c r="K146" s="4"/>
      <c r="L146" s="4"/>
      <c r="M146" s="4">
        <v>1</v>
      </c>
      <c r="N146" s="4"/>
      <c r="O146" s="4"/>
      <c r="P146" s="4"/>
      <c r="Q146" s="4"/>
      <c r="R146" s="4">
        <v>1</v>
      </c>
      <c r="S146" s="4">
        <v>1</v>
      </c>
      <c r="T146" s="4">
        <v>3</v>
      </c>
      <c r="U146" s="11" cm="1">
        <f t="array" ref="U146">ABS(equipos[[#This Row],[DD]])*200+ABS(equipos[[#This Row],[DF]])*200+ABS(equipos[[#This Row],[CL]])*200+ABS(equipos[[#This Row],[CG]])*300+_xlfn.SWITCH(equipos[[#This Row],[lugar]],1,500,2,400,3,300,0)</f>
        <v>1200</v>
      </c>
    </row>
    <row r="147" spans="1:21" x14ac:dyDescent="0.25">
      <c r="A147" s="4">
        <v>47</v>
      </c>
      <c r="B147" t="s">
        <v>193</v>
      </c>
      <c r="D147" t="s">
        <v>211</v>
      </c>
      <c r="E147" s="11">
        <f>INDEX(torneos[torneo_id],MATCH(equipos[[#This Row],[fecha]],torneos[inscr_inicio]))</f>
        <v>1</v>
      </c>
      <c r="F147" s="18" t="s">
        <v>14</v>
      </c>
      <c r="G147" s="25">
        <v>42776.700127314813</v>
      </c>
      <c r="H147" s="35">
        <v>1</v>
      </c>
      <c r="I147" s="4"/>
      <c r="J147" s="4"/>
      <c r="K147" s="4"/>
      <c r="L147" s="4"/>
      <c r="M147" s="4">
        <v>1</v>
      </c>
      <c r="N147" s="4"/>
      <c r="O147" s="4"/>
      <c r="P147" s="4"/>
      <c r="Q147" s="4"/>
      <c r="R147" s="4">
        <v>1</v>
      </c>
      <c r="S147" s="4">
        <v>-1</v>
      </c>
      <c r="U147" s="11" cm="1">
        <f t="array" ref="U147">ABS(equipos[[#This Row],[DD]])*200+ABS(equipos[[#This Row],[DF]])*200+ABS(equipos[[#This Row],[CL]])*200+ABS(equipos[[#This Row],[CG]])*300+_xlfn.SWITCH(equipos[[#This Row],[lugar]],1,500,2,400,3,300,0)</f>
        <v>900</v>
      </c>
    </row>
    <row r="148" spans="1:21" x14ac:dyDescent="0.25">
      <c r="A148" s="4">
        <v>46</v>
      </c>
      <c r="B148" t="s">
        <v>453</v>
      </c>
      <c r="D148" s="21" t="s">
        <v>211</v>
      </c>
      <c r="E148" s="11">
        <f>INDEX(torneos[torneo_id],MATCH(equipos[[#This Row],[fecha]],torneos[inscr_inicio]))</f>
        <v>1</v>
      </c>
      <c r="F148" s="18" t="s">
        <v>14</v>
      </c>
      <c r="G148" s="24">
        <v>42787.431250000001</v>
      </c>
      <c r="H148" s="35">
        <v>1</v>
      </c>
      <c r="I148" s="4"/>
      <c r="J148" s="4"/>
      <c r="K148" s="4"/>
      <c r="L148" s="4"/>
      <c r="M148" s="4">
        <v>1</v>
      </c>
      <c r="N148" s="4"/>
      <c r="O148" s="4"/>
      <c r="P148" s="4"/>
      <c r="Q148" s="4"/>
      <c r="R148" s="4">
        <v>1</v>
      </c>
      <c r="S148" s="4">
        <v>-1</v>
      </c>
      <c r="U148" s="11" cm="1">
        <f t="array" ref="U148">ABS(equipos[[#This Row],[DD]])*200+ABS(equipos[[#This Row],[DF]])*200+ABS(equipos[[#This Row],[CL]])*200+ABS(equipos[[#This Row],[CG]])*300+_xlfn.SWITCH(equipos[[#This Row],[lugar]],1,500,2,400,3,300,0)</f>
        <v>900</v>
      </c>
    </row>
    <row r="149" spans="1:21" x14ac:dyDescent="0.25">
      <c r="A149" s="4">
        <v>45</v>
      </c>
      <c r="B149" t="s">
        <v>198</v>
      </c>
      <c r="D149" t="s">
        <v>209</v>
      </c>
      <c r="E149" s="11">
        <f>INDEX(torneos[torneo_id],MATCH(equipos[[#This Row],[fecha]],torneos[inscr_inicio]))</f>
        <v>1</v>
      </c>
      <c r="F149" s="18" t="s">
        <v>14</v>
      </c>
      <c r="G149" s="25">
        <v>42861.855868055558</v>
      </c>
      <c r="H149" s="35">
        <v>1</v>
      </c>
      <c r="I149" s="4"/>
      <c r="J149" s="4"/>
      <c r="K149" s="4"/>
      <c r="L149" s="4"/>
      <c r="M149" s="4">
        <v>1</v>
      </c>
      <c r="N149" s="4"/>
      <c r="O149" s="4"/>
      <c r="P149" s="4"/>
      <c r="Q149" s="4"/>
      <c r="R149" s="4">
        <v>1</v>
      </c>
      <c r="S149" s="4">
        <v>0</v>
      </c>
      <c r="U149" s="11" cm="1">
        <f t="array" ref="U149">ABS(equipos[[#This Row],[DD]])*200+ABS(equipos[[#This Row],[DF]])*200+ABS(equipos[[#This Row],[CL]])*200+ABS(equipos[[#This Row],[CG]])*300+_xlfn.SWITCH(equipos[[#This Row],[lugar]],1,500,2,400,3,300,0)</f>
        <v>600</v>
      </c>
    </row>
    <row r="150" spans="1:21" x14ac:dyDescent="0.25">
      <c r="A150" s="4">
        <v>44</v>
      </c>
      <c r="B150" t="s">
        <v>195</v>
      </c>
      <c r="D150" s="21" t="s">
        <v>209</v>
      </c>
      <c r="E150" s="11">
        <f>INDEX(torneos[torneo_id],MATCH(equipos[[#This Row],[fecha]],torneos[inscr_inicio]))</f>
        <v>1</v>
      </c>
      <c r="F150" s="18" t="s">
        <v>14</v>
      </c>
      <c r="G150" s="24">
        <v>42880.699467592596</v>
      </c>
      <c r="H150" s="35">
        <v>1</v>
      </c>
      <c r="I150" s="4"/>
      <c r="J150" s="4"/>
      <c r="K150" s="4"/>
      <c r="L150" s="4"/>
      <c r="M150" s="4">
        <v>1</v>
      </c>
      <c r="N150" s="4"/>
      <c r="O150" s="4"/>
      <c r="P150" s="4"/>
      <c r="Q150" s="4"/>
      <c r="R150" s="4">
        <v>1</v>
      </c>
      <c r="S150" s="4">
        <v>0</v>
      </c>
      <c r="U150" s="11" cm="1">
        <f t="array" ref="U150">ABS(equipos[[#This Row],[DD]])*200+ABS(equipos[[#This Row],[DF]])*200+ABS(equipos[[#This Row],[CL]])*200+ABS(equipos[[#This Row],[CG]])*300+_xlfn.SWITCH(equipos[[#This Row],[lugar]],1,500,2,400,3,300,0)</f>
        <v>600</v>
      </c>
    </row>
    <row r="151" spans="1:21" x14ac:dyDescent="0.25">
      <c r="A151" s="4">
        <v>43</v>
      </c>
      <c r="B151" t="s">
        <v>452</v>
      </c>
      <c r="D151" t="s">
        <v>209</v>
      </c>
      <c r="E151" s="11">
        <f>INDEX(torneos[torneo_id],MATCH(equipos[[#This Row],[fecha]],torneos[inscr_inicio]))</f>
        <v>1</v>
      </c>
      <c r="F151" s="18" t="s">
        <v>14</v>
      </c>
      <c r="G151" s="25">
        <v>42797.691134259258</v>
      </c>
      <c r="H151" s="35">
        <v>1</v>
      </c>
      <c r="I151" s="4"/>
      <c r="J151" s="4"/>
      <c r="K151" s="4"/>
      <c r="L151" s="4"/>
      <c r="M151" s="4">
        <v>1</v>
      </c>
      <c r="N151" s="4"/>
      <c r="O151" s="4"/>
      <c r="P151" s="4"/>
      <c r="Q151" s="4"/>
      <c r="R151" s="4">
        <v>1</v>
      </c>
      <c r="S151" s="4">
        <v>0</v>
      </c>
      <c r="U151" s="11" cm="1">
        <f t="array" ref="U151">ABS(equipos[[#This Row],[DD]])*200+ABS(equipos[[#This Row],[DF]])*200+ABS(equipos[[#This Row],[CL]])*200+ABS(equipos[[#This Row],[CG]])*300+_xlfn.SWITCH(equipos[[#This Row],[lugar]],1,500,2,400,3,300,0)</f>
        <v>600</v>
      </c>
    </row>
    <row r="152" spans="1:21" x14ac:dyDescent="0.25">
      <c r="A152" s="4">
        <v>42</v>
      </c>
      <c r="B152" t="s">
        <v>451</v>
      </c>
      <c r="D152" s="21" t="s">
        <v>211</v>
      </c>
      <c r="E152" s="11">
        <f>INDEX(torneos[torneo_id],MATCH(equipos[[#This Row],[fecha]],torneos[inscr_inicio]))</f>
        <v>1</v>
      </c>
      <c r="F152" s="18" t="s">
        <v>14</v>
      </c>
      <c r="G152" s="24">
        <v>42797.692523148151</v>
      </c>
      <c r="H152" s="35">
        <v>1</v>
      </c>
      <c r="I152" s="4"/>
      <c r="J152" s="4"/>
      <c r="K152" s="4"/>
      <c r="L152" s="4"/>
      <c r="M152" s="4">
        <v>1</v>
      </c>
      <c r="N152" s="4"/>
      <c r="O152" s="4"/>
      <c r="P152" s="4"/>
      <c r="Q152" s="4"/>
      <c r="R152" s="4">
        <v>1</v>
      </c>
      <c r="S152" s="4">
        <v>-1</v>
      </c>
      <c r="U152" s="11" cm="1">
        <f t="array" ref="U152">ABS(equipos[[#This Row],[DD]])*200+ABS(equipos[[#This Row],[DF]])*200+ABS(equipos[[#This Row],[CL]])*200+ABS(equipos[[#This Row],[CG]])*300+_xlfn.SWITCH(equipos[[#This Row],[lugar]],1,500,2,400,3,300,0)</f>
        <v>900</v>
      </c>
    </row>
    <row r="153" spans="1:21" x14ac:dyDescent="0.25">
      <c r="A153" s="4">
        <v>41</v>
      </c>
      <c r="B153" t="s">
        <v>451</v>
      </c>
      <c r="D153" t="s">
        <v>209</v>
      </c>
      <c r="E153" s="11">
        <f>INDEX(torneos[torneo_id],MATCH(equipos[[#This Row],[fecha]],torneos[inscr_inicio]))</f>
        <v>1</v>
      </c>
      <c r="F153" s="18" t="s">
        <v>14</v>
      </c>
      <c r="G153" s="25">
        <v>42797.692523148151</v>
      </c>
      <c r="H153" s="35">
        <v>1</v>
      </c>
      <c r="I153" s="4"/>
      <c r="J153" s="4"/>
      <c r="K153" s="4"/>
      <c r="L153" s="4"/>
      <c r="M153" s="4">
        <v>1</v>
      </c>
      <c r="N153" s="4"/>
      <c r="O153" s="4"/>
      <c r="P153" s="4"/>
      <c r="Q153" s="4"/>
      <c r="R153" s="4">
        <v>1</v>
      </c>
      <c r="S153" s="4">
        <v>1</v>
      </c>
      <c r="T153" s="4">
        <v>8</v>
      </c>
      <c r="U153" s="11" cm="1">
        <f t="array" ref="U153">ABS(equipos[[#This Row],[DD]])*200+ABS(equipos[[#This Row],[DF]])*200+ABS(equipos[[#This Row],[CL]])*200+ABS(equipos[[#This Row],[CG]])*300+_xlfn.SWITCH(equipos[[#This Row],[lugar]],1,500,2,400,3,300,0)</f>
        <v>900</v>
      </c>
    </row>
    <row r="154" spans="1:21" x14ac:dyDescent="0.25">
      <c r="A154" s="4">
        <v>40</v>
      </c>
      <c r="B154" t="s">
        <v>196</v>
      </c>
      <c r="D154" s="21" t="s">
        <v>209</v>
      </c>
      <c r="E154" s="11">
        <f>INDEX(torneos[torneo_id],MATCH(equipos[[#This Row],[fecha]],torneos[inscr_inicio]))</f>
        <v>1</v>
      </c>
      <c r="F154" s="18" t="s">
        <v>14</v>
      </c>
      <c r="G154" s="24">
        <v>42880.500740740739</v>
      </c>
      <c r="H154" s="35">
        <v>1</v>
      </c>
      <c r="I154" s="4"/>
      <c r="J154" s="4"/>
      <c r="K154" s="4"/>
      <c r="L154" s="4"/>
      <c r="M154" s="4">
        <v>1</v>
      </c>
      <c r="N154" s="4"/>
      <c r="O154" s="4"/>
      <c r="P154" s="4"/>
      <c r="Q154" s="4"/>
      <c r="R154" s="4">
        <v>1</v>
      </c>
      <c r="S154" s="4">
        <v>0</v>
      </c>
      <c r="U154" s="11" cm="1">
        <f t="array" ref="U154">ABS(equipos[[#This Row],[DD]])*200+ABS(equipos[[#This Row],[DF]])*200+ABS(equipos[[#This Row],[CL]])*200+ABS(equipos[[#This Row],[CG]])*300+_xlfn.SWITCH(equipos[[#This Row],[lugar]],1,500,2,400,3,300,0)</f>
        <v>600</v>
      </c>
    </row>
    <row r="155" spans="1:21" x14ac:dyDescent="0.25">
      <c r="A155" s="4">
        <v>39</v>
      </c>
      <c r="B155" t="s">
        <v>450</v>
      </c>
      <c r="D155" t="s">
        <v>209</v>
      </c>
      <c r="E155" s="11">
        <f>INDEX(torneos[torneo_id],MATCH(equipos[[#This Row],[fecha]],torneos[inscr_inicio]))</f>
        <v>1</v>
      </c>
      <c r="F155" s="18" t="s">
        <v>14</v>
      </c>
      <c r="G155" s="25">
        <v>42794.656817129631</v>
      </c>
      <c r="H155" s="35">
        <v>1</v>
      </c>
      <c r="I155" s="4"/>
      <c r="J155" s="4"/>
      <c r="K155" s="4"/>
      <c r="L155" s="4"/>
      <c r="M155" s="4">
        <v>1</v>
      </c>
      <c r="N155" s="4"/>
      <c r="O155" s="4"/>
      <c r="P155" s="4"/>
      <c r="Q155" s="4"/>
      <c r="R155" s="4">
        <v>1</v>
      </c>
      <c r="S155" s="4">
        <v>1</v>
      </c>
      <c r="T155" s="4">
        <v>9</v>
      </c>
      <c r="U155" s="11" cm="1">
        <f t="array" ref="U155">ABS(equipos[[#This Row],[DD]])*200+ABS(equipos[[#This Row],[DF]])*200+ABS(equipos[[#This Row],[CL]])*200+ABS(equipos[[#This Row],[CG]])*300+_xlfn.SWITCH(equipos[[#This Row],[lugar]],1,500,2,400,3,300,0)</f>
        <v>900</v>
      </c>
    </row>
    <row r="156" spans="1:21" x14ac:dyDescent="0.25">
      <c r="A156" s="4">
        <v>38</v>
      </c>
      <c r="B156" t="s">
        <v>449</v>
      </c>
      <c r="D156" s="21" t="s">
        <v>209</v>
      </c>
      <c r="E156" s="11">
        <f>INDEX(torneos[torneo_id],MATCH(equipos[[#This Row],[fecha]],torneos[inscr_inicio]))</f>
        <v>1</v>
      </c>
      <c r="F156" s="18" t="s">
        <v>14</v>
      </c>
      <c r="G156" s="24">
        <v>42776.485451388886</v>
      </c>
      <c r="H156" s="35">
        <v>1</v>
      </c>
      <c r="I156" s="4"/>
      <c r="J156" s="4"/>
      <c r="K156" s="4"/>
      <c r="L156" s="4"/>
      <c r="M156" s="4">
        <v>1</v>
      </c>
      <c r="N156" s="4"/>
      <c r="O156" s="4"/>
      <c r="P156" s="4"/>
      <c r="Q156" s="4"/>
      <c r="R156" s="4">
        <v>1</v>
      </c>
      <c r="S156" s="4">
        <v>1</v>
      </c>
      <c r="T156" s="4">
        <v>7</v>
      </c>
      <c r="U156" s="11" cm="1">
        <f t="array" ref="U156">ABS(equipos[[#This Row],[DD]])*200+ABS(equipos[[#This Row],[DF]])*200+ABS(equipos[[#This Row],[CL]])*200+ABS(equipos[[#This Row],[CG]])*300+_xlfn.SWITCH(equipos[[#This Row],[lugar]],1,500,2,400,3,300,0)</f>
        <v>900</v>
      </c>
    </row>
    <row r="157" spans="1:21" x14ac:dyDescent="0.25">
      <c r="A157" s="4">
        <v>37</v>
      </c>
      <c r="B157" t="s">
        <v>448</v>
      </c>
      <c r="D157" t="s">
        <v>209</v>
      </c>
      <c r="E157" s="11">
        <f>INDEX(torneos[torneo_id],MATCH(equipos[[#This Row],[fecha]],torneos[inscr_inicio]))</f>
        <v>1</v>
      </c>
      <c r="F157" s="18" t="s">
        <v>14</v>
      </c>
      <c r="G157" s="25">
        <v>42712.676527777781</v>
      </c>
      <c r="H157" s="35">
        <v>1</v>
      </c>
      <c r="I157" s="4"/>
      <c r="J157" s="4"/>
      <c r="K157" s="4"/>
      <c r="L157" s="4"/>
      <c r="M157" s="4">
        <v>1</v>
      </c>
      <c r="N157" s="4"/>
      <c r="O157" s="4"/>
      <c r="P157" s="4"/>
      <c r="Q157" s="4"/>
      <c r="R157" s="4">
        <v>1</v>
      </c>
      <c r="S157" s="4">
        <v>1</v>
      </c>
      <c r="T157" s="4">
        <v>14</v>
      </c>
      <c r="U157" s="11" cm="1">
        <f t="array" ref="U157">ABS(equipos[[#This Row],[DD]])*200+ABS(equipos[[#This Row],[DF]])*200+ABS(equipos[[#This Row],[CL]])*200+ABS(equipos[[#This Row],[CG]])*300+_xlfn.SWITCH(equipos[[#This Row],[lugar]],1,500,2,400,3,300,0)</f>
        <v>900</v>
      </c>
    </row>
    <row r="158" spans="1:21" x14ac:dyDescent="0.25">
      <c r="A158" s="4">
        <v>36</v>
      </c>
      <c r="B158" t="s">
        <v>447</v>
      </c>
      <c r="D158" s="21" t="s">
        <v>209</v>
      </c>
      <c r="E158" s="11">
        <f>INDEX(torneos[torneo_id],MATCH(equipos[[#This Row],[fecha]],torneos[inscr_inicio]))</f>
        <v>1</v>
      </c>
      <c r="F158" s="18" t="s">
        <v>14</v>
      </c>
      <c r="G158" s="24">
        <v>42881.557916666665</v>
      </c>
      <c r="H158" s="35">
        <v>1</v>
      </c>
      <c r="I158" s="4"/>
      <c r="J158" s="4"/>
      <c r="K158" s="4"/>
      <c r="L158" s="4"/>
      <c r="M158" s="4">
        <v>1</v>
      </c>
      <c r="N158" s="4"/>
      <c r="O158" s="4"/>
      <c r="P158" s="4"/>
      <c r="Q158" s="4"/>
      <c r="R158" s="4">
        <v>1</v>
      </c>
      <c r="S158" s="4">
        <v>0</v>
      </c>
      <c r="U158" s="11" cm="1">
        <f t="array" ref="U158">ABS(equipos[[#This Row],[DD]])*200+ABS(equipos[[#This Row],[DF]])*200+ABS(equipos[[#This Row],[CL]])*200+ABS(equipos[[#This Row],[CG]])*300+_xlfn.SWITCH(equipos[[#This Row],[lugar]],1,500,2,400,3,300,0)</f>
        <v>600</v>
      </c>
    </row>
    <row r="159" spans="1:21" x14ac:dyDescent="0.25">
      <c r="A159" s="4">
        <v>35</v>
      </c>
      <c r="B159" t="s">
        <v>446</v>
      </c>
      <c r="D159" t="s">
        <v>209</v>
      </c>
      <c r="E159" s="11">
        <f>INDEX(torneos[torneo_id],MATCH(equipos[[#This Row],[fecha]],torneos[inscr_inicio]))</f>
        <v>1</v>
      </c>
      <c r="F159" s="18" t="s">
        <v>14</v>
      </c>
      <c r="G159" s="25">
        <v>42778.647187499999</v>
      </c>
      <c r="H159" s="35">
        <v>1</v>
      </c>
      <c r="I159" s="4"/>
      <c r="J159" s="4"/>
      <c r="K159" s="4"/>
      <c r="L159" s="4"/>
      <c r="M159" s="4">
        <v>1</v>
      </c>
      <c r="N159" s="4"/>
      <c r="O159" s="4"/>
      <c r="P159" s="4"/>
      <c r="Q159" s="4"/>
      <c r="R159" s="4">
        <v>1</v>
      </c>
      <c r="S159" s="4">
        <v>0</v>
      </c>
      <c r="U159" s="11" cm="1">
        <f t="array" ref="U159">ABS(equipos[[#This Row],[DD]])*200+ABS(equipos[[#This Row],[DF]])*200+ABS(equipos[[#This Row],[CL]])*200+ABS(equipos[[#This Row],[CG]])*300+_xlfn.SWITCH(equipos[[#This Row],[lugar]],1,500,2,400,3,300,0)</f>
        <v>600</v>
      </c>
    </row>
    <row r="160" spans="1:21" x14ac:dyDescent="0.25">
      <c r="A160" s="4">
        <v>34</v>
      </c>
      <c r="B160" t="s">
        <v>445</v>
      </c>
      <c r="D160" s="21" t="s">
        <v>209</v>
      </c>
      <c r="E160" s="11">
        <f>INDEX(torneos[torneo_id],MATCH(equipos[[#This Row],[fecha]],torneos[inscr_inicio]))</f>
        <v>1</v>
      </c>
      <c r="F160" s="18" t="s">
        <v>14</v>
      </c>
      <c r="G160" s="24">
        <v>42876.674907407411</v>
      </c>
      <c r="H160" s="35">
        <v>1</v>
      </c>
      <c r="I160" s="4"/>
      <c r="J160" s="4"/>
      <c r="K160" s="4"/>
      <c r="L160" s="4"/>
      <c r="M160" s="4">
        <v>1</v>
      </c>
      <c r="N160" s="4"/>
      <c r="O160" s="4"/>
      <c r="P160" s="4"/>
      <c r="Q160" s="4"/>
      <c r="R160" s="4">
        <v>1</v>
      </c>
      <c r="S160" s="4">
        <v>1</v>
      </c>
      <c r="T160" s="4">
        <v>6</v>
      </c>
      <c r="U160" s="11" cm="1">
        <f t="array" ref="U160">ABS(equipos[[#This Row],[DD]])*200+ABS(equipos[[#This Row],[DF]])*200+ABS(equipos[[#This Row],[CL]])*200+ABS(equipos[[#This Row],[CG]])*300+_xlfn.SWITCH(equipos[[#This Row],[lugar]],1,500,2,400,3,300,0)</f>
        <v>900</v>
      </c>
    </row>
    <row r="161" spans="1:21" x14ac:dyDescent="0.25">
      <c r="A161" s="4">
        <v>33</v>
      </c>
      <c r="B161" t="s">
        <v>444</v>
      </c>
      <c r="D161" t="s">
        <v>211</v>
      </c>
      <c r="E161" s="11">
        <f>INDEX(torneos[torneo_id],MATCH(equipos[[#This Row],[fecha]],torneos[inscr_inicio]))</f>
        <v>1</v>
      </c>
      <c r="F161" s="18" t="s">
        <v>14</v>
      </c>
      <c r="G161" s="25">
        <v>42797.690439814818</v>
      </c>
      <c r="H161" s="35">
        <v>1</v>
      </c>
      <c r="I161" s="4"/>
      <c r="J161" s="4"/>
      <c r="K161" s="4"/>
      <c r="L161" s="4"/>
      <c r="M161" s="4">
        <v>1</v>
      </c>
      <c r="N161" s="4"/>
      <c r="O161" s="4"/>
      <c r="P161" s="4"/>
      <c r="Q161" s="4"/>
      <c r="R161" s="4">
        <v>1</v>
      </c>
      <c r="S161" s="4">
        <v>-1</v>
      </c>
      <c r="U161" s="11" cm="1">
        <f t="array" ref="U161">ABS(equipos[[#This Row],[DD]])*200+ABS(equipos[[#This Row],[DF]])*200+ABS(equipos[[#This Row],[CL]])*200+ABS(equipos[[#This Row],[CG]])*300+_xlfn.SWITCH(equipos[[#This Row],[lugar]],1,500,2,400,3,300,0)</f>
        <v>900</v>
      </c>
    </row>
    <row r="162" spans="1:21" x14ac:dyDescent="0.25">
      <c r="A162" s="4">
        <v>32</v>
      </c>
      <c r="B162" t="s">
        <v>443</v>
      </c>
      <c r="D162" s="21" t="s">
        <v>209</v>
      </c>
      <c r="E162" s="11">
        <f>INDEX(torneos[torneo_id],MATCH(equipos[[#This Row],[fecha]],torneos[inscr_inicio]))</f>
        <v>1</v>
      </c>
      <c r="F162" s="18" t="s">
        <v>14</v>
      </c>
      <c r="G162" s="24">
        <v>42713.556284722225</v>
      </c>
      <c r="H162" s="35">
        <v>1</v>
      </c>
      <c r="I162" s="4"/>
      <c r="J162" s="4"/>
      <c r="K162" s="4"/>
      <c r="L162" s="4"/>
      <c r="M162" s="4">
        <v>1</v>
      </c>
      <c r="N162" s="4"/>
      <c r="O162" s="4"/>
      <c r="P162" s="4"/>
      <c r="Q162" s="4"/>
      <c r="R162" s="4">
        <v>1</v>
      </c>
      <c r="S162" s="4">
        <v>1</v>
      </c>
      <c r="T162" s="4">
        <v>5</v>
      </c>
      <c r="U162" s="11" cm="1">
        <f t="array" ref="U162">ABS(equipos[[#This Row],[DD]])*200+ABS(equipos[[#This Row],[DF]])*200+ABS(equipos[[#This Row],[CL]])*200+ABS(equipos[[#This Row],[CG]])*300+_xlfn.SWITCH(equipos[[#This Row],[lugar]],1,500,2,400,3,300,0)</f>
        <v>900</v>
      </c>
    </row>
    <row r="163" spans="1:21" x14ac:dyDescent="0.25">
      <c r="A163" s="4">
        <v>31</v>
      </c>
      <c r="B163" t="s">
        <v>442</v>
      </c>
      <c r="D163" t="s">
        <v>209</v>
      </c>
      <c r="E163" s="11">
        <f>INDEX(torneos[torneo_id],MATCH(equipos[[#This Row],[fecha]],torneos[inscr_inicio]))</f>
        <v>1</v>
      </c>
      <c r="F163" s="18" t="s">
        <v>14</v>
      </c>
      <c r="G163" s="25">
        <v>42709.613888888889</v>
      </c>
      <c r="H163" s="35">
        <v>1</v>
      </c>
      <c r="I163" s="4"/>
      <c r="J163" s="4"/>
      <c r="K163" s="4"/>
      <c r="L163" s="4"/>
      <c r="M163" s="4">
        <v>1</v>
      </c>
      <c r="N163" s="4"/>
      <c r="O163" s="4"/>
      <c r="P163" s="4"/>
      <c r="Q163" s="4"/>
      <c r="R163" s="4">
        <v>1</v>
      </c>
      <c r="S163" s="4">
        <v>1</v>
      </c>
      <c r="T163" s="4">
        <v>4</v>
      </c>
      <c r="U163" s="11" cm="1">
        <f t="array" ref="U163">ABS(equipos[[#This Row],[DD]])*200+ABS(equipos[[#This Row],[DF]])*200+ABS(equipos[[#This Row],[CL]])*200+ABS(equipos[[#This Row],[CG]])*300+_xlfn.SWITCH(equipos[[#This Row],[lugar]],1,500,2,400,3,300,0)</f>
        <v>900</v>
      </c>
    </row>
    <row r="164" spans="1:21" x14ac:dyDescent="0.25">
      <c r="A164" s="4">
        <v>30</v>
      </c>
      <c r="B164" t="s">
        <v>441</v>
      </c>
      <c r="D164" s="21" t="s">
        <v>209</v>
      </c>
      <c r="E164" s="11">
        <f>INDEX(torneos[torneo_id],MATCH(equipos[[#This Row],[fecha]],torneos[inscr_inicio]))</f>
        <v>1</v>
      </c>
      <c r="F164" s="18" t="s">
        <v>14</v>
      </c>
      <c r="G164" s="24">
        <v>42713.559490740743</v>
      </c>
      <c r="H164" s="35">
        <v>1</v>
      </c>
      <c r="I164" s="4"/>
      <c r="J164" s="4"/>
      <c r="K164" s="4"/>
      <c r="L164" s="4"/>
      <c r="M164" s="4">
        <v>1</v>
      </c>
      <c r="N164" s="4"/>
      <c r="O164" s="4"/>
      <c r="P164" s="4"/>
      <c r="Q164" s="4"/>
      <c r="R164" s="4">
        <v>1</v>
      </c>
      <c r="S164" s="4">
        <v>1</v>
      </c>
      <c r="T164" s="4">
        <v>13</v>
      </c>
      <c r="U164" s="11" cm="1">
        <f t="array" ref="U164">ABS(equipos[[#This Row],[DD]])*200+ABS(equipos[[#This Row],[DF]])*200+ABS(equipos[[#This Row],[CL]])*200+ABS(equipos[[#This Row],[CG]])*300+_xlfn.SWITCH(equipos[[#This Row],[lugar]],1,500,2,400,3,300,0)</f>
        <v>900</v>
      </c>
    </row>
    <row r="165" spans="1:21" x14ac:dyDescent="0.25">
      <c r="A165" s="4">
        <v>29</v>
      </c>
      <c r="B165" t="s">
        <v>440</v>
      </c>
      <c r="D165" t="s">
        <v>209</v>
      </c>
      <c r="E165" s="11">
        <f>INDEX(torneos[torneo_id],MATCH(equipos[[#This Row],[fecha]],torneos[inscr_inicio]))</f>
        <v>1</v>
      </c>
      <c r="F165" s="18" t="s">
        <v>14</v>
      </c>
      <c r="G165" s="25">
        <v>42790.677673611113</v>
      </c>
      <c r="H165" s="35">
        <v>1</v>
      </c>
      <c r="I165" s="4"/>
      <c r="J165" s="4"/>
      <c r="K165" s="4"/>
      <c r="L165" s="4"/>
      <c r="M165" s="4">
        <v>1</v>
      </c>
      <c r="N165" s="4"/>
      <c r="O165" s="4"/>
      <c r="P165" s="4"/>
      <c r="Q165" s="4"/>
      <c r="R165" s="4">
        <v>1</v>
      </c>
      <c r="S165" s="4">
        <v>0</v>
      </c>
      <c r="U165" s="11" cm="1">
        <f t="array" ref="U165">ABS(equipos[[#This Row],[DD]])*200+ABS(equipos[[#This Row],[DF]])*200+ABS(equipos[[#This Row],[CL]])*200+ABS(equipos[[#This Row],[CG]])*300+_xlfn.SWITCH(equipos[[#This Row],[lugar]],1,500,2,400,3,300,0)</f>
        <v>600</v>
      </c>
    </row>
    <row r="166" spans="1:21" x14ac:dyDescent="0.25">
      <c r="A166" s="4">
        <v>28</v>
      </c>
      <c r="B166" t="s">
        <v>439</v>
      </c>
      <c r="D166" s="21" t="s">
        <v>211</v>
      </c>
      <c r="E166" s="11">
        <f>INDEX(torneos[torneo_id],MATCH(equipos[[#This Row],[fecha]],torneos[inscr_inicio]))</f>
        <v>1</v>
      </c>
      <c r="F166" s="18" t="s">
        <v>14</v>
      </c>
      <c r="G166" s="24">
        <v>42790.68037037037</v>
      </c>
      <c r="H166" s="35">
        <v>1</v>
      </c>
      <c r="I166" s="4"/>
      <c r="J166" s="4"/>
      <c r="K166" s="4"/>
      <c r="L166" s="4"/>
      <c r="M166" s="4">
        <v>1</v>
      </c>
      <c r="N166" s="4"/>
      <c r="O166" s="4"/>
      <c r="P166" s="4"/>
      <c r="Q166" s="4"/>
      <c r="R166" s="4">
        <v>1</v>
      </c>
      <c r="S166" s="4">
        <v>-1</v>
      </c>
      <c r="U166" s="11" cm="1">
        <f t="array" ref="U166">ABS(equipos[[#This Row],[DD]])*200+ABS(equipos[[#This Row],[DF]])*200+ABS(equipos[[#This Row],[CL]])*200+ABS(equipos[[#This Row],[CG]])*300+_xlfn.SWITCH(equipos[[#This Row],[lugar]],1,500,2,400,3,300,0)</f>
        <v>900</v>
      </c>
    </row>
    <row r="167" spans="1:21" x14ac:dyDescent="0.25">
      <c r="A167" s="4">
        <v>27</v>
      </c>
      <c r="B167" t="s">
        <v>438</v>
      </c>
      <c r="D167" t="s">
        <v>209</v>
      </c>
      <c r="E167" s="11">
        <f>INDEX(torneos[torneo_id],MATCH(equipos[[#This Row],[fecha]],torneos[inscr_inicio]))</f>
        <v>1</v>
      </c>
      <c r="F167" s="18" t="s">
        <v>14</v>
      </c>
      <c r="G167" s="25">
        <v>42780.675011574072</v>
      </c>
      <c r="H167" s="35">
        <v>1</v>
      </c>
      <c r="I167" s="4"/>
      <c r="J167" s="4"/>
      <c r="K167" s="4"/>
      <c r="L167" s="4"/>
      <c r="M167" s="4">
        <v>1</v>
      </c>
      <c r="N167" s="4"/>
      <c r="O167" s="4"/>
      <c r="P167" s="4"/>
      <c r="Q167" s="4"/>
      <c r="R167" s="4">
        <v>1</v>
      </c>
      <c r="S167" s="4">
        <v>0</v>
      </c>
      <c r="U167" s="11" cm="1">
        <f t="array" ref="U167">ABS(equipos[[#This Row],[DD]])*200+ABS(equipos[[#This Row],[DF]])*200+ABS(equipos[[#This Row],[CL]])*200+ABS(equipos[[#This Row],[CG]])*300+_xlfn.SWITCH(equipos[[#This Row],[lugar]],1,500,2,400,3,300,0)</f>
        <v>600</v>
      </c>
    </row>
    <row r="168" spans="1:21" x14ac:dyDescent="0.25">
      <c r="A168" s="4">
        <v>26</v>
      </c>
      <c r="B168" t="s">
        <v>437</v>
      </c>
      <c r="D168" s="21" t="s">
        <v>209</v>
      </c>
      <c r="E168" s="11">
        <f>INDEX(torneos[torneo_id],MATCH(equipos[[#This Row],[fecha]],torneos[inscr_inicio]))</f>
        <v>1</v>
      </c>
      <c r="F168" s="18" t="s">
        <v>14</v>
      </c>
      <c r="G168" s="24">
        <v>42793.928495370368</v>
      </c>
      <c r="H168" s="35">
        <v>1</v>
      </c>
      <c r="I168" s="4"/>
      <c r="J168" s="4"/>
      <c r="K168" s="4"/>
      <c r="L168" s="4"/>
      <c r="M168" s="4">
        <v>1</v>
      </c>
      <c r="N168" s="4"/>
      <c r="O168" s="4"/>
      <c r="P168" s="4"/>
      <c r="Q168" s="4"/>
      <c r="R168" s="4">
        <v>1</v>
      </c>
      <c r="S168" s="4">
        <v>0</v>
      </c>
      <c r="U168" s="11" cm="1">
        <f t="array" ref="U168">ABS(equipos[[#This Row],[DD]])*200+ABS(equipos[[#This Row],[DF]])*200+ABS(equipos[[#This Row],[CL]])*200+ABS(equipos[[#This Row],[CG]])*300+_xlfn.SWITCH(equipos[[#This Row],[lugar]],1,500,2,400,3,300,0)</f>
        <v>600</v>
      </c>
    </row>
    <row r="169" spans="1:21" x14ac:dyDescent="0.25">
      <c r="A169" s="4">
        <v>25</v>
      </c>
      <c r="B169" t="s">
        <v>436</v>
      </c>
      <c r="D169" t="s">
        <v>209</v>
      </c>
      <c r="E169" s="11">
        <f>INDEX(torneos[torneo_id],MATCH(equipos[[#This Row],[fecha]],torneos[inscr_inicio]))</f>
        <v>1</v>
      </c>
      <c r="F169" s="18" t="s">
        <v>14</v>
      </c>
      <c r="G169" s="25">
        <v>42712.578217592592</v>
      </c>
      <c r="H169" s="35">
        <v>1</v>
      </c>
      <c r="I169" s="4"/>
      <c r="J169" s="4"/>
      <c r="K169" s="4"/>
      <c r="L169" s="4"/>
      <c r="M169" s="4">
        <v>1</v>
      </c>
      <c r="N169" s="4"/>
      <c r="O169" s="4"/>
      <c r="P169" s="4"/>
      <c r="Q169" s="4"/>
      <c r="R169" s="4">
        <v>1</v>
      </c>
      <c r="S169" s="4">
        <v>0</v>
      </c>
      <c r="U169" s="11" cm="1">
        <f t="array" ref="U169">ABS(equipos[[#This Row],[DD]])*200+ABS(equipos[[#This Row],[DF]])*200+ABS(equipos[[#This Row],[CL]])*200+ABS(equipos[[#This Row],[CG]])*300+_xlfn.SWITCH(equipos[[#This Row],[lugar]],1,500,2,400,3,300,0)</f>
        <v>600</v>
      </c>
    </row>
    <row r="170" spans="1:21" x14ac:dyDescent="0.25">
      <c r="A170" s="4">
        <v>24</v>
      </c>
      <c r="B170" t="s">
        <v>435</v>
      </c>
      <c r="D170" s="21" t="s">
        <v>209</v>
      </c>
      <c r="E170" s="11">
        <f>INDEX(torneos[torneo_id],MATCH(equipos[[#This Row],[fecha]],torneos[inscr_inicio]))</f>
        <v>1</v>
      </c>
      <c r="F170" s="18" t="s">
        <v>14</v>
      </c>
      <c r="G170" s="24">
        <v>42746.486331018517</v>
      </c>
      <c r="H170" s="35">
        <v>1</v>
      </c>
      <c r="I170" s="4"/>
      <c r="J170" s="4"/>
      <c r="K170" s="4"/>
      <c r="L170" s="4"/>
      <c r="M170" s="4">
        <v>1</v>
      </c>
      <c r="N170" s="4"/>
      <c r="O170" s="4"/>
      <c r="P170" s="4"/>
      <c r="Q170" s="4"/>
      <c r="R170" s="4">
        <v>1</v>
      </c>
      <c r="S170" s="4">
        <v>1</v>
      </c>
      <c r="T170" s="4">
        <v>12</v>
      </c>
      <c r="U170" s="11" cm="1">
        <f t="array" ref="U170">ABS(equipos[[#This Row],[DD]])*200+ABS(equipos[[#This Row],[DF]])*200+ABS(equipos[[#This Row],[CL]])*200+ABS(equipos[[#This Row],[CG]])*300+_xlfn.SWITCH(equipos[[#This Row],[lugar]],1,500,2,400,3,300,0)</f>
        <v>900</v>
      </c>
    </row>
    <row r="171" spans="1:21" x14ac:dyDescent="0.25">
      <c r="A171" s="4">
        <v>23</v>
      </c>
      <c r="B171" t="s">
        <v>434</v>
      </c>
      <c r="D171" t="s">
        <v>209</v>
      </c>
      <c r="E171" s="11">
        <f>INDEX(torneos[torneo_id],MATCH(equipos[[#This Row],[fecha]],torneos[inscr_inicio]))</f>
        <v>1</v>
      </c>
      <c r="F171" s="18" t="s">
        <v>14</v>
      </c>
      <c r="G171" s="25">
        <v>42791.900277777779</v>
      </c>
      <c r="H171" s="35">
        <v>1</v>
      </c>
      <c r="I171" s="4"/>
      <c r="J171" s="4"/>
      <c r="K171" s="4"/>
      <c r="L171" s="4"/>
      <c r="M171" s="4">
        <v>1</v>
      </c>
      <c r="N171" s="4"/>
      <c r="O171" s="4"/>
      <c r="P171" s="4"/>
      <c r="Q171" s="4"/>
      <c r="R171" s="4">
        <v>1</v>
      </c>
      <c r="S171" s="4">
        <v>0</v>
      </c>
      <c r="U171" s="11" cm="1">
        <f t="array" ref="U171">ABS(equipos[[#This Row],[DD]])*200+ABS(equipos[[#This Row],[DF]])*200+ABS(equipos[[#This Row],[CL]])*200+ABS(equipos[[#This Row],[CG]])*300+_xlfn.SWITCH(equipos[[#This Row],[lugar]],1,500,2,400,3,300,0)</f>
        <v>600</v>
      </c>
    </row>
    <row r="172" spans="1:21" x14ac:dyDescent="0.25">
      <c r="A172" s="4">
        <v>22</v>
      </c>
      <c r="B172" t="s">
        <v>433</v>
      </c>
      <c r="D172" s="21" t="s">
        <v>211</v>
      </c>
      <c r="E172" s="11">
        <f>INDEX(torneos[torneo_id],MATCH(equipos[[#This Row],[fecha]],torneos[inscr_inicio]))</f>
        <v>1</v>
      </c>
      <c r="F172" s="18" t="s">
        <v>14</v>
      </c>
      <c r="G172" s="24">
        <v>42793.931018518517</v>
      </c>
      <c r="H172" s="35">
        <v>1</v>
      </c>
      <c r="I172" s="4"/>
      <c r="J172" s="4"/>
      <c r="K172" s="4"/>
      <c r="L172" s="4"/>
      <c r="M172" s="4">
        <v>1</v>
      </c>
      <c r="N172" s="4"/>
      <c r="O172" s="4"/>
      <c r="P172" s="4"/>
      <c r="Q172" s="4"/>
      <c r="R172" s="4">
        <v>1</v>
      </c>
      <c r="S172" s="4">
        <v>-1</v>
      </c>
      <c r="U172" s="11" cm="1">
        <f t="array" ref="U172">ABS(equipos[[#This Row],[DD]])*200+ABS(equipos[[#This Row],[DF]])*200+ABS(equipos[[#This Row],[CL]])*200+ABS(equipos[[#This Row],[CG]])*300+_xlfn.SWITCH(equipos[[#This Row],[lugar]],1,500,2,400,3,300,0)</f>
        <v>900</v>
      </c>
    </row>
    <row r="173" spans="1:21" x14ac:dyDescent="0.25">
      <c r="A173" s="4">
        <v>21</v>
      </c>
      <c r="B173" t="s">
        <v>432</v>
      </c>
      <c r="D173" t="s">
        <v>210</v>
      </c>
      <c r="E173" s="11">
        <f>INDEX(torneos[torneo_id],MATCH(equipos[[#This Row],[fecha]],torneos[inscr_inicio]))</f>
        <v>1</v>
      </c>
      <c r="F173" s="18" t="s">
        <v>14</v>
      </c>
      <c r="G173" s="25">
        <v>42794.655671296299</v>
      </c>
      <c r="H173" s="35">
        <v>1</v>
      </c>
      <c r="I173" s="4"/>
      <c r="J173" s="4"/>
      <c r="K173" s="4"/>
      <c r="L173" s="4"/>
      <c r="M173" s="4">
        <v>1</v>
      </c>
      <c r="N173" s="4"/>
      <c r="O173" s="4"/>
      <c r="P173" s="4"/>
      <c r="Q173" s="4"/>
      <c r="R173" s="4">
        <v>1</v>
      </c>
      <c r="S173" s="4">
        <v>-1</v>
      </c>
      <c r="U173" s="11" cm="1">
        <f t="array" ref="U173">ABS(equipos[[#This Row],[DD]])*200+ABS(equipos[[#This Row],[DF]])*200+ABS(equipos[[#This Row],[CL]])*200+ABS(equipos[[#This Row],[CG]])*300+_xlfn.SWITCH(equipos[[#This Row],[lugar]],1,500,2,400,3,300,0)</f>
        <v>900</v>
      </c>
    </row>
    <row r="174" spans="1:21" x14ac:dyDescent="0.25">
      <c r="A174" s="4">
        <v>20</v>
      </c>
      <c r="B174" t="s">
        <v>432</v>
      </c>
      <c r="D174" s="21" t="s">
        <v>211</v>
      </c>
      <c r="E174" s="11">
        <f>INDEX(torneos[torneo_id],MATCH(equipos[[#This Row],[fecha]],torneos[inscr_inicio]))</f>
        <v>1</v>
      </c>
      <c r="F174" s="18" t="s">
        <v>14</v>
      </c>
      <c r="G174" s="24">
        <v>42776.698078703703</v>
      </c>
      <c r="H174" s="35">
        <v>1</v>
      </c>
      <c r="I174" s="4"/>
      <c r="J174" s="4"/>
      <c r="K174" s="4"/>
      <c r="L174" s="4"/>
      <c r="M174" s="4">
        <v>1</v>
      </c>
      <c r="N174" s="4"/>
      <c r="O174" s="4"/>
      <c r="P174" s="4"/>
      <c r="Q174" s="4"/>
      <c r="R174" s="4">
        <v>1</v>
      </c>
      <c r="S174" s="4">
        <v>-1</v>
      </c>
      <c r="U174" s="11" cm="1">
        <f t="array" ref="U174">ABS(equipos[[#This Row],[DD]])*200+ABS(equipos[[#This Row],[DF]])*200+ABS(equipos[[#This Row],[CL]])*200+ABS(equipos[[#This Row],[CG]])*300+_xlfn.SWITCH(equipos[[#This Row],[lugar]],1,500,2,400,3,300,0)</f>
        <v>900</v>
      </c>
    </row>
    <row r="175" spans="1:21" x14ac:dyDescent="0.25">
      <c r="A175" s="4">
        <v>19</v>
      </c>
      <c r="B175" t="s">
        <v>431</v>
      </c>
      <c r="D175" t="s">
        <v>209</v>
      </c>
      <c r="E175" s="11">
        <f>INDEX(torneos[torneo_id],MATCH(equipos[[#This Row],[fecha]],torneos[inscr_inicio]))</f>
        <v>1</v>
      </c>
      <c r="F175" s="18" t="s">
        <v>14</v>
      </c>
      <c r="G175" s="25">
        <v>42707.919537037036</v>
      </c>
      <c r="H175" s="35">
        <v>1</v>
      </c>
      <c r="I175" s="4"/>
      <c r="J175" s="4"/>
      <c r="K175" s="4"/>
      <c r="L175" s="4"/>
      <c r="M175" s="4">
        <v>1</v>
      </c>
      <c r="N175" s="4"/>
      <c r="O175" s="4"/>
      <c r="P175" s="4"/>
      <c r="Q175" s="4"/>
      <c r="R175" s="4">
        <v>1</v>
      </c>
      <c r="S175" s="4">
        <v>1</v>
      </c>
      <c r="T175" s="4">
        <v>2</v>
      </c>
      <c r="U175" s="11" cm="1">
        <f t="array" ref="U175">ABS(equipos[[#This Row],[DD]])*200+ABS(equipos[[#This Row],[DF]])*200+ABS(equipos[[#This Row],[CL]])*200+ABS(equipos[[#This Row],[CG]])*300+_xlfn.SWITCH(equipos[[#This Row],[lugar]],1,500,2,400,3,300,0)</f>
        <v>1300</v>
      </c>
    </row>
    <row r="176" spans="1:21" x14ac:dyDescent="0.25">
      <c r="A176" s="4">
        <v>18</v>
      </c>
      <c r="B176" t="s">
        <v>430</v>
      </c>
      <c r="D176" s="21" t="s">
        <v>209</v>
      </c>
      <c r="E176" s="11">
        <f>INDEX(torneos[torneo_id],MATCH(equipos[[#This Row],[fecha]],torneos[inscr_inicio]))</f>
        <v>1</v>
      </c>
      <c r="F176" s="18" t="s">
        <v>14</v>
      </c>
      <c r="G176" s="24">
        <v>42754.653981481482</v>
      </c>
      <c r="H176" s="35">
        <v>1</v>
      </c>
      <c r="I176" s="4"/>
      <c r="J176" s="4"/>
      <c r="K176" s="4"/>
      <c r="L176" s="4"/>
      <c r="M176" s="4">
        <v>1</v>
      </c>
      <c r="N176" s="4"/>
      <c r="O176" s="4"/>
      <c r="P176" s="4"/>
      <c r="Q176" s="4"/>
      <c r="R176" s="4">
        <v>1</v>
      </c>
      <c r="S176" s="4">
        <v>0</v>
      </c>
      <c r="U176" s="11" cm="1">
        <f t="array" ref="U176">ABS(equipos[[#This Row],[DD]])*200+ABS(equipos[[#This Row],[DF]])*200+ABS(equipos[[#This Row],[CL]])*200+ABS(equipos[[#This Row],[CG]])*300+_xlfn.SWITCH(equipos[[#This Row],[lugar]],1,500,2,400,3,300,0)</f>
        <v>600</v>
      </c>
    </row>
    <row r="177" spans="1:21" x14ac:dyDescent="0.25">
      <c r="A177" s="4">
        <v>17</v>
      </c>
      <c r="B177" t="s">
        <v>429</v>
      </c>
      <c r="D177" t="s">
        <v>211</v>
      </c>
      <c r="E177" s="11">
        <f>INDEX(torneos[torneo_id],MATCH(equipos[[#This Row],[fecha]],torneos[inscr_inicio]))</f>
        <v>1</v>
      </c>
      <c r="F177" s="18" t="s">
        <v>14</v>
      </c>
      <c r="G177" s="25">
        <v>42793.01363425926</v>
      </c>
      <c r="H177" s="35">
        <v>1</v>
      </c>
      <c r="I177" s="4"/>
      <c r="J177" s="4"/>
      <c r="K177" s="4"/>
      <c r="L177" s="4"/>
      <c r="M177" s="4">
        <v>1</v>
      </c>
      <c r="N177" s="4"/>
      <c r="O177" s="4"/>
      <c r="P177" s="4"/>
      <c r="Q177" s="4"/>
      <c r="R177" s="4">
        <v>1</v>
      </c>
      <c r="S177" s="4">
        <v>-1</v>
      </c>
      <c r="U177" s="11" cm="1">
        <f t="array" ref="U177">ABS(equipos[[#This Row],[DD]])*200+ABS(equipos[[#This Row],[DF]])*200+ABS(equipos[[#This Row],[CL]])*200+ABS(equipos[[#This Row],[CG]])*300+_xlfn.SWITCH(equipos[[#This Row],[lugar]],1,500,2,400,3,300,0)</f>
        <v>900</v>
      </c>
    </row>
    <row r="178" spans="1:21" x14ac:dyDescent="0.25">
      <c r="A178" s="4">
        <v>16</v>
      </c>
      <c r="B178" t="s">
        <v>428</v>
      </c>
      <c r="D178" s="21" t="s">
        <v>209</v>
      </c>
      <c r="E178" s="11">
        <f>INDEX(torneos[torneo_id],MATCH(equipos[[#This Row],[fecha]],torneos[inscr_inicio]))</f>
        <v>1</v>
      </c>
      <c r="F178" s="18" t="s">
        <v>14</v>
      </c>
      <c r="G178" s="24">
        <v>42878.624305555553</v>
      </c>
      <c r="H178" s="35">
        <v>1</v>
      </c>
      <c r="I178" s="4"/>
      <c r="J178" s="4"/>
      <c r="K178" s="4"/>
      <c r="L178" s="4"/>
      <c r="M178" s="4">
        <v>1</v>
      </c>
      <c r="N178" s="4"/>
      <c r="O178" s="4"/>
      <c r="P178" s="4"/>
      <c r="Q178" s="4"/>
      <c r="R178" s="4">
        <v>1</v>
      </c>
      <c r="S178" s="4">
        <v>0</v>
      </c>
      <c r="U178" s="11" cm="1">
        <f t="array" ref="U178">ABS(equipos[[#This Row],[DD]])*200+ABS(equipos[[#This Row],[DF]])*200+ABS(equipos[[#This Row],[CL]])*200+ABS(equipos[[#This Row],[CG]])*300+_xlfn.SWITCH(equipos[[#This Row],[lugar]],1,500,2,400,3,300,0)</f>
        <v>600</v>
      </c>
    </row>
    <row r="179" spans="1:21" x14ac:dyDescent="0.25">
      <c r="A179" s="4">
        <v>15</v>
      </c>
      <c r="B179" t="s">
        <v>427</v>
      </c>
      <c r="D179" t="s">
        <v>211</v>
      </c>
      <c r="E179" s="11">
        <f>INDEX(torneos[torneo_id],MATCH(equipos[[#This Row],[fecha]],torneos[inscr_inicio]))</f>
        <v>1</v>
      </c>
      <c r="F179" s="18" t="s">
        <v>14</v>
      </c>
      <c r="G179" s="25">
        <v>42783.773402777777</v>
      </c>
      <c r="H179" s="35">
        <v>1</v>
      </c>
      <c r="I179" s="4"/>
      <c r="J179" s="4"/>
      <c r="K179" s="4"/>
      <c r="L179" s="4"/>
      <c r="M179" s="4">
        <v>1</v>
      </c>
      <c r="N179" s="4"/>
      <c r="O179" s="4"/>
      <c r="P179" s="4"/>
      <c r="Q179" s="4"/>
      <c r="R179" s="4">
        <v>1</v>
      </c>
      <c r="S179" s="4">
        <v>-1</v>
      </c>
      <c r="U179" s="11" cm="1">
        <f t="array" ref="U179">ABS(equipos[[#This Row],[DD]])*200+ABS(equipos[[#This Row],[DF]])*200+ABS(equipos[[#This Row],[CL]])*200+ABS(equipos[[#This Row],[CG]])*300+_xlfn.SWITCH(equipos[[#This Row],[lugar]],1,500,2,400,3,300,0)</f>
        <v>900</v>
      </c>
    </row>
    <row r="180" spans="1:21" x14ac:dyDescent="0.25">
      <c r="A180" s="4">
        <v>14</v>
      </c>
      <c r="B180" t="s">
        <v>426</v>
      </c>
      <c r="D180" s="21" t="s">
        <v>209</v>
      </c>
      <c r="E180" s="11">
        <f>INDEX(torneos[torneo_id],MATCH(equipos[[#This Row],[fecha]],torneos[inscr_inicio]))</f>
        <v>1</v>
      </c>
      <c r="F180" s="18" t="s">
        <v>14</v>
      </c>
      <c r="G180" s="24">
        <v>42797.690439814818</v>
      </c>
      <c r="H180" s="35">
        <v>1</v>
      </c>
      <c r="I180" s="4"/>
      <c r="J180" s="4"/>
      <c r="K180" s="4"/>
      <c r="L180" s="4"/>
      <c r="M180" s="4">
        <v>1</v>
      </c>
      <c r="N180" s="4"/>
      <c r="O180" s="4"/>
      <c r="P180" s="4"/>
      <c r="Q180" s="4"/>
      <c r="R180" s="4">
        <v>1</v>
      </c>
      <c r="S180" s="4">
        <v>0</v>
      </c>
      <c r="U180" s="11" cm="1">
        <f t="array" ref="U180">ABS(equipos[[#This Row],[DD]])*200+ABS(equipos[[#This Row],[DF]])*200+ABS(equipos[[#This Row],[CL]])*200+ABS(equipos[[#This Row],[CG]])*300+_xlfn.SWITCH(equipos[[#This Row],[lugar]],1,500,2,400,3,300,0)</f>
        <v>600</v>
      </c>
    </row>
    <row r="181" spans="1:21" x14ac:dyDescent="0.25">
      <c r="A181" s="4">
        <v>13</v>
      </c>
      <c r="B181" t="s">
        <v>425</v>
      </c>
      <c r="D181" t="s">
        <v>211</v>
      </c>
      <c r="E181" s="11">
        <f>INDEX(torneos[torneo_id],MATCH(equipos[[#This Row],[fecha]],torneos[inscr_inicio]))</f>
        <v>1</v>
      </c>
      <c r="F181" s="18" t="s">
        <v>14</v>
      </c>
      <c r="G181" s="25">
        <v>42793.9371875</v>
      </c>
      <c r="H181" s="35">
        <v>1</v>
      </c>
      <c r="I181" s="4"/>
      <c r="J181" s="4"/>
      <c r="K181" s="4"/>
      <c r="L181" s="4"/>
      <c r="M181" s="4">
        <v>1</v>
      </c>
      <c r="N181" s="4"/>
      <c r="O181" s="4"/>
      <c r="P181" s="4"/>
      <c r="Q181" s="4"/>
      <c r="R181" s="4">
        <v>1</v>
      </c>
      <c r="S181" s="4">
        <v>-1</v>
      </c>
      <c r="U181" s="11" cm="1">
        <f t="array" ref="U181">ABS(equipos[[#This Row],[DD]])*200+ABS(equipos[[#This Row],[DF]])*200+ABS(equipos[[#This Row],[CL]])*200+ABS(equipos[[#This Row],[CG]])*300+_xlfn.SWITCH(equipos[[#This Row],[lugar]],1,500,2,400,3,300,0)</f>
        <v>900</v>
      </c>
    </row>
    <row r="182" spans="1:21" x14ac:dyDescent="0.25">
      <c r="A182" s="4">
        <v>12</v>
      </c>
      <c r="B182" t="s">
        <v>424</v>
      </c>
      <c r="D182" s="21" t="s">
        <v>209</v>
      </c>
      <c r="E182" s="11">
        <f>INDEX(torneos[torneo_id],MATCH(equipos[[#This Row],[fecha]],torneos[inscr_inicio]))</f>
        <v>1</v>
      </c>
      <c r="F182" s="18" t="s">
        <v>14</v>
      </c>
      <c r="G182" s="24">
        <v>42713.742222222223</v>
      </c>
      <c r="H182" s="35">
        <v>1</v>
      </c>
      <c r="I182" s="4"/>
      <c r="J182" s="4"/>
      <c r="K182" s="4"/>
      <c r="L182" s="4"/>
      <c r="M182" s="4">
        <v>1</v>
      </c>
      <c r="N182" s="4"/>
      <c r="O182" s="4"/>
      <c r="P182" s="4"/>
      <c r="Q182" s="4"/>
      <c r="R182" s="4">
        <v>1</v>
      </c>
      <c r="S182" s="4">
        <v>0</v>
      </c>
      <c r="U182" s="11" cm="1">
        <f t="array" ref="U182">ABS(equipos[[#This Row],[DD]])*200+ABS(equipos[[#This Row],[DF]])*200+ABS(equipos[[#This Row],[CL]])*200+ABS(equipos[[#This Row],[CG]])*300+_xlfn.SWITCH(equipos[[#This Row],[lugar]],1,500,2,400,3,300,0)</f>
        <v>600</v>
      </c>
    </row>
    <row r="183" spans="1:21" x14ac:dyDescent="0.25">
      <c r="A183" s="4">
        <v>11</v>
      </c>
      <c r="B183" t="s">
        <v>423</v>
      </c>
      <c r="D183" t="s">
        <v>211</v>
      </c>
      <c r="E183" s="11">
        <f>INDEX(torneos[torneo_id],MATCH(equipos[[#This Row],[fecha]],torneos[inscr_inicio]))</f>
        <v>1</v>
      </c>
      <c r="F183" s="18" t="s">
        <v>14</v>
      </c>
      <c r="G183" s="25">
        <v>42724.706307870372</v>
      </c>
      <c r="H183" s="35">
        <v>1</v>
      </c>
      <c r="I183" s="4"/>
      <c r="J183" s="4"/>
      <c r="K183" s="4"/>
      <c r="L183" s="4"/>
      <c r="M183" s="4">
        <v>1</v>
      </c>
      <c r="N183" s="4"/>
      <c r="O183" s="4"/>
      <c r="P183" s="4"/>
      <c r="Q183" s="4"/>
      <c r="R183" s="4">
        <v>1</v>
      </c>
      <c r="S183" s="4">
        <v>-1</v>
      </c>
      <c r="U183" s="11" cm="1">
        <f t="array" ref="U183">ABS(equipos[[#This Row],[DD]])*200+ABS(equipos[[#This Row],[DF]])*200+ABS(equipos[[#This Row],[CL]])*200+ABS(equipos[[#This Row],[CG]])*300+_xlfn.SWITCH(equipos[[#This Row],[lugar]],1,500,2,400,3,300,0)</f>
        <v>900</v>
      </c>
    </row>
    <row r="184" spans="1:21" x14ac:dyDescent="0.25">
      <c r="A184" s="4">
        <v>10</v>
      </c>
      <c r="B184" t="s">
        <v>422</v>
      </c>
      <c r="D184" s="21" t="s">
        <v>211</v>
      </c>
      <c r="E184" s="11">
        <f>INDEX(torneos[torneo_id],MATCH(equipos[[#This Row],[fecha]],torneos[inscr_inicio]))</f>
        <v>1</v>
      </c>
      <c r="F184" s="18" t="s">
        <v>14</v>
      </c>
      <c r="G184" s="24">
        <v>42713.755914351852</v>
      </c>
      <c r="H184" s="35">
        <v>1</v>
      </c>
      <c r="I184" s="4"/>
      <c r="J184" s="4"/>
      <c r="K184" s="4"/>
      <c r="L184" s="4"/>
      <c r="M184" s="4">
        <v>1</v>
      </c>
      <c r="N184" s="4"/>
      <c r="O184" s="4"/>
      <c r="P184" s="4"/>
      <c r="Q184" s="4"/>
      <c r="R184" s="4">
        <v>1</v>
      </c>
      <c r="S184" s="4">
        <v>-1</v>
      </c>
      <c r="U184" s="11" cm="1">
        <f t="array" ref="U184">ABS(equipos[[#This Row],[DD]])*200+ABS(equipos[[#This Row],[DF]])*200+ABS(equipos[[#This Row],[CL]])*200+ABS(equipos[[#This Row],[CG]])*300+_xlfn.SWITCH(equipos[[#This Row],[lugar]],1,500,2,400,3,300,0)</f>
        <v>900</v>
      </c>
    </row>
    <row r="185" spans="1:21" x14ac:dyDescent="0.25">
      <c r="A185" s="4">
        <v>9</v>
      </c>
      <c r="B185" t="s">
        <v>421</v>
      </c>
      <c r="D185" t="s">
        <v>211</v>
      </c>
      <c r="E185" s="11">
        <f>INDEX(torneos[torneo_id],MATCH(equipos[[#This Row],[fecha]],torneos[inscr_inicio]))</f>
        <v>1</v>
      </c>
      <c r="F185" s="18" t="s">
        <v>14</v>
      </c>
      <c r="G185" s="25">
        <v>42790.366319444445</v>
      </c>
      <c r="H185" s="35">
        <v>1</v>
      </c>
      <c r="I185" s="4"/>
      <c r="J185" s="4"/>
      <c r="K185" s="4"/>
      <c r="L185" s="4"/>
      <c r="M185" s="4">
        <v>1</v>
      </c>
      <c r="N185" s="4"/>
      <c r="O185" s="4"/>
      <c r="P185" s="4"/>
      <c r="Q185" s="4"/>
      <c r="R185" s="4">
        <v>1</v>
      </c>
      <c r="S185" s="4">
        <v>-1</v>
      </c>
      <c r="U185" s="11" cm="1">
        <f t="array" ref="U185">ABS(equipos[[#This Row],[DD]])*200+ABS(equipos[[#This Row],[DF]])*200+ABS(equipos[[#This Row],[CL]])*200+ABS(equipos[[#This Row],[CG]])*300+_xlfn.SWITCH(equipos[[#This Row],[lugar]],1,500,2,400,3,300,0)</f>
        <v>900</v>
      </c>
    </row>
    <row r="186" spans="1:21" x14ac:dyDescent="0.25">
      <c r="A186" s="4">
        <v>8</v>
      </c>
      <c r="B186" t="s">
        <v>420</v>
      </c>
      <c r="D186" s="21" t="s">
        <v>209</v>
      </c>
      <c r="E186" s="11">
        <f>INDEX(torneos[torneo_id],MATCH(equipos[[#This Row],[fecha]],torneos[inscr_inicio]))</f>
        <v>1</v>
      </c>
      <c r="F186" s="18" t="s">
        <v>14</v>
      </c>
      <c r="G186" s="24">
        <v>42797.691828703704</v>
      </c>
      <c r="H186" s="35">
        <v>1</v>
      </c>
      <c r="I186" s="4"/>
      <c r="J186" s="4"/>
      <c r="K186" s="4"/>
      <c r="L186" s="4"/>
      <c r="M186" s="4">
        <v>1</v>
      </c>
      <c r="N186" s="4"/>
      <c r="O186" s="4"/>
      <c r="P186" s="4"/>
      <c r="Q186" s="4"/>
      <c r="R186" s="4">
        <v>1</v>
      </c>
      <c r="S186" s="4">
        <v>0</v>
      </c>
      <c r="U186" s="11" cm="1">
        <f t="array" ref="U186">ABS(equipos[[#This Row],[DD]])*200+ABS(equipos[[#This Row],[DF]])*200+ABS(equipos[[#This Row],[CL]])*200+ABS(equipos[[#This Row],[CG]])*300+_xlfn.SWITCH(equipos[[#This Row],[lugar]],1,500,2,400,3,300,0)</f>
        <v>600</v>
      </c>
    </row>
    <row r="187" spans="1:21" x14ac:dyDescent="0.25">
      <c r="A187" s="4">
        <v>7</v>
      </c>
      <c r="B187" t="s">
        <v>419</v>
      </c>
      <c r="D187" t="s">
        <v>209</v>
      </c>
      <c r="E187" s="11">
        <f>INDEX(torneos[torneo_id],MATCH(equipos[[#This Row],[fecha]],torneos[inscr_inicio]))</f>
        <v>1</v>
      </c>
      <c r="F187" s="18" t="s">
        <v>14</v>
      </c>
      <c r="G187" s="25">
        <v>42793.931793981479</v>
      </c>
      <c r="H187" s="35">
        <v>1</v>
      </c>
      <c r="I187" s="4"/>
      <c r="J187" s="4"/>
      <c r="K187" s="4"/>
      <c r="L187" s="4"/>
      <c r="M187" s="4">
        <v>1</v>
      </c>
      <c r="N187" s="4"/>
      <c r="O187" s="4"/>
      <c r="P187" s="4"/>
      <c r="Q187" s="4"/>
      <c r="R187" s="4">
        <v>1</v>
      </c>
      <c r="S187" s="4">
        <v>0</v>
      </c>
      <c r="U187" s="11" cm="1">
        <f t="array" ref="U187">ABS(equipos[[#This Row],[DD]])*200+ABS(equipos[[#This Row],[DF]])*200+ABS(equipos[[#This Row],[CL]])*200+ABS(equipos[[#This Row],[CG]])*300+_xlfn.SWITCH(equipos[[#This Row],[lugar]],1,500,2,400,3,300,0)</f>
        <v>600</v>
      </c>
    </row>
    <row r="188" spans="1:21" x14ac:dyDescent="0.25">
      <c r="A188" s="4">
        <v>6</v>
      </c>
      <c r="B188" t="s">
        <v>418</v>
      </c>
      <c r="D188" s="21" t="s">
        <v>209</v>
      </c>
      <c r="E188" s="11">
        <f>INDEX(torneos[torneo_id],MATCH(equipos[[#This Row],[fecha]],torneos[inscr_inicio]))</f>
        <v>1</v>
      </c>
      <c r="F188" s="18" t="s">
        <v>14</v>
      </c>
      <c r="G188" s="24">
        <v>42776.698078703703</v>
      </c>
      <c r="H188" s="35">
        <v>1</v>
      </c>
      <c r="I188" s="4"/>
      <c r="J188" s="4"/>
      <c r="K188" s="4"/>
      <c r="L188" s="4"/>
      <c r="M188" s="4">
        <v>1</v>
      </c>
      <c r="N188" s="4"/>
      <c r="O188" s="4"/>
      <c r="P188" s="4"/>
      <c r="Q188" s="4"/>
      <c r="R188" s="4">
        <v>1</v>
      </c>
      <c r="S188" s="4">
        <v>0</v>
      </c>
      <c r="U188" s="11" cm="1">
        <f t="array" ref="U188">ABS(equipos[[#This Row],[DD]])*200+ABS(equipos[[#This Row],[DF]])*200+ABS(equipos[[#This Row],[CL]])*200+ABS(equipos[[#This Row],[CG]])*300+_xlfn.SWITCH(equipos[[#This Row],[lugar]],1,500,2,400,3,300,0)</f>
        <v>600</v>
      </c>
    </row>
    <row r="189" spans="1:21" x14ac:dyDescent="0.25">
      <c r="A189" s="4">
        <v>5</v>
      </c>
      <c r="B189" t="s">
        <v>417</v>
      </c>
      <c r="D189" t="s">
        <v>210</v>
      </c>
      <c r="E189" s="11">
        <f>INDEX(torneos[torneo_id],MATCH(equipos[[#This Row],[fecha]],torneos[inscr_inicio]))</f>
        <v>1</v>
      </c>
      <c r="F189" s="18" t="s">
        <v>14</v>
      </c>
      <c r="G189" s="25">
        <v>42724.711793981478</v>
      </c>
      <c r="H189" s="35">
        <v>1</v>
      </c>
      <c r="I189" s="4"/>
      <c r="J189" s="4"/>
      <c r="K189" s="4"/>
      <c r="L189" s="4"/>
      <c r="M189" s="4">
        <v>1</v>
      </c>
      <c r="N189" s="4"/>
      <c r="O189" s="4"/>
      <c r="P189" s="4"/>
      <c r="Q189" s="4"/>
      <c r="R189" s="4">
        <v>1</v>
      </c>
      <c r="S189" s="4">
        <v>-1</v>
      </c>
      <c r="U189" s="11" cm="1">
        <f t="array" ref="U189">ABS(equipos[[#This Row],[DD]])*200+ABS(equipos[[#This Row],[DF]])*200+ABS(equipos[[#This Row],[CL]])*200+ABS(equipos[[#This Row],[CG]])*300+_xlfn.SWITCH(equipos[[#This Row],[lugar]],1,500,2,400,3,300,0)</f>
        <v>900</v>
      </c>
    </row>
    <row r="190" spans="1:21" x14ac:dyDescent="0.25">
      <c r="A190" s="4">
        <v>4</v>
      </c>
      <c r="B190" t="s">
        <v>416</v>
      </c>
      <c r="D190" s="21" t="s">
        <v>211</v>
      </c>
      <c r="E190" s="11">
        <f>INDEX(torneos[torneo_id],MATCH(equipos[[#This Row],[fecha]],torneos[inscr_inicio]))</f>
        <v>1</v>
      </c>
      <c r="F190" s="18" t="s">
        <v>14</v>
      </c>
      <c r="G190" s="24">
        <v>42793.61005787037</v>
      </c>
      <c r="H190" s="35">
        <v>1</v>
      </c>
      <c r="I190" s="4"/>
      <c r="J190" s="4"/>
      <c r="K190" s="4"/>
      <c r="L190" s="4"/>
      <c r="M190" s="4">
        <v>1</v>
      </c>
      <c r="N190" s="4"/>
      <c r="O190" s="4"/>
      <c r="P190" s="4"/>
      <c r="Q190" s="4"/>
      <c r="R190" s="4">
        <v>1</v>
      </c>
      <c r="S190" s="4">
        <v>-1</v>
      </c>
      <c r="U190" s="11" cm="1">
        <f t="array" ref="U190">ABS(equipos[[#This Row],[DD]])*200+ABS(equipos[[#This Row],[DF]])*200+ABS(equipos[[#This Row],[CL]])*200+ABS(equipos[[#This Row],[CG]])*300+_xlfn.SWITCH(equipos[[#This Row],[lugar]],1,500,2,400,3,300,0)</f>
        <v>900</v>
      </c>
    </row>
    <row r="191" spans="1:21" x14ac:dyDescent="0.25">
      <c r="A191" s="4">
        <v>3</v>
      </c>
      <c r="B191" t="s">
        <v>415</v>
      </c>
      <c r="D191" t="s">
        <v>210</v>
      </c>
      <c r="E191" s="11">
        <f>INDEX(torneos[torneo_id],MATCH(equipos[[#This Row],[fecha]],torneos[inscr_inicio]))</f>
        <v>1</v>
      </c>
      <c r="F191" s="18" t="s">
        <v>14</v>
      </c>
      <c r="G191" s="25">
        <v>42795.689745370371</v>
      </c>
      <c r="H191" s="35">
        <v>1</v>
      </c>
      <c r="I191" s="4"/>
      <c r="J191" s="4"/>
      <c r="K191" s="4"/>
      <c r="L191" s="4"/>
      <c r="M191" s="4">
        <v>1</v>
      </c>
      <c r="N191" s="4"/>
      <c r="O191" s="4"/>
      <c r="P191" s="4"/>
      <c r="Q191" s="4"/>
      <c r="R191" s="4">
        <v>1</v>
      </c>
      <c r="S191" s="4">
        <v>-1</v>
      </c>
      <c r="U191" s="11" cm="1">
        <f t="array" ref="U191">ABS(equipos[[#This Row],[DD]])*200+ABS(equipos[[#This Row],[DF]])*200+ABS(equipos[[#This Row],[CL]])*200+ABS(equipos[[#This Row],[CG]])*300+_xlfn.SWITCH(equipos[[#This Row],[lugar]],1,500,2,400,3,300,0)</f>
        <v>900</v>
      </c>
    </row>
    <row r="192" spans="1:21" x14ac:dyDescent="0.25">
      <c r="A192" s="4">
        <v>2</v>
      </c>
      <c r="B192" t="s">
        <v>414</v>
      </c>
      <c r="D192" s="21" t="s">
        <v>209</v>
      </c>
      <c r="E192" s="11">
        <f>INDEX(torneos[torneo_id],MATCH(equipos[[#This Row],[fecha]],torneos[inscr_inicio]))</f>
        <v>1</v>
      </c>
      <c r="F192" s="18" t="s">
        <v>14</v>
      </c>
      <c r="G192" s="24">
        <v>42797.689745370371</v>
      </c>
      <c r="H192" s="35">
        <v>1</v>
      </c>
      <c r="I192" s="4"/>
      <c r="J192" s="4"/>
      <c r="K192" s="4"/>
      <c r="L192" s="4"/>
      <c r="M192" s="4">
        <v>1</v>
      </c>
      <c r="N192" s="4"/>
      <c r="O192" s="4"/>
      <c r="P192" s="4"/>
      <c r="Q192" s="4"/>
      <c r="R192" s="4">
        <v>1</v>
      </c>
      <c r="S192" s="4">
        <v>0</v>
      </c>
      <c r="U192" s="11" cm="1">
        <f t="array" ref="U192">ABS(equipos[[#This Row],[DD]])*200+ABS(equipos[[#This Row],[DF]])*200+ABS(equipos[[#This Row],[CL]])*200+ABS(equipos[[#This Row],[CG]])*300+_xlfn.SWITCH(equipos[[#This Row],[lugar]],1,500,2,400,3,300,0)</f>
        <v>600</v>
      </c>
    </row>
  </sheetData>
  <conditionalFormatting sqref="D2:D192">
    <cfRule type="containsText" dxfId="70" priority="32" operator="containsText" text="Rover">
      <formula>NOT(ISERROR(SEARCH("Rover",D2)))</formula>
    </cfRule>
    <cfRule type="containsText" dxfId="69" priority="33" operator="containsText" text="Sumo">
      <formula>NOT(ISERROR(SEARCH("Sumo",D2)))</formula>
    </cfRule>
    <cfRule type="containsText" dxfId="68" priority="34" operator="containsText" text="Monster">
      <formula>NOT(ISERROR(SEARCH("Monster",D2)))</formula>
    </cfRule>
  </conditionalFormatting>
  <conditionalFormatting sqref="E1:E1048576">
    <cfRule type="colorScale" priority="31">
      <colorScale>
        <cfvo type="min"/>
        <cfvo type="percentile" val="50"/>
        <cfvo type="max"/>
        <color rgb="FFF8696B"/>
        <color rgb="FFFFEB84"/>
        <color rgb="FF63BE7B"/>
      </colorScale>
    </cfRule>
  </conditionalFormatting>
  <conditionalFormatting sqref="H193:L1048576 H1:L1">
    <cfRule type="colorScale" priority="30">
      <colorScale>
        <cfvo type="num" val="0"/>
        <cfvo type="num" val="1"/>
        <color rgb="FFF8696B"/>
        <color rgb="FF63BE7B"/>
      </colorScale>
    </cfRule>
  </conditionalFormatting>
  <conditionalFormatting sqref="C1:C1048576">
    <cfRule type="containsText" dxfId="67" priority="24" operator="containsText" text="Yellow Team">
      <formula>NOT(ISERROR(SEARCH("Yellow Team",C1)))</formula>
    </cfRule>
    <cfRule type="containsText" dxfId="66" priority="25" operator="containsText" text="Red Team">
      <formula>NOT(ISERROR(SEARCH("Red Team",C1)))</formula>
    </cfRule>
    <cfRule type="containsText" dxfId="65" priority="26" operator="containsText" text="Blue Team">
      <formula>NOT(ISERROR(SEARCH("Blue Team",C1)))</formula>
    </cfRule>
  </conditionalFormatting>
  <conditionalFormatting sqref="P122">
    <cfRule type="colorScale" priority="15">
      <colorScale>
        <cfvo type="min"/>
        <cfvo type="percentile" val="50"/>
        <cfvo type="max"/>
        <color rgb="FFF8696B"/>
        <color rgb="FFFFEB84"/>
        <color rgb="FF63BE7B"/>
      </colorScale>
    </cfRule>
  </conditionalFormatting>
  <conditionalFormatting sqref="F2:F192">
    <cfRule type="containsText" dxfId="64" priority="73" operator="containsText" text="B">
      <formula>NOT(ISERROR(SEARCH("B",F2)))</formula>
    </cfRule>
    <cfRule type="containsText" dxfId="63" priority="74" operator="containsText" text="A">
      <formula>NOT(ISERROR(SEARCH("A",F2)))</formula>
    </cfRule>
    <cfRule type="colorScale" priority="75">
      <colorScale>
        <cfvo type="min"/>
        <cfvo type="percentile" val="50"/>
        <cfvo type="max"/>
        <color rgb="FFF8696B"/>
        <color rgb="FFFFEB84"/>
        <color rgb="FF63BE7B"/>
      </colorScale>
    </cfRule>
  </conditionalFormatting>
  <conditionalFormatting sqref="S2:S192">
    <cfRule type="colorScale" priority="6">
      <colorScale>
        <cfvo type="num" val="0"/>
        <cfvo type="num" val="1"/>
        <color rgb="FFF8696B"/>
        <color rgb="FF63BE7B"/>
      </colorScale>
    </cfRule>
  </conditionalFormatting>
  <conditionalFormatting sqref="M2:R192">
    <cfRule type="colorScale" priority="8">
      <colorScale>
        <cfvo type="num" val="0"/>
        <cfvo type="num" val="1"/>
        <color rgb="FFF8696B"/>
        <color rgb="FF63BE7B"/>
      </colorScale>
    </cfRule>
  </conditionalFormatting>
  <conditionalFormatting sqref="H2:L192">
    <cfRule type="colorScale" priority="7">
      <colorScale>
        <cfvo type="num" val="0"/>
        <cfvo type="num" val="1"/>
        <color rgb="FFF8696B"/>
        <color rgb="FF63BE7B"/>
      </colorScale>
    </cfRule>
  </conditionalFormatting>
  <conditionalFormatting sqref="T2:T192">
    <cfRule type="cellIs" dxfId="62" priority="1" stopIfTrue="1" operator="equal">
      <formula>3</formula>
    </cfRule>
    <cfRule type="cellIs" dxfId="61" priority="2" stopIfTrue="1" operator="equal">
      <formula>2</formula>
    </cfRule>
    <cfRule type="cellIs" dxfId="60" priority="3" stopIfTrue="1" operator="equal">
      <formula>1</formula>
    </cfRule>
    <cfRule type="colorScale" priority="4">
      <colorScale>
        <cfvo type="min"/>
        <cfvo type="max"/>
        <color rgb="FF63BE7B"/>
        <color rgb="FFFFEF9C"/>
      </colorScale>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CF98-3784-480E-BD4B-399657B9F2CD}">
  <sheetPr>
    <tabColor theme="5" tint="0.39997558519241921"/>
  </sheetPr>
  <dimension ref="A1:P13"/>
  <sheetViews>
    <sheetView zoomScaleNormal="100" workbookViewId="0">
      <selection activeCell="J21" sqref="J21"/>
    </sheetView>
  </sheetViews>
  <sheetFormatPr defaultRowHeight="15" x14ac:dyDescent="0.25"/>
  <cols>
    <col min="1" max="1" width="11.85546875" style="4" customWidth="1"/>
    <col min="2" max="2" width="25.140625" customWidth="1"/>
    <col min="3" max="3" width="15.140625" style="1" customWidth="1"/>
    <col min="4" max="4" width="15.140625" style="11" customWidth="1"/>
    <col min="5" max="5" width="20" style="4" customWidth="1"/>
    <col min="6" max="6" width="19.5703125" style="4" customWidth="1"/>
    <col min="7" max="7" width="16.5703125" style="4" customWidth="1"/>
    <col min="8" max="8" width="12.42578125" style="4" customWidth="1"/>
    <col min="9" max="9" width="11.5703125" style="4" customWidth="1"/>
    <col min="10" max="10" width="14.28515625" style="4" customWidth="1"/>
    <col min="11" max="11" width="14" style="4" customWidth="1"/>
    <col min="12" max="12" width="12" style="4" customWidth="1"/>
    <col min="13" max="13" width="15.42578125" style="4" customWidth="1"/>
  </cols>
  <sheetData>
    <row r="1" spans="1:16" x14ac:dyDescent="0.25">
      <c r="A1" s="4" t="s">
        <v>11</v>
      </c>
      <c r="B1" t="s">
        <v>5</v>
      </c>
      <c r="C1" s="1" t="s">
        <v>215</v>
      </c>
      <c r="D1" s="11" t="s">
        <v>224</v>
      </c>
      <c r="E1" s="4" t="s">
        <v>225</v>
      </c>
      <c r="F1" s="4" t="s">
        <v>226</v>
      </c>
      <c r="G1" s="4" t="s">
        <v>227</v>
      </c>
      <c r="H1" s="4" t="s">
        <v>228</v>
      </c>
      <c r="I1" s="4" t="s">
        <v>229</v>
      </c>
      <c r="J1" s="4" t="s">
        <v>230</v>
      </c>
      <c r="K1" s="4" t="s">
        <v>231</v>
      </c>
      <c r="L1" s="4" t="s">
        <v>232</v>
      </c>
      <c r="M1" s="4" t="s">
        <v>233</v>
      </c>
      <c r="N1" t="s">
        <v>564</v>
      </c>
      <c r="O1" t="s">
        <v>563</v>
      </c>
      <c r="P1" t="s">
        <v>562</v>
      </c>
    </row>
    <row r="2" spans="1:16" x14ac:dyDescent="0.25">
      <c r="A2" s="4">
        <v>0</v>
      </c>
      <c r="B2" t="s">
        <v>470</v>
      </c>
      <c r="C2" s="1">
        <v>42309</v>
      </c>
      <c r="D2" s="11">
        <v>0</v>
      </c>
      <c r="E2" s="20">
        <f>SUMIFS(equipos[[#All],[puntos]],equipos[[#All],[casa]],"Blue Team",equipos[[#All],[torneo]], torneos[[#This Row],[torneo_id]])</f>
        <v>0</v>
      </c>
      <c r="F2" s="20">
        <f>SUMIFS(equipos[[#All],[puntos]],equipos[[#All],[casa]],"Red Team",equipos[[#All],[torneo]], torneos[[#This Row],[torneo_id]])</f>
        <v>0</v>
      </c>
      <c r="G2" s="20">
        <f>SUMIFS(equipos[[#All],[puntos]],equipos[[#All],[casa]],"Yellow Team",equipos[[#All],[torneo]], torneos[[#This Row],[torneo_id]])</f>
        <v>0</v>
      </c>
      <c r="H2" s="11">
        <f>COUNTIFS(equipos[[#All],[casa]],"Blue Team",equipos[[#All],[torneo]],torneos[[#This Row],[torneo_id]])</f>
        <v>0</v>
      </c>
      <c r="I2" s="11">
        <f>COUNTIFS(equipos[[#All],[casa]],"Red Team",equipos[[#All],[torneo]],torneos[[#This Row],[torneo_id]])</f>
        <v>0</v>
      </c>
      <c r="J2" s="11">
        <f>COUNTIFS(equipos[[#All],[casa]],"Yellow Team",equipos[[#All],[torneo]],torneos[[#This Row],[torneo_id]])</f>
        <v>0</v>
      </c>
      <c r="K2" s="14">
        <f>IF(torneos[[#This Row],[puntos_blue]]=0,0,torneos[[#This Row],[puntos_blue]]*SUM(torneos[[#This Row],[part_blue]:[part_yellow]])/torneos[[#This Row],[part_blue]])</f>
        <v>0</v>
      </c>
      <c r="L2" s="14">
        <f>IF(torneos[[#This Row],[puntos_red]]=0,0,torneos[[#This Row],[puntos_red]]*SUM(torneos[[#This Row],[part_blue]:[part_yellow]])/torneos[[#This Row],[part_red]])</f>
        <v>0</v>
      </c>
      <c r="M2" s="14">
        <f>IF(torneos[[#This Row],[puntos_yellow]]=0,0,torneos[[#This Row],[puntos_yellow]]*SUM(torneos[[#This Row],[part_blue]:[part_yellow]])/torneos[[#This Row],[part_yellow]])</f>
        <v>0</v>
      </c>
      <c r="N2" s="4">
        <f>RANK(torneos[[#This Row],[norm_blue]],torneos[[#This Row],[norm_blue]:[norm_yellow]])</f>
        <v>1</v>
      </c>
      <c r="O2" s="4">
        <f>RANK(torneos[[#This Row],[norm_red]],torneos[[#This Row],[norm_blue]:[norm_yellow]])</f>
        <v>1</v>
      </c>
      <c r="P2" s="4">
        <f>RANK(torneos[[#This Row],[norm_yellow]],torneos[[#This Row],[norm_blue]:[norm_yellow]])</f>
        <v>1</v>
      </c>
    </row>
    <row r="3" spans="1:16" x14ac:dyDescent="0.25">
      <c r="A3" s="4">
        <v>1</v>
      </c>
      <c r="B3" t="s">
        <v>469</v>
      </c>
      <c r="C3" s="1">
        <v>42675</v>
      </c>
      <c r="D3" s="11">
        <v>0</v>
      </c>
      <c r="E3" s="20">
        <f>SUMIFS(equipos[[#All],[puntos]],equipos[[#All],[casa]],"Blue Team",equipos[[#All],[torneo]], torneos[[#This Row],[torneo_id]])</f>
        <v>0</v>
      </c>
      <c r="F3" s="20">
        <f>SUMIFS(equipos[[#All],[puntos]],equipos[[#All],[casa]],"Red Team",equipos[[#All],[torneo]], torneos[[#This Row],[torneo_id]])</f>
        <v>0</v>
      </c>
      <c r="G3" s="20">
        <f>SUMIFS(equipos[[#All],[puntos]],equipos[[#All],[casa]],"Yellow Team",equipos[[#All],[torneo]], torneos[[#This Row],[torneo_id]])</f>
        <v>0</v>
      </c>
      <c r="H3" s="11">
        <f>COUNTIFS(equipos[[#All],[casa]],"Blue Team",equipos[[#All],[torneo]],torneos[[#This Row],[torneo_id]])</f>
        <v>0</v>
      </c>
      <c r="I3" s="11">
        <f>COUNTIFS(equipos[[#All],[casa]],"Red Team",equipos[[#All],[torneo]],torneos[[#This Row],[torneo_id]])</f>
        <v>0</v>
      </c>
      <c r="J3" s="11">
        <f>COUNTIFS(equipos[[#All],[casa]],"Yellow Team",equipos[[#All],[torneo]],torneos[[#This Row],[torneo_id]])</f>
        <v>0</v>
      </c>
      <c r="K3" s="14">
        <f>IF(torneos[[#This Row],[puntos_blue]]=0,0,torneos[[#This Row],[puntos_blue]]*SUM(torneos[[#This Row],[part_blue]:[part_yellow]])/torneos[[#This Row],[part_blue]])</f>
        <v>0</v>
      </c>
      <c r="L3" s="14">
        <f>IF(torneos[[#This Row],[puntos_red]]=0,0,torneos[[#This Row],[puntos_red]]*SUM(torneos[[#This Row],[part_blue]:[part_yellow]])/torneos[[#This Row],[part_red]])</f>
        <v>0</v>
      </c>
      <c r="M3" s="14">
        <f>IF(torneos[[#This Row],[puntos_yellow]]=0,0,torneos[[#This Row],[puntos_yellow]]*SUM(torneos[[#This Row],[part_blue]:[part_yellow]])/torneos[[#This Row],[part_yellow]])</f>
        <v>0</v>
      </c>
      <c r="N3" s="4">
        <f>RANK(torneos[[#This Row],[norm_blue]],torneos[[#This Row],[norm_blue]:[norm_yellow]])</f>
        <v>1</v>
      </c>
      <c r="O3" s="4">
        <f>RANK(torneos[[#This Row],[norm_red]],torneos[[#This Row],[norm_blue]:[norm_yellow]])</f>
        <v>1</v>
      </c>
      <c r="P3" s="4">
        <f>RANK(torneos[[#This Row],[norm_yellow]],torneos[[#This Row],[norm_blue]:[norm_yellow]])</f>
        <v>1</v>
      </c>
    </row>
    <row r="4" spans="1:16" x14ac:dyDescent="0.25">
      <c r="A4" s="4">
        <v>2</v>
      </c>
      <c r="B4" t="s">
        <v>223</v>
      </c>
      <c r="C4" s="1">
        <v>43040</v>
      </c>
      <c r="D4" s="11">
        <v>0</v>
      </c>
      <c r="E4" s="20">
        <f>SUMIFS(equipos[[#All],[puntos]],equipos[[#All],[casa]],"Blue Team",equipos[[#All],[torneo]], torneos[[#This Row],[torneo_id]])</f>
        <v>0</v>
      </c>
      <c r="F4" s="20">
        <f>SUMIFS(equipos[[#All],[puntos]],equipos[[#All],[casa]],"Red Team",equipos[[#All],[torneo]], torneos[[#This Row],[torneo_id]])</f>
        <v>0</v>
      </c>
      <c r="G4" s="20">
        <f>SUMIFS(equipos[[#All],[puntos]],equipos[[#All],[casa]],"Yellow Team",equipos[[#All],[torneo]], torneos[[#This Row],[torneo_id]])</f>
        <v>0</v>
      </c>
      <c r="H4" s="11">
        <f>COUNTIFS(equipos[[#All],[casa]],"Blue Team",equipos[[#All],[torneo]],torneos[[#This Row],[torneo_id]])</f>
        <v>0</v>
      </c>
      <c r="I4" s="11">
        <f>COUNTIFS(equipos[[#All],[casa]],"Red Team",equipos[[#All],[torneo]],torneos[[#This Row],[torneo_id]])</f>
        <v>0</v>
      </c>
      <c r="J4" s="11">
        <f>COUNTIFS(equipos[[#All],[casa]],"Yellow Team",equipos[[#All],[torneo]],torneos[[#This Row],[torneo_id]])</f>
        <v>0</v>
      </c>
      <c r="K4" s="14">
        <f>IF(torneos[[#This Row],[puntos_blue]]=0,0,torneos[[#This Row],[puntos_blue]]*SUM(torneos[[#This Row],[part_blue]:[part_yellow]])/torneos[[#This Row],[part_blue]])</f>
        <v>0</v>
      </c>
      <c r="L4" s="14">
        <f>IF(torneos[[#This Row],[puntos_red]]=0,0,torneos[[#This Row],[puntos_red]]*SUM(torneos[[#This Row],[part_blue]:[part_yellow]])/torneos[[#This Row],[part_red]])</f>
        <v>0</v>
      </c>
      <c r="M4" s="14">
        <f>IF(torneos[[#This Row],[puntos_yellow]]=0,0,torneos[[#This Row],[puntos_yellow]]*SUM(torneos[[#This Row],[part_blue]:[part_yellow]])/torneos[[#This Row],[part_yellow]])</f>
        <v>0</v>
      </c>
      <c r="N4" s="4">
        <f>RANK(torneos[[#This Row],[norm_blue]],torneos[[#This Row],[norm_blue]:[norm_yellow]])</f>
        <v>1</v>
      </c>
      <c r="O4" s="4">
        <f>RANK(torneos[[#This Row],[norm_red]],torneos[[#This Row],[norm_blue]:[norm_yellow]])</f>
        <v>1</v>
      </c>
      <c r="P4" s="4">
        <f>RANK(torneos[[#This Row],[norm_yellow]],torneos[[#This Row],[norm_blue]:[norm_yellow]])</f>
        <v>1</v>
      </c>
    </row>
    <row r="5" spans="1:16" x14ac:dyDescent="0.25">
      <c r="A5" s="4">
        <v>4</v>
      </c>
      <c r="B5" t="s">
        <v>218</v>
      </c>
      <c r="C5" s="1">
        <v>43405</v>
      </c>
      <c r="D5" s="11">
        <v>0</v>
      </c>
      <c r="E5" s="20">
        <f>SUMIFS(equipos[[#All],[puntos]],equipos[[#All],[casa]],"Blue Team",equipos[[#All],[torneo]], torneos[[#This Row],[torneo_id]])</f>
        <v>0</v>
      </c>
      <c r="F5" s="20">
        <f>SUMIFS(equipos[[#All],[puntos]],equipos[[#All],[casa]],"Red Team",equipos[[#All],[torneo]], torneos[[#This Row],[torneo_id]])</f>
        <v>0</v>
      </c>
      <c r="G5" s="20">
        <f>SUMIFS(equipos[[#All],[puntos]],equipos[[#All],[casa]],"Yellow Team",equipos[[#All],[torneo]], torneos[[#This Row],[torneo_id]])</f>
        <v>0</v>
      </c>
      <c r="H5" s="11">
        <f>COUNTIFS(equipos[[#All],[casa]],"Blue Team",equipos[[#All],[torneo]],torneos[[#This Row],[torneo_id]])</f>
        <v>0</v>
      </c>
      <c r="I5" s="11">
        <f>COUNTIFS(equipos[[#All],[casa]],"Red Team",equipos[[#All],[torneo]],torneos[[#This Row],[torneo_id]])</f>
        <v>0</v>
      </c>
      <c r="J5" s="11">
        <f>COUNTIFS(equipos[[#All],[casa]],"Yellow Team",equipos[[#All],[torneo]],torneos[[#This Row],[torneo_id]])</f>
        <v>0</v>
      </c>
      <c r="K5" s="14">
        <f>IF(torneos[[#This Row],[puntos_blue]]=0,0,torneos[[#This Row],[puntos_blue]]*SUM(torneos[[#This Row],[part_blue]:[part_yellow]])/torneos[[#This Row],[part_blue]])</f>
        <v>0</v>
      </c>
      <c r="L5" s="14">
        <f>IF(torneos[[#This Row],[puntos_red]]=0,0,torneos[[#This Row],[puntos_red]]*SUM(torneos[[#This Row],[part_blue]:[part_yellow]])/torneos[[#This Row],[part_red]])</f>
        <v>0</v>
      </c>
      <c r="M5" s="14">
        <f>IF(torneos[[#This Row],[puntos_yellow]]=0,0,torneos[[#This Row],[puntos_yellow]]*SUM(torneos[[#This Row],[part_blue]:[part_yellow]])/torneos[[#This Row],[part_yellow]])</f>
        <v>0</v>
      </c>
      <c r="N5" s="4">
        <f>RANK(torneos[[#This Row],[norm_blue]],torneos[[#This Row],[norm_blue]:[norm_yellow]])</f>
        <v>1</v>
      </c>
      <c r="O5" s="4">
        <f>RANK(torneos[[#This Row],[norm_red]],torneos[[#This Row],[norm_blue]:[norm_yellow]])</f>
        <v>1</v>
      </c>
      <c r="P5" s="4">
        <f>RANK(torneos[[#This Row],[norm_yellow]],torneos[[#This Row],[norm_blue]:[norm_yellow]])</f>
        <v>1</v>
      </c>
    </row>
    <row r="6" spans="1:16" x14ac:dyDescent="0.25">
      <c r="A6" s="4">
        <v>5</v>
      </c>
      <c r="B6" t="s">
        <v>214</v>
      </c>
      <c r="C6" s="1">
        <v>43586</v>
      </c>
      <c r="D6" s="11">
        <v>0</v>
      </c>
      <c r="E6" s="20">
        <f>SUMIFS(equipos[[#All],[puntos]],equipos[[#All],[casa]],"Blue Team",equipos[[#All],[torneo]], torneos[[#This Row],[torneo_id]])</f>
        <v>0</v>
      </c>
      <c r="F6" s="20">
        <f>SUMIFS(equipos[[#All],[puntos]],equipos[[#All],[casa]],"Red Team",equipos[[#All],[torneo]], torneos[[#This Row],[torneo_id]])</f>
        <v>0</v>
      </c>
      <c r="G6" s="20">
        <f>SUMIFS(equipos[[#All],[puntos]],equipos[[#All],[casa]],"Yellow Team",equipos[[#All],[torneo]], torneos[[#This Row],[torneo_id]])</f>
        <v>0</v>
      </c>
      <c r="H6" s="11">
        <f>COUNTIFS(equipos[[#All],[casa]],"Blue Team",equipos[[#All],[torneo]],torneos[[#This Row],[torneo_id]])</f>
        <v>1</v>
      </c>
      <c r="I6" s="11">
        <f>COUNTIFS(equipos[[#All],[casa]],"Red Team",equipos[[#All],[torneo]],torneos[[#This Row],[torneo_id]])</f>
        <v>0</v>
      </c>
      <c r="J6" s="11">
        <f>COUNTIFS(equipos[[#All],[casa]],"Yellow Team",equipos[[#All],[torneo]],torneos[[#This Row],[torneo_id]])</f>
        <v>0</v>
      </c>
      <c r="K6" s="14">
        <f>IF(torneos[[#This Row],[puntos_blue]]=0,0,torneos[[#This Row],[puntos_blue]]*SUM(torneos[[#This Row],[part_blue]:[part_yellow]])/torneos[[#This Row],[part_blue]])</f>
        <v>0</v>
      </c>
      <c r="L6" s="14">
        <f>IF(torneos[[#This Row],[puntos_red]]=0,0,torneos[[#This Row],[puntos_red]]*SUM(torneos[[#This Row],[part_blue]:[part_yellow]])/torneos[[#This Row],[part_red]])</f>
        <v>0</v>
      </c>
      <c r="M6" s="14">
        <f>IF(torneos[[#This Row],[puntos_yellow]]=0,0,torneos[[#This Row],[puntos_yellow]]*SUM(torneos[[#This Row],[part_blue]:[part_yellow]])/torneos[[#This Row],[part_yellow]])</f>
        <v>0</v>
      </c>
      <c r="N6" s="4">
        <f>RANK(torneos[[#This Row],[norm_blue]],torneos[[#This Row],[norm_blue]:[norm_yellow]])</f>
        <v>1</v>
      </c>
      <c r="O6" s="4">
        <f>RANK(torneos[[#This Row],[norm_red]],torneos[[#This Row],[norm_blue]:[norm_yellow]])</f>
        <v>1</v>
      </c>
      <c r="P6" s="4">
        <f>RANK(torneos[[#This Row],[norm_yellow]],torneos[[#This Row],[norm_blue]:[norm_yellow]])</f>
        <v>1</v>
      </c>
    </row>
    <row r="7" spans="1:16" x14ac:dyDescent="0.25">
      <c r="A7" s="4">
        <v>6</v>
      </c>
      <c r="B7" t="s">
        <v>18</v>
      </c>
      <c r="C7" s="1">
        <v>43770</v>
      </c>
      <c r="D7" s="11">
        <v>1</v>
      </c>
      <c r="E7" s="20">
        <f>SUMIFS(equipos[[#All],[puntos]],equipos[[#All],[casa]],"Blue Team",equipos[[#All],[torneo]], torneos[[#This Row],[torneo_id]])</f>
        <v>1400</v>
      </c>
      <c r="F7" s="20">
        <f>SUMIFS(equipos[[#All],[puntos]],equipos[[#All],[casa]],"Red Team",equipos[[#All],[torneo]], torneos[[#This Row],[torneo_id]])</f>
        <v>1400</v>
      </c>
      <c r="G7" s="20">
        <f>SUMIFS(equipos[[#All],[puntos]],equipos[[#All],[casa]],"Yellow Team",equipos[[#All],[torneo]], torneos[[#This Row],[torneo_id]])</f>
        <v>1600</v>
      </c>
      <c r="H7" s="11">
        <f>COUNTIFS(equipos[[#All],[casa]],"Blue Team",equipos[[#All],[torneo]],torneos[[#This Row],[torneo_id]])</f>
        <v>7</v>
      </c>
      <c r="I7" s="11">
        <f>COUNTIFS(equipos[[#All],[casa]],"Red Team",equipos[[#All],[torneo]],torneos[[#This Row],[torneo_id]])</f>
        <v>7</v>
      </c>
      <c r="J7" s="11">
        <f>COUNTIFS(equipos[[#All],[casa]],"Yellow Team",equipos[[#All],[torneo]],torneos[[#This Row],[torneo_id]])</f>
        <v>8</v>
      </c>
      <c r="K7" s="14">
        <f>IF(torneos[[#This Row],[puntos_blue]]=0,0,torneos[[#This Row],[puntos_blue]]*SUM(torneos[[#This Row],[part_blue]:[part_yellow]])/torneos[[#This Row],[part_blue]])</f>
        <v>4400</v>
      </c>
      <c r="L7" s="14">
        <f>IF(torneos[[#This Row],[puntos_red]]=0,0,torneos[[#This Row],[puntos_red]]*SUM(torneos[[#This Row],[part_blue]:[part_yellow]])/torneos[[#This Row],[part_red]])</f>
        <v>4400</v>
      </c>
      <c r="M7" s="14">
        <f>IF(torneos[[#This Row],[puntos_yellow]]=0,0,torneos[[#This Row],[puntos_yellow]]*SUM(torneos[[#This Row],[part_blue]:[part_yellow]])/torneos[[#This Row],[part_yellow]])</f>
        <v>4400</v>
      </c>
      <c r="N7" s="4">
        <f>RANK(torneos[[#This Row],[norm_blue]],torneos[[#This Row],[norm_blue]:[norm_yellow]])</f>
        <v>1</v>
      </c>
      <c r="O7" s="4">
        <f>RANK(torneos[[#This Row],[norm_red]],torneos[[#This Row],[norm_blue]:[norm_yellow]])</f>
        <v>1</v>
      </c>
      <c r="P7" s="4">
        <f>RANK(torneos[[#This Row],[norm_yellow]],torneos[[#This Row],[norm_blue]:[norm_yellow]])</f>
        <v>1</v>
      </c>
    </row>
    <row r="8" spans="1:16" x14ac:dyDescent="0.25">
      <c r="A8" s="4">
        <v>7</v>
      </c>
      <c r="B8" t="s">
        <v>216</v>
      </c>
      <c r="C8" s="1">
        <v>43952</v>
      </c>
      <c r="D8" s="11">
        <v>1</v>
      </c>
      <c r="E8" s="20">
        <f>SUMIFS(equipos[[#All],[puntos]],equipos[[#All],[casa]],"Blue Team",equipos[[#All],[torneo]], torneos[[#This Row],[torneo_id]])</f>
        <v>1000</v>
      </c>
      <c r="F8" s="20">
        <f>SUMIFS(equipos[[#All],[puntos]],equipos[[#All],[casa]],"Red Team",equipos[[#All],[torneo]], torneos[[#This Row],[torneo_id]])</f>
        <v>1000</v>
      </c>
      <c r="G8" s="20">
        <f>SUMIFS(equipos[[#All],[puntos]],equipos[[#All],[casa]],"Yellow Team",equipos[[#All],[torneo]], torneos[[#This Row],[torneo_id]])</f>
        <v>1000</v>
      </c>
      <c r="H8" s="11">
        <f>COUNTIFS(equipos[[#All],[casa]],"Blue Team",equipos[[#All],[torneo]],torneos[[#This Row],[torneo_id]])</f>
        <v>5</v>
      </c>
      <c r="I8" s="11">
        <f>COUNTIFS(equipos[[#All],[casa]],"Red Team",equipos[[#All],[torneo]],torneos[[#This Row],[torneo_id]])</f>
        <v>5</v>
      </c>
      <c r="J8" s="11">
        <f>COUNTIFS(equipos[[#All],[casa]],"Yellow Team",equipos[[#All],[torneo]],torneos[[#This Row],[torneo_id]])</f>
        <v>5</v>
      </c>
      <c r="K8" s="14">
        <f>IF(torneos[[#This Row],[puntos_blue]]=0,0,torneos[[#This Row],[puntos_blue]]*SUM(torneos[[#This Row],[part_blue]:[part_yellow]])/torneos[[#This Row],[part_blue]])</f>
        <v>3000</v>
      </c>
      <c r="L8" s="14">
        <f>IF(torneos[[#This Row],[puntos_red]]=0,0,torneos[[#This Row],[puntos_red]]*SUM(torneos[[#This Row],[part_blue]:[part_yellow]])/torneos[[#This Row],[part_red]])</f>
        <v>3000</v>
      </c>
      <c r="M8" s="14">
        <f>IF(torneos[[#This Row],[puntos_yellow]]=0,0,torneos[[#This Row],[puntos_yellow]]*SUM(torneos[[#This Row],[part_blue]:[part_yellow]])/torneos[[#This Row],[part_yellow]])</f>
        <v>3000</v>
      </c>
      <c r="N8" s="4">
        <f>RANK(torneos[[#This Row],[norm_blue]],torneos[[#This Row],[norm_blue]:[norm_yellow]])</f>
        <v>1</v>
      </c>
      <c r="O8" s="4">
        <f>RANK(torneos[[#This Row],[norm_red]],torneos[[#This Row],[norm_blue]:[norm_yellow]])</f>
        <v>1</v>
      </c>
      <c r="P8" s="4">
        <f>RANK(torneos[[#This Row],[norm_yellow]],torneos[[#This Row],[norm_blue]:[norm_yellow]])</f>
        <v>1</v>
      </c>
    </row>
    <row r="9" spans="1:16" x14ac:dyDescent="0.25">
      <c r="A9" s="4">
        <v>8</v>
      </c>
      <c r="B9" t="s">
        <v>217</v>
      </c>
      <c r="C9" s="1">
        <v>44136</v>
      </c>
      <c r="D9" s="11">
        <v>0</v>
      </c>
      <c r="E9" s="20">
        <f>SUMIFS(equipos[[#All],[puntos]],equipos[[#All],[casa]],"Blue Team",equipos[[#All],[torneo]], torneos[[#This Row],[torneo_id]])</f>
        <v>0</v>
      </c>
      <c r="F9" s="20">
        <f>SUMIFS(equipos[[#All],[puntos]],equipos[[#All],[casa]],"Red Team",equipos[[#All],[torneo]], torneos[[#This Row],[torneo_id]])</f>
        <v>0</v>
      </c>
      <c r="G9" s="20">
        <f>SUMIFS(equipos[[#All],[puntos]],equipos[[#All],[casa]],"Yellow Team",equipos[[#All],[torneo]], torneos[[#This Row],[torneo_id]])</f>
        <v>0</v>
      </c>
      <c r="H9" s="11">
        <f>COUNTIFS(equipos[[#All],[casa]],"Blue Team",equipos[[#All],[torneo]],torneos[[#This Row],[torneo_id]])</f>
        <v>0</v>
      </c>
      <c r="I9" s="11">
        <f>COUNTIFS(equipos[[#All],[casa]],"Red Team",equipos[[#All],[torneo]],torneos[[#This Row],[torneo_id]])</f>
        <v>0</v>
      </c>
      <c r="J9" s="11">
        <f>COUNTIFS(equipos[[#All],[casa]],"Yellow Team",equipos[[#All],[torneo]],torneos[[#This Row],[torneo_id]])</f>
        <v>0</v>
      </c>
      <c r="K9" s="14">
        <f>IF(torneos[[#This Row],[puntos_blue]]=0,0,torneos[[#This Row],[puntos_blue]]*SUM(torneos[[#This Row],[part_blue]:[part_yellow]])/torneos[[#This Row],[part_blue]])</f>
        <v>0</v>
      </c>
      <c r="L9" s="14">
        <f>IF(torneos[[#This Row],[puntos_red]]=0,0,torneos[[#This Row],[puntos_red]]*SUM(torneos[[#This Row],[part_blue]:[part_yellow]])/torneos[[#This Row],[part_red]])</f>
        <v>0</v>
      </c>
      <c r="M9" s="14">
        <f>IF(torneos[[#This Row],[puntos_yellow]]=0,0,torneos[[#This Row],[puntos_yellow]]*SUM(torneos[[#This Row],[part_blue]:[part_yellow]])/torneos[[#This Row],[part_yellow]])</f>
        <v>0</v>
      </c>
      <c r="N9" s="4">
        <f>RANK(torneos[[#This Row],[norm_blue]],torneos[[#This Row],[norm_blue]:[norm_yellow]])</f>
        <v>1</v>
      </c>
      <c r="O9" s="4">
        <f>RANK(torneos[[#This Row],[norm_red]],torneos[[#This Row],[norm_blue]:[norm_yellow]])</f>
        <v>1</v>
      </c>
      <c r="P9" s="4">
        <f>RANK(torneos[[#This Row],[norm_yellow]],torneos[[#This Row],[norm_blue]:[norm_yellow]])</f>
        <v>1</v>
      </c>
    </row>
    <row r="10" spans="1:16" x14ac:dyDescent="0.25">
      <c r="A10" s="4">
        <v>9</v>
      </c>
      <c r="B10" t="s">
        <v>219</v>
      </c>
      <c r="C10" s="1">
        <v>44317</v>
      </c>
      <c r="D10" s="11">
        <v>0</v>
      </c>
      <c r="E10" s="4">
        <f>SUMIFS(equipos[[#All],[puntos]],equipos[[#All],[casa]],"Blue Team",equipos[[#All],[torneo]], torneos[[#This Row],[torneo_id]])</f>
        <v>0</v>
      </c>
      <c r="F10" s="4">
        <f>SUMIFS(equipos[[#All],[puntos]],equipos[[#All],[casa]],"Red Team",equipos[[#All],[torneo]], torneos[[#This Row],[torneo_id]])</f>
        <v>0</v>
      </c>
      <c r="G10" s="4">
        <f>SUMIFS(equipos[[#All],[puntos]],equipos[[#All],[casa]],"Yellow Team",equipos[[#All],[torneo]], torneos[[#This Row],[torneo_id]])</f>
        <v>0</v>
      </c>
      <c r="H10" s="11">
        <f>COUNTIFS(equipos[[#All],[casa]],"Blue Team",equipos[[#All],[torneo]],torneos[[#This Row],[torneo_id]])</f>
        <v>0</v>
      </c>
      <c r="I10" s="11">
        <f>COUNTIFS(equipos[[#All],[casa]],"Red Team",equipos[[#All],[torneo]],torneos[[#This Row],[torneo_id]])</f>
        <v>0</v>
      </c>
      <c r="J10" s="11">
        <f>COUNTIFS(equipos[[#All],[casa]],"Yellow Team",equipos[[#All],[torneo]],torneos[[#This Row],[torneo_id]])</f>
        <v>0</v>
      </c>
      <c r="K10" s="14">
        <f>IF(torneos[[#This Row],[puntos_blue]]=0,0,torneos[[#This Row],[puntos_blue]]*SUM(torneos[[#This Row],[part_blue]:[part_yellow]])/torneos[[#This Row],[part_blue]])</f>
        <v>0</v>
      </c>
      <c r="L10" s="14">
        <f>IF(torneos[[#This Row],[puntos_red]]=0,0,torneos[[#This Row],[puntos_red]]*SUM(torneos[[#This Row],[part_blue]:[part_yellow]])/torneos[[#This Row],[part_red]])</f>
        <v>0</v>
      </c>
      <c r="M10" s="14">
        <f>IF(torneos[[#This Row],[puntos_yellow]]=0,0,torneos[[#This Row],[puntos_yellow]]*SUM(torneos[[#This Row],[part_blue]:[part_yellow]])/torneos[[#This Row],[part_yellow]])</f>
        <v>0</v>
      </c>
      <c r="N10" s="4">
        <f>RANK(torneos[[#This Row],[norm_blue]],torneos[[#This Row],[norm_blue]:[norm_yellow]])</f>
        <v>1</v>
      </c>
      <c r="O10" s="4">
        <f>RANK(torneos[[#This Row],[norm_red]],torneos[[#This Row],[norm_blue]:[norm_yellow]])</f>
        <v>1</v>
      </c>
      <c r="P10" s="4">
        <f>RANK(torneos[[#This Row],[norm_yellow]],torneos[[#This Row],[norm_blue]:[norm_yellow]])</f>
        <v>1</v>
      </c>
    </row>
    <row r="11" spans="1:16" x14ac:dyDescent="0.25">
      <c r="A11" s="4">
        <v>10</v>
      </c>
      <c r="B11" t="s">
        <v>220</v>
      </c>
      <c r="C11" s="1">
        <v>44501</v>
      </c>
      <c r="D11" s="11">
        <v>0</v>
      </c>
      <c r="E11" s="4">
        <f>SUMIFS(equipos[[#All],[puntos]],equipos[[#All],[casa]],"Blue Team",equipos[[#All],[torneo]], torneos[[#This Row],[torneo_id]])</f>
        <v>0</v>
      </c>
      <c r="F11" s="4">
        <f>SUMIFS(equipos[[#All],[puntos]],equipos[[#All],[casa]],"Red Team",equipos[[#All],[torneo]], torneos[[#This Row],[torneo_id]])</f>
        <v>0</v>
      </c>
      <c r="G11" s="4">
        <f>SUMIFS(equipos[[#All],[puntos]],equipos[[#All],[casa]],"Yellow Team",equipos[[#All],[torneo]], torneos[[#This Row],[torneo_id]])</f>
        <v>0</v>
      </c>
      <c r="H11" s="11">
        <f>COUNTIFS(equipos[[#All],[casa]],"Blue Team",equipos[[#All],[torneo]],torneos[[#This Row],[torneo_id]])</f>
        <v>0</v>
      </c>
      <c r="I11" s="11">
        <f>COUNTIFS(equipos[[#All],[casa]],"Red Team",equipos[[#All],[torneo]],torneos[[#This Row],[torneo_id]])</f>
        <v>0</v>
      </c>
      <c r="J11" s="11">
        <f>COUNTIFS(equipos[[#All],[casa]],"Yellow Team",equipos[[#All],[torneo]],torneos[[#This Row],[torneo_id]])</f>
        <v>0</v>
      </c>
      <c r="K11" s="14">
        <f>IF(torneos[[#This Row],[puntos_blue]]=0,0,torneos[[#This Row],[puntos_blue]]*SUM(torneos[[#This Row],[part_blue]:[part_yellow]])/torneos[[#This Row],[part_blue]])</f>
        <v>0</v>
      </c>
      <c r="L11" s="14">
        <f>IF(torneos[[#This Row],[puntos_red]]=0,0,torneos[[#This Row],[puntos_red]]*SUM(torneos[[#This Row],[part_blue]:[part_yellow]])/torneos[[#This Row],[part_red]])</f>
        <v>0</v>
      </c>
      <c r="M11" s="14">
        <f>IF(torneos[[#This Row],[puntos_yellow]]=0,0,torneos[[#This Row],[puntos_yellow]]*SUM(torneos[[#This Row],[part_blue]:[part_yellow]])/torneos[[#This Row],[part_yellow]])</f>
        <v>0</v>
      </c>
      <c r="N11" s="4">
        <f>RANK(torneos[[#This Row],[norm_blue]],torneos[[#This Row],[norm_blue]:[norm_yellow]])</f>
        <v>1</v>
      </c>
      <c r="O11" s="4">
        <f>RANK(torneos[[#This Row],[norm_red]],torneos[[#This Row],[norm_blue]:[norm_yellow]])</f>
        <v>1</v>
      </c>
      <c r="P11" s="4">
        <f>RANK(torneos[[#This Row],[norm_yellow]],torneos[[#This Row],[norm_blue]:[norm_yellow]])</f>
        <v>1</v>
      </c>
    </row>
    <row r="12" spans="1:16" x14ac:dyDescent="0.25">
      <c r="A12" s="4">
        <v>11</v>
      </c>
      <c r="B12" t="s">
        <v>221</v>
      </c>
      <c r="C12" s="1">
        <v>44682</v>
      </c>
      <c r="D12" s="11">
        <v>0</v>
      </c>
      <c r="E12" s="4">
        <f>SUMIFS(equipos[[#All],[puntos]],equipos[[#All],[casa]],"Blue Team",equipos[[#All],[torneo]], torneos[[#This Row],[torneo_id]])</f>
        <v>0</v>
      </c>
      <c r="F12" s="4">
        <f>SUMIFS(equipos[[#All],[puntos]],equipos[[#All],[casa]],"Red Team",equipos[[#All],[torneo]], torneos[[#This Row],[torneo_id]])</f>
        <v>0</v>
      </c>
      <c r="G12" s="4">
        <f>SUMIFS(equipos[[#All],[puntos]],equipos[[#All],[casa]],"Yellow Team",equipos[[#All],[torneo]], torneos[[#This Row],[torneo_id]])</f>
        <v>0</v>
      </c>
      <c r="H12" s="11">
        <f>COUNTIFS(equipos[[#All],[casa]],"Blue Team",equipos[[#All],[torneo]],torneos[[#This Row],[torneo_id]])</f>
        <v>0</v>
      </c>
      <c r="I12" s="11">
        <f>COUNTIFS(equipos[[#All],[casa]],"Red Team",equipos[[#All],[torneo]],torneos[[#This Row],[torneo_id]])</f>
        <v>0</v>
      </c>
      <c r="J12" s="11">
        <f>COUNTIFS(equipos[[#All],[casa]],"Yellow Team",equipos[[#All],[torneo]],torneos[[#This Row],[torneo_id]])</f>
        <v>0</v>
      </c>
      <c r="K12" s="14">
        <f>IF(torneos[[#This Row],[puntos_blue]]=0,0,torneos[[#This Row],[puntos_blue]]*SUM(torneos[[#This Row],[part_blue]:[part_yellow]])/torneos[[#This Row],[part_blue]])</f>
        <v>0</v>
      </c>
      <c r="L12" s="14">
        <f>IF(torneos[[#This Row],[puntos_red]]=0,0,torneos[[#This Row],[puntos_red]]*SUM(torneos[[#This Row],[part_blue]:[part_yellow]])/torneos[[#This Row],[part_red]])</f>
        <v>0</v>
      </c>
      <c r="M12" s="14">
        <f>IF(torneos[[#This Row],[puntos_yellow]]=0,0,torneos[[#This Row],[puntos_yellow]]*SUM(torneos[[#This Row],[part_blue]:[part_yellow]])/torneos[[#This Row],[part_yellow]])</f>
        <v>0</v>
      </c>
      <c r="N12" s="4">
        <f>RANK(torneos[[#This Row],[norm_blue]],torneos[[#This Row],[norm_blue]:[norm_yellow]])</f>
        <v>1</v>
      </c>
      <c r="O12" s="4">
        <f>RANK(torneos[[#This Row],[norm_red]],torneos[[#This Row],[norm_blue]:[norm_yellow]])</f>
        <v>1</v>
      </c>
      <c r="P12" s="4">
        <f>RANK(torneos[[#This Row],[norm_yellow]],torneos[[#This Row],[norm_blue]:[norm_yellow]])</f>
        <v>1</v>
      </c>
    </row>
    <row r="13" spans="1:16" x14ac:dyDescent="0.25">
      <c r="A13" s="4">
        <v>12</v>
      </c>
      <c r="B13" t="s">
        <v>222</v>
      </c>
      <c r="C13" s="1">
        <v>44866</v>
      </c>
      <c r="D13" s="11">
        <v>0</v>
      </c>
      <c r="E13" s="4">
        <f>SUMIFS(equipos[[#All],[puntos]],equipos[[#All],[casa]],"Blue Team",equipos[[#All],[torneo]], torneos[[#This Row],[torneo_id]])</f>
        <v>0</v>
      </c>
      <c r="F13" s="4">
        <f>SUMIFS(equipos[[#All],[puntos]],equipos[[#All],[casa]],"Red Team",equipos[[#All],[torneo]], torneos[[#This Row],[torneo_id]])</f>
        <v>0</v>
      </c>
      <c r="G13" s="4">
        <f>SUMIFS(equipos[[#All],[puntos]],equipos[[#All],[casa]],"Yellow Team",equipos[[#All],[torneo]], torneos[[#This Row],[torneo_id]])</f>
        <v>0</v>
      </c>
      <c r="H13" s="11">
        <f>COUNTIFS(equipos[[#All],[casa]],"Blue Team",equipos[[#All],[torneo]],torneos[[#This Row],[torneo_id]])</f>
        <v>0</v>
      </c>
      <c r="I13" s="11">
        <f>COUNTIFS(equipos[[#All],[casa]],"Red Team",equipos[[#All],[torneo]],torneos[[#This Row],[torneo_id]])</f>
        <v>0</v>
      </c>
      <c r="J13" s="11">
        <f>COUNTIFS(equipos[[#All],[casa]],"Yellow Team",equipos[[#All],[torneo]],torneos[[#This Row],[torneo_id]])</f>
        <v>0</v>
      </c>
      <c r="K13" s="14">
        <f>IF(torneos[[#This Row],[puntos_blue]]=0,0,torneos[[#This Row],[puntos_blue]]*SUM(torneos[[#This Row],[part_blue]:[part_yellow]])/torneos[[#This Row],[part_blue]])</f>
        <v>0</v>
      </c>
      <c r="L13" s="14">
        <f>IF(torneos[[#This Row],[puntos_red]]=0,0,torneos[[#This Row],[puntos_red]]*SUM(torneos[[#This Row],[part_blue]:[part_yellow]])/torneos[[#This Row],[part_red]])</f>
        <v>0</v>
      </c>
      <c r="M13" s="14">
        <f>IF(torneos[[#This Row],[puntos_yellow]]=0,0,torneos[[#This Row],[puntos_yellow]]*SUM(torneos[[#This Row],[part_blue]:[part_yellow]])/torneos[[#This Row],[part_yellow]])</f>
        <v>0</v>
      </c>
      <c r="N13" s="4">
        <f>RANK(torneos[[#This Row],[norm_blue]],torneos[[#This Row],[norm_blue]:[norm_yellow]])</f>
        <v>1</v>
      </c>
      <c r="O13" s="4">
        <f>RANK(torneos[[#This Row],[norm_red]],torneos[[#This Row],[norm_blue]:[norm_yellow]])</f>
        <v>1</v>
      </c>
      <c r="P13" s="4">
        <f>RANK(torneos[[#This Row],[norm_yellow]],torneos[[#This Row],[norm_blue]:[norm_yellow]])</f>
        <v>1</v>
      </c>
    </row>
  </sheetData>
  <phoneticPr fontId="2" type="noConversion"/>
  <conditionalFormatting sqref="E1:G1">
    <cfRule type="colorScale" priority="61">
      <colorScale>
        <cfvo type="min"/>
        <cfvo type="percentile" val="50"/>
        <cfvo type="max"/>
        <color rgb="FFF8696B"/>
        <color rgb="FFFFEB84"/>
        <color rgb="FF63BE7B"/>
      </colorScale>
    </cfRule>
  </conditionalFormatting>
  <conditionalFormatting sqref="K4:M4">
    <cfRule type="colorScale" priority="33">
      <colorScale>
        <cfvo type="min"/>
        <cfvo type="percentile" val="50"/>
        <cfvo type="max"/>
        <color rgb="FFF8696B"/>
        <color rgb="FFFFEB84"/>
        <color rgb="FF63BE7B"/>
      </colorScale>
    </cfRule>
    <cfRule type="colorScale" priority="34">
      <colorScale>
        <cfvo type="min"/>
        <cfvo type="max"/>
        <color rgb="FFFCFCFF"/>
        <color rgb="FF63BE7B"/>
      </colorScale>
    </cfRule>
  </conditionalFormatting>
  <conditionalFormatting sqref="K5:M5">
    <cfRule type="colorScale" priority="29">
      <colorScale>
        <cfvo type="min"/>
        <cfvo type="percentile" val="50"/>
        <cfvo type="max"/>
        <color rgb="FFF8696B"/>
        <color rgb="FFFFEB84"/>
        <color rgb="FF63BE7B"/>
      </colorScale>
    </cfRule>
    <cfRule type="colorScale" priority="30">
      <colorScale>
        <cfvo type="min"/>
        <cfvo type="max"/>
        <color rgb="FFFCFCFF"/>
        <color rgb="FF63BE7B"/>
      </colorScale>
    </cfRule>
  </conditionalFormatting>
  <conditionalFormatting sqref="K6:M6">
    <cfRule type="colorScale" priority="27">
      <colorScale>
        <cfvo type="min"/>
        <cfvo type="percentile" val="50"/>
        <cfvo type="max"/>
        <color rgb="FFF8696B"/>
        <color rgb="FFFFEB84"/>
        <color rgb="FF63BE7B"/>
      </colorScale>
    </cfRule>
    <cfRule type="colorScale" priority="28">
      <colorScale>
        <cfvo type="min"/>
        <cfvo type="max"/>
        <color rgb="FFFCFCFF"/>
        <color rgb="FF63BE7B"/>
      </colorScale>
    </cfRule>
  </conditionalFormatting>
  <conditionalFormatting sqref="K7:M7">
    <cfRule type="colorScale" priority="25">
      <colorScale>
        <cfvo type="min"/>
        <cfvo type="percentile" val="50"/>
        <cfvo type="max"/>
        <color rgb="FFF8696B"/>
        <color rgb="FFFFEB84"/>
        <color rgb="FF63BE7B"/>
      </colorScale>
    </cfRule>
    <cfRule type="colorScale" priority="26">
      <colorScale>
        <cfvo type="min"/>
        <cfvo type="max"/>
        <color rgb="FFFCFCFF"/>
        <color rgb="FF63BE7B"/>
      </colorScale>
    </cfRule>
  </conditionalFormatting>
  <conditionalFormatting sqref="K8:M8">
    <cfRule type="colorScale" priority="23">
      <colorScale>
        <cfvo type="min"/>
        <cfvo type="percentile" val="50"/>
        <cfvo type="max"/>
        <color rgb="FFF8696B"/>
        <color rgb="FFFFEB84"/>
        <color rgb="FF63BE7B"/>
      </colorScale>
    </cfRule>
    <cfRule type="colorScale" priority="24">
      <colorScale>
        <cfvo type="min"/>
        <cfvo type="max"/>
        <color rgb="FFFCFCFF"/>
        <color rgb="FF63BE7B"/>
      </colorScale>
    </cfRule>
  </conditionalFormatting>
  <conditionalFormatting sqref="K9:M9">
    <cfRule type="colorScale" priority="21">
      <colorScale>
        <cfvo type="min"/>
        <cfvo type="percentile" val="50"/>
        <cfvo type="max"/>
        <color rgb="FFF8696B"/>
        <color rgb="FFFFEB84"/>
        <color rgb="FF63BE7B"/>
      </colorScale>
    </cfRule>
    <cfRule type="colorScale" priority="22">
      <colorScale>
        <cfvo type="min"/>
        <cfvo type="max"/>
        <color rgb="FFFCFCFF"/>
        <color rgb="FF63BE7B"/>
      </colorScale>
    </cfRule>
  </conditionalFormatting>
  <conditionalFormatting sqref="K10:M10">
    <cfRule type="colorScale" priority="19">
      <colorScale>
        <cfvo type="min"/>
        <cfvo type="percentile" val="50"/>
        <cfvo type="max"/>
        <color rgb="FFF8696B"/>
        <color rgb="FFFFEB84"/>
        <color rgb="FF63BE7B"/>
      </colorScale>
    </cfRule>
    <cfRule type="colorScale" priority="20">
      <colorScale>
        <cfvo type="min"/>
        <cfvo type="max"/>
        <color rgb="FFFCFCFF"/>
        <color rgb="FF63BE7B"/>
      </colorScale>
    </cfRule>
  </conditionalFormatting>
  <conditionalFormatting sqref="K11:M11">
    <cfRule type="colorScale" priority="17">
      <colorScale>
        <cfvo type="min"/>
        <cfvo type="percentile" val="50"/>
        <cfvo type="max"/>
        <color rgb="FFF8696B"/>
        <color rgb="FFFFEB84"/>
        <color rgb="FF63BE7B"/>
      </colorScale>
    </cfRule>
    <cfRule type="colorScale" priority="18">
      <colorScale>
        <cfvo type="min"/>
        <cfvo type="max"/>
        <color rgb="FFFCFCFF"/>
        <color rgb="FF63BE7B"/>
      </colorScale>
    </cfRule>
  </conditionalFormatting>
  <conditionalFormatting sqref="K12:M12">
    <cfRule type="colorScale" priority="15">
      <colorScale>
        <cfvo type="min"/>
        <cfvo type="percentile" val="50"/>
        <cfvo type="max"/>
        <color rgb="FFF8696B"/>
        <color rgb="FFFFEB84"/>
        <color rgb="FF63BE7B"/>
      </colorScale>
    </cfRule>
    <cfRule type="colorScale" priority="16">
      <colorScale>
        <cfvo type="min"/>
        <cfvo type="max"/>
        <color rgb="FFFCFCFF"/>
        <color rgb="FF63BE7B"/>
      </colorScale>
    </cfRule>
  </conditionalFormatting>
  <conditionalFormatting sqref="K13:M13">
    <cfRule type="colorScale" priority="13">
      <colorScale>
        <cfvo type="min"/>
        <cfvo type="percentile" val="50"/>
        <cfvo type="max"/>
        <color rgb="FFF8696B"/>
        <color rgb="FFFFEB84"/>
        <color rgb="FF63BE7B"/>
      </colorScale>
    </cfRule>
    <cfRule type="colorScale" priority="14">
      <colorScale>
        <cfvo type="min"/>
        <cfvo type="max"/>
        <color rgb="FFFCFCFF"/>
        <color rgb="FF63BE7B"/>
      </colorScale>
    </cfRule>
  </conditionalFormatting>
  <conditionalFormatting sqref="K4:N13">
    <cfRule type="cellIs" priority="11" stopIfTrue="1" operator="equal">
      <formula>0</formula>
    </cfRule>
  </conditionalFormatting>
  <conditionalFormatting sqref="D2:D13">
    <cfRule type="colorScale" priority="85">
      <colorScale>
        <cfvo type="min"/>
        <cfvo type="percentile" val="50"/>
        <cfvo type="max"/>
        <color rgb="FFF8696B"/>
        <color rgb="FFFFEB84"/>
        <color rgb="FF63BE7B"/>
      </colorScale>
    </cfRule>
  </conditionalFormatting>
  <conditionalFormatting sqref="N2:P13">
    <cfRule type="cellIs" dxfId="41" priority="97" stopIfTrue="1" operator="equal">
      <formula>3</formula>
    </cfRule>
    <cfRule type="cellIs" dxfId="40" priority="98" stopIfTrue="1" operator="equal">
      <formula>2</formula>
    </cfRule>
    <cfRule type="cellIs" dxfId="39" priority="99" stopIfTrue="1" operator="equal">
      <formula>1</formula>
    </cfRule>
    <cfRule type="colorScale" priority="100">
      <colorScale>
        <cfvo type="min"/>
        <cfvo type="max"/>
        <color rgb="FF63BE7B"/>
        <color rgb="FFFFEF9C"/>
      </colorScale>
    </cfRule>
  </conditionalFormatting>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54F4C-8855-4431-8DAE-701EE1C91D73}">
  <sheetPr>
    <tabColor theme="9" tint="0.39997558519241921"/>
  </sheetPr>
  <dimension ref="A1:E12"/>
  <sheetViews>
    <sheetView workbookViewId="0">
      <selection activeCell="F38" sqref="F38"/>
    </sheetView>
  </sheetViews>
  <sheetFormatPr defaultRowHeight="15" x14ac:dyDescent="0.25"/>
  <cols>
    <col min="1" max="1" width="14.85546875" customWidth="1"/>
    <col min="2" max="2" width="15.42578125" customWidth="1"/>
    <col min="3" max="3" width="11.140625" customWidth="1"/>
    <col min="4" max="4" width="9.7109375" bestFit="1" customWidth="1"/>
  </cols>
  <sheetData>
    <row r="1" spans="1:5" x14ac:dyDescent="0.25">
      <c r="A1" s="4" t="s">
        <v>12</v>
      </c>
      <c r="B1" s="4" t="s">
        <v>4</v>
      </c>
      <c r="C1" s="4" t="s">
        <v>13</v>
      </c>
      <c r="D1" s="4" t="s">
        <v>10</v>
      </c>
      <c r="E1" s="4" t="s">
        <v>0</v>
      </c>
    </row>
    <row r="2" spans="1:5" x14ac:dyDescent="0.25">
      <c r="A2" s="4">
        <v>1</v>
      </c>
      <c r="B2" s="19">
        <v>1065695</v>
      </c>
      <c r="C2" s="4" t="s">
        <v>409</v>
      </c>
      <c r="D2" s="1">
        <v>44054</v>
      </c>
      <c r="E2" s="4">
        <f>INDEX(eventos_puntos[valor_org],MATCH(eventos[[#This Row],[tipo]],eventos_puntos[evento_nombre],0))</f>
        <v>200</v>
      </c>
    </row>
    <row r="3" spans="1:5" x14ac:dyDescent="0.25">
      <c r="A3" s="31">
        <v>2</v>
      </c>
      <c r="B3" s="32">
        <v>1074213</v>
      </c>
      <c r="C3" s="31" t="s">
        <v>409</v>
      </c>
      <c r="D3" s="33"/>
      <c r="E3" s="31">
        <f>INDEX(eventos_puntos[valor_org],MATCH(eventos[[#This Row],[tipo]],eventos_puntos[evento_nombre],0))</f>
        <v>200</v>
      </c>
    </row>
    <row r="4" spans="1:5" x14ac:dyDescent="0.25">
      <c r="A4" s="31">
        <v>3</v>
      </c>
      <c r="B4" s="32">
        <v>1075268</v>
      </c>
      <c r="C4" s="31" t="s">
        <v>409</v>
      </c>
      <c r="D4" s="33"/>
      <c r="E4" s="31">
        <f>INDEX(eventos_puntos[valor_org],MATCH(eventos[[#This Row],[tipo]],eventos_puntos[evento_nombre],0))</f>
        <v>200</v>
      </c>
    </row>
    <row r="5" spans="1:5" x14ac:dyDescent="0.25">
      <c r="A5" s="31">
        <v>4</v>
      </c>
      <c r="B5" s="32">
        <v>1071240</v>
      </c>
      <c r="C5" s="31" t="s">
        <v>409</v>
      </c>
      <c r="D5" s="33"/>
      <c r="E5" s="31">
        <f>INDEX(eventos_puntos[valor_org],MATCH(eventos[[#This Row],[tipo]],eventos_puntos[evento_nombre],0))</f>
        <v>200</v>
      </c>
    </row>
    <row r="6" spans="1:5" x14ac:dyDescent="0.25">
      <c r="A6" s="31">
        <v>5</v>
      </c>
      <c r="B6" s="32">
        <v>1071870</v>
      </c>
      <c r="C6" s="31" t="s">
        <v>409</v>
      </c>
      <c r="D6" s="33"/>
      <c r="E6" s="31">
        <f>INDEX(eventos_puntos[valor_org],MATCH(eventos[[#This Row],[tipo]],eventos_puntos[evento_nombre],0))</f>
        <v>200</v>
      </c>
    </row>
    <row r="7" spans="1:5" x14ac:dyDescent="0.25">
      <c r="A7" s="31">
        <v>6</v>
      </c>
      <c r="B7" s="32">
        <v>1070440</v>
      </c>
      <c r="C7" s="31" t="s">
        <v>409</v>
      </c>
      <c r="D7" s="33"/>
      <c r="E7" s="31">
        <f>INDEX(eventos_puntos[valor_org],MATCH(eventos[[#This Row],[tipo]],eventos_puntos[evento_nombre],0))</f>
        <v>200</v>
      </c>
    </row>
    <row r="8" spans="1:5" x14ac:dyDescent="0.25">
      <c r="A8" s="31">
        <v>7</v>
      </c>
      <c r="B8" s="32">
        <v>1069764</v>
      </c>
      <c r="C8" s="31" t="s">
        <v>409</v>
      </c>
      <c r="D8" s="33"/>
      <c r="E8" s="31">
        <f>INDEX(eventos_puntos[valor_org],MATCH(eventos[[#This Row],[tipo]],eventos_puntos[evento_nombre],0))</f>
        <v>200</v>
      </c>
    </row>
    <row r="9" spans="1:5" x14ac:dyDescent="0.25">
      <c r="A9" s="31">
        <v>8</v>
      </c>
      <c r="B9" s="32">
        <v>1070465</v>
      </c>
      <c r="C9" s="31" t="s">
        <v>409</v>
      </c>
      <c r="D9" s="33"/>
      <c r="E9" s="31">
        <f>INDEX(eventos_puntos[valor_org],MATCH(eventos[[#This Row],[tipo]],eventos_puntos[evento_nombre],0))</f>
        <v>200</v>
      </c>
    </row>
    <row r="10" spans="1:5" x14ac:dyDescent="0.25">
      <c r="A10" s="31">
        <v>9</v>
      </c>
      <c r="B10" s="32">
        <v>1069332</v>
      </c>
      <c r="C10" s="31" t="s">
        <v>409</v>
      </c>
      <c r="D10" s="33"/>
      <c r="E10" s="31">
        <f>INDEX(eventos_puntos[valor_org],MATCH(eventos[[#This Row],[tipo]],eventos_puntos[evento_nombre],0))</f>
        <v>200</v>
      </c>
    </row>
    <row r="11" spans="1:5" x14ac:dyDescent="0.25">
      <c r="A11" s="31">
        <v>10</v>
      </c>
      <c r="B11" s="32">
        <v>1068613</v>
      </c>
      <c r="C11" s="31" t="s">
        <v>409</v>
      </c>
      <c r="D11" s="33"/>
      <c r="E11" s="31">
        <f>INDEX(eventos_puntos[valor_org],MATCH(eventos[[#This Row],[tipo]],eventos_puntos[evento_nombre],0))</f>
        <v>200</v>
      </c>
    </row>
    <row r="12" spans="1:5" x14ac:dyDescent="0.25">
      <c r="A12" s="31">
        <v>11</v>
      </c>
      <c r="B12" s="19">
        <v>1065695</v>
      </c>
      <c r="C12" s="31" t="s">
        <v>409</v>
      </c>
      <c r="D12" s="33"/>
      <c r="E12" s="31">
        <f>INDEX(eventos_puntos[valor_org],MATCH(eventos[[#This Row],[tipo]],eventos_puntos[evento_nombre],0))</f>
        <v>200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16643-05B8-42A6-A1AC-7F3AA42FCE0D}">
  <sheetPr>
    <tabColor theme="9" tint="0.39997558519241921"/>
  </sheetPr>
  <dimension ref="A1:D14"/>
  <sheetViews>
    <sheetView workbookViewId="0">
      <selection activeCell="C12" sqref="C12"/>
    </sheetView>
  </sheetViews>
  <sheetFormatPr defaultRowHeight="15" x14ac:dyDescent="0.25"/>
  <cols>
    <col min="1" max="1" width="11.42578125" style="4" customWidth="1"/>
    <col min="2" max="2" width="12.140625" style="4" customWidth="1"/>
    <col min="3" max="3" width="9.140625" style="4"/>
    <col min="4" max="4" width="9.28515625" style="4" customWidth="1"/>
  </cols>
  <sheetData>
    <row r="1" spans="1:4" x14ac:dyDescent="0.25">
      <c r="A1" s="4" t="s">
        <v>4</v>
      </c>
      <c r="B1" s="4" t="s">
        <v>12</v>
      </c>
      <c r="C1" s="4" t="s">
        <v>13</v>
      </c>
      <c r="D1" s="4" t="s">
        <v>0</v>
      </c>
    </row>
    <row r="2" spans="1:4" x14ac:dyDescent="0.25">
      <c r="A2" s="4">
        <v>1077018</v>
      </c>
      <c r="B2" s="4">
        <v>1</v>
      </c>
      <c r="C2" s="4" t="str">
        <f>INDEX(eventos[tipo],MATCH(asistencia_eventos[[#This Row],[evento_id]],eventos[evento_id],0))</f>
        <v>taller</v>
      </c>
      <c r="D2" s="4">
        <f>INDEX(eventos_puntos[valor_part],MATCH(asistencia_eventos[[#This Row],[tipo]],eventos_puntos[evento_nombre],0))</f>
        <v>50</v>
      </c>
    </row>
    <row r="3" spans="1:4" x14ac:dyDescent="0.25">
      <c r="A3" s="4">
        <v>1094253</v>
      </c>
      <c r="B3" s="4">
        <v>1</v>
      </c>
      <c r="C3" s="4" t="str">
        <f>INDEX(eventos[tipo],MATCH(asistencia_eventos[[#This Row],[evento_id]],eventos[evento_id],0))</f>
        <v>taller</v>
      </c>
      <c r="D3" s="4">
        <f>INDEX(eventos_puntos[valor_part],MATCH(asistencia_eventos[[#This Row],[tipo]],eventos_puntos[evento_nombre],0))</f>
        <v>50</v>
      </c>
    </row>
    <row r="4" spans="1:4" x14ac:dyDescent="0.25">
      <c r="A4" s="4">
        <v>1094935</v>
      </c>
      <c r="B4" s="4">
        <v>1</v>
      </c>
      <c r="C4" s="11" t="str">
        <f>INDEX(eventos[tipo],MATCH(asistencia_eventos[[#This Row],[evento_id]],eventos[evento_id],0))</f>
        <v>taller</v>
      </c>
      <c r="D4" s="11">
        <f>INDEX(eventos_puntos[valor_part],MATCH(asistencia_eventos[[#This Row],[tipo]],eventos_puntos[evento_nombre],0))</f>
        <v>50</v>
      </c>
    </row>
    <row r="5" spans="1:4" x14ac:dyDescent="0.25">
      <c r="A5" s="4">
        <v>1069808</v>
      </c>
      <c r="B5" s="4">
        <v>1</v>
      </c>
      <c r="C5" s="11" t="str">
        <f>INDEX(eventos[tipo],MATCH(asistencia_eventos[[#This Row],[evento_id]],eventos[evento_id],0))</f>
        <v>taller</v>
      </c>
      <c r="D5" s="11">
        <f>INDEX(eventos_puntos[valor_part],MATCH(asistencia_eventos[[#This Row],[tipo]],eventos_puntos[evento_nombre],0))</f>
        <v>50</v>
      </c>
    </row>
    <row r="6" spans="1:4" x14ac:dyDescent="0.25">
      <c r="A6" s="4">
        <v>1085857</v>
      </c>
      <c r="B6" s="4">
        <v>1</v>
      </c>
      <c r="C6" s="11" t="str">
        <f>INDEX(eventos[tipo],MATCH(asistencia_eventos[[#This Row],[evento_id]],eventos[evento_id],0))</f>
        <v>taller</v>
      </c>
      <c r="D6" s="11">
        <f>INDEX(eventos_puntos[valor_part],MATCH(asistencia_eventos[[#This Row],[tipo]],eventos_puntos[evento_nombre],0))</f>
        <v>50</v>
      </c>
    </row>
    <row r="7" spans="1:4" x14ac:dyDescent="0.25">
      <c r="A7" s="4">
        <v>1076972</v>
      </c>
      <c r="B7" s="4">
        <v>1</v>
      </c>
      <c r="C7" s="11" t="str">
        <f>INDEX(eventos[tipo],MATCH(asistencia_eventos[[#This Row],[evento_id]],eventos[evento_id],0))</f>
        <v>taller</v>
      </c>
      <c r="D7" s="11">
        <f>INDEX(eventos_puntos[valor_part],MATCH(asistencia_eventos[[#This Row],[tipo]],eventos_puntos[evento_nombre],0))</f>
        <v>50</v>
      </c>
    </row>
    <row r="8" spans="1:4" x14ac:dyDescent="0.25">
      <c r="A8" s="4">
        <v>1076404</v>
      </c>
      <c r="B8" s="4">
        <v>1</v>
      </c>
      <c r="C8" s="11" t="str">
        <f>INDEX(eventos[tipo],MATCH(asistencia_eventos[[#This Row],[evento_id]],eventos[evento_id],0))</f>
        <v>taller</v>
      </c>
      <c r="D8" s="11">
        <f>INDEX(eventos_puntos[valor_part],MATCH(asistencia_eventos[[#This Row],[tipo]],eventos_puntos[evento_nombre],0))</f>
        <v>50</v>
      </c>
    </row>
    <row r="9" spans="1:4" x14ac:dyDescent="0.25">
      <c r="A9" s="4">
        <v>1095424</v>
      </c>
      <c r="B9" s="4">
        <v>1</v>
      </c>
      <c r="C9" s="11" t="str">
        <f>INDEX(eventos[tipo],MATCH(asistencia_eventos[[#This Row],[evento_id]],eventos[evento_id],0))</f>
        <v>taller</v>
      </c>
      <c r="D9" s="11">
        <f>INDEX(eventos_puntos[valor_part],MATCH(asistencia_eventos[[#This Row],[tipo]],eventos_puntos[evento_nombre],0))</f>
        <v>50</v>
      </c>
    </row>
    <row r="10" spans="1:4" x14ac:dyDescent="0.25">
      <c r="A10" s="4">
        <v>1092762</v>
      </c>
      <c r="B10" s="4">
        <v>1</v>
      </c>
      <c r="C10" s="11" t="str">
        <f>INDEX(eventos[tipo],MATCH(asistencia_eventos[[#This Row],[evento_id]],eventos[evento_id],0))</f>
        <v>taller</v>
      </c>
      <c r="D10" s="11">
        <f>INDEX(eventos_puntos[valor_part],MATCH(asistencia_eventos[[#This Row],[tipo]],eventos_puntos[evento_nombre],0))</f>
        <v>50</v>
      </c>
    </row>
    <row r="11" spans="1:4" x14ac:dyDescent="0.25">
      <c r="A11" s="4">
        <v>1092944</v>
      </c>
      <c r="B11" s="4">
        <v>1</v>
      </c>
      <c r="C11" s="11" t="str">
        <f>INDEX(eventos[tipo],MATCH(asistencia_eventos[[#This Row],[evento_id]],eventos[evento_id],0))</f>
        <v>taller</v>
      </c>
      <c r="D11" s="11">
        <f>INDEX(eventos_puntos[valor_part],MATCH(asistencia_eventos[[#This Row],[tipo]],eventos_puntos[evento_nombre],0))</f>
        <v>50</v>
      </c>
    </row>
    <row r="12" spans="1:4" x14ac:dyDescent="0.25">
      <c r="A12" s="4">
        <v>1092228</v>
      </c>
      <c r="B12" s="4">
        <v>1</v>
      </c>
      <c r="C12" s="11" t="str">
        <f>INDEX(eventos[tipo],MATCH(asistencia_eventos[[#This Row],[evento_id]],eventos[evento_id],0))</f>
        <v>taller</v>
      </c>
      <c r="D12" s="11">
        <f>INDEX(eventos_puntos[valor_part],MATCH(asistencia_eventos[[#This Row],[tipo]],eventos_puntos[evento_nombre],0))</f>
        <v>50</v>
      </c>
    </row>
    <row r="13" spans="1:4" x14ac:dyDescent="0.25">
      <c r="A13" s="4">
        <v>1075039</v>
      </c>
      <c r="B13" s="4">
        <v>1</v>
      </c>
      <c r="C13" s="11" t="str">
        <f>INDEX(eventos[tipo],MATCH(asistencia_eventos[[#This Row],[evento_id]],eventos[evento_id],0))</f>
        <v>taller</v>
      </c>
      <c r="D13" s="11">
        <f>INDEX(eventos_puntos[valor_part],MATCH(asistencia_eventos[[#This Row],[tipo]],eventos_puntos[evento_nombre],0))</f>
        <v>50</v>
      </c>
    </row>
    <row r="14" spans="1:4" x14ac:dyDescent="0.25">
      <c r="A14" s="4">
        <v>1071722</v>
      </c>
      <c r="B14" s="4">
        <v>1</v>
      </c>
      <c r="C14" s="11" t="str">
        <f>INDEX(eventos[tipo],MATCH(asistencia_eventos[[#This Row],[evento_id]],eventos[evento_id],0))</f>
        <v>taller</v>
      </c>
      <c r="D14" s="11">
        <f>INDEX(eventos_puntos[valor_part],MATCH(asistencia_eventos[[#This Row],[tipo]],eventos_puntos[evento_nombre],0))</f>
        <v>50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F2DF-7067-4A97-8ACB-95B08B2B5671}">
  <sheetPr>
    <tabColor theme="7" tint="0.39997558519241921"/>
  </sheetPr>
  <dimension ref="A1:B6"/>
  <sheetViews>
    <sheetView workbookViewId="0">
      <selection activeCell="B5" sqref="B5"/>
    </sheetView>
  </sheetViews>
  <sheetFormatPr defaultRowHeight="15" x14ac:dyDescent="0.25"/>
  <cols>
    <col min="1" max="1" width="10" customWidth="1"/>
  </cols>
  <sheetData>
    <row r="1" spans="1:2" x14ac:dyDescent="0.25">
      <c r="A1" t="s">
        <v>241</v>
      </c>
      <c r="B1" t="s">
        <v>1</v>
      </c>
    </row>
    <row r="2" spans="1:2" x14ac:dyDescent="0.25">
      <c r="A2">
        <v>0</v>
      </c>
      <c r="B2" s="6" t="s">
        <v>236</v>
      </c>
    </row>
    <row r="3" spans="1:2" x14ac:dyDescent="0.25">
      <c r="A3">
        <v>1000</v>
      </c>
      <c r="B3" s="6" t="s">
        <v>237</v>
      </c>
    </row>
    <row r="4" spans="1:2" x14ac:dyDescent="0.25">
      <c r="A4">
        <v>2000</v>
      </c>
      <c r="B4" s="6" t="s">
        <v>238</v>
      </c>
    </row>
    <row r="5" spans="1:2" x14ac:dyDescent="0.25">
      <c r="A5">
        <v>3000</v>
      </c>
      <c r="B5" s="6" t="s">
        <v>239</v>
      </c>
    </row>
    <row r="6" spans="1:2" x14ac:dyDescent="0.25">
      <c r="A6">
        <v>4000</v>
      </c>
      <c r="B6" s="6" t="s">
        <v>240</v>
      </c>
    </row>
  </sheetData>
  <conditionalFormatting sqref="B2:B6">
    <cfRule type="containsText" dxfId="10" priority="1" operator="containsText" text="Negro">
      <formula>NOT(ISERROR(SEARCH("Negro",B2)))</formula>
    </cfRule>
    <cfRule type="containsText" dxfId="9" priority="2" operator="containsText" text="Rojo">
      <formula>NOT(ISERROR(SEARCH("Rojo",B2)))</formula>
    </cfRule>
    <cfRule type="containsText" dxfId="8" priority="3" operator="containsText" text="Morado">
      <formula>NOT(ISERROR(SEARCH("Morado",B2)))</formula>
    </cfRule>
    <cfRule type="containsText" dxfId="7" priority="4" operator="containsText" text="Verde">
      <formula>NOT(ISERROR(SEARCH("Verde",B2)))</formula>
    </cfRule>
    <cfRule type="containsText" dxfId="6" priority="5" operator="containsText" text="Blanco">
      <formula>NOT(ISERROR(SEARCH("Blanco",B2)))</formula>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BDC18-17FC-4B88-A5D3-BF6C9AFF4A4F}">
  <sheetPr>
    <tabColor theme="7" tint="0.39997558519241921"/>
  </sheetPr>
  <dimension ref="A1:C3"/>
  <sheetViews>
    <sheetView workbookViewId="0">
      <selection activeCell="D7" sqref="D7"/>
    </sheetView>
  </sheetViews>
  <sheetFormatPr defaultRowHeight="15" x14ac:dyDescent="0.25"/>
  <cols>
    <col min="1" max="1" width="18" customWidth="1"/>
  </cols>
  <sheetData>
    <row r="1" spans="1:3" x14ac:dyDescent="0.25">
      <c r="A1" s="4" t="s">
        <v>410</v>
      </c>
      <c r="B1" s="4" t="s">
        <v>412</v>
      </c>
      <c r="C1" s="4" t="s">
        <v>413</v>
      </c>
    </row>
    <row r="2" spans="1:3" x14ac:dyDescent="0.25">
      <c r="A2" s="4" t="s">
        <v>409</v>
      </c>
      <c r="B2" s="20">
        <v>200</v>
      </c>
      <c r="C2" s="4">
        <v>50</v>
      </c>
    </row>
    <row r="3" spans="1:3" x14ac:dyDescent="0.25">
      <c r="A3" s="4" t="s">
        <v>411</v>
      </c>
      <c r="B3" s="4">
        <v>50</v>
      </c>
      <c r="C3" s="4">
        <v>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0A8123-0D39-4739-92D4-70F68BCEF3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inteface</vt:lpstr>
      <vt:lpstr>players</vt:lpstr>
      <vt:lpstr>players_equipos</vt:lpstr>
      <vt:lpstr>equipos</vt:lpstr>
      <vt:lpstr>torneos</vt:lpstr>
      <vt:lpstr>eventos</vt:lpstr>
      <vt:lpstr>asistencia_eventos</vt:lpstr>
      <vt:lpstr>rangos</vt:lpstr>
      <vt:lpstr>eventos_puntos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 Dorne</dc:creator>
  <cp:lastModifiedBy>Mael Dorne</cp:lastModifiedBy>
  <dcterms:created xsi:type="dcterms:W3CDTF">2015-06-05T18:17:20Z</dcterms:created>
  <dcterms:modified xsi:type="dcterms:W3CDTF">2020-09-04T02:29:56Z</dcterms:modified>
</cp:coreProperties>
</file>