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Maria\IB\metrics\"/>
    </mc:Choice>
  </mc:AlternateContent>
  <xr:revisionPtr revIDLastSave="0" documentId="8_{DBAA052C-0807-409C-A1D5-6BE7DB1B7C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ized data for 8 Samples" sheetId="1" r:id="rId1"/>
    <sheet name="BC distribution in duf groups" sheetId="4" r:id="rId2"/>
    <sheet name="% ED yes vs no in one UMI gro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B3" i="3"/>
  <c r="C5" i="3"/>
  <c r="D5" i="3"/>
  <c r="E5" i="3"/>
  <c r="F5" i="3"/>
  <c r="G5" i="3"/>
  <c r="H5" i="3"/>
  <c r="I5" i="3"/>
  <c r="J5" i="3"/>
  <c r="B5" i="3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C18" i="4"/>
  <c r="C17" i="4"/>
  <c r="C16" i="4"/>
  <c r="C15" i="4"/>
  <c r="C14" i="4"/>
  <c r="B15" i="4"/>
  <c r="B16" i="4"/>
  <c r="B17" i="4"/>
  <c r="B18" i="4"/>
  <c r="B14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J3" i="4"/>
  <c r="J2" i="4"/>
  <c r="C10" i="1"/>
  <c r="D10" i="1"/>
  <c r="E10" i="1"/>
  <c r="F10" i="1"/>
  <c r="G10" i="1"/>
  <c r="H10" i="1"/>
  <c r="I10" i="1"/>
  <c r="J10" i="1"/>
  <c r="B10" i="1"/>
  <c r="B22" i="1"/>
  <c r="C23" i="1"/>
  <c r="D23" i="1"/>
  <c r="D22" i="1" s="1"/>
  <c r="E23" i="1"/>
  <c r="E22" i="1" s="1"/>
  <c r="F23" i="1"/>
  <c r="F22" i="1" s="1"/>
  <c r="G23" i="1"/>
  <c r="G22" i="1" s="1"/>
  <c r="H23" i="1"/>
  <c r="H22" i="1" s="1"/>
  <c r="I23" i="1"/>
  <c r="I22" i="1" s="1"/>
  <c r="B23" i="1"/>
  <c r="J9" i="1"/>
  <c r="J8" i="1"/>
  <c r="C25" i="1"/>
  <c r="D25" i="1"/>
  <c r="E25" i="1"/>
  <c r="F25" i="1"/>
  <c r="G25" i="1"/>
  <c r="H25" i="1"/>
  <c r="I25" i="1"/>
  <c r="B25" i="1"/>
  <c r="C21" i="1"/>
  <c r="C22" i="1" s="1"/>
  <c r="D21" i="1"/>
  <c r="D24" i="1" s="1"/>
  <c r="E21" i="1"/>
  <c r="E24" i="1" s="1"/>
  <c r="F21" i="1"/>
  <c r="F24" i="1" s="1"/>
  <c r="G21" i="1"/>
  <c r="H21" i="1"/>
  <c r="I21" i="1"/>
  <c r="B21" i="1"/>
  <c r="B24" i="1" s="1"/>
  <c r="C17" i="1"/>
  <c r="D17" i="1"/>
  <c r="E17" i="1"/>
  <c r="F17" i="1"/>
  <c r="G17" i="1"/>
  <c r="H17" i="1"/>
  <c r="I17" i="1"/>
  <c r="B17" i="1"/>
  <c r="J18" i="1"/>
  <c r="J16" i="1"/>
  <c r="C19" i="1"/>
  <c r="D19" i="1"/>
  <c r="E19" i="1"/>
  <c r="F19" i="1"/>
  <c r="G19" i="1"/>
  <c r="H19" i="1"/>
  <c r="I19" i="1"/>
  <c r="B19" i="1"/>
  <c r="J12" i="1"/>
  <c r="C14" i="1"/>
  <c r="D14" i="1"/>
  <c r="E14" i="1"/>
  <c r="F14" i="1"/>
  <c r="G14" i="1"/>
  <c r="H14" i="1"/>
  <c r="I14" i="1"/>
  <c r="B14" i="1"/>
  <c r="C13" i="1"/>
  <c r="D13" i="1"/>
  <c r="E13" i="1"/>
  <c r="F13" i="1"/>
  <c r="G13" i="1"/>
  <c r="H13" i="1"/>
  <c r="I13" i="1"/>
  <c r="B13" i="1"/>
  <c r="I24" i="1" l="1"/>
  <c r="H24" i="1"/>
  <c r="C24" i="1"/>
  <c r="G24" i="1"/>
  <c r="J21" i="1"/>
  <c r="J25" i="1"/>
  <c r="J17" i="1"/>
  <c r="J19" i="1"/>
  <c r="J13" i="1"/>
  <c r="J11" i="1" s="1"/>
  <c r="J14" i="1" l="1"/>
  <c r="J23" i="1"/>
  <c r="J24" i="1" l="1"/>
  <c r="J22" i="1"/>
  <c r="B12" i="4"/>
  <c r="B11" i="4"/>
</calcChain>
</file>

<file path=xl/sharedStrings.xml><?xml version="1.0" encoding="utf-8"?>
<sst xmlns="http://schemas.openxmlformats.org/spreadsheetml/2006/main" count="64" uniqueCount="42">
  <si>
    <t>OverAll_CB</t>
  </si>
  <si>
    <t>inflection_point</t>
  </si>
  <si>
    <t>max_UMI_perCB</t>
  </si>
  <si>
    <t>mean_UMI(filt_by_BR)</t>
  </si>
  <si>
    <t>mean_UMI</t>
  </si>
  <si>
    <t>Solo1</t>
  </si>
  <si>
    <t>Solo2</t>
  </si>
  <si>
    <t>knee_point</t>
  </si>
  <si>
    <t>filtered_by_BR(inflection)</t>
  </si>
  <si>
    <t>BR_yes_ED_yes &gt;inflection</t>
  </si>
  <si>
    <t>BR_yes_ED_no &gt;inflection</t>
  </si>
  <si>
    <t>all in (inflection, knee)</t>
  </si>
  <si>
    <t>% EDyes/all (inflection, knee)</t>
  </si>
  <si>
    <t>%ED_yes/all(100, inflection)</t>
  </si>
  <si>
    <t>all in (100, inflection)</t>
  </si>
  <si>
    <t>ED_yes, nUMI ⊂ (100, inflection)</t>
  </si>
  <si>
    <t>ED_no nUMI ⊂ (100, inflection)</t>
  </si>
  <si>
    <t>ED_yes nUMI  &gt; knee</t>
  </si>
  <si>
    <t>ED_yes nUMI ⊂ (inflection, knee)</t>
  </si>
  <si>
    <t>ED_no nUMI ⊂ (inflection, knee)</t>
  </si>
  <si>
    <t>% EDyes/all &gt; 100 UMIs</t>
  </si>
  <si>
    <t>ED_yes (&gt;100 UMIs in all)</t>
  </si>
  <si>
    <t xml:space="preserve"> &gt;  100 UMI</t>
  </si>
  <si>
    <t>%ED_yes/all &gt; inflection</t>
  </si>
  <si>
    <t>% from all</t>
  </si>
  <si>
    <t>Sample1</t>
  </si>
  <si>
    <t>Sample2</t>
  </si>
  <si>
    <t>Sample3</t>
  </si>
  <si>
    <t>Sample 4</t>
  </si>
  <si>
    <t>Sample5</t>
  </si>
  <si>
    <t>Sample 7</t>
  </si>
  <si>
    <t>Sample 6</t>
  </si>
  <si>
    <t>Sample 8</t>
  </si>
  <si>
    <t>Summurized</t>
  </si>
  <si>
    <r>
      <t xml:space="preserve">% ED_yes nUMIs </t>
    </r>
    <r>
      <rPr>
        <sz val="11"/>
        <color theme="1"/>
        <rFont val="Yu Gothic Medium"/>
        <family val="2"/>
        <charset val="204"/>
      </rPr>
      <t>⊂</t>
    </r>
    <r>
      <rPr>
        <sz val="11"/>
        <color theme="1"/>
        <rFont val="Calibri"/>
        <family val="2"/>
        <charset val="204"/>
        <scheme val="minor"/>
      </rPr>
      <t>(inflection, knee)</t>
    </r>
  </si>
  <si>
    <r>
      <t xml:space="preserve">% ED_no nUMIs </t>
    </r>
    <r>
      <rPr>
        <sz val="11"/>
        <color theme="1"/>
        <rFont val="Yu Gothic Medium"/>
        <family val="2"/>
        <charset val="204"/>
      </rPr>
      <t>⊂</t>
    </r>
    <r>
      <rPr>
        <sz val="11"/>
        <color theme="1"/>
        <rFont val="Calibri"/>
        <family val="2"/>
        <charset val="204"/>
        <scheme val="minor"/>
      </rPr>
      <t>(inflection, knee)</t>
    </r>
  </si>
  <si>
    <t>% ED_yes nUMIs  &gt; knee</t>
  </si>
  <si>
    <t>%ED_yes ⊂ (100, inflection)</t>
  </si>
  <si>
    <t>Name</t>
  </si>
  <si>
    <t>Summarized</t>
  </si>
  <si>
    <t>ED_yes nUMI  &gt; 100</t>
  </si>
  <si>
    <t>all, nUMI &gt;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</si>
</sst>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69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Yu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 applyAlignment="1">
      <alignment vertical="center"/>
    </xf>
    <xf numFmtId="3" fontId="0" fillId="0" borderId="0" xfId="0" applyNumberFormat="1"/>
    <xf numFmtId="3" fontId="3" fillId="0" borderId="0" xfId="0" applyNumberFormat="1" applyFont="1" applyAlignment="1">
      <alignment vertical="center"/>
    </xf>
    <xf numFmtId="0" fontId="0" fillId="0" borderId="0" xfId="0" applyFont="1"/>
    <xf numFmtId="168" fontId="3" fillId="0" borderId="0" xfId="0" applyNumberFormat="1" applyFont="1" applyAlignment="1">
      <alignment vertical="center"/>
    </xf>
    <xf numFmtId="169" fontId="0" fillId="0" borderId="0" xfId="0" applyNumberFormat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Barcodes</a:t>
            </a:r>
            <a:r>
              <a:rPr lang="ru-RU" sz="1400" baseline="0"/>
              <a:t> </a:t>
            </a:r>
            <a:r>
              <a:rPr lang="en-US" sz="1400"/>
              <a:t>distrinution</a:t>
            </a:r>
            <a:r>
              <a:rPr lang="en-US" sz="1400" baseline="0"/>
              <a:t> between selected and not selected by ED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'Summarized data for 8 Samples'!$A$25</c:f>
              <c:strCache>
                <c:ptCount val="1"/>
                <c:pt idx="0">
                  <c:v>ED_yes nUMI  &gt; knee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'Summarized data for 8 Samples'!$B$25:$J$25</c15:sqref>
                  </c15:fullRef>
                </c:ext>
              </c:extLst>
              <c:f>'Summarized data for 8 Samples'!$B$25:$I$25</c:f>
              <c:numCache>
                <c:formatCode>General</c:formatCode>
                <c:ptCount val="8"/>
                <c:pt idx="0">
                  <c:v>2561</c:v>
                </c:pt>
                <c:pt idx="1">
                  <c:v>2197</c:v>
                </c:pt>
                <c:pt idx="2">
                  <c:v>1581</c:v>
                </c:pt>
                <c:pt idx="3">
                  <c:v>820</c:v>
                </c:pt>
                <c:pt idx="4">
                  <c:v>2461</c:v>
                </c:pt>
                <c:pt idx="5">
                  <c:v>2024</c:v>
                </c:pt>
                <c:pt idx="6">
                  <c:v>1269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0-4FFB-A22D-A835E8B7AF6D}"/>
            </c:ext>
          </c:extLst>
        </c:ser>
        <c:ser>
          <c:idx val="0"/>
          <c:order val="1"/>
          <c:tx>
            <c:strRef>
              <c:f>'Summarized data for 8 Samples'!$A$16</c:f>
              <c:strCache>
                <c:ptCount val="1"/>
                <c:pt idx="0">
                  <c:v>ED_yes nUMI ⊂ (inflection, knee)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'Summarized data for 8 Samples'!$B$16:$J$16</c15:sqref>
                  </c15:fullRef>
                </c:ext>
              </c:extLst>
              <c:f>'Summarized data for 8 Samples'!$B$16:$I$16</c:f>
              <c:numCache>
                <c:formatCode>General</c:formatCode>
                <c:ptCount val="8"/>
                <c:pt idx="0">
                  <c:v>176</c:v>
                </c:pt>
                <c:pt idx="1">
                  <c:v>68</c:v>
                </c:pt>
                <c:pt idx="2">
                  <c:v>267</c:v>
                </c:pt>
                <c:pt idx="3">
                  <c:v>326</c:v>
                </c:pt>
                <c:pt idx="4">
                  <c:v>23</c:v>
                </c:pt>
                <c:pt idx="5">
                  <c:v>13</c:v>
                </c:pt>
                <c:pt idx="6">
                  <c:v>375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FFB-A22D-A835E8B7AF6D}"/>
            </c:ext>
          </c:extLst>
        </c:ser>
        <c:ser>
          <c:idx val="1"/>
          <c:order val="2"/>
          <c:tx>
            <c:strRef>
              <c:f>'Summarized data for 8 Samples'!$A$17</c:f>
              <c:strCache>
                <c:ptCount val="1"/>
                <c:pt idx="0">
                  <c:v>ED_no nUMI ⊂ (inflection, knee)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'Summarized data for 8 Samples'!$B$17:$J$17</c15:sqref>
                  </c15:fullRef>
                </c:ext>
              </c:extLst>
              <c:f>'Summarized data for 8 Samples'!$B$17:$I$17</c:f>
              <c:numCache>
                <c:formatCode>#,##0</c:formatCode>
                <c:ptCount val="8"/>
                <c:pt idx="0">
                  <c:v>431</c:v>
                </c:pt>
                <c:pt idx="1">
                  <c:v>376</c:v>
                </c:pt>
                <c:pt idx="2">
                  <c:v>1</c:v>
                </c:pt>
                <c:pt idx="3">
                  <c:v>40</c:v>
                </c:pt>
                <c:pt idx="4">
                  <c:v>563</c:v>
                </c:pt>
                <c:pt idx="5">
                  <c:v>440</c:v>
                </c:pt>
                <c:pt idx="6">
                  <c:v>250</c:v>
                </c:pt>
                <c:pt idx="7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FFB-A22D-A835E8B7AF6D}"/>
            </c:ext>
          </c:extLst>
        </c:ser>
        <c:ser>
          <c:idx val="2"/>
          <c:order val="3"/>
          <c:tx>
            <c:strRef>
              <c:f>'Summarized data for 8 Samples'!$A$21</c:f>
              <c:strCache>
                <c:ptCount val="1"/>
                <c:pt idx="0">
                  <c:v>ED_yes, nUMI ⊂ (100, inflection)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'Summarized data for 8 Samples'!$B$21:$J$21</c15:sqref>
                  </c15:fullRef>
                </c:ext>
              </c:extLst>
              <c:f>'Summarized data for 8 Samples'!$B$21:$I$21</c:f>
              <c:numCache>
                <c:formatCode>General</c:formatCode>
                <c:ptCount val="8"/>
                <c:pt idx="0">
                  <c:v>3342</c:v>
                </c:pt>
                <c:pt idx="1">
                  <c:v>2408</c:v>
                </c:pt>
                <c:pt idx="2">
                  <c:v>10692</c:v>
                </c:pt>
                <c:pt idx="3">
                  <c:v>6061</c:v>
                </c:pt>
                <c:pt idx="4">
                  <c:v>1929</c:v>
                </c:pt>
                <c:pt idx="5">
                  <c:v>775</c:v>
                </c:pt>
                <c:pt idx="6">
                  <c:v>5658</c:v>
                </c:pt>
                <c:pt idx="7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FFB-A22D-A835E8B7AF6D}"/>
            </c:ext>
          </c:extLst>
        </c:ser>
        <c:ser>
          <c:idx val="3"/>
          <c:order val="4"/>
          <c:tx>
            <c:strRef>
              <c:f>'Summarized data for 8 Samples'!$A$22</c:f>
              <c:strCache>
                <c:ptCount val="1"/>
                <c:pt idx="0">
                  <c:v>ED_no nUMI ⊂ (100, inflection)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'Summarized data for 8 Samples'!$B$22:$J$22</c15:sqref>
                  </c15:fullRef>
                </c:ext>
              </c:extLst>
              <c:f>'Summarized data for 8 Samples'!$B$22:$I$22</c:f>
              <c:numCache>
                <c:formatCode>General</c:formatCode>
                <c:ptCount val="8"/>
                <c:pt idx="0">
                  <c:v>1976</c:v>
                </c:pt>
                <c:pt idx="1">
                  <c:v>1743</c:v>
                </c:pt>
                <c:pt idx="2">
                  <c:v>3272</c:v>
                </c:pt>
                <c:pt idx="3">
                  <c:v>2166</c:v>
                </c:pt>
                <c:pt idx="4">
                  <c:v>1221</c:v>
                </c:pt>
                <c:pt idx="5">
                  <c:v>862</c:v>
                </c:pt>
                <c:pt idx="6">
                  <c:v>1517</c:v>
                </c:pt>
                <c:pt idx="7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FFB-A22D-A835E8B7A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966512"/>
        <c:axId val="654966096"/>
      </c:barChart>
      <c:catAx>
        <c:axId val="65496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66096"/>
        <c:crosses val="autoZero"/>
        <c:auto val="1"/>
        <c:lblAlgn val="ctr"/>
        <c:lblOffset val="100"/>
        <c:noMultiLvlLbl val="0"/>
      </c:catAx>
      <c:valAx>
        <c:axId val="6549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182425906019527"/>
          <c:y val="0.21299903650052129"/>
          <c:w val="0.44247245473264979"/>
          <c:h val="0.297709789093915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wrap="square" anchor="ctr" anchorCtr="0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barcodes selected/not selected by ED depending on UMIs count</a:t>
            </a:r>
          </a:p>
        </c:rich>
      </c:tx>
      <c:layout>
        <c:manualLayout>
          <c:xMode val="edge"/>
          <c:yMode val="edge"/>
          <c:x val="8.8891924148492063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'BC distribution in duf groups'!$A$14</c:f>
              <c:strCache>
                <c:ptCount val="1"/>
                <c:pt idx="0">
                  <c:v>ED_yes nUMI  &gt; knee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'BC distribution in duf groups'!$B$1:$J$1</c:f>
              <c:strCache>
                <c:ptCount val="9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 4</c:v>
                </c:pt>
                <c:pt idx="4">
                  <c:v>Sample5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  <c:pt idx="8">
                  <c:v>Summurized</c:v>
                </c:pt>
              </c:strCache>
            </c:strRef>
          </c:cat>
          <c:val>
            <c:numRef>
              <c:f>'BC distribution in duf groups'!$B$14:$J$14</c:f>
              <c:numCache>
                <c:formatCode>General</c:formatCode>
                <c:ptCount val="9"/>
                <c:pt idx="0">
                  <c:v>30.179118548197032</c:v>
                </c:pt>
                <c:pt idx="1">
                  <c:v>32.346878680800941</c:v>
                </c:pt>
                <c:pt idx="2">
                  <c:v>9.9981028267880863</c:v>
                </c:pt>
                <c:pt idx="3">
                  <c:v>8.7113566344417297</c:v>
                </c:pt>
                <c:pt idx="4">
                  <c:v>39.712764240761658</c:v>
                </c:pt>
                <c:pt idx="5">
                  <c:v>49.197860962566843</c:v>
                </c:pt>
                <c:pt idx="6">
                  <c:v>13.992722461131326</c:v>
                </c:pt>
                <c:pt idx="7">
                  <c:v>15.226130653266331</c:v>
                </c:pt>
                <c:pt idx="8">
                  <c:v>21.16842039333584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0-4FFB-A22D-A835E8B7AF6D}"/>
            </c:ext>
          </c:extLst>
        </c:ser>
        <c:ser>
          <c:idx val="0"/>
          <c:order val="1"/>
          <c:tx>
            <c:strRef>
              <c:f>'BC distribution in duf groups'!$A$15</c:f>
              <c:strCache>
                <c:ptCount val="1"/>
                <c:pt idx="0">
                  <c:v>ED_yes nUMI ⊂ (inflection, knee)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'BC distribution in duf groups'!$B$1:$J$1</c:f>
              <c:strCache>
                <c:ptCount val="9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 4</c:v>
                </c:pt>
                <c:pt idx="4">
                  <c:v>Sample5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  <c:pt idx="8">
                  <c:v>Summurized</c:v>
                </c:pt>
              </c:strCache>
            </c:strRef>
          </c:cat>
          <c:val>
            <c:numRef>
              <c:f>'BC distribution in duf groups'!$B$15:$J$15</c:f>
              <c:numCache>
                <c:formatCode>General</c:formatCode>
                <c:ptCount val="9"/>
                <c:pt idx="0">
                  <c:v>2.0740042422814047</c:v>
                </c:pt>
                <c:pt idx="1">
                  <c:v>1.0011778563015312</c:v>
                </c:pt>
                <c:pt idx="2">
                  <c:v>1.6884841586036805</c:v>
                </c:pt>
                <c:pt idx="3">
                  <c:v>3.4632954424731754</c:v>
                </c:pt>
                <c:pt idx="4">
                  <c:v>0.37114732935291272</c:v>
                </c:pt>
                <c:pt idx="5">
                  <c:v>0.31599416626154592</c:v>
                </c:pt>
                <c:pt idx="6">
                  <c:v>4.1349652662917631</c:v>
                </c:pt>
                <c:pt idx="7">
                  <c:v>0.10050251256281408</c:v>
                </c:pt>
                <c:pt idx="8">
                  <c:v>1.960415883752975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FFB-A22D-A835E8B7AF6D}"/>
            </c:ext>
          </c:extLst>
        </c:ser>
        <c:ser>
          <c:idx val="2"/>
          <c:order val="2"/>
          <c:tx>
            <c:strRef>
              <c:f>'BC distribution in duf groups'!$A$17</c:f>
              <c:strCache>
                <c:ptCount val="1"/>
                <c:pt idx="0">
                  <c:v>ED_yes, nUMI ⊂ (100, inflection)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'BC distribution in duf groups'!$B$1:$J$1</c:f>
              <c:strCache>
                <c:ptCount val="9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 4</c:v>
                </c:pt>
                <c:pt idx="4">
                  <c:v>Sample5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  <c:pt idx="8">
                  <c:v>Summurized</c:v>
                </c:pt>
              </c:strCache>
            </c:strRef>
          </c:cat>
          <c:val>
            <c:numRef>
              <c:f>'BC distribution in duf groups'!$B$17:$J$17</c:f>
              <c:numCache>
                <c:formatCode>General</c:formatCode>
                <c:ptCount val="9"/>
                <c:pt idx="0">
                  <c:v>39.382512373320765</c:v>
                </c:pt>
                <c:pt idx="1">
                  <c:v>35.45347467608952</c:v>
                </c:pt>
                <c:pt idx="2">
                  <c:v>67.615253272623789</c:v>
                </c:pt>
                <c:pt idx="3">
                  <c:v>64.389673855306498</c:v>
                </c:pt>
                <c:pt idx="4">
                  <c:v>31.127965144424721</c:v>
                </c:pt>
                <c:pt idx="5">
                  <c:v>18.838113757899855</c:v>
                </c:pt>
                <c:pt idx="6">
                  <c:v>62.388355937810125</c:v>
                </c:pt>
                <c:pt idx="7">
                  <c:v>38.768844221105525</c:v>
                </c:pt>
                <c:pt idx="8">
                  <c:v>50.745333834398096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FFB-A22D-A835E8B7AF6D}"/>
            </c:ext>
          </c:extLst>
        </c:ser>
        <c:ser>
          <c:idx val="1"/>
          <c:order val="3"/>
          <c:tx>
            <c:strRef>
              <c:f>'BC distribution in duf groups'!$A$16</c:f>
              <c:strCache>
                <c:ptCount val="1"/>
                <c:pt idx="0">
                  <c:v>ED_no nUMI ⊂ (inflection, knee)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'BC distribution in duf groups'!$B$1:$J$1</c:f>
              <c:strCache>
                <c:ptCount val="9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 4</c:v>
                </c:pt>
                <c:pt idx="4">
                  <c:v>Sample5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  <c:pt idx="8">
                  <c:v>Summurized</c:v>
                </c:pt>
              </c:strCache>
            </c:strRef>
          </c:cat>
          <c:val>
            <c:numRef>
              <c:f>'BC distribution in duf groups'!$B$16:$J$16</c:f>
              <c:numCache>
                <c:formatCode>General</c:formatCode>
                <c:ptCount val="9"/>
                <c:pt idx="0">
                  <c:v>5.0789535705868492</c:v>
                </c:pt>
                <c:pt idx="1">
                  <c:v>5.5359246171967023</c:v>
                </c:pt>
                <c:pt idx="2">
                  <c:v>6.3239107063808257E-3</c:v>
                </c:pt>
                <c:pt idx="3">
                  <c:v>0.42494422607032828</c:v>
                </c:pt>
                <c:pt idx="4">
                  <c:v>9.0850411489430378</c:v>
                </c:pt>
                <c:pt idx="5">
                  <c:v>10.695187165775401</c:v>
                </c:pt>
                <c:pt idx="6">
                  <c:v>2.7566435108611755</c:v>
                </c:pt>
                <c:pt idx="7">
                  <c:v>17.311557788944725</c:v>
                </c:pt>
                <c:pt idx="8">
                  <c:v>4.3686583990980834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FFB-A22D-A835E8B7AF6D}"/>
            </c:ext>
          </c:extLst>
        </c:ser>
        <c:ser>
          <c:idx val="3"/>
          <c:order val="4"/>
          <c:tx>
            <c:strRef>
              <c:f>'BC distribution in duf groups'!$A$18</c:f>
              <c:strCache>
                <c:ptCount val="1"/>
                <c:pt idx="0">
                  <c:v>ED_no nUMI ⊂ (100, inflection)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'BC distribution in duf groups'!$B$1:$J$1</c:f>
              <c:strCache>
                <c:ptCount val="9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 4</c:v>
                </c:pt>
                <c:pt idx="4">
                  <c:v>Sample5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  <c:pt idx="8">
                  <c:v>Summurized</c:v>
                </c:pt>
              </c:strCache>
            </c:strRef>
          </c:cat>
          <c:val>
            <c:numRef>
              <c:f>'BC distribution in duf groups'!$B$18:$J$18</c:f>
              <c:numCache>
                <c:formatCode>General</c:formatCode>
                <c:ptCount val="9"/>
                <c:pt idx="0">
                  <c:v>23.285411265613952</c:v>
                </c:pt>
                <c:pt idx="1">
                  <c:v>25.662544169611309</c:v>
                </c:pt>
                <c:pt idx="2">
                  <c:v>20.691835831278063</c:v>
                </c:pt>
                <c:pt idx="3">
                  <c:v>23.010729841708276</c:v>
                </c:pt>
                <c:pt idx="4">
                  <c:v>19.703082136517668</c:v>
                </c:pt>
                <c:pt idx="5">
                  <c:v>20.952843947496355</c:v>
                </c:pt>
                <c:pt idx="6">
                  <c:v>16.727312823905613</c:v>
                </c:pt>
                <c:pt idx="7">
                  <c:v>28.592964824120603</c:v>
                </c:pt>
                <c:pt idx="8">
                  <c:v>21.757171489415008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FFB-A22D-A835E8B7A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966512"/>
        <c:axId val="654966096"/>
      </c:barChart>
      <c:catAx>
        <c:axId val="65496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66096"/>
        <c:crosses val="autoZero"/>
        <c:auto val="1"/>
        <c:lblAlgn val="ctr"/>
        <c:lblOffset val="100"/>
        <c:noMultiLvlLbl val="0"/>
      </c:catAx>
      <c:valAx>
        <c:axId val="654966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6651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226688770963255E-3"/>
          <c:y val="0.15986111111111112"/>
          <c:w val="0.9465772699978626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25</xdr:row>
      <xdr:rowOff>158754</xdr:rowOff>
    </xdr:from>
    <xdr:to>
      <xdr:col>9</xdr:col>
      <xdr:colOff>734219</xdr:colOff>
      <xdr:row>43</xdr:row>
      <xdr:rowOff>162719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6B9B91-A9B3-4FE9-BADF-A38C20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635001</xdr:colOff>
      <xdr:row>19</xdr:row>
      <xdr:rowOff>41275</xdr:rowOff>
    </xdr:from>
    <xdr:to>
      <xdr:col>12</xdr:col>
      <xdr:colOff>152401</xdr:colOff>
      <xdr:row>34</xdr:row>
      <xdr:rowOff>22225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CDAA34-617E-4B61-AC56-90B606CF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92" zoomScaleNormal="92" workbookViewId="0">
      <selection activeCell="J1" sqref="J1"/>
    </sheetView>
  </sheetViews>
  <sheetFormatPr defaultRowHeight="14.5" x14ac:dyDescent="0.35"/>
  <cols>
    <col min="1" max="1" width="28.1796875" customWidth="1"/>
    <col min="10" max="10" width="11.36328125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39</v>
      </c>
      <c r="K1" t="s">
        <v>5</v>
      </c>
      <c r="L1" t="s">
        <v>6</v>
      </c>
    </row>
    <row r="2" spans="1:12" x14ac:dyDescent="0.3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  <c r="K2">
        <v>55501</v>
      </c>
      <c r="L2">
        <v>37628</v>
      </c>
    </row>
    <row r="3" spans="1:12" x14ac:dyDescent="0.35">
      <c r="A3" t="s">
        <v>7</v>
      </c>
      <c r="B3">
        <v>921</v>
      </c>
      <c r="C3">
        <v>798</v>
      </c>
      <c r="D3">
        <v>2287</v>
      </c>
      <c r="E3">
        <v>2401</v>
      </c>
      <c r="F3">
        <v>511</v>
      </c>
      <c r="G3">
        <v>439</v>
      </c>
      <c r="H3">
        <v>1601</v>
      </c>
      <c r="I3">
        <v>1513</v>
      </c>
      <c r="K3">
        <v>4898</v>
      </c>
      <c r="L3">
        <v>3265</v>
      </c>
    </row>
    <row r="4" spans="1:12" x14ac:dyDescent="0.35">
      <c r="A4" t="s">
        <v>1</v>
      </c>
      <c r="B4">
        <v>409</v>
      </c>
      <c r="C4">
        <v>395</v>
      </c>
      <c r="D4">
        <v>1308</v>
      </c>
      <c r="E4">
        <v>1143</v>
      </c>
      <c r="F4">
        <v>325</v>
      </c>
      <c r="G4">
        <v>231</v>
      </c>
      <c r="H4">
        <v>646</v>
      </c>
      <c r="I4">
        <v>325</v>
      </c>
      <c r="K4">
        <v>843</v>
      </c>
      <c r="L4">
        <v>512</v>
      </c>
    </row>
    <row r="5" spans="1:12" x14ac:dyDescent="0.35">
      <c r="A5" t="s">
        <v>2</v>
      </c>
      <c r="B5">
        <v>6487</v>
      </c>
      <c r="C5">
        <v>4585</v>
      </c>
      <c r="D5">
        <v>47327</v>
      </c>
      <c r="E5">
        <v>19495</v>
      </c>
      <c r="F5">
        <v>3651</v>
      </c>
      <c r="G5">
        <v>2338</v>
      </c>
      <c r="H5">
        <v>21932</v>
      </c>
      <c r="I5">
        <v>11000</v>
      </c>
    </row>
    <row r="6" spans="1:12" x14ac:dyDescent="0.35">
      <c r="A6" t="s">
        <v>4</v>
      </c>
      <c r="B6">
        <v>97</v>
      </c>
      <c r="C6">
        <v>87</v>
      </c>
      <c r="D6">
        <v>145</v>
      </c>
      <c r="E6">
        <v>104</v>
      </c>
      <c r="F6">
        <v>71</v>
      </c>
      <c r="G6">
        <v>57</v>
      </c>
      <c r="H6">
        <v>108</v>
      </c>
      <c r="I6">
        <v>71</v>
      </c>
    </row>
    <row r="7" spans="1:12" x14ac:dyDescent="0.35">
      <c r="A7" t="s">
        <v>3</v>
      </c>
      <c r="B7">
        <v>1418</v>
      </c>
      <c r="C7">
        <v>1280</v>
      </c>
      <c r="D7">
        <v>5416</v>
      </c>
      <c r="E7">
        <v>3595</v>
      </c>
      <c r="F7">
        <v>764</v>
      </c>
      <c r="G7">
        <v>649</v>
      </c>
      <c r="H7">
        <v>2561</v>
      </c>
      <c r="I7">
        <v>1651</v>
      </c>
    </row>
    <row r="8" spans="1:12" ht="15" customHeight="1" x14ac:dyDescent="0.35">
      <c r="A8" t="s">
        <v>22</v>
      </c>
      <c r="B8">
        <v>8486</v>
      </c>
      <c r="C8">
        <v>6792</v>
      </c>
      <c r="D8">
        <v>15813</v>
      </c>
      <c r="E8">
        <v>9413</v>
      </c>
      <c r="F8">
        <v>6197</v>
      </c>
      <c r="G8">
        <v>4114</v>
      </c>
      <c r="H8">
        <v>9069</v>
      </c>
      <c r="I8">
        <v>3980</v>
      </c>
      <c r="J8">
        <f>SUM(B8:I8)</f>
        <v>63864</v>
      </c>
    </row>
    <row r="9" spans="1:12" ht="15" customHeight="1" x14ac:dyDescent="0.35">
      <c r="A9" t="s">
        <v>21</v>
      </c>
      <c r="B9">
        <v>6079</v>
      </c>
      <c r="C9">
        <v>4673</v>
      </c>
      <c r="D9">
        <v>12540</v>
      </c>
      <c r="E9">
        <v>7207</v>
      </c>
      <c r="F9">
        <v>4413</v>
      </c>
      <c r="G9">
        <v>2812</v>
      </c>
      <c r="H9">
        <v>7302</v>
      </c>
      <c r="I9">
        <v>2153</v>
      </c>
      <c r="J9">
        <f>SUM(B9:I9)</f>
        <v>47179</v>
      </c>
    </row>
    <row r="10" spans="1:12" ht="15" customHeight="1" x14ac:dyDescent="0.35">
      <c r="A10" t="s">
        <v>20</v>
      </c>
      <c r="B10">
        <f>B9/B8</f>
        <v>0.71635635163799194</v>
      </c>
      <c r="C10">
        <f t="shared" ref="C10:J10" si="0">C9/C8</f>
        <v>0.68801531213191991</v>
      </c>
      <c r="D10">
        <f t="shared" si="0"/>
        <v>0.79301840258015555</v>
      </c>
      <c r="E10">
        <f t="shared" si="0"/>
        <v>0.765643259322214</v>
      </c>
      <c r="F10">
        <f t="shared" si="0"/>
        <v>0.71211876714539291</v>
      </c>
      <c r="G10">
        <f t="shared" si="0"/>
        <v>0.68351968886728243</v>
      </c>
      <c r="H10">
        <f t="shared" si="0"/>
        <v>0.80516043665233217</v>
      </c>
      <c r="I10">
        <f t="shared" si="0"/>
        <v>0.54095477386934676</v>
      </c>
      <c r="J10">
        <f t="shared" si="0"/>
        <v>0.73874170111486914</v>
      </c>
    </row>
    <row r="11" spans="1:12" x14ac:dyDescent="0.35">
      <c r="A11" t="s">
        <v>8</v>
      </c>
      <c r="B11">
        <v>3168</v>
      </c>
      <c r="C11">
        <v>2641</v>
      </c>
      <c r="D11">
        <v>1849</v>
      </c>
      <c r="E11">
        <v>1186</v>
      </c>
      <c r="F11">
        <v>3047</v>
      </c>
      <c r="G11">
        <v>2477</v>
      </c>
      <c r="H11">
        <v>1894</v>
      </c>
      <c r="I11">
        <v>1299</v>
      </c>
      <c r="J11">
        <f xml:space="preserve"> J12 +J13</f>
        <v>17561</v>
      </c>
      <c r="K11">
        <v>888</v>
      </c>
      <c r="L11">
        <v>667</v>
      </c>
    </row>
    <row r="12" spans="1:12" x14ac:dyDescent="0.35">
      <c r="A12" s="1" t="s">
        <v>9</v>
      </c>
      <c r="B12" s="1">
        <v>2737</v>
      </c>
      <c r="C12" s="1">
        <v>2265</v>
      </c>
      <c r="D12" s="1">
        <v>1848</v>
      </c>
      <c r="E12" s="1">
        <v>1146</v>
      </c>
      <c r="F12" s="1">
        <v>2484</v>
      </c>
      <c r="G12" s="1">
        <v>2037</v>
      </c>
      <c r="H12" s="1">
        <v>1644</v>
      </c>
      <c r="I12" s="1">
        <v>610</v>
      </c>
      <c r="J12">
        <f>SUM(B12:I12)</f>
        <v>14771</v>
      </c>
      <c r="K12" s="1">
        <v>768</v>
      </c>
      <c r="L12" s="1">
        <v>397</v>
      </c>
    </row>
    <row r="13" spans="1:12" x14ac:dyDescent="0.35">
      <c r="A13" s="2" t="s">
        <v>10</v>
      </c>
      <c r="B13" s="2">
        <f xml:space="preserve"> B11 - B12</f>
        <v>431</v>
      </c>
      <c r="C13" s="2">
        <f t="shared" ref="C13:I13" si="1" xml:space="preserve"> C11 - C12</f>
        <v>376</v>
      </c>
      <c r="D13" s="2">
        <f t="shared" si="1"/>
        <v>1</v>
      </c>
      <c r="E13" s="2">
        <f t="shared" si="1"/>
        <v>40</v>
      </c>
      <c r="F13" s="2">
        <f t="shared" si="1"/>
        <v>563</v>
      </c>
      <c r="G13" s="2">
        <f t="shared" si="1"/>
        <v>440</v>
      </c>
      <c r="H13" s="2">
        <f t="shared" si="1"/>
        <v>250</v>
      </c>
      <c r="I13" s="2">
        <f t="shared" si="1"/>
        <v>689</v>
      </c>
      <c r="J13" s="2">
        <f>SUM(B13:I13)</f>
        <v>2790</v>
      </c>
      <c r="K13" s="2">
        <v>120</v>
      </c>
      <c r="L13" s="2">
        <v>270</v>
      </c>
    </row>
    <row r="14" spans="1:12" x14ac:dyDescent="0.35">
      <c r="A14" t="s">
        <v>23</v>
      </c>
      <c r="B14">
        <f>B12/B11</f>
        <v>0.86395202020202022</v>
      </c>
      <c r="C14">
        <f t="shared" ref="C14:I14" si="2">C12/C11</f>
        <v>0.85762968572510412</v>
      </c>
      <c r="D14">
        <f t="shared" si="2"/>
        <v>0.99945916711736071</v>
      </c>
      <c r="E14">
        <f t="shared" si="2"/>
        <v>0.96627318718381117</v>
      </c>
      <c r="F14">
        <f t="shared" si="2"/>
        <v>0.81522809320643252</v>
      </c>
      <c r="G14">
        <f t="shared" si="2"/>
        <v>0.82236576503835279</v>
      </c>
      <c r="H14">
        <f t="shared" si="2"/>
        <v>0.86800422386483633</v>
      </c>
      <c r="I14">
        <f t="shared" si="2"/>
        <v>0.46959199384141648</v>
      </c>
      <c r="J14">
        <f>J12/J11</f>
        <v>0.84112522065941575</v>
      </c>
    </row>
    <row r="16" spans="1:12" x14ac:dyDescent="0.35">
      <c r="A16" t="s">
        <v>18</v>
      </c>
      <c r="B16" s="3">
        <v>176</v>
      </c>
      <c r="C16">
        <v>68</v>
      </c>
      <c r="D16">
        <v>267</v>
      </c>
      <c r="E16">
        <v>326</v>
      </c>
      <c r="F16">
        <v>23</v>
      </c>
      <c r="G16">
        <v>13</v>
      </c>
      <c r="H16">
        <v>375</v>
      </c>
      <c r="I16">
        <v>4</v>
      </c>
      <c r="J16">
        <f>SUM(B16:I16)</f>
        <v>1252</v>
      </c>
    </row>
    <row r="17" spans="1:10" x14ac:dyDescent="0.35">
      <c r="A17" t="s">
        <v>19</v>
      </c>
      <c r="B17" s="4">
        <f>B18-B16</f>
        <v>431</v>
      </c>
      <c r="C17" s="4">
        <f t="shared" ref="C17:J17" si="3">C18-C16</f>
        <v>376</v>
      </c>
      <c r="D17" s="4">
        <f t="shared" si="3"/>
        <v>1</v>
      </c>
      <c r="E17" s="4">
        <f t="shared" si="3"/>
        <v>40</v>
      </c>
      <c r="F17" s="4">
        <f t="shared" si="3"/>
        <v>563</v>
      </c>
      <c r="G17" s="4">
        <f t="shared" si="3"/>
        <v>440</v>
      </c>
      <c r="H17" s="4">
        <f t="shared" si="3"/>
        <v>250</v>
      </c>
      <c r="I17" s="4">
        <f t="shared" si="3"/>
        <v>689</v>
      </c>
      <c r="J17" s="4">
        <f t="shared" si="3"/>
        <v>2790</v>
      </c>
    </row>
    <row r="18" spans="1:10" x14ac:dyDescent="0.35">
      <c r="A18" t="s">
        <v>11</v>
      </c>
      <c r="B18" s="5">
        <v>607</v>
      </c>
      <c r="C18" s="6">
        <v>444</v>
      </c>
      <c r="D18" s="5">
        <v>268</v>
      </c>
      <c r="E18" s="6">
        <v>366</v>
      </c>
      <c r="F18" s="5">
        <v>586</v>
      </c>
      <c r="G18" s="6">
        <v>453</v>
      </c>
      <c r="H18" s="5">
        <v>625</v>
      </c>
      <c r="I18" s="6">
        <v>693</v>
      </c>
      <c r="J18" s="4">
        <f xml:space="preserve"> SUM(B18:I18)</f>
        <v>4042</v>
      </c>
    </row>
    <row r="19" spans="1:10" x14ac:dyDescent="0.35">
      <c r="A19" t="s">
        <v>12</v>
      </c>
      <c r="B19" s="7">
        <f>B16/B18</f>
        <v>0.28995057660626028</v>
      </c>
      <c r="C19" s="7">
        <f t="shared" ref="C19:J19" si="4">C16/C18</f>
        <v>0.15315315315315314</v>
      </c>
      <c r="D19" s="7">
        <f t="shared" si="4"/>
        <v>0.99626865671641796</v>
      </c>
      <c r="E19" s="7">
        <f t="shared" si="4"/>
        <v>0.89071038251366119</v>
      </c>
      <c r="F19" s="7">
        <f t="shared" si="4"/>
        <v>3.9249146757679182E-2</v>
      </c>
      <c r="G19" s="7">
        <f t="shared" si="4"/>
        <v>2.8697571743929361E-2</v>
      </c>
      <c r="H19" s="7">
        <f t="shared" si="4"/>
        <v>0.6</v>
      </c>
      <c r="I19" s="7">
        <f t="shared" si="4"/>
        <v>5.772005772005772E-3</v>
      </c>
      <c r="J19" s="7">
        <f t="shared" si="4"/>
        <v>0.30974764967837703</v>
      </c>
    </row>
    <row r="21" spans="1:10" x14ac:dyDescent="0.35">
      <c r="A21" t="s">
        <v>15</v>
      </c>
      <c r="B21">
        <f>B9-B12</f>
        <v>3342</v>
      </c>
      <c r="C21">
        <f t="shared" ref="C21:I21" si="5">C9-C12</f>
        <v>2408</v>
      </c>
      <c r="D21">
        <f t="shared" si="5"/>
        <v>10692</v>
      </c>
      <c r="E21">
        <f t="shared" si="5"/>
        <v>6061</v>
      </c>
      <c r="F21">
        <f t="shared" si="5"/>
        <v>1929</v>
      </c>
      <c r="G21">
        <f t="shared" si="5"/>
        <v>775</v>
      </c>
      <c r="H21">
        <f t="shared" si="5"/>
        <v>5658</v>
      </c>
      <c r="I21">
        <f t="shared" si="5"/>
        <v>1543</v>
      </c>
      <c r="J21">
        <f xml:space="preserve"> SUM(B21:I21)</f>
        <v>32408</v>
      </c>
    </row>
    <row r="22" spans="1:10" x14ac:dyDescent="0.35">
      <c r="A22" t="s">
        <v>16</v>
      </c>
      <c r="B22">
        <f>B23-B21</f>
        <v>1976</v>
      </c>
      <c r="C22">
        <f t="shared" ref="C22:J22" si="6">C23-C21</f>
        <v>1743</v>
      </c>
      <c r="D22">
        <f t="shared" si="6"/>
        <v>3272</v>
      </c>
      <c r="E22">
        <f t="shared" si="6"/>
        <v>2166</v>
      </c>
      <c r="F22">
        <f t="shared" si="6"/>
        <v>1221</v>
      </c>
      <c r="G22">
        <f t="shared" si="6"/>
        <v>862</v>
      </c>
      <c r="H22">
        <f t="shared" si="6"/>
        <v>1517</v>
      </c>
      <c r="I22">
        <f t="shared" si="6"/>
        <v>1138</v>
      </c>
      <c r="J22">
        <f t="shared" si="6"/>
        <v>13895</v>
      </c>
    </row>
    <row r="23" spans="1:10" x14ac:dyDescent="0.35">
      <c r="A23" t="s">
        <v>14</v>
      </c>
      <c r="B23">
        <f>B8-B11</f>
        <v>5318</v>
      </c>
      <c r="C23">
        <f>C8-C11</f>
        <v>4151</v>
      </c>
      <c r="D23">
        <f>D8-D11</f>
        <v>13964</v>
      </c>
      <c r="E23">
        <f>E8-E11</f>
        <v>8227</v>
      </c>
      <c r="F23">
        <f>F8-F11</f>
        <v>3150</v>
      </c>
      <c r="G23">
        <f>G8-G11</f>
        <v>1637</v>
      </c>
      <c r="H23">
        <f>H8-H11</f>
        <v>7175</v>
      </c>
      <c r="I23">
        <f>I8-I11</f>
        <v>2681</v>
      </c>
      <c r="J23">
        <f>J8-J11</f>
        <v>46303</v>
      </c>
    </row>
    <row r="24" spans="1:10" x14ac:dyDescent="0.35">
      <c r="A24" t="s">
        <v>13</v>
      </c>
      <c r="B24">
        <f>B21/B23</f>
        <v>0.62843174125611134</v>
      </c>
      <c r="C24">
        <f>C21/C23</f>
        <v>0.5801011804384486</v>
      </c>
      <c r="D24">
        <f>D21/D23</f>
        <v>0.76568318533371527</v>
      </c>
      <c r="E24">
        <f>E21/E23</f>
        <v>0.73672055427251737</v>
      </c>
      <c r="F24">
        <f>F21/F23</f>
        <v>0.61238095238095236</v>
      </c>
      <c r="G24">
        <f>G21/G23</f>
        <v>0.47342700061087356</v>
      </c>
      <c r="H24">
        <f>H21/H23</f>
        <v>0.78857142857142859</v>
      </c>
      <c r="I24">
        <f>I21/I23</f>
        <v>0.57553151809026482</v>
      </c>
      <c r="J24">
        <f>J21/J23</f>
        <v>0.69991145282163147</v>
      </c>
    </row>
    <row r="25" spans="1:10" x14ac:dyDescent="0.35">
      <c r="A25" t="s">
        <v>17</v>
      </c>
      <c r="B25">
        <f>B12-B16</f>
        <v>2561</v>
      </c>
      <c r="C25">
        <f>C12-C16</f>
        <v>2197</v>
      </c>
      <c r="D25">
        <f>D12-D16</f>
        <v>1581</v>
      </c>
      <c r="E25">
        <f>E12-E16</f>
        <v>820</v>
      </c>
      <c r="F25">
        <f>F12-F16</f>
        <v>2461</v>
      </c>
      <c r="G25">
        <f>G12-G16</f>
        <v>2024</v>
      </c>
      <c r="H25">
        <f>H12-H16</f>
        <v>1269</v>
      </c>
      <c r="I25">
        <f>I12-I16</f>
        <v>606</v>
      </c>
      <c r="J25">
        <f>SUM(B25:I25)</f>
        <v>13519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E08F-77E4-4801-ACE0-98CD5B437822}">
  <dimension ref="A1:J18"/>
  <sheetViews>
    <sheetView topLeftCell="A8" workbookViewId="0">
      <selection activeCell="B4" sqref="B4"/>
    </sheetView>
  </sheetViews>
  <sheetFormatPr defaultRowHeight="14.5" x14ac:dyDescent="0.35"/>
  <cols>
    <col min="1" max="1" width="30.08984375" customWidth="1"/>
    <col min="2" max="2" width="11.453125" customWidth="1"/>
  </cols>
  <sheetData>
    <row r="1" spans="1:10" x14ac:dyDescent="0.3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30</v>
      </c>
      <c r="I1" t="s">
        <v>32</v>
      </c>
      <c r="J1" t="s">
        <v>33</v>
      </c>
    </row>
    <row r="2" spans="1:10" x14ac:dyDescent="0.35">
      <c r="A2" t="s">
        <v>22</v>
      </c>
      <c r="B2">
        <v>8486</v>
      </c>
      <c r="C2">
        <v>6792</v>
      </c>
      <c r="D2">
        <v>15813</v>
      </c>
      <c r="E2">
        <v>9413</v>
      </c>
      <c r="F2">
        <v>6197</v>
      </c>
      <c r="G2">
        <v>4114</v>
      </c>
      <c r="H2">
        <v>9069</v>
      </c>
      <c r="I2">
        <v>3980</v>
      </c>
      <c r="J2">
        <f>SUM(B2:I2)</f>
        <v>63864</v>
      </c>
    </row>
    <row r="3" spans="1:10" x14ac:dyDescent="0.35">
      <c r="A3" t="s">
        <v>21</v>
      </c>
      <c r="B3">
        <v>6079</v>
      </c>
      <c r="C3">
        <v>4673</v>
      </c>
      <c r="D3">
        <v>12540</v>
      </c>
      <c r="E3">
        <v>7207</v>
      </c>
      <c r="F3">
        <v>4413</v>
      </c>
      <c r="G3">
        <v>2812</v>
      </c>
      <c r="H3">
        <v>7302</v>
      </c>
      <c r="I3">
        <v>2153</v>
      </c>
      <c r="J3">
        <f>SUM(B3:I3)</f>
        <v>47179</v>
      </c>
    </row>
    <row r="6" spans="1:10" x14ac:dyDescent="0.35">
      <c r="A6" t="s">
        <v>17</v>
      </c>
      <c r="B6">
        <v>2561</v>
      </c>
      <c r="C6">
        <v>2197</v>
      </c>
      <c r="D6">
        <v>1581</v>
      </c>
      <c r="E6">
        <v>820</v>
      </c>
      <c r="F6">
        <v>2461</v>
      </c>
      <c r="G6">
        <v>2024</v>
      </c>
      <c r="H6">
        <v>1269</v>
      </c>
      <c r="I6">
        <v>606</v>
      </c>
      <c r="J6">
        <v>13519</v>
      </c>
    </row>
    <row r="7" spans="1:10" x14ac:dyDescent="0.35">
      <c r="A7" t="s">
        <v>18</v>
      </c>
      <c r="B7">
        <v>176</v>
      </c>
      <c r="C7">
        <v>68</v>
      </c>
      <c r="D7">
        <v>267</v>
      </c>
      <c r="E7">
        <v>326</v>
      </c>
      <c r="F7">
        <v>23</v>
      </c>
      <c r="G7">
        <v>13</v>
      </c>
      <c r="H7">
        <v>375</v>
      </c>
      <c r="I7">
        <v>4</v>
      </c>
      <c r="J7">
        <v>1252</v>
      </c>
    </row>
    <row r="8" spans="1:10" x14ac:dyDescent="0.35">
      <c r="A8" t="s">
        <v>19</v>
      </c>
      <c r="B8">
        <v>431</v>
      </c>
      <c r="C8">
        <v>376</v>
      </c>
      <c r="D8">
        <v>1</v>
      </c>
      <c r="E8">
        <v>40</v>
      </c>
      <c r="F8">
        <v>563</v>
      </c>
      <c r="G8">
        <v>440</v>
      </c>
      <c r="H8">
        <v>250</v>
      </c>
      <c r="I8">
        <v>689</v>
      </c>
      <c r="J8">
        <v>2790</v>
      </c>
    </row>
    <row r="9" spans="1:10" x14ac:dyDescent="0.35">
      <c r="A9" t="s">
        <v>15</v>
      </c>
      <c r="B9">
        <v>3342</v>
      </c>
      <c r="C9">
        <v>2408</v>
      </c>
      <c r="D9">
        <v>10692</v>
      </c>
      <c r="E9">
        <v>6061</v>
      </c>
      <c r="F9">
        <v>1929</v>
      </c>
      <c r="G9">
        <v>775</v>
      </c>
      <c r="H9">
        <v>5658</v>
      </c>
      <c r="I9">
        <v>1543</v>
      </c>
      <c r="J9">
        <v>32408</v>
      </c>
    </row>
    <row r="10" spans="1:10" x14ac:dyDescent="0.35">
      <c r="A10" t="s">
        <v>16</v>
      </c>
      <c r="B10">
        <v>1976</v>
      </c>
      <c r="C10">
        <v>1743</v>
      </c>
      <c r="D10">
        <v>3272</v>
      </c>
      <c r="E10">
        <v>2166</v>
      </c>
      <c r="F10">
        <v>1221</v>
      </c>
      <c r="G10">
        <v>862</v>
      </c>
      <c r="H10">
        <v>1517</v>
      </c>
      <c r="I10">
        <v>1138</v>
      </c>
      <c r="J10">
        <v>13895</v>
      </c>
    </row>
    <row r="11" spans="1:10" x14ac:dyDescent="0.35">
      <c r="A11" t="s">
        <v>41</v>
      </c>
      <c r="B11">
        <f xml:space="preserve"> SUM(B6:B10)</f>
        <v>8486</v>
      </c>
      <c r="C11">
        <f t="shared" ref="C11:J11" si="0" xml:space="preserve"> SUM(C6:C10)</f>
        <v>6792</v>
      </c>
      <c r="D11">
        <f t="shared" si="0"/>
        <v>15813</v>
      </c>
      <c r="E11">
        <f t="shared" si="0"/>
        <v>9413</v>
      </c>
      <c r="F11">
        <f t="shared" si="0"/>
        <v>6197</v>
      </c>
      <c r="G11">
        <f t="shared" si="0"/>
        <v>4114</v>
      </c>
      <c r="H11">
        <f t="shared" si="0"/>
        <v>9069</v>
      </c>
      <c r="I11">
        <f t="shared" si="0"/>
        <v>3980</v>
      </c>
      <c r="J11">
        <f t="shared" si="0"/>
        <v>63864</v>
      </c>
    </row>
    <row r="12" spans="1:10" x14ac:dyDescent="0.35">
      <c r="A12" t="s">
        <v>40</v>
      </c>
      <c r="B12">
        <f xml:space="preserve"> SUM(B6,B7,B9)</f>
        <v>6079</v>
      </c>
      <c r="C12">
        <f t="shared" ref="C12:J12" si="1" xml:space="preserve"> SUM(C6,C7,C9)</f>
        <v>4673</v>
      </c>
      <c r="D12">
        <f t="shared" si="1"/>
        <v>12540</v>
      </c>
      <c r="E12">
        <f t="shared" si="1"/>
        <v>7207</v>
      </c>
      <c r="F12">
        <f t="shared" si="1"/>
        <v>4413</v>
      </c>
      <c r="G12">
        <f t="shared" si="1"/>
        <v>2812</v>
      </c>
      <c r="H12">
        <f t="shared" si="1"/>
        <v>7302</v>
      </c>
      <c r="I12">
        <f t="shared" si="1"/>
        <v>2153</v>
      </c>
      <c r="J12">
        <f t="shared" si="1"/>
        <v>47179</v>
      </c>
    </row>
    <row r="13" spans="1:10" x14ac:dyDescent="0.35">
      <c r="A13" t="s">
        <v>24</v>
      </c>
    </row>
    <row r="14" spans="1:10" x14ac:dyDescent="0.35">
      <c r="A14" t="s">
        <v>17</v>
      </c>
      <c r="B14">
        <f>100*B6/8486</f>
        <v>30.179118548197032</v>
      </c>
      <c r="C14">
        <f>100*C6/C11</f>
        <v>32.346878680800941</v>
      </c>
      <c r="D14">
        <f t="shared" ref="D14:J14" si="2">100*D6/D11</f>
        <v>9.9981028267880863</v>
      </c>
      <c r="E14">
        <f t="shared" si="2"/>
        <v>8.7113566344417297</v>
      </c>
      <c r="F14">
        <f t="shared" si="2"/>
        <v>39.712764240761658</v>
      </c>
      <c r="G14">
        <f t="shared" si="2"/>
        <v>49.197860962566843</v>
      </c>
      <c r="H14">
        <f t="shared" si="2"/>
        <v>13.992722461131326</v>
      </c>
      <c r="I14">
        <f t="shared" si="2"/>
        <v>15.226130653266331</v>
      </c>
      <c r="J14">
        <f t="shared" si="2"/>
        <v>21.16842039333584</v>
      </c>
    </row>
    <row r="15" spans="1:10" x14ac:dyDescent="0.35">
      <c r="A15" t="s">
        <v>18</v>
      </c>
      <c r="B15">
        <f t="shared" ref="B15:B18" si="3">100*B7/8486</f>
        <v>2.0740042422814047</v>
      </c>
      <c r="C15">
        <f>100*C7/C11</f>
        <v>1.0011778563015312</v>
      </c>
      <c r="D15">
        <f t="shared" ref="D15:J15" si="4">100*D7/D11</f>
        <v>1.6884841586036805</v>
      </c>
      <c r="E15">
        <f t="shared" si="4"/>
        <v>3.4632954424731754</v>
      </c>
      <c r="F15">
        <f t="shared" si="4"/>
        <v>0.37114732935291272</v>
      </c>
      <c r="G15">
        <f t="shared" si="4"/>
        <v>0.31599416626154592</v>
      </c>
      <c r="H15">
        <f t="shared" si="4"/>
        <v>4.1349652662917631</v>
      </c>
      <c r="I15">
        <f t="shared" si="4"/>
        <v>0.10050251256281408</v>
      </c>
      <c r="J15">
        <f t="shared" si="4"/>
        <v>1.960415883752975</v>
      </c>
    </row>
    <row r="16" spans="1:10" x14ac:dyDescent="0.35">
      <c r="A16" t="s">
        <v>19</v>
      </c>
      <c r="B16">
        <f t="shared" si="3"/>
        <v>5.0789535705868492</v>
      </c>
      <c r="C16">
        <f>100*C8/C11</f>
        <v>5.5359246171967023</v>
      </c>
      <c r="D16">
        <f t="shared" ref="D16:J16" si="5">100*D8/D11</f>
        <v>6.3239107063808257E-3</v>
      </c>
      <c r="E16">
        <f t="shared" si="5"/>
        <v>0.42494422607032828</v>
      </c>
      <c r="F16">
        <f t="shared" si="5"/>
        <v>9.0850411489430378</v>
      </c>
      <c r="G16">
        <f t="shared" si="5"/>
        <v>10.695187165775401</v>
      </c>
      <c r="H16">
        <f t="shared" si="5"/>
        <v>2.7566435108611755</v>
      </c>
      <c r="I16">
        <f t="shared" si="5"/>
        <v>17.311557788944725</v>
      </c>
      <c r="J16">
        <f t="shared" si="5"/>
        <v>4.3686583990980834</v>
      </c>
    </row>
    <row r="17" spans="1:10" x14ac:dyDescent="0.35">
      <c r="A17" t="s">
        <v>15</v>
      </c>
      <c r="B17">
        <f t="shared" si="3"/>
        <v>39.382512373320765</v>
      </c>
      <c r="C17">
        <f>100*C9/C11</f>
        <v>35.45347467608952</v>
      </c>
      <c r="D17">
        <f t="shared" ref="D17:J17" si="6">100*D9/D11</f>
        <v>67.615253272623789</v>
      </c>
      <c r="E17">
        <f t="shared" si="6"/>
        <v>64.389673855306498</v>
      </c>
      <c r="F17">
        <f t="shared" si="6"/>
        <v>31.127965144424721</v>
      </c>
      <c r="G17">
        <f t="shared" si="6"/>
        <v>18.838113757899855</v>
      </c>
      <c r="H17">
        <f t="shared" si="6"/>
        <v>62.388355937810125</v>
      </c>
      <c r="I17">
        <f t="shared" si="6"/>
        <v>38.768844221105525</v>
      </c>
      <c r="J17">
        <f t="shared" si="6"/>
        <v>50.745333834398096</v>
      </c>
    </row>
    <row r="18" spans="1:10" x14ac:dyDescent="0.35">
      <c r="A18" t="s">
        <v>16</v>
      </c>
      <c r="B18">
        <f t="shared" si="3"/>
        <v>23.285411265613952</v>
      </c>
      <c r="C18">
        <f>100*C10/C11</f>
        <v>25.662544169611309</v>
      </c>
      <c r="D18">
        <f t="shared" ref="D18:J18" si="7">100*D10/D11</f>
        <v>20.691835831278063</v>
      </c>
      <c r="E18">
        <f t="shared" si="7"/>
        <v>23.010729841708276</v>
      </c>
      <c r="F18">
        <f t="shared" si="7"/>
        <v>19.703082136517668</v>
      </c>
      <c r="G18">
        <f t="shared" si="7"/>
        <v>20.952843947496355</v>
      </c>
      <c r="H18">
        <f t="shared" si="7"/>
        <v>16.727312823905613</v>
      </c>
      <c r="I18">
        <f t="shared" si="7"/>
        <v>28.592964824120603</v>
      </c>
      <c r="J18">
        <f t="shared" si="7"/>
        <v>21.757171489415008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7911-2AFA-4B6E-B468-B0543E73D48F}">
  <dimension ref="A1:J6"/>
  <sheetViews>
    <sheetView workbookViewId="0">
      <selection activeCell="D15" sqref="D15"/>
    </sheetView>
  </sheetViews>
  <sheetFormatPr defaultRowHeight="14.5" x14ac:dyDescent="0.35"/>
  <cols>
    <col min="1" max="1" width="35.36328125" customWidth="1"/>
    <col min="10" max="10" width="15.81640625" customWidth="1"/>
  </cols>
  <sheetData>
    <row r="1" spans="1:10" x14ac:dyDescent="0.35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30</v>
      </c>
      <c r="I1" t="s">
        <v>32</v>
      </c>
      <c r="J1" t="s">
        <v>33</v>
      </c>
    </row>
    <row r="2" spans="1:10" x14ac:dyDescent="0.35">
      <c r="A2" t="s">
        <v>37</v>
      </c>
      <c r="B2" s="8">
        <v>0.62843174125611101</v>
      </c>
      <c r="C2" s="8">
        <v>0.5801011804384486</v>
      </c>
      <c r="D2" s="8">
        <v>0.76568318533371527</v>
      </c>
      <c r="E2" s="8">
        <v>0.73672055427251737</v>
      </c>
      <c r="F2" s="8">
        <v>0.61238095238095236</v>
      </c>
      <c r="G2" s="8">
        <v>0.47342700061087356</v>
      </c>
      <c r="H2" s="8">
        <v>0.78857142857142859</v>
      </c>
      <c r="I2" s="8">
        <v>0.57553151809026482</v>
      </c>
      <c r="J2" s="8">
        <v>0.69991145282163147</v>
      </c>
    </row>
    <row r="3" spans="1:10" x14ac:dyDescent="0.35">
      <c r="A3" t="s">
        <v>37</v>
      </c>
      <c r="B3" s="8">
        <f xml:space="preserve"> 1 - B2</f>
        <v>0.37156825874388899</v>
      </c>
      <c r="C3" s="8">
        <f t="shared" ref="C3:J3" si="0" xml:space="preserve"> 1 - C2</f>
        <v>0.4198988195615514</v>
      </c>
      <c r="D3" s="8">
        <f t="shared" si="0"/>
        <v>0.23431681466628473</v>
      </c>
      <c r="E3" s="8">
        <f t="shared" si="0"/>
        <v>0.26327944572748263</v>
      </c>
      <c r="F3" s="8">
        <f t="shared" si="0"/>
        <v>0.38761904761904764</v>
      </c>
      <c r="G3" s="8">
        <f t="shared" si="0"/>
        <v>0.52657299938912638</v>
      </c>
      <c r="H3" s="8">
        <f t="shared" si="0"/>
        <v>0.21142857142857141</v>
      </c>
      <c r="I3" s="8">
        <f t="shared" si="0"/>
        <v>0.42446848190973518</v>
      </c>
      <c r="J3" s="8">
        <f t="shared" si="0"/>
        <v>0.30008854717836853</v>
      </c>
    </row>
    <row r="4" spans="1:10" ht="18" x14ac:dyDescent="0.55000000000000004">
      <c r="A4" t="s">
        <v>34</v>
      </c>
      <c r="B4" s="8">
        <v>0.28995057660626028</v>
      </c>
      <c r="C4" s="8">
        <v>0.15315315315315314</v>
      </c>
      <c r="D4" s="8">
        <v>0.99626865671641796</v>
      </c>
      <c r="E4" s="8">
        <v>0.89071038251366119</v>
      </c>
      <c r="F4" s="8">
        <v>3.9249146757679182E-2</v>
      </c>
      <c r="G4" s="8">
        <v>2.8697571743929361E-2</v>
      </c>
      <c r="H4" s="8">
        <v>0.6</v>
      </c>
      <c r="I4" s="8">
        <v>5.772005772005772E-3</v>
      </c>
      <c r="J4" s="8">
        <v>0.30974764967837703</v>
      </c>
    </row>
    <row r="5" spans="1:10" ht="18" x14ac:dyDescent="0.55000000000000004">
      <c r="A5" t="s">
        <v>35</v>
      </c>
      <c r="B5" s="8">
        <f xml:space="preserve"> 1-B4</f>
        <v>0.71004942339373978</v>
      </c>
      <c r="C5" s="8">
        <f t="shared" ref="C5:J5" si="1" xml:space="preserve"> 1-C4</f>
        <v>0.84684684684684686</v>
      </c>
      <c r="D5" s="8">
        <f t="shared" si="1"/>
        <v>3.7313432835820448E-3</v>
      </c>
      <c r="E5" s="8">
        <f t="shared" si="1"/>
        <v>0.10928961748633881</v>
      </c>
      <c r="F5" s="8">
        <f t="shared" si="1"/>
        <v>0.96075085324232079</v>
      </c>
      <c r="G5" s="8">
        <f t="shared" si="1"/>
        <v>0.9713024282560706</v>
      </c>
      <c r="H5" s="8">
        <f t="shared" si="1"/>
        <v>0.4</v>
      </c>
      <c r="I5" s="8">
        <f t="shared" si="1"/>
        <v>0.99422799422799424</v>
      </c>
      <c r="J5" s="8">
        <f t="shared" si="1"/>
        <v>0.69025235032162291</v>
      </c>
    </row>
    <row r="6" spans="1:10" x14ac:dyDescent="0.35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Summarized data for 8 Samples</vt:lpstr>
      <vt:lpstr>BC distribution in duf groups</vt:lpstr>
      <vt:lpstr>% ED yes vs no in one UMI group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user</cp:lastModifiedBy>
  <dcterms:created xsi:type="dcterms:W3CDTF">2024-05-03T11:15:55Z</dcterms:created>
  <dcterms:modified xsi:type="dcterms:W3CDTF">2024-05-10T13:18:21Z</dcterms:modified>
</cp:coreProperties>
</file>