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Проекты\UTMN\Lessons R UTMN\Laboratory work №5 Correlation analysis\"/>
    </mc:Choice>
  </mc:AlternateContent>
  <xr:revisionPtr revIDLastSave="0" documentId="13_ncr:1_{5F29135B-1AAF-43DB-9986-CD40243FD60C}" xr6:coauthVersionLast="47" xr6:coauthVersionMax="47" xr10:uidLastSave="{00000000-0000-0000-0000-000000000000}"/>
  <bookViews>
    <workbookView xWindow="-120" yWindow="-120" windowWidth="29040" windowHeight="15720" xr2:uid="{B9C0A724-29FD-4FB3-8C3C-30A088B9E143}"/>
  </bookViews>
  <sheets>
    <sheet name="Регрессионный анализ" sheetId="5" r:id="rId1"/>
    <sheet name="Лабораторная работа №3 КР" sheetId="3" r:id="rId2"/>
    <sheet name="Лабораторная работа №2 КР" sheetId="2" r:id="rId3"/>
    <sheet name="Лабораторная работа №1 КР" sheetId="6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6" l="1"/>
  <c r="H22" i="6" s="1"/>
  <c r="D22" i="6"/>
  <c r="G22" i="6" s="1"/>
  <c r="H21" i="6"/>
  <c r="E21" i="6"/>
  <c r="D21" i="6"/>
  <c r="G21" i="6" s="1"/>
  <c r="E20" i="6"/>
  <c r="H20" i="6" s="1"/>
  <c r="D20" i="6"/>
  <c r="F20" i="6" s="1"/>
  <c r="H19" i="6"/>
  <c r="G19" i="6"/>
  <c r="F19" i="6"/>
  <c r="E19" i="6"/>
  <c r="D19" i="6"/>
  <c r="E18" i="6"/>
  <c r="H18" i="6" s="1"/>
  <c r="D18" i="6"/>
  <c r="G18" i="6" s="1"/>
  <c r="E17" i="6"/>
  <c r="H17" i="6" s="1"/>
  <c r="D17" i="6"/>
  <c r="G17" i="6" s="1"/>
  <c r="E16" i="6"/>
  <c r="H16" i="6" s="1"/>
  <c r="D16" i="6"/>
  <c r="G16" i="6" s="1"/>
  <c r="E15" i="6"/>
  <c r="H15" i="6" s="1"/>
  <c r="D15" i="6"/>
  <c r="G15" i="6" s="1"/>
  <c r="H14" i="6"/>
  <c r="G14" i="6"/>
  <c r="E14" i="6"/>
  <c r="D14" i="6"/>
  <c r="F14" i="6" s="1"/>
  <c r="E13" i="6"/>
  <c r="H13" i="6" s="1"/>
  <c r="D13" i="6"/>
  <c r="G13" i="6" s="1"/>
  <c r="G12" i="6"/>
  <c r="E12" i="6"/>
  <c r="H12" i="6" s="1"/>
  <c r="D12" i="6"/>
  <c r="E11" i="6"/>
  <c r="H11" i="6" s="1"/>
  <c r="D11" i="6"/>
  <c r="F11" i="6" s="1"/>
  <c r="E10" i="6"/>
  <c r="H10" i="6" s="1"/>
  <c r="D10" i="6"/>
  <c r="G10" i="6" s="1"/>
  <c r="H9" i="6"/>
  <c r="E9" i="6"/>
  <c r="D9" i="6"/>
  <c r="G9" i="6" s="1"/>
  <c r="E8" i="6"/>
  <c r="H8" i="6" s="1"/>
  <c r="D8" i="6"/>
  <c r="G8" i="6" s="1"/>
  <c r="F12" i="6" l="1"/>
  <c r="F10" i="6"/>
  <c r="F22" i="6"/>
  <c r="F15" i="6"/>
  <c r="F13" i="6"/>
  <c r="G20" i="6"/>
  <c r="G11" i="6"/>
  <c r="F17" i="6"/>
  <c r="F8" i="6"/>
  <c r="F18" i="6"/>
  <c r="F16" i="6"/>
  <c r="F9" i="6"/>
  <c r="F21" i="6"/>
  <c r="D40" i="6" l="1"/>
  <c r="D51" i="6" l="1"/>
  <c r="E49" i="6"/>
  <c r="E48" i="6"/>
  <c r="D44" i="6"/>
  <c r="E46" i="6" s="1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I25" i="5"/>
  <c r="H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G25" i="5"/>
  <c r="F25" i="5"/>
  <c r="B80" i="2" l="1"/>
  <c r="A80" i="2"/>
  <c r="B77" i="2"/>
  <c r="A77" i="2"/>
  <c r="E67" i="2"/>
  <c r="E50" i="2"/>
  <c r="E55" i="2" s="1"/>
  <c r="F61" i="2" s="1"/>
  <c r="C36" i="2"/>
  <c r="I30" i="2" s="1"/>
  <c r="B36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20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20" i="2"/>
  <c r="I29" i="2" l="1"/>
  <c r="I28" i="2"/>
  <c r="I27" i="2"/>
  <c r="I26" i="2"/>
  <c r="E35" i="2"/>
  <c r="I24" i="2"/>
  <c r="I23" i="2"/>
  <c r="I20" i="2"/>
  <c r="I22" i="2"/>
  <c r="F36" i="2"/>
  <c r="I31" i="2"/>
  <c r="I25" i="2"/>
  <c r="D36" i="2"/>
  <c r="I33" i="2"/>
  <c r="I21" i="2"/>
  <c r="I32" i="2"/>
  <c r="I34" i="2"/>
  <c r="E36" i="2"/>
  <c r="D35" i="2"/>
  <c r="E39" i="2" l="1"/>
  <c r="I35" i="2"/>
  <c r="E38" i="2" l="1"/>
  <c r="G32" i="2" l="1"/>
  <c r="E68" i="2"/>
  <c r="G21" i="2"/>
  <c r="J21" i="2" s="1"/>
  <c r="G28" i="2"/>
  <c r="G20" i="2"/>
  <c r="H20" i="2" s="1"/>
  <c r="G30" i="2"/>
  <c r="K30" i="2" s="1"/>
  <c r="G33" i="2"/>
  <c r="K33" i="2" s="1"/>
  <c r="G24" i="2"/>
  <c r="H24" i="2" s="1"/>
  <c r="G25" i="2"/>
  <c r="K25" i="2" s="1"/>
  <c r="G31" i="2"/>
  <c r="K31" i="2" s="1"/>
  <c r="G34" i="2"/>
  <c r="H34" i="2" s="1"/>
  <c r="G27" i="2"/>
  <c r="K27" i="2" s="1"/>
  <c r="G23" i="2"/>
  <c r="G29" i="2"/>
  <c r="H29" i="2" s="1"/>
  <c r="G26" i="2"/>
  <c r="G22" i="2"/>
  <c r="K32" i="2"/>
  <c r="J32" i="2"/>
  <c r="H32" i="2"/>
  <c r="J28" i="2"/>
  <c r="H28" i="2"/>
  <c r="K28" i="2"/>
  <c r="K21" i="2"/>
  <c r="H26" i="2"/>
  <c r="K26" i="2"/>
  <c r="J26" i="2"/>
  <c r="H22" i="2"/>
  <c r="K22" i="2"/>
  <c r="J22" i="2"/>
  <c r="H30" i="2" l="1"/>
  <c r="J30" i="2"/>
  <c r="J20" i="2"/>
  <c r="K20" i="2"/>
  <c r="H21" i="2"/>
  <c r="E41" i="2" a="1"/>
  <c r="E41" i="2" s="1"/>
  <c r="H31" i="2"/>
  <c r="J31" i="2"/>
  <c r="H25" i="2"/>
  <c r="J24" i="2"/>
  <c r="J29" i="2"/>
  <c r="J23" i="2"/>
  <c r="K29" i="2"/>
  <c r="J25" i="2"/>
  <c r="E40" i="2" a="1"/>
  <c r="E40" i="2" s="1"/>
  <c r="H33" i="2"/>
  <c r="G36" i="2"/>
  <c r="H27" i="2"/>
  <c r="K23" i="2"/>
  <c r="K24" i="2"/>
  <c r="H23" i="2"/>
  <c r="J27" i="2"/>
  <c r="K34" i="2"/>
  <c r="J34" i="2"/>
  <c r="J33" i="2"/>
  <c r="K35" i="2" l="1"/>
  <c r="E49" i="2" s="1"/>
  <c r="E69" i="2" s="1" a="1"/>
  <c r="E69" i="2" s="1"/>
  <c r="J35" i="2"/>
  <c r="H35" i="2"/>
  <c r="E42" i="2" s="1"/>
  <c r="E45" i="2" s="1"/>
  <c r="F47" i="2" s="1"/>
  <c r="E51" i="2"/>
  <c r="E43" i="2"/>
  <c r="E44" i="2" s="1"/>
  <c r="E53" i="2" l="1"/>
  <c r="F59" i="2" s="1"/>
  <c r="E65" i="2"/>
  <c r="E66" i="2"/>
  <c r="E52" i="2"/>
  <c r="E71" i="2"/>
  <c r="E70" i="2"/>
  <c r="E54" i="2" l="1"/>
  <c r="F57" i="2" s="1"/>
  <c r="E64" i="2"/>
  <c r="E63" i="2"/>
  <c r="F63" i="2" s="1"/>
  <c r="F6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<sst xmlns="http://schemas.openxmlformats.org/spreadsheetml/2006/main" count="224" uniqueCount="196">
  <si>
    <t>α</t>
  </si>
  <si>
    <t>n</t>
  </si>
  <si>
    <t>Xi</t>
  </si>
  <si>
    <t>Yi</t>
  </si>
  <si>
    <t>Задание</t>
  </si>
  <si>
    <t>Построить диаграмму рассеяния</t>
  </si>
  <si>
    <t>Определить направление и вид связи в рядах данных</t>
  </si>
  <si>
    <t>Оценить степень тесноты связи между переменными</t>
  </si>
  <si>
    <t>Вид связи</t>
  </si>
  <si>
    <t>Линейная</t>
  </si>
  <si>
    <t>Положительная</t>
  </si>
  <si>
    <t>Направление связи</t>
  </si>
  <si>
    <t>Степень тесноты</t>
  </si>
  <si>
    <t>Весьма высокая</t>
  </si>
  <si>
    <t>t_p</t>
  </si>
  <si>
    <t>Проверка значимости</t>
  </si>
  <si>
    <t>t_т</t>
  </si>
  <si>
    <t>Доверительный интервал</t>
  </si>
  <si>
    <t>от:</t>
  </si>
  <si>
    <t>до:</t>
  </si>
  <si>
    <t>Коэфф. r_xy имеет значимость</t>
  </si>
  <si>
    <t>Цель:</t>
  </si>
  <si>
    <t>Вариант:</t>
  </si>
  <si>
    <t>№6</t>
  </si>
  <si>
    <t xml:space="preserve"> Освоение методики проведения корреляционного анализа данных</t>
  </si>
  <si>
    <t>Контрольные вопросы</t>
  </si>
  <si>
    <t>Вопрос</t>
  </si>
  <si>
    <t>Ответ</t>
  </si>
  <si>
    <t>В чём заключается основное отличие между функциональной и статистической связью между переменными?</t>
  </si>
  <si>
    <t>Основные задачи корреляционного анализа данных</t>
  </si>
  <si>
    <t>Т.к. 0 не включён, то связь присутствует</t>
  </si>
  <si>
    <t>Таблица для расчёта коэффициента корреляции</t>
  </si>
  <si>
    <t>Функциональные связи описываются определёнными (только один на одной связи) физическими законами. Статистические связи описываются несколькими факторными признаками.</t>
  </si>
  <si>
    <t>Как определяется и что характеризует коэффициент детерминации?</t>
  </si>
  <si>
    <t>Определить коэффициент детерминации</t>
  </si>
  <si>
    <t>Что называется уровнем значимости?</t>
  </si>
  <si>
    <t>Определить среднюю квадратичную ошибку уравнения регрессии.</t>
  </si>
  <si>
    <t>Определить среднюю ошибку аппроксимации.</t>
  </si>
  <si>
    <t>Предоставить результаты моделирования в графическом виде.</t>
  </si>
  <si>
    <t>Каково назначение регрессионного анализа?</t>
  </si>
  <si>
    <t>Что такое уравнение регрессии?</t>
  </si>
  <si>
    <t>Какие виды регрессии различают?</t>
  </si>
  <si>
    <t>В чём заключается задача построения регрессионной зависимости?</t>
  </si>
  <si>
    <t>Для чего применяется F-критерий Фишера, как он вычисляется?</t>
  </si>
  <si>
    <t>Как проверяется значимость уравнения регрессии?</t>
  </si>
  <si>
    <t>Найти коэффициент детерминации.</t>
  </si>
  <si>
    <t>С использованием метода наименьших квадратов получить уравнение линейной парной регрессии.</t>
  </si>
  <si>
    <t>Как проверяется значимость коэффициентов уравнения регрессии?</t>
  </si>
  <si>
    <t>Понятие доверительного интервала для коэффициентов регрессии?</t>
  </si>
  <si>
    <t>Понятие точечного и интервального прогноза по уравнению линейной регрессии.</t>
  </si>
  <si>
    <t>Как вычисляется и что показывает коэффициент детерминации?</t>
  </si>
  <si>
    <t>Как вычисляется линейный коэффициент парной корреляции r_xy?</t>
  </si>
  <si>
    <t>Как осуществляется оценка статистической значимости линейного коэффициента парной корреляции r_xy?</t>
  </si>
  <si>
    <t>Как строится доверительный интервал для линейного коэффициента парной корреляции?</t>
  </si>
  <si>
    <t>Таблица для расчёта коэффициентов уравнения регрессии</t>
  </si>
  <si>
    <t>x</t>
  </si>
  <si>
    <t>y</t>
  </si>
  <si>
    <t>x^2</t>
  </si>
  <si>
    <t>y^2</t>
  </si>
  <si>
    <t>x*y</t>
  </si>
  <si>
    <t>~(y)</t>
  </si>
  <si>
    <t>(y-~(y))^2</t>
  </si>
  <si>
    <t>Сумма</t>
  </si>
  <si>
    <t>Среднее</t>
  </si>
  <si>
    <t xml:space="preserve"> Освоение методики проведения регрессионного анализа данных.</t>
  </si>
  <si>
    <t>Линейная или нелинейная. Парная или множественная.</t>
  </si>
  <si>
    <t>(y-СРЗНАЧ(y))^2</t>
  </si>
  <si>
    <t>Параметры уравнения</t>
  </si>
  <si>
    <t>a</t>
  </si>
  <si>
    <t>b</t>
  </si>
  <si>
    <t>(~(y)-СРЗНАЧ(y))^2</t>
  </si>
  <si>
    <t>Средняя квадратичная ошибка</t>
  </si>
  <si>
    <t>ε_кв</t>
  </si>
  <si>
    <t>Средняя ошибка аппроксимации</t>
  </si>
  <si>
    <t>СРЗНАЧ(A)</t>
  </si>
  <si>
    <t>Коэффициент детерминации</t>
  </si>
  <si>
    <t>(~(y)-y)^2</t>
  </si>
  <si>
    <t>R^2</t>
  </si>
  <si>
    <t>F-критерий</t>
  </si>
  <si>
    <t>F</t>
  </si>
  <si>
    <t>F-критерий Фишера</t>
  </si>
  <si>
    <t>F_р</t>
  </si>
  <si>
    <t>F_т</t>
  </si>
  <si>
    <t>Уравнение имеет значимость</t>
  </si>
  <si>
    <r>
      <t xml:space="preserve">Проверить значимость уравнения регрессии при уровне значимости </t>
    </r>
    <r>
      <rPr>
        <i/>
        <sz val="11"/>
        <color theme="0"/>
        <rFont val="Calibri"/>
        <family val="2"/>
        <charset val="204"/>
        <scheme val="minor"/>
      </rPr>
      <t>α</t>
    </r>
    <r>
      <rPr>
        <sz val="11"/>
        <color theme="0"/>
        <rFont val="Calibri"/>
        <family val="2"/>
        <charset val="204"/>
        <scheme val="minor"/>
      </rPr>
      <t xml:space="preserve"> = 0,05.</t>
    </r>
  </si>
  <si>
    <t>Ошибки линейной регрессии</t>
  </si>
  <si>
    <t>m_r</t>
  </si>
  <si>
    <t>m_b</t>
  </si>
  <si>
    <t>m_a</t>
  </si>
  <si>
    <t>Остаточная дисперсия на 1 ст. св.</t>
  </si>
  <si>
    <t>S_ост</t>
  </si>
  <si>
    <t>t-критерий Стьюдента</t>
  </si>
  <si>
    <t>t_b</t>
  </si>
  <si>
    <t>t_a</t>
  </si>
  <si>
    <t>t_r</t>
  </si>
  <si>
    <t>КОРЕНЬ(F)</t>
  </si>
  <si>
    <t>Проверка значимости коэффициентов</t>
  </si>
  <si>
    <t>t_р &gt; t_т</t>
  </si>
  <si>
    <t>t_а &gt; t_т</t>
  </si>
  <si>
    <t>t_b &gt; t_т</t>
  </si>
  <si>
    <t>t_r &gt; t_т</t>
  </si>
  <si>
    <t>F_р &gt; F_т</t>
  </si>
  <si>
    <t>Коэфф. a имеет значимость</t>
  </si>
  <si>
    <t>Коэфф. b имеет значимость</t>
  </si>
  <si>
    <r>
      <t xml:space="preserve">С помощью t-критерий Стьюдента. Для парной линейной регрессии вычисляется три критерия: </t>
    </r>
    <r>
      <rPr>
        <i/>
        <sz val="11"/>
        <color theme="1"/>
        <rFont val="Calibri"/>
        <family val="2"/>
        <charset val="204"/>
        <scheme val="minor"/>
      </rPr>
      <t>t_a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t_b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t_r</t>
    </r>
    <r>
      <rPr>
        <sz val="11"/>
        <color theme="1"/>
        <rFont val="Calibri"/>
        <family val="2"/>
        <charset val="204"/>
        <scheme val="minor"/>
      </rPr>
      <t>. Для их вычисления необходимо знать случайные ошибки параметров и коэффициента корреляции. Доказав с их помощью ложность нулевой антигипотезы, подтверждаем значимость параметров.</t>
    </r>
  </si>
  <si>
    <r>
      <t xml:space="preserve">Это числовое соотношение между величинами, выраженное виде тенденции возрастания или убывания, при изменении другой величины. Уравнение линейной парной регрессии: </t>
    </r>
    <r>
      <rPr>
        <i/>
        <sz val="11"/>
        <color theme="1"/>
        <rFont val="Calibri"/>
        <family val="2"/>
        <charset val="204"/>
        <scheme val="minor"/>
      </rPr>
      <t>~(y) = a +bx</t>
    </r>
  </si>
  <si>
    <t>В начале определяется вид аналитической зависимости, а после происходит оценка параметров выбранной модели. Для линейной парной регрессии необходимо определить значение двух коэффициентов, согласно известным формулам.</t>
  </si>
  <si>
    <t>Критерий Фишера применяется для оценки статистической значимости уравнения регрессии. При его вычислении используются следующие значения: коэффициент детерминации, количество наблюдений, и число параметров.</t>
  </si>
  <si>
    <t>Коэффициент детерминации показывает на сколько в процентах согласуется полученное уравнение регрессии с данными наблюдения.</t>
  </si>
  <si>
    <t>С помощью F-критерия Фишера. Он должен быть больше или равен, чем указанный в таблице при заданном уровне значимости. Тогда можно говорить, что нулевая гипотеза выступающая антигипотезой, гипотезе об значимости уравнения регрессии, есть лож. Тем самым будет доказана значимость уравнения регрессии.</t>
  </si>
  <si>
    <t>Проверка значимости уравнения</t>
  </si>
  <si>
    <t>Регрессионный анализ позволяет установить вид зависимости между параметрами. А также определить общий вид уровня регрессии, оценить неизвестные параметры в уравнении регрессии и проверить статистические гипотезы.</t>
  </si>
  <si>
    <t>Доверительный интервал для a</t>
  </si>
  <si>
    <t>Доверительный интервал для b</t>
  </si>
  <si>
    <t>a - t_т * m_a</t>
  </si>
  <si>
    <t>a + t_т * m_a</t>
  </si>
  <si>
    <t>b - t_т * m_b</t>
  </si>
  <si>
    <t>b + t_т * m_b</t>
  </si>
  <si>
    <r>
      <t xml:space="preserve">Проверить значимость коэффициентов линейной регрессии и построить доверительный интервалы для точных значений параметров </t>
    </r>
    <r>
      <rPr>
        <i/>
        <sz val="11"/>
        <color theme="0"/>
        <rFont val="Calibri"/>
        <family val="2"/>
        <charset val="204"/>
        <scheme val="minor"/>
      </rPr>
      <t xml:space="preserve">a </t>
    </r>
    <r>
      <rPr>
        <sz val="11"/>
        <color theme="0"/>
        <rFont val="Calibri"/>
        <family val="2"/>
        <charset val="204"/>
        <scheme val="minor"/>
      </rPr>
      <t xml:space="preserve">и </t>
    </r>
    <r>
      <rPr>
        <i/>
        <sz val="11"/>
        <color theme="0"/>
        <rFont val="Calibri"/>
        <family val="2"/>
        <charset val="204"/>
        <scheme val="minor"/>
      </rPr>
      <t>b</t>
    </r>
    <r>
      <rPr>
        <sz val="11"/>
        <color theme="0"/>
        <rFont val="Calibri"/>
        <family val="2"/>
        <charset val="204"/>
        <scheme val="minor"/>
      </rPr>
      <t xml:space="preserve"> уравнения линейной регрессии с уровнем значимости 0,05.</t>
    </r>
  </si>
  <si>
    <t>Доверительный интервал для параметров уравнения регрессии получается путём вычитания и сложения параметра с произведением табличного t-критерия Стьюдента на случайную ошибку данного параметра.</t>
  </si>
  <si>
    <t>Точечный прогноз</t>
  </si>
  <si>
    <t>x_пр</t>
  </si>
  <si>
    <t>y_пр</t>
  </si>
  <si>
    <t>Интервальный прогноз</t>
  </si>
  <si>
    <t>y_пр.min</t>
  </si>
  <si>
    <t>y_пр.max</t>
  </si>
  <si>
    <t xml:space="preserve">Ошибка индивидуального знач. прогноза </t>
  </si>
  <si>
    <t>m_y.пр</t>
  </si>
  <si>
    <r>
      <t xml:space="preserve">Построить точечный и интервальный прогноз для значения </t>
    </r>
    <r>
      <rPr>
        <i/>
        <sz val="11"/>
        <color theme="0"/>
        <rFont val="Calibri"/>
        <family val="2"/>
        <charset val="204"/>
        <scheme val="minor"/>
      </rPr>
      <t>x_пр = 0,7 * x_max</t>
    </r>
    <r>
      <rPr>
        <sz val="11"/>
        <color theme="0"/>
        <rFont val="Calibri"/>
        <family val="2"/>
        <charset val="204"/>
        <scheme val="minor"/>
      </rPr>
      <t xml:space="preserve"> по уравнению линейной регрессии с уровнем значимости 0,05.</t>
    </r>
  </si>
  <si>
    <r>
      <t xml:space="preserve">Точечный прогноз позволяет получить значение </t>
    </r>
    <r>
      <rPr>
        <i/>
        <sz val="11"/>
        <color theme="1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charset val="204"/>
        <scheme val="minor"/>
      </rPr>
      <t xml:space="preserve">, которое определяется путём подстановки в уравнение регрессии прогнозируемого значения </t>
    </r>
    <r>
      <rPr>
        <i/>
        <sz val="11"/>
        <color theme="1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charset val="204"/>
        <scheme val="minor"/>
      </rPr>
      <t>. Интервальный прогноз учитывает стандартную ошибку, тем самым он представляет из себя доверительный интервал для точечного прогнозируемого значения.</t>
    </r>
  </si>
  <si>
    <t>Произвести математическую формулировку задачи в виде таблицы исходных данных, согласно номеру варианта.</t>
  </si>
  <si>
    <t>Запустить пакет регрессионного анализа через меню «Сервис → Пакет анализа → Регрессия»</t>
  </si>
  <si>
    <t>В окне «Регрессия» задать интервалы, содержащие Y и X. Результаты обработки расположить на листе «Регрессионный анализ».</t>
  </si>
  <si>
    <t>Проанализировать значения t-статистики для каждого коэффициента модели.</t>
  </si>
  <si>
    <t>Построить график остатков уравнения регрессии.</t>
  </si>
  <si>
    <t>Провести анализ полученных результатов моделирования.</t>
  </si>
  <si>
    <t>Что понимается под регрессией в теории вероятностей и математической статистике?</t>
  </si>
  <si>
    <t>Какие функции используются для построения уравнения парной регрессии в MS Excel?</t>
  </si>
  <si>
    <t>Какие задачи решаются при построении уравнения регрессии?</t>
  </si>
  <si>
    <t>Что означает уровень значимости при проверке статистических гипотез?</t>
  </si>
  <si>
    <t>Как вычисляется коэффициент детерминации и что он характеризует?</t>
  </si>
  <si>
    <t>Как строится доверительный интервал для линейного коэффициента парной корреляции?,</t>
  </si>
  <si>
    <t>Данные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</si>
  <si>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</si>
  <si>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</si>
  <si>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</si>
  <si>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</si>
  <si>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</si>
  <si>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</si>
  <si>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</si>
  <si>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</si>
  <si>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</si>
  <si>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</si>
  <si>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</si>
  <si>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</si>
  <si>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</si>
  <si>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</si>
  <si>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</si>
  <si>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</si>
  <si>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</si>
  <si>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</si>
  <si>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</si>
  <si>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</si>
  <si>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</si>
  <si>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</si>
  <si>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</si>
  <si>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</si>
  <si>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ВЫВОД ОСТАТКА</t>
  </si>
  <si>
    <t>Наблюдение</t>
  </si>
  <si>
    <t>Предсказанное Y</t>
  </si>
  <si>
    <t>Остатки</t>
  </si>
  <si>
    <t>Стандартные остатки</t>
  </si>
  <si>
    <t>Коэфф. парной корр.</t>
  </si>
  <si>
    <t>Коэфф. детерминации</t>
  </si>
  <si>
    <t xml:space="preserve"> r_xy</t>
  </si>
  <si>
    <t xml:space="preserve"> R^2</t>
  </si>
  <si>
    <t>Xi-СРЗНАЧ(X)</t>
  </si>
  <si>
    <t>Yi-СРЗНАЧ(Y)</t>
  </si>
  <si>
    <t>(Xi-СРЗНАЧ(X))(Yi-СРЗНАЧ(Y))</t>
  </si>
  <si>
    <t>(Xi-СРЗНАЧ(X))^2</t>
  </si>
  <si>
    <t>(Yi-СРЗНАЧ(Y))^2</t>
  </si>
  <si>
    <r>
      <t xml:space="preserve">Вычислить линейный коэффициент парной корреляции </t>
    </r>
    <r>
      <rPr>
        <i/>
        <sz val="11"/>
        <color rgb="FFFFFFFF"/>
        <rFont val="Calibri"/>
        <family val="2"/>
        <charset val="204"/>
      </rPr>
      <t>r_xy</t>
    </r>
  </si>
  <si>
    <r>
      <t xml:space="preserve">Проверить значимость коэффициента корреляции </t>
    </r>
    <r>
      <rPr>
        <i/>
        <sz val="11"/>
        <color rgb="FFFFFFFF"/>
        <rFont val="Calibri"/>
        <family val="2"/>
        <charset val="204"/>
      </rPr>
      <t>r_xy</t>
    </r>
    <r>
      <rPr>
        <sz val="11"/>
        <color rgb="FFFFFFFF"/>
        <rFont val="Calibri"/>
        <family val="2"/>
        <charset val="204"/>
      </rPr>
      <t xml:space="preserve"> при заданном уровне значимости </t>
    </r>
    <r>
      <rPr>
        <i/>
        <sz val="11"/>
        <color rgb="FFFFFFFF"/>
        <rFont val="Calibri"/>
        <family val="2"/>
        <charset val="204"/>
      </rPr>
      <t>α</t>
    </r>
  </si>
  <si>
    <r>
      <t xml:space="preserve">Определение и выражение формы аналитической зависимости результативного признака </t>
    </r>
    <r>
      <rPr>
        <i/>
        <sz val="11"/>
        <color rgb="FF000000"/>
        <rFont val="Calibri"/>
        <family val="2"/>
        <charset val="204"/>
      </rPr>
      <t>y</t>
    </r>
    <r>
      <rPr>
        <sz val="11"/>
        <color theme="1"/>
        <rFont val="Calibri"/>
        <family val="2"/>
        <charset val="204"/>
        <scheme val="minor"/>
      </rPr>
      <t xml:space="preserve"> от факторных признаков </t>
    </r>
    <r>
      <rPr>
        <i/>
        <sz val="11"/>
        <color rgb="FF000000"/>
        <rFont val="Calibri"/>
        <family val="2"/>
        <charset val="204"/>
      </rPr>
      <t>x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</si>
  <si>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Построить доверительный интервал для значимого линейного коэффициента корреляции </t>
    </r>
    <r>
      <rPr>
        <i/>
        <sz val="11"/>
        <color rgb="FFFFFFFF"/>
        <rFont val="Calibri"/>
        <family val="2"/>
        <charset val="204"/>
      </rPr>
      <t>r_xy</t>
    </r>
  </si>
  <si>
    <r>
      <t xml:space="preserve">Коэффициент детерминации определятся с помощью коэффициента корреляции, как его квадрат в процентах. Он показывает на сколько дисперсия значений </t>
    </r>
    <r>
      <rPr>
        <i/>
        <sz val="11"/>
        <color rgb="FF000000"/>
        <rFont val="Calibri"/>
        <family val="2"/>
        <charset val="204"/>
      </rPr>
      <t xml:space="preserve">y </t>
    </r>
    <r>
      <rPr>
        <sz val="11"/>
        <color theme="1"/>
        <rFont val="Calibri"/>
        <family val="2"/>
        <charset val="204"/>
        <scheme val="minor"/>
      </rPr>
      <t xml:space="preserve">определяются влиянием фактора </t>
    </r>
    <r>
      <rPr>
        <i/>
        <sz val="11"/>
        <color rgb="FF000000"/>
        <rFont val="Calibri"/>
        <family val="2"/>
        <charset val="204"/>
      </rPr>
      <t>x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</si>
  <si>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Линейный коэффициент корреляции равен сумме, по количеству наблюдений, произведения отклонения </t>
    </r>
    <r>
      <rPr>
        <i/>
        <sz val="11"/>
        <color rgb="FF000000"/>
        <rFont val="Calibri"/>
        <family val="2"/>
        <charset val="204"/>
      </rPr>
      <t>x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i/>
        <sz val="11"/>
        <color rgb="FF000000"/>
        <rFont val="Calibri"/>
        <family val="2"/>
        <charset val="204"/>
      </rPr>
      <t>y</t>
    </r>
    <r>
      <rPr>
        <sz val="11"/>
        <color theme="1"/>
        <rFont val="Calibri"/>
        <family val="2"/>
        <charset val="204"/>
        <scheme val="minor"/>
      </rPr>
      <t xml:space="preserve"> от моды, делёное на произведение среднеквадратичных отклонений </t>
    </r>
    <r>
      <rPr>
        <i/>
        <sz val="11"/>
        <color rgb="FF000000"/>
        <rFont val="Calibri"/>
        <family val="2"/>
        <charset val="204"/>
      </rPr>
      <t>x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i/>
        <sz val="11"/>
        <color rgb="FF000000"/>
        <rFont val="Calibri"/>
        <family val="2"/>
        <charset val="204"/>
      </rPr>
      <t>y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</si>
  <si>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С помощью проверки нулевой гипотезы, об отсутствии связи между факторными и результативным признаками. Данная теорема проверяется с помощью критерия Стьюдента. Если </t>
    </r>
    <r>
      <rPr>
        <i/>
        <sz val="11"/>
        <color rgb="FF000000"/>
        <rFont val="Calibri"/>
        <family val="2"/>
        <charset val="204"/>
      </rPr>
      <t>t</t>
    </r>
    <r>
      <rPr>
        <sz val="11"/>
        <color theme="1"/>
        <rFont val="Calibri"/>
        <family val="2"/>
        <charset val="204"/>
        <scheme val="minor"/>
      </rPr>
      <t xml:space="preserve"> критерий Стьюдента больше табличного, то нулевая гипотеза ложна и коэффициент корреляции </t>
    </r>
    <r>
      <rPr>
        <i/>
        <sz val="11"/>
        <color rgb="FF000000"/>
        <rFont val="Calibri"/>
        <family val="2"/>
        <charset val="204"/>
      </rPr>
      <t>r_xy</t>
    </r>
    <r>
      <rPr>
        <sz val="11"/>
        <color theme="1"/>
        <rFont val="Calibri"/>
        <family val="2"/>
        <charset val="204"/>
        <scheme val="minor"/>
      </rPr>
      <t xml:space="preserve"> статистически значим.</t>
    </r>
  </si>
  <si>
    <r>
      <t xml:space="preserve">Это вероятность ложности выдвинутой гипотезы. Обозначается как </t>
    </r>
    <r>
      <rPr>
        <i/>
        <sz val="11"/>
        <color rgb="FF000000"/>
        <rFont val="Calibri"/>
        <family val="2"/>
        <charset val="204"/>
      </rPr>
      <t>α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</si>
  <si>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Доверительный интервал в данном случае формируется путём вычитания и сложения произведения </t>
    </r>
    <r>
      <rPr>
        <i/>
        <sz val="11"/>
        <color rgb="FF000000"/>
        <rFont val="Calibri"/>
        <family val="2"/>
        <charset val="204"/>
      </rPr>
      <t>t</t>
    </r>
    <r>
      <rPr>
        <sz val="11"/>
        <color theme="1"/>
        <rFont val="Calibri"/>
        <family val="2"/>
        <charset val="204"/>
        <scheme val="minor"/>
      </rPr>
      <t xml:space="preserve"> критерия Стьюдента на дробь: 1 - </t>
    </r>
    <r>
      <rPr>
        <i/>
        <sz val="11"/>
        <color rgb="FF000000"/>
        <rFont val="Calibri"/>
        <family val="2"/>
        <charset val="204"/>
      </rPr>
      <t>r_xy</t>
    </r>
    <r>
      <rPr>
        <sz val="11"/>
        <color theme="1"/>
        <rFont val="Calibri"/>
        <family val="2"/>
        <charset val="204"/>
        <scheme val="minor"/>
      </rPr>
      <t>^2, делёное на корень от числа наблюдений.</t>
    </r>
  </si>
  <si>
    <t>Одностороняя стохастическая (случайная) зависимость, устанавливающая соответсвие между случайными переменными, при этом зависимость должна иметь статистическую значимость.</t>
  </si>
  <si>
    <t>Коэффициент множественной корреляции, коэффициент детерминации, скоректированный коэффициент детерминации, стандартная ошибка регрессии, количество наблюдений, степени свободы, среднеквадратическое отклонение и отношение дисперсий.</t>
  </si>
  <si>
    <t>Позволяет оценить влияние каждой независимой переменной на прогнозируемых значениях, а также оценить коэффициент регрессии.</t>
  </si>
  <si>
    <r>
      <t xml:space="preserve">Уровень значимости представляет из себя пороговую вероятность ошибки, то есть не принятия гипотезы </t>
    </r>
    <r>
      <rPr>
        <i/>
        <sz val="11"/>
        <color theme="1"/>
        <rFont val="Calibri"/>
        <family val="2"/>
        <charset val="204"/>
        <scheme val="minor"/>
      </rPr>
      <t>H_0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</si>
  <si>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Коэффициент детерминации характеризует долю общей дисперсии </t>
    </r>
    <r>
      <rPr>
        <i/>
        <sz val="11"/>
        <color theme="1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charset val="204"/>
        <scheme val="minor"/>
      </rPr>
      <t>, объясняется уровнем регрессии.</t>
    </r>
  </si>
  <si>
    <t>По какой формуле вычисляется коэффициент парной корреляции r_xy?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</si>
</sst>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i/>
      <sz val="11"/>
      <color rgb="FF000000"/>
      <name val="Calibri"/>
      <family val="2"/>
      <charset val="204"/>
    </font>
    <font>
      <b/>
      <i/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i/>
      <sz val="11"/>
      <color rgb="FFFFFFFF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2" fontId="0" fillId="0" borderId="1" xfId="0" applyNumberFormat="1" applyBorder="1"/>
    <xf numFmtId="2" fontId="0" fillId="3" borderId="1" xfId="0" applyNumberFormat="1" applyFill="1" applyBorder="1"/>
    <xf numFmtId="164" fontId="3" fillId="0" borderId="1" xfId="0" applyNumberFormat="1" applyFont="1" applyBorder="1" applyAlignment="1">
      <alignment wrapText="1"/>
    </xf>
    <xf numFmtId="0" fontId="0" fillId="3" borderId="0" xfId="0" applyFill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1" xfId="0" applyNumberFormat="1" applyBorder="1" applyAlignment="1"/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1" xfId="0" applyFont="1" applyFill="1" applyBorder="1"/>
    <xf numFmtId="0" fontId="3" fillId="0" borderId="12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7" fillId="0" borderId="1" xfId="0" applyFont="1" applyBorder="1"/>
    <xf numFmtId="2" fontId="6" fillId="0" borderId="1" xfId="0" applyNumberFormat="1" applyFont="1" applyBorder="1" applyAlignment="1">
      <alignment horizontal="center"/>
    </xf>
    <xf numFmtId="2" fontId="2" fillId="0" borderId="0" xfId="0" applyNumberFormat="1" applyFont="1"/>
    <xf numFmtId="0" fontId="2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0" xfId="0" applyFill="1" applyBorder="1" applyAlignment="1"/>
    <xf numFmtId="0" fontId="0" fillId="0" borderId="16" xfId="0" applyFill="1" applyBorder="1" applyAlignment="1"/>
    <xf numFmtId="0" fontId="3" fillId="0" borderId="17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Continuous"/>
    </xf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1" xfId="0" applyFont="1" applyBorder="1"/>
    <xf numFmtId="0" fontId="9" fillId="0" borderId="1" xfId="0" applyFont="1" applyBorder="1"/>
    <xf numFmtId="0" fontId="8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/>
    </xf>
    <xf numFmtId="2" fontId="9" fillId="0" borderId="1" xfId="0" applyNumberFormat="1" applyFont="1" applyBorder="1"/>
    <xf numFmtId="0" fontId="9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wrapText="1"/>
    </xf>
    <xf numFmtId="0" fontId="9" fillId="0" borderId="0" xfId="0" applyFont="1" applyAlignment="1">
      <alignment horizontal="left" vertical="center"/>
    </xf>
    <xf numFmtId="0" fontId="11" fillId="0" borderId="12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center" wrapText="1"/>
    </xf>
    <xf numFmtId="164" fontId="9" fillId="0" borderId="0" xfId="0" applyNumberFormat="1" applyFont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wrapText="1"/>
    </xf>
    <xf numFmtId="0" fontId="9" fillId="0" borderId="0" xfId="0" applyFont="1" applyAlignment="1">
      <alignment wrapText="1"/>
    </xf>
    <xf numFmtId="0" fontId="1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/>
    </xf>
    <xf numFmtId="0" fontId="11" fillId="0" borderId="3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1" xfId="0" applyFont="1" applyBorder="1" applyAlignment="1">
      <alignment horizontal="center" wrapText="1"/>
    </xf>
    <xf numFmtId="164" fontId="9" fillId="0" borderId="1" xfId="0" applyNumberFormat="1" applyFont="1" applyBorder="1" applyAlignment="1">
      <alignment wrapText="1"/>
    </xf>
    <xf numFmtId="164" fontId="9" fillId="0" borderId="1" xfId="0" applyNumberFormat="1" applyFont="1" applyBorder="1"/>
    <xf numFmtId="164" fontId="9" fillId="0" borderId="0" xfId="0" applyNumberFormat="1" applyFont="1"/>
    <xf numFmtId="0" fontId="10" fillId="0" borderId="1" xfId="0" applyFont="1" applyBorder="1" applyAlignment="1">
      <alignment horizontal="center"/>
    </xf>
    <xf numFmtId="0" fontId="10" fillId="0" borderId="0" xfId="0" applyFont="1"/>
    <xf numFmtId="10" fontId="9" fillId="0" borderId="1" xfId="0" applyNumberFormat="1" applyFont="1" applyBorder="1" applyAlignment="1">
      <alignment horizontal="center"/>
    </xf>
    <xf numFmtId="10" fontId="9" fillId="0" borderId="0" xfId="0" applyNumberFormat="1" applyFont="1"/>
    <xf numFmtId="0" fontId="4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остатков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Переменая X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'Лабораторная работа №3 КР'!$B$19:$B$33</c:f>
              <c:numCache>
                <c:formatCode>0.00</c:formatCode>
                <c:ptCount val="15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11</c:v>
                </c:pt>
                <c:pt idx="5">
                  <c:v>15</c:v>
                </c:pt>
                <c:pt idx="6">
                  <c:v>17</c:v>
                </c:pt>
                <c:pt idx="7">
                  <c:v>6</c:v>
                </c:pt>
                <c:pt idx="8">
                  <c:v>8</c:v>
                </c:pt>
                <c:pt idx="9">
                  <c:v>21</c:v>
                </c:pt>
                <c:pt idx="10">
                  <c:v>25</c:v>
                </c:pt>
                <c:pt idx="11">
                  <c:v>1</c:v>
                </c:pt>
                <c:pt idx="12">
                  <c:v>14</c:v>
                </c:pt>
                <c:pt idx="13">
                  <c:v>16</c:v>
                </c:pt>
                <c:pt idx="14">
                  <c:v>10</c:v>
                </c:pt>
              </c:numCache>
            </c:numRef>
          </c:xVal>
          <c:yVal>
            <c:numRef>
              <c:f>'Регрессионный анализ'!$C$25:$C$39</c:f>
              <c:numCache>
                <c:formatCode>General</c:formatCode>
                <c:ptCount val="15"/>
                <c:pt idx="0">
                  <c:v>-5.0147713476325606</c:v>
                </c:pt>
                <c:pt idx="1">
                  <c:v>-4.4840145690004221</c:v>
                </c:pt>
                <c:pt idx="2">
                  <c:v>4.5774989882638408</c:v>
                </c:pt>
                <c:pt idx="3">
                  <c:v>3.1697693241602423</c:v>
                </c:pt>
                <c:pt idx="4">
                  <c:v>6.2312828814245051</c:v>
                </c:pt>
                <c:pt idx="5">
                  <c:v>1.3543099959530451</c:v>
                </c:pt>
                <c:pt idx="6">
                  <c:v>-8.5841764467826778</c:v>
                </c:pt>
                <c:pt idx="7">
                  <c:v>3.5774989882638408</c:v>
                </c:pt>
                <c:pt idx="8">
                  <c:v>-4.3609874544718892</c:v>
                </c:pt>
                <c:pt idx="9">
                  <c:v>-10.461149332254138</c:v>
                </c:pt>
                <c:pt idx="10">
                  <c:v>-1.338122217725612</c:v>
                </c:pt>
                <c:pt idx="11">
                  <c:v>-4.076284904896827</c:v>
                </c:pt>
                <c:pt idx="12">
                  <c:v>3.8235532173209208</c:v>
                </c:pt>
                <c:pt idx="13">
                  <c:v>15.885066774585184</c:v>
                </c:pt>
                <c:pt idx="14">
                  <c:v>-0.29947389720761919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5C-4A2F-9707-0C2B3F79A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36687"/>
        <c:axId val="2044884575"/>
      </c:scatterChart>
      <c:valAx>
        <c:axId val="32536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4884575"/>
        <c:crosses val="autoZero"/>
        <c:crossBetween val="midCat"/>
      </c:valAx>
      <c:valAx>
        <c:axId val="204488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536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Результаты</a:t>
            </a:r>
            <a:r>
              <a:rPr lang="ru-RU" baseline="0"/>
              <a:t> регрессионного анализа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'Лабораторная работа №3 КР'!$B$19:$B$33</c:f>
              <c:numCache>
                <c:formatCode>0.00</c:formatCode>
                <c:ptCount val="15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11</c:v>
                </c:pt>
                <c:pt idx="5">
                  <c:v>15</c:v>
                </c:pt>
                <c:pt idx="6">
                  <c:v>17</c:v>
                </c:pt>
                <c:pt idx="7">
                  <c:v>6</c:v>
                </c:pt>
                <c:pt idx="8">
                  <c:v>8</c:v>
                </c:pt>
                <c:pt idx="9">
                  <c:v>21</c:v>
                </c:pt>
                <c:pt idx="10">
                  <c:v>25</c:v>
                </c:pt>
                <c:pt idx="11">
                  <c:v>1</c:v>
                </c:pt>
                <c:pt idx="12">
                  <c:v>14</c:v>
                </c:pt>
                <c:pt idx="13">
                  <c:v>16</c:v>
                </c:pt>
                <c:pt idx="14">
                  <c:v>10</c:v>
                </c:pt>
              </c:numCache>
            </c:numRef>
          </c:xVal>
          <c:yVal>
            <c:numRef>
              <c:f>'Регрессионный анализ'!$B$25:$B$39</c:f>
              <c:numCache>
                <c:formatCode>General</c:formatCode>
                <c:ptCount val="15"/>
                <c:pt idx="0">
                  <c:v>30.014771347632561</c:v>
                </c:pt>
                <c:pt idx="1">
                  <c:v>35.484014569000422</c:v>
                </c:pt>
                <c:pt idx="2">
                  <c:v>46.422501011736159</c:v>
                </c:pt>
                <c:pt idx="3">
                  <c:v>62.830230675839758</c:v>
                </c:pt>
                <c:pt idx="4">
                  <c:v>73.768717118575495</c:v>
                </c:pt>
                <c:pt idx="5">
                  <c:v>95.645690004046955</c:v>
                </c:pt>
                <c:pt idx="6">
                  <c:v>106.58417644678268</c:v>
                </c:pt>
                <c:pt idx="7">
                  <c:v>46.422501011736159</c:v>
                </c:pt>
                <c:pt idx="8">
                  <c:v>57.360987454471889</c:v>
                </c:pt>
                <c:pt idx="9">
                  <c:v>128.46114933225414</c:v>
                </c:pt>
                <c:pt idx="10">
                  <c:v>150.33812221772561</c:v>
                </c:pt>
                <c:pt idx="11">
                  <c:v>19.076284904896827</c:v>
                </c:pt>
                <c:pt idx="12">
                  <c:v>90.176446782679079</c:v>
                </c:pt>
                <c:pt idx="13">
                  <c:v>101.11493322541482</c:v>
                </c:pt>
                <c:pt idx="14">
                  <c:v>68.299473897207619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DA-4176-815A-1E7CFC804B7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'Лабораторная работа №3 КР'!$B$19:$B$33</c:f>
              <c:numCache>
                <c:formatCode>0.00</c:formatCode>
                <c:ptCount val="15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11</c:v>
                </c:pt>
                <c:pt idx="5">
                  <c:v>15</c:v>
                </c:pt>
                <c:pt idx="6">
                  <c:v>17</c:v>
                </c:pt>
                <c:pt idx="7">
                  <c:v>6</c:v>
                </c:pt>
                <c:pt idx="8">
                  <c:v>8</c:v>
                </c:pt>
                <c:pt idx="9">
                  <c:v>21</c:v>
                </c:pt>
                <c:pt idx="10">
                  <c:v>25</c:v>
                </c:pt>
                <c:pt idx="11">
                  <c:v>1</c:v>
                </c:pt>
                <c:pt idx="12">
                  <c:v>14</c:v>
                </c:pt>
                <c:pt idx="13">
                  <c:v>16</c:v>
                </c:pt>
                <c:pt idx="14">
                  <c:v>10</c:v>
                </c:pt>
              </c:numCache>
            </c:numRef>
          </c:xVal>
          <c:yVal>
            <c:numRef>
              <c:f>'Лабораторная работа №3 КР'!$C$19:$C$33</c:f>
              <c:numCache>
                <c:formatCode>0.00</c:formatCode>
                <c:ptCount val="15"/>
                <c:pt idx="0">
                  <c:v>25</c:v>
                </c:pt>
                <c:pt idx="1">
                  <c:v>31</c:v>
                </c:pt>
                <c:pt idx="2">
                  <c:v>51</c:v>
                </c:pt>
                <c:pt idx="3">
                  <c:v>66</c:v>
                </c:pt>
                <c:pt idx="4">
                  <c:v>80</c:v>
                </c:pt>
                <c:pt idx="5">
                  <c:v>97</c:v>
                </c:pt>
                <c:pt idx="6">
                  <c:v>98</c:v>
                </c:pt>
                <c:pt idx="7">
                  <c:v>50</c:v>
                </c:pt>
                <c:pt idx="8">
                  <c:v>53</c:v>
                </c:pt>
                <c:pt idx="9">
                  <c:v>118</c:v>
                </c:pt>
                <c:pt idx="10">
                  <c:v>149</c:v>
                </c:pt>
                <c:pt idx="11">
                  <c:v>15</c:v>
                </c:pt>
                <c:pt idx="12">
                  <c:v>94</c:v>
                </c:pt>
                <c:pt idx="13">
                  <c:v>117</c:v>
                </c:pt>
                <c:pt idx="14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DA-4176-815A-1E7CFC804B77}"/>
            </c:ext>
          </c:extLst>
        </c:ser>
        <c:ser>
          <c:idx val="2"/>
          <c:order val="2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'Лабораторная работа №3 КР'!$B$19:$B$33</c:f>
              <c:numCache>
                <c:formatCode>0.00</c:formatCode>
                <c:ptCount val="15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11</c:v>
                </c:pt>
                <c:pt idx="5">
                  <c:v>15</c:v>
                </c:pt>
                <c:pt idx="6">
                  <c:v>17</c:v>
                </c:pt>
                <c:pt idx="7">
                  <c:v>6</c:v>
                </c:pt>
                <c:pt idx="8">
                  <c:v>8</c:v>
                </c:pt>
                <c:pt idx="9">
                  <c:v>21</c:v>
                </c:pt>
                <c:pt idx="10">
                  <c:v>25</c:v>
                </c:pt>
                <c:pt idx="11">
                  <c:v>1</c:v>
                </c:pt>
                <c:pt idx="12">
                  <c:v>14</c:v>
                </c:pt>
                <c:pt idx="13">
                  <c:v>16</c:v>
                </c:pt>
                <c:pt idx="14">
                  <c:v>10</c:v>
                </c:pt>
              </c:numCache>
            </c:numRef>
          </c:xVal>
          <c:yVal>
            <c:numRef>
              <c:f>'Регрессионный анализ'!$F$25:$F$39</c:f>
              <c:numCache>
                <c:formatCode>General</c:formatCode>
                <c:ptCount val="15"/>
                <c:pt idx="0">
                  <c:v>77.500155651713754</c:v>
                </c:pt>
                <c:pt idx="1">
                  <c:v>82.969398873081616</c:v>
                </c:pt>
                <c:pt idx="2">
                  <c:v>93.907885315817353</c:v>
                </c:pt>
                <c:pt idx="3">
                  <c:v>110.31561497992095</c:v>
                </c:pt>
                <c:pt idx="4">
                  <c:v>121.25410142265669</c:v>
                </c:pt>
                <c:pt idx="5">
                  <c:v>143.13107430812815</c:v>
                </c:pt>
                <c:pt idx="6">
                  <c:v>154.06956075086387</c:v>
                </c:pt>
                <c:pt idx="7">
                  <c:v>93.907885315817353</c:v>
                </c:pt>
                <c:pt idx="8">
                  <c:v>104.84637175855309</c:v>
                </c:pt>
                <c:pt idx="9">
                  <c:v>175.94653363633535</c:v>
                </c:pt>
                <c:pt idx="10">
                  <c:v>197.82350652180679</c:v>
                </c:pt>
                <c:pt idx="11">
                  <c:v>66.561669208978017</c:v>
                </c:pt>
                <c:pt idx="12">
                  <c:v>137.66183108676029</c:v>
                </c:pt>
                <c:pt idx="13">
                  <c:v>148.60031752949601</c:v>
                </c:pt>
                <c:pt idx="14">
                  <c:v>115.78485820128881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1DA-4176-815A-1E7CFC804B77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'Лабораторная работа №3 КР'!$B$19:$B$33</c:f>
              <c:numCache>
                <c:formatCode>0.00</c:formatCode>
                <c:ptCount val="15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11</c:v>
                </c:pt>
                <c:pt idx="5">
                  <c:v>15</c:v>
                </c:pt>
                <c:pt idx="6">
                  <c:v>17</c:v>
                </c:pt>
                <c:pt idx="7">
                  <c:v>6</c:v>
                </c:pt>
                <c:pt idx="8">
                  <c:v>8</c:v>
                </c:pt>
                <c:pt idx="9">
                  <c:v>21</c:v>
                </c:pt>
                <c:pt idx="10">
                  <c:v>25</c:v>
                </c:pt>
                <c:pt idx="11">
                  <c:v>1</c:v>
                </c:pt>
                <c:pt idx="12">
                  <c:v>14</c:v>
                </c:pt>
                <c:pt idx="13">
                  <c:v>16</c:v>
                </c:pt>
                <c:pt idx="14">
                  <c:v>10</c:v>
                </c:pt>
              </c:numCache>
            </c:numRef>
          </c:xVal>
          <c:yVal>
            <c:numRef>
              <c:f>'Регрессионный анализ'!$G$25:$G$39</c:f>
              <c:numCache>
                <c:formatCode>General</c:formatCode>
                <c:ptCount val="15"/>
                <c:pt idx="0">
                  <c:v>-17.470612956448633</c:v>
                </c:pt>
                <c:pt idx="1">
                  <c:v>-12.001369735080772</c:v>
                </c:pt>
                <c:pt idx="2">
                  <c:v>-1.0628832923450346</c:v>
                </c:pt>
                <c:pt idx="3">
                  <c:v>15.344846371758564</c:v>
                </c:pt>
                <c:pt idx="4">
                  <c:v>26.283332814494301</c:v>
                </c:pt>
                <c:pt idx="5">
                  <c:v>48.160305699965761</c:v>
                </c:pt>
                <c:pt idx="6">
                  <c:v>59.098792142701484</c:v>
                </c:pt>
                <c:pt idx="7">
                  <c:v>-1.0628832923450346</c:v>
                </c:pt>
                <c:pt idx="8">
                  <c:v>9.8756031503906954</c:v>
                </c:pt>
                <c:pt idx="9">
                  <c:v>80.975765028172944</c:v>
                </c:pt>
                <c:pt idx="10">
                  <c:v>102.85273791364442</c:v>
                </c:pt>
                <c:pt idx="11">
                  <c:v>-28.409099399184367</c:v>
                </c:pt>
                <c:pt idx="12">
                  <c:v>42.691062478597885</c:v>
                </c:pt>
                <c:pt idx="13">
                  <c:v>53.629548921333623</c:v>
                </c:pt>
                <c:pt idx="14">
                  <c:v>20.814089593126425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1DA-4176-815A-1E7CFC804B77}"/>
            </c:ext>
          </c:extLst>
        </c:ser>
        <c:ser>
          <c:idx val="4"/>
          <c:order val="4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'Лабораторная работа №3 КР'!$B$19:$B$33</c:f>
              <c:numCache>
                <c:formatCode>0.00</c:formatCode>
                <c:ptCount val="15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11</c:v>
                </c:pt>
                <c:pt idx="5">
                  <c:v>15</c:v>
                </c:pt>
                <c:pt idx="6">
                  <c:v>17</c:v>
                </c:pt>
                <c:pt idx="7">
                  <c:v>6</c:v>
                </c:pt>
                <c:pt idx="8">
                  <c:v>8</c:v>
                </c:pt>
                <c:pt idx="9">
                  <c:v>21</c:v>
                </c:pt>
                <c:pt idx="10">
                  <c:v>25</c:v>
                </c:pt>
                <c:pt idx="11">
                  <c:v>1</c:v>
                </c:pt>
                <c:pt idx="12">
                  <c:v>14</c:v>
                </c:pt>
                <c:pt idx="13">
                  <c:v>16</c:v>
                </c:pt>
                <c:pt idx="14">
                  <c:v>10</c:v>
                </c:pt>
              </c:numCache>
            </c:numRef>
          </c:xVal>
          <c:yVal>
            <c:numRef>
              <c:f>'Регрессионный анализ'!$H$25:$H$39</c:f>
              <c:numCache>
                <c:formatCode>General</c:formatCode>
                <c:ptCount val="15"/>
                <c:pt idx="0">
                  <c:v>124.98553995579495</c:v>
                </c:pt>
                <c:pt idx="1">
                  <c:v>130.45478317716282</c:v>
                </c:pt>
                <c:pt idx="2">
                  <c:v>141.39326961989855</c:v>
                </c:pt>
                <c:pt idx="3">
                  <c:v>157.80099928400216</c:v>
                </c:pt>
                <c:pt idx="4">
                  <c:v>168.73948572673788</c:v>
                </c:pt>
                <c:pt idx="5">
                  <c:v>190.61645861220933</c:v>
                </c:pt>
                <c:pt idx="6">
                  <c:v>201.55494505494505</c:v>
                </c:pt>
                <c:pt idx="7">
                  <c:v>141.39326961989855</c:v>
                </c:pt>
                <c:pt idx="8">
                  <c:v>152.33175606263427</c:v>
                </c:pt>
                <c:pt idx="9">
                  <c:v>223.43191794041653</c:v>
                </c:pt>
                <c:pt idx="10">
                  <c:v>245.308890825888</c:v>
                </c:pt>
                <c:pt idx="11">
                  <c:v>114.04705351305921</c:v>
                </c:pt>
                <c:pt idx="12">
                  <c:v>185.14721539084147</c:v>
                </c:pt>
                <c:pt idx="13">
                  <c:v>196.08570183357722</c:v>
                </c:pt>
                <c:pt idx="14">
                  <c:v>163.27024250536999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1DA-4176-815A-1E7CFC804B77}"/>
            </c:ext>
          </c:extLst>
        </c:ser>
        <c:ser>
          <c:idx val="5"/>
          <c:order val="5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'Лабораторная работа №3 КР'!$B$19:$B$33</c:f>
              <c:numCache>
                <c:formatCode>0.00</c:formatCode>
                <c:ptCount val="15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11</c:v>
                </c:pt>
                <c:pt idx="5">
                  <c:v>15</c:v>
                </c:pt>
                <c:pt idx="6">
                  <c:v>17</c:v>
                </c:pt>
                <c:pt idx="7">
                  <c:v>6</c:v>
                </c:pt>
                <c:pt idx="8">
                  <c:v>8</c:v>
                </c:pt>
                <c:pt idx="9">
                  <c:v>21</c:v>
                </c:pt>
                <c:pt idx="10">
                  <c:v>25</c:v>
                </c:pt>
                <c:pt idx="11">
                  <c:v>1</c:v>
                </c:pt>
                <c:pt idx="12">
                  <c:v>14</c:v>
                </c:pt>
                <c:pt idx="13">
                  <c:v>16</c:v>
                </c:pt>
                <c:pt idx="14">
                  <c:v>10</c:v>
                </c:pt>
              </c:numCache>
            </c:numRef>
          </c:xVal>
          <c:yVal>
            <c:numRef>
              <c:f>'Регрессионный анализ'!$I$25:$I$39</c:f>
              <c:numCache>
                <c:formatCode>General</c:formatCode>
                <c:ptCount val="15"/>
                <c:pt idx="0">
                  <c:v>-64.955997260529827</c:v>
                </c:pt>
                <c:pt idx="1">
                  <c:v>-59.486754039161966</c:v>
                </c:pt>
                <c:pt idx="2">
                  <c:v>-48.548267596426228</c:v>
                </c:pt>
                <c:pt idx="3">
                  <c:v>-32.14053793232263</c:v>
                </c:pt>
                <c:pt idx="4">
                  <c:v>-21.202051489586893</c:v>
                </c:pt>
                <c:pt idx="5">
                  <c:v>0.67492139588456723</c:v>
                </c:pt>
                <c:pt idx="6">
                  <c:v>11.61340783862029</c:v>
                </c:pt>
                <c:pt idx="7">
                  <c:v>-48.548267596426228</c:v>
                </c:pt>
                <c:pt idx="8">
                  <c:v>-37.609781153690498</c:v>
                </c:pt>
                <c:pt idx="9">
                  <c:v>33.49038072409175</c:v>
                </c:pt>
                <c:pt idx="10">
                  <c:v>55.367353609563224</c:v>
                </c:pt>
                <c:pt idx="11">
                  <c:v>-75.894483703265564</c:v>
                </c:pt>
                <c:pt idx="12">
                  <c:v>-4.7943218254833084</c:v>
                </c:pt>
                <c:pt idx="13">
                  <c:v>6.1441646172524287</c:v>
                </c:pt>
                <c:pt idx="14">
                  <c:v>-26.671294710954768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1DA-4176-815A-1E7CFC804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73359"/>
        <c:axId val="1648974191"/>
      </c:scatterChart>
      <c:valAx>
        <c:axId val="164897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8974191"/>
        <c:crosses val="autoZero"/>
        <c:crossBetween val="midCat"/>
      </c:valAx>
      <c:valAx>
        <c:axId val="164897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8973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Yi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'Лабораторная работа №2 КР'!$B$20:$B$34</c:f>
              <c:numCache>
                <c:formatCode>0.00</c:formatCode>
                <c:ptCount val="15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11</c:v>
                </c:pt>
                <c:pt idx="5">
                  <c:v>15</c:v>
                </c:pt>
                <c:pt idx="6">
                  <c:v>17</c:v>
                </c:pt>
                <c:pt idx="7">
                  <c:v>6</c:v>
                </c:pt>
                <c:pt idx="8">
                  <c:v>8</c:v>
                </c:pt>
                <c:pt idx="9">
                  <c:v>21</c:v>
                </c:pt>
                <c:pt idx="10">
                  <c:v>25</c:v>
                </c:pt>
                <c:pt idx="11">
                  <c:v>1</c:v>
                </c:pt>
                <c:pt idx="12">
                  <c:v>14</c:v>
                </c:pt>
                <c:pt idx="13">
                  <c:v>16</c:v>
                </c:pt>
                <c:pt idx="14">
                  <c:v>10</c:v>
                </c:pt>
              </c:numCache>
            </c:numRef>
          </c:xVal>
          <c:yVal>
            <c:numRef>
              <c:f>'Лабораторная работа №2 КР'!$C$20:$C$34</c:f>
              <c:numCache>
                <c:formatCode>0.00</c:formatCode>
                <c:ptCount val="15"/>
                <c:pt idx="0">
                  <c:v>25</c:v>
                </c:pt>
                <c:pt idx="1">
                  <c:v>31</c:v>
                </c:pt>
                <c:pt idx="2">
                  <c:v>51</c:v>
                </c:pt>
                <c:pt idx="3">
                  <c:v>66</c:v>
                </c:pt>
                <c:pt idx="4">
                  <c:v>80</c:v>
                </c:pt>
                <c:pt idx="5">
                  <c:v>97</c:v>
                </c:pt>
                <c:pt idx="6">
                  <c:v>98</c:v>
                </c:pt>
                <c:pt idx="7">
                  <c:v>50</c:v>
                </c:pt>
                <c:pt idx="8">
                  <c:v>53</c:v>
                </c:pt>
                <c:pt idx="9">
                  <c:v>118</c:v>
                </c:pt>
                <c:pt idx="10">
                  <c:v>149</c:v>
                </c:pt>
                <c:pt idx="11">
                  <c:v>15</c:v>
                </c:pt>
                <c:pt idx="12">
                  <c:v>94</c:v>
                </c:pt>
                <c:pt idx="13">
                  <c:v>117</c:v>
                </c:pt>
                <c:pt idx="14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44-420E-A848-71B517055BAA}"/>
            </c:ext>
          </c:extLst>
        </c:ser>
        <c:ser>
          <c:idx val="1"/>
          <c:order val="1"/>
          <c:tx>
            <c:v>Yпр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'Лабораторная работа №2 КР'!$E$67:$F$67</c:f>
              <c:numCache>
                <c:formatCode>0.00</c:formatCode>
                <c:ptCount val="2"/>
                <c:pt idx="0">
                  <c:v>17.5</c:v>
                </c:pt>
              </c:numCache>
            </c:numRef>
          </c:xVal>
          <c:yVal>
            <c:numRef>
              <c:f>'Лабораторная работа №2 КР'!$E$68:$F$68</c:f>
              <c:numCache>
                <c:formatCode>0.00</c:formatCode>
                <c:ptCount val="2"/>
                <c:pt idx="0">
                  <c:v>109.31879805746662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44-420E-A848-71B517055BAA}"/>
            </c:ext>
          </c:extLst>
        </c:ser>
        <c:ser>
          <c:idx val="2"/>
          <c:order val="2"/>
          <c:tx>
            <c:v>Yмин</c:v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'Лабораторная работа №2 КР'!$A$76:$B$76</c:f>
              <c:numCache>
                <c:formatCode>0.00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'Лабораторная работа №2 КР'!$A$77:$B$77</c:f>
              <c:numCache>
                <c:formatCode>0.00</c:formatCode>
                <c:ptCount val="2"/>
                <c:pt idx="0">
                  <c:v>93.497841900027368</c:v>
                </c:pt>
                <c:pt idx="1">
                  <c:v>93.497841900027368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644-420E-A848-71B517055BAA}"/>
            </c:ext>
          </c:extLst>
        </c:ser>
        <c:ser>
          <c:idx val="3"/>
          <c:order val="3"/>
          <c:tx>
            <c:v>Ymax</c:v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'Лабораторная работа №2 КР'!$A$79:$B$79</c:f>
              <c:numCache>
                <c:formatCode>0.00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'Лабораторная работа №2 КР'!$A$80:$B$80</c:f>
              <c:numCache>
                <c:formatCode>0.00</c:formatCode>
                <c:ptCount val="2"/>
                <c:pt idx="0">
                  <c:v>125.13975421490588</c:v>
                </c:pt>
                <c:pt idx="1">
                  <c:v>125.13975421490588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644-420E-A848-71B517055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8611823"/>
        <c:axId val="1408605999"/>
      </c:scatterChart>
      <c:valAx>
        <c:axId val="1408611823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08605999"/>
        <c:crosses val="autoZero"/>
        <c:crossBetween val="midCat"/>
        <c:majorUnit val="3"/>
        <c:minorUnit val="0.5"/>
      </c:valAx>
      <c:valAx>
        <c:axId val="140860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0861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рассеяния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'[1]Лабораторная работа №1 КР'!$C$7</c:f>
              <c:strCache>
                <c:ptCount val="1"/>
                <c:pt idx="0">
                  <c:v>Yi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'[1]Лабораторная работа №1 КР'!$B$8:$B$22</c:f>
              <c:numCache>
                <c:formatCode>General</c:formatCode>
                <c:ptCount val="15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11</c:v>
                </c:pt>
                <c:pt idx="5">
                  <c:v>15</c:v>
                </c:pt>
                <c:pt idx="6">
                  <c:v>17</c:v>
                </c:pt>
                <c:pt idx="7">
                  <c:v>6</c:v>
                </c:pt>
                <c:pt idx="8">
                  <c:v>8</c:v>
                </c:pt>
                <c:pt idx="9">
                  <c:v>21</c:v>
                </c:pt>
                <c:pt idx="10">
                  <c:v>25</c:v>
                </c:pt>
                <c:pt idx="11">
                  <c:v>1</c:v>
                </c:pt>
                <c:pt idx="12">
                  <c:v>14</c:v>
                </c:pt>
                <c:pt idx="13">
                  <c:v>16</c:v>
                </c:pt>
                <c:pt idx="14">
                  <c:v>10</c:v>
                </c:pt>
              </c:numCache>
            </c:numRef>
          </c:xVal>
          <c:yVal>
            <c:numRef>
              <c:f>'[1]Лабораторная работа №1 КР'!$C$8:$C$22</c:f>
              <c:numCache>
                <c:formatCode>General</c:formatCode>
                <c:ptCount val="15"/>
                <c:pt idx="0">
                  <c:v>25</c:v>
                </c:pt>
                <c:pt idx="1">
                  <c:v>31</c:v>
                </c:pt>
                <c:pt idx="2">
                  <c:v>51</c:v>
                </c:pt>
                <c:pt idx="3">
                  <c:v>66</c:v>
                </c:pt>
                <c:pt idx="4">
                  <c:v>80</c:v>
                </c:pt>
                <c:pt idx="5">
                  <c:v>97</c:v>
                </c:pt>
                <c:pt idx="6">
                  <c:v>98</c:v>
                </c:pt>
                <c:pt idx="7">
                  <c:v>50</c:v>
                </c:pt>
                <c:pt idx="8">
                  <c:v>53</c:v>
                </c:pt>
                <c:pt idx="9">
                  <c:v>118</c:v>
                </c:pt>
                <c:pt idx="10">
                  <c:v>149</c:v>
                </c:pt>
                <c:pt idx="11">
                  <c:v>15</c:v>
                </c:pt>
                <c:pt idx="12">
                  <c:v>94</c:v>
                </c:pt>
                <c:pt idx="13">
                  <c:v>117</c:v>
                </c:pt>
                <c:pt idx="14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0D-460D-AECE-8EE9F0E0F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729008"/>
        <c:axId val="189732336"/>
      </c:scatterChart>
      <c:valAx>
        <c:axId val="18972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732336"/>
        <c:crosses val="autoZero"/>
        <c:crossBetween val="midCat"/>
      </c:valAx>
      <c:valAx>
        <c:axId val="18973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72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40</xdr:row>
      <xdr:rowOff>0</xdr:rowOff>
    </xdr:from>
    <xdr:to>
      <xdr:col>2</xdr:col>
      <xdr:colOff>1704974</xdr:colOff>
      <xdr:row>55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BDE64C1-A3F5-B8AD-A1C9-5835BC5A5F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1704974</xdr:colOff>
      <xdr:row>40</xdr:row>
      <xdr:rowOff>0</xdr:rowOff>
    </xdr:from>
    <xdr:to>
      <xdr:col>5</xdr:col>
      <xdr:colOff>1704974</xdr:colOff>
      <xdr:row>55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52213F5-B796-B4D1-9F4B-40719A5ACA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333375</xdr:colOff>
      <xdr:row>34</xdr:row>
      <xdr:rowOff>9525</xdr:rowOff>
    </xdr:from>
    <xdr:to>
      <xdr:col>20</xdr:col>
      <xdr:colOff>352853</xdr:colOff>
      <xdr:row>38</xdr:row>
      <xdr:rowOff>171579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E44757D-1294-5FBB-9A29-EF9C79FCB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77375" y="6486525"/>
          <a:ext cx="3067478" cy="924054"/>
        </a:xfrm>
        <a:prstGeom prst="rect">
          <a:avLst/>
        </a:prstGeom>
      </xdr:spPr>
    </xdr:pic>
    <xdr:clientData/>
  </xdr:twoCellAnchor>
  <xdr:twoCellAnchor editAs="oneCell">
    <xdr:from>
      <xdr:col>16</xdr:col>
      <xdr:colOff>152400</xdr:colOff>
      <xdr:row>39</xdr:row>
      <xdr:rowOff>142875</xdr:rowOff>
    </xdr:from>
    <xdr:to>
      <xdr:col>19</xdr:col>
      <xdr:colOff>305077</xdr:colOff>
      <xdr:row>42</xdr:row>
      <xdr:rowOff>171534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FF28A85-052D-33A5-3FDB-DC60F2924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6000" y="7572375"/>
          <a:ext cx="1981477" cy="6001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656981</xdr:colOff>
      <xdr:row>37</xdr:row>
      <xdr:rowOff>162</xdr:rowOff>
    </xdr:from>
    <xdr:to>
      <xdr:col>11</xdr:col>
      <xdr:colOff>0</xdr:colOff>
      <xdr:row>51</xdr:row>
      <xdr:rowOff>187243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A1B99B2A-10F1-2C6D-AD22-C354DE873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0</xdr:rowOff>
    </xdr:from>
    <xdr:to>
      <xdr:col>5</xdr:col>
      <xdr:colOff>0</xdr:colOff>
      <xdr:row>38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92805B5-24A5-46B7-8EEA-1E1650486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xim/Downloads/Report&#109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абораторная работа №1 КР"/>
    </sheetNames>
    <sheetDataSet>
      <sheetData sheetId="0">
        <row r="7">
          <cell r="C7" t="str">
            <v>Yi</v>
          </cell>
        </row>
        <row r="8">
          <cell r="B8">
            <v>3</v>
          </cell>
          <cell r="C8">
            <v>25</v>
          </cell>
        </row>
        <row r="9">
          <cell r="B9">
            <v>4</v>
          </cell>
          <cell r="C9">
            <v>31</v>
          </cell>
        </row>
        <row r="10">
          <cell r="B10">
            <v>6</v>
          </cell>
          <cell r="C10">
            <v>51</v>
          </cell>
        </row>
        <row r="11">
          <cell r="B11">
            <v>9</v>
          </cell>
          <cell r="C11">
            <v>66</v>
          </cell>
        </row>
        <row r="12">
          <cell r="B12">
            <v>11</v>
          </cell>
          <cell r="C12">
            <v>80</v>
          </cell>
        </row>
        <row r="13">
          <cell r="B13">
            <v>15</v>
          </cell>
          <cell r="C13">
            <v>97</v>
          </cell>
        </row>
        <row r="14">
          <cell r="B14">
            <v>17</v>
          </cell>
          <cell r="C14">
            <v>98</v>
          </cell>
        </row>
        <row r="15">
          <cell r="B15">
            <v>6</v>
          </cell>
          <cell r="C15">
            <v>50</v>
          </cell>
        </row>
        <row r="16">
          <cell r="B16">
            <v>8</v>
          </cell>
          <cell r="C16">
            <v>53</v>
          </cell>
        </row>
        <row r="17">
          <cell r="B17">
            <v>21</v>
          </cell>
          <cell r="C17">
            <v>118</v>
          </cell>
        </row>
        <row r="18">
          <cell r="B18">
            <v>25</v>
          </cell>
          <cell r="C18">
            <v>149</v>
          </cell>
        </row>
        <row r="19">
          <cell r="B19">
            <v>1</v>
          </cell>
          <cell r="C19">
            <v>15</v>
          </cell>
        </row>
        <row r="20">
          <cell r="B20">
            <v>14</v>
          </cell>
          <cell r="C20">
            <v>94</v>
          </cell>
        </row>
        <row r="21">
          <cell r="B21">
            <v>16</v>
          </cell>
          <cell r="C21">
            <v>117</v>
          </cell>
        </row>
        <row r="22">
          <cell r="B22">
            <v>10</v>
          </cell>
          <cell r="C22">
            <v>68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6BCE-8043-466F-9F8D-CF49BF5969B4}">
  <dimension ref="A1:I39"/>
  <sheetViews>
    <sheetView tabSelected="1" topLeftCell="B1" workbookViewId="0">
      <selection activeCell="C72" sqref="C72"/>
    </sheetView>
  </sheetViews>
  <sheetFormatPr defaultRowHeight="15" x14ac:dyDescent="0.25"/>
  <cols>
    <col min="1" max="9" width="25.5703125" customWidth="1"/>
    <col min="10" max="10" width="14.28515625" customWidth="1"/>
  </cols>
  <sheetData>
    <row r="1" spans="1:9" x14ac:dyDescent="0.25">
      <c r="A1" t="s">
        <v>143</v>
      </c>
    </row>
    <row r="2" spans="1:9" ht="15.75" thickBot="1" x14ac:dyDescent="0.3"/>
    <row r="3" spans="1:9" x14ac:dyDescent="0.25">
      <c r="A3" s="89" t="s">
        <v>144</v>
      </c>
      <c r="B3" s="89"/>
    </row>
    <row r="4" spans="1:9" x14ac:dyDescent="0.25">
      <c r="A4" s="86" t="s">
        <v>145</v>
      </c>
      <c r="B4" s="86">
        <v>0.98469900395591314</v>
      </c>
    </row>
    <row r="5" spans="1:9" x14ac:dyDescent="0.25">
      <c r="A5" s="86" t="s">
        <v>146</v>
      </c>
      <c r="B5" s="86">
        <v>0.96963212839176749</v>
      </c>
    </row>
    <row r="6" spans="1:9" x14ac:dyDescent="0.25">
      <c r="A6" s="86" t="s">
        <v>147</v>
      </c>
      <c r="B6" s="86">
        <v>0.96729613826805738</v>
      </c>
    </row>
    <row r="7" spans="1:9" x14ac:dyDescent="0.25">
      <c r="A7" s="86" t="s">
        <v>148</v>
      </c>
      <c r="B7" s="86">
        <v>6.8909639604398745</v>
      </c>
    </row>
    <row r="8" spans="1:9" ht="15.75" thickBot="1" x14ac:dyDescent="0.3">
      <c r="A8" s="87" t="s">
        <v>149</v>
      </c>
      <c r="B8" s="87">
        <v>15</v>
      </c>
    </row>
    <row r="10" spans="1:9" ht="15.75" thickBot="1" x14ac:dyDescent="0.3">
      <c r="A10" t="s">
        <v>150</v>
      </c>
    </row>
    <row r="11" spans="1:9" x14ac:dyDescent="0.25">
      <c r="A11" s="88"/>
      <c r="B11" s="88" t="s">
        <v>155</v>
      </c>
      <c r="C11" s="88" t="s">
        <v>156</v>
      </c>
      <c r="D11" s="88" t="s">
        <v>157</v>
      </c>
      <c r="E11" s="88" t="s">
        <v>79</v>
      </c>
      <c r="F11" s="88" t="s">
        <v>158</v>
      </c>
    </row>
    <row r="12" spans="1:9" x14ac:dyDescent="0.25">
      <c r="A12" s="86" t="s">
        <v>151</v>
      </c>
      <c r="B12" s="86">
        <v>1</v>
      </c>
      <c r="C12" s="86">
        <v>19710.423337380278</v>
      </c>
      <c r="D12" s="86">
        <v>19710.423337380278</v>
      </c>
      <c r="E12" s="86">
        <v>415.08400166167002</v>
      </c>
      <c r="F12" s="86">
        <v>3.0068503232637543E-11</v>
      </c>
    </row>
    <row r="13" spans="1:9" x14ac:dyDescent="0.25">
      <c r="A13" s="86" t="s">
        <v>152</v>
      </c>
      <c r="B13" s="86">
        <v>13</v>
      </c>
      <c r="C13" s="86">
        <v>617.30999595305548</v>
      </c>
      <c r="D13" s="86">
        <v>47.485384304081194</v>
      </c>
      <c r="E13" s="86"/>
      <c r="F13" s="86"/>
    </row>
    <row r="14" spans="1:9" ht="15.75" thickBot="1" x14ac:dyDescent="0.3">
      <c r="A14" s="87" t="s">
        <v>153</v>
      </c>
      <c r="B14" s="87">
        <v>14</v>
      </c>
      <c r="C14" s="87">
        <v>20327.733333333334</v>
      </c>
      <c r="D14" s="87"/>
      <c r="E14" s="87"/>
      <c r="F14" s="87"/>
    </row>
    <row r="15" spans="1:9" ht="15.75" thickBot="1" x14ac:dyDescent="0.3"/>
    <row r="16" spans="1:9" x14ac:dyDescent="0.25">
      <c r="A16" s="88"/>
      <c r="B16" s="88" t="s">
        <v>159</v>
      </c>
      <c r="C16" s="88" t="s">
        <v>148</v>
      </c>
      <c r="D16" s="88" t="s">
        <v>160</v>
      </c>
      <c r="E16" s="88" t="s">
        <v>161</v>
      </c>
      <c r="F16" s="88" t="s">
        <v>162</v>
      </c>
      <c r="G16" s="88" t="s">
        <v>163</v>
      </c>
      <c r="H16" s="88" t="s">
        <v>164</v>
      </c>
      <c r="I16" s="88" t="s">
        <v>165</v>
      </c>
    </row>
    <row r="17" spans="1:9" x14ac:dyDescent="0.25">
      <c r="A17" s="86" t="s">
        <v>154</v>
      </c>
      <c r="B17" s="86">
        <v>13.607041683528962</v>
      </c>
      <c r="C17" s="86">
        <v>3.4628677096422069</v>
      </c>
      <c r="D17" s="86">
        <v>3.9294142382744615</v>
      </c>
      <c r="E17" s="86">
        <v>1.7273986817374417E-3</v>
      </c>
      <c r="F17" s="86">
        <v>6.1259708221408395</v>
      </c>
      <c r="G17" s="86">
        <v>21.088112544917085</v>
      </c>
      <c r="H17" s="86">
        <v>6.1259708221408395</v>
      </c>
      <c r="I17" s="86">
        <v>21.088112544917085</v>
      </c>
    </row>
    <row r="18" spans="1:9" ht="15.75" thickBot="1" x14ac:dyDescent="0.3">
      <c r="A18" s="87" t="s">
        <v>166</v>
      </c>
      <c r="B18" s="87">
        <v>5.4692432213678659</v>
      </c>
      <c r="C18" s="87">
        <v>0.26844742330188209</v>
      </c>
      <c r="D18" s="87">
        <v>20.373610422840372</v>
      </c>
      <c r="E18" s="87">
        <v>3.0068503232637653E-11</v>
      </c>
      <c r="F18" s="87">
        <v>4.8892978221582801</v>
      </c>
      <c r="G18" s="87">
        <v>6.0491886205774517</v>
      </c>
      <c r="H18" s="87">
        <v>4.8892978221582801</v>
      </c>
      <c r="I18" s="87">
        <v>6.0491886205774517</v>
      </c>
    </row>
    <row r="22" spans="1:9" x14ac:dyDescent="0.25">
      <c r="A22" t="s">
        <v>167</v>
      </c>
    </row>
    <row r="23" spans="1:9" ht="15.75" thickBot="1" x14ac:dyDescent="0.3"/>
    <row r="24" spans="1:9" x14ac:dyDescent="0.25">
      <c r="A24" s="88" t="s">
        <v>168</v>
      </c>
      <c r="B24" s="88" t="s">
        <v>169</v>
      </c>
      <c r="C24" s="88" t="s">
        <v>170</v>
      </c>
      <c r="D24" s="88" t="s">
        <v>171</v>
      </c>
    </row>
    <row r="25" spans="1:9" x14ac:dyDescent="0.25">
      <c r="A25" s="86">
        <v>1</v>
      </c>
      <c r="B25" s="86">
        <v>30.014771347632561</v>
      </c>
      <c r="C25" s="86">
        <v>-5.0147713476325606</v>
      </c>
      <c r="D25" s="86">
        <v>-0.75520263904701013</v>
      </c>
      <c r="F25">
        <f>$B25+$D$13</f>
        <v>77.500155651713754</v>
      </c>
      <c r="G25">
        <f>$B25-$D$13</f>
        <v>-17.470612956448633</v>
      </c>
      <c r="H25">
        <f>$B25+$D$13*2</f>
        <v>124.98553995579495</v>
      </c>
      <c r="I25">
        <f>$B25-$D$13*2</f>
        <v>-64.955997260529827</v>
      </c>
    </row>
    <row r="26" spans="1:9" x14ac:dyDescent="0.25">
      <c r="A26" s="86">
        <v>2</v>
      </c>
      <c r="B26" s="86">
        <v>35.484014569000422</v>
      </c>
      <c r="C26" s="86">
        <v>-4.4840145690004221</v>
      </c>
      <c r="D26" s="86">
        <v>-0.67527298879400111</v>
      </c>
      <c r="F26">
        <f t="shared" ref="F26:F39" si="0">$B26+$D$13</f>
        <v>82.969398873081616</v>
      </c>
      <c r="G26">
        <f t="shared" ref="G26:G39" si="1">$B26-$D$13</f>
        <v>-12.001369735080772</v>
      </c>
      <c r="H26">
        <f t="shared" ref="H26:H39" si="2">$B26+$D$13*2</f>
        <v>130.45478317716282</v>
      </c>
      <c r="I26">
        <f t="shared" ref="I26:I39" si="3">$B26-$D$13*2</f>
        <v>-59.486754039161966</v>
      </c>
    </row>
    <row r="27" spans="1:9" x14ac:dyDescent="0.25">
      <c r="A27" s="86">
        <v>3</v>
      </c>
      <c r="B27" s="86">
        <v>46.422501011736159</v>
      </c>
      <c r="C27" s="86">
        <v>4.5774989882638408</v>
      </c>
      <c r="D27" s="86">
        <v>0.68935133359646972</v>
      </c>
      <c r="F27">
        <f t="shared" si="0"/>
        <v>93.907885315817353</v>
      </c>
      <c r="G27">
        <f t="shared" si="1"/>
        <v>-1.0628832923450346</v>
      </c>
      <c r="H27">
        <f t="shared" si="2"/>
        <v>141.39326961989855</v>
      </c>
      <c r="I27">
        <f t="shared" si="3"/>
        <v>-48.548267596426228</v>
      </c>
    </row>
    <row r="28" spans="1:9" x14ac:dyDescent="0.25">
      <c r="A28" s="86">
        <v>4</v>
      </c>
      <c r="B28" s="86">
        <v>62.830230675839758</v>
      </c>
      <c r="C28" s="86">
        <v>3.1697693241602423</v>
      </c>
      <c r="D28" s="86">
        <v>0.47735340114882363</v>
      </c>
      <c r="F28">
        <f t="shared" si="0"/>
        <v>110.31561497992095</v>
      </c>
      <c r="G28">
        <f t="shared" si="1"/>
        <v>15.344846371758564</v>
      </c>
      <c r="H28">
        <f t="shared" si="2"/>
        <v>157.80099928400216</v>
      </c>
      <c r="I28">
        <f t="shared" si="3"/>
        <v>-32.14053793232263</v>
      </c>
    </row>
    <row r="29" spans="1:9" x14ac:dyDescent="0.25">
      <c r="A29" s="86">
        <v>5</v>
      </c>
      <c r="B29" s="86">
        <v>73.768717118575495</v>
      </c>
      <c r="C29" s="86">
        <v>6.2312828814245051</v>
      </c>
      <c r="D29" s="86">
        <v>0.93840395712595315</v>
      </c>
      <c r="F29">
        <f t="shared" si="0"/>
        <v>121.25410142265669</v>
      </c>
      <c r="G29">
        <f t="shared" si="1"/>
        <v>26.283332814494301</v>
      </c>
      <c r="H29">
        <f t="shared" si="2"/>
        <v>168.73948572673788</v>
      </c>
      <c r="I29">
        <f t="shared" si="3"/>
        <v>-21.202051489586893</v>
      </c>
    </row>
    <row r="30" spans="1:9" x14ac:dyDescent="0.25">
      <c r="A30" s="86">
        <v>6</v>
      </c>
      <c r="B30" s="86">
        <v>95.645690004046955</v>
      </c>
      <c r="C30" s="86">
        <v>1.3543099959530451</v>
      </c>
      <c r="D30" s="86">
        <v>0.20395316398908836</v>
      </c>
      <c r="F30">
        <f t="shared" si="0"/>
        <v>143.13107430812815</v>
      </c>
      <c r="G30">
        <f t="shared" si="1"/>
        <v>48.160305699965761</v>
      </c>
      <c r="H30">
        <f t="shared" si="2"/>
        <v>190.61645861220933</v>
      </c>
      <c r="I30">
        <f t="shared" si="3"/>
        <v>0.67492139588456723</v>
      </c>
    </row>
    <row r="31" spans="1:9" x14ac:dyDescent="0.25">
      <c r="A31" s="86">
        <v>7</v>
      </c>
      <c r="B31" s="86">
        <v>106.58417644678268</v>
      </c>
      <c r="C31" s="86">
        <v>-8.5841764467826778</v>
      </c>
      <c r="D31" s="86">
        <v>-1.2927394405960198</v>
      </c>
      <c r="F31">
        <f t="shared" si="0"/>
        <v>154.06956075086387</v>
      </c>
      <c r="G31">
        <f t="shared" si="1"/>
        <v>59.098792142701484</v>
      </c>
      <c r="H31">
        <f t="shared" si="2"/>
        <v>201.55494505494505</v>
      </c>
      <c r="I31">
        <f t="shared" si="3"/>
        <v>11.61340783862029</v>
      </c>
    </row>
    <row r="32" spans="1:9" x14ac:dyDescent="0.25">
      <c r="A32" s="86">
        <v>8</v>
      </c>
      <c r="B32" s="86">
        <v>46.422501011736159</v>
      </c>
      <c r="C32" s="86">
        <v>3.5774989882638408</v>
      </c>
      <c r="D32" s="86">
        <v>0.53875570586091281</v>
      </c>
      <c r="F32">
        <f t="shared" si="0"/>
        <v>93.907885315817353</v>
      </c>
      <c r="G32">
        <f t="shared" si="1"/>
        <v>-1.0628832923450346</v>
      </c>
      <c r="H32">
        <f t="shared" si="2"/>
        <v>141.39326961989855</v>
      </c>
      <c r="I32">
        <f t="shared" si="3"/>
        <v>-48.548267596426228</v>
      </c>
    </row>
    <row r="33" spans="1:9" x14ac:dyDescent="0.25">
      <c r="A33" s="86">
        <v>9</v>
      </c>
      <c r="B33" s="86">
        <v>57.360987454471889</v>
      </c>
      <c r="C33" s="86">
        <v>-4.3609874544718892</v>
      </c>
      <c r="D33" s="86">
        <v>-0.65674564325308249</v>
      </c>
      <c r="F33">
        <f t="shared" si="0"/>
        <v>104.84637175855309</v>
      </c>
      <c r="G33">
        <f t="shared" si="1"/>
        <v>9.8756031503906954</v>
      </c>
      <c r="H33">
        <f t="shared" si="2"/>
        <v>152.33175606263427</v>
      </c>
      <c r="I33">
        <f t="shared" si="3"/>
        <v>-37.609781153690498</v>
      </c>
    </row>
    <row r="34" spans="1:9" x14ac:dyDescent="0.25">
      <c r="A34" s="86">
        <v>10</v>
      </c>
      <c r="B34" s="86">
        <v>128.46114933225414</v>
      </c>
      <c r="C34" s="86">
        <v>-10.461149332254138</v>
      </c>
      <c r="D34" s="86">
        <v>-1.5754033505262137</v>
      </c>
      <c r="F34">
        <f t="shared" si="0"/>
        <v>175.94653363633535</v>
      </c>
      <c r="G34">
        <f t="shared" si="1"/>
        <v>80.975765028172944</v>
      </c>
      <c r="H34">
        <f t="shared" si="2"/>
        <v>223.43191794041653</v>
      </c>
      <c r="I34">
        <f t="shared" si="3"/>
        <v>33.49038072409175</v>
      </c>
    </row>
    <row r="35" spans="1:9" x14ac:dyDescent="0.25">
      <c r="A35" s="86">
        <v>11</v>
      </c>
      <c r="B35" s="86">
        <v>150.33812221772561</v>
      </c>
      <c r="C35" s="86">
        <v>-1.338122217725612</v>
      </c>
      <c r="D35" s="86">
        <v>-0.20151535536528409</v>
      </c>
      <c r="F35">
        <f t="shared" si="0"/>
        <v>197.82350652180679</v>
      </c>
      <c r="G35">
        <f t="shared" si="1"/>
        <v>102.85273791364442</v>
      </c>
      <c r="H35">
        <f t="shared" si="2"/>
        <v>245.308890825888</v>
      </c>
      <c r="I35">
        <f t="shared" si="3"/>
        <v>55.367353609563224</v>
      </c>
    </row>
    <row r="36" spans="1:9" x14ac:dyDescent="0.25">
      <c r="A36" s="86">
        <v>12</v>
      </c>
      <c r="B36" s="86">
        <v>19.076284904896827</v>
      </c>
      <c r="C36" s="86">
        <v>-4.076284904896827</v>
      </c>
      <c r="D36" s="86">
        <v>-0.61387068408191248</v>
      </c>
      <c r="F36">
        <f t="shared" si="0"/>
        <v>66.561669208978017</v>
      </c>
      <c r="G36">
        <f t="shared" si="1"/>
        <v>-28.409099399184367</v>
      </c>
      <c r="H36">
        <f t="shared" si="2"/>
        <v>114.04705351305921</v>
      </c>
      <c r="I36">
        <f t="shared" si="3"/>
        <v>-75.894483703265564</v>
      </c>
    </row>
    <row r="37" spans="1:9" x14ac:dyDescent="0.25">
      <c r="A37" s="86">
        <v>13</v>
      </c>
      <c r="B37" s="86">
        <v>90.176446782679079</v>
      </c>
      <c r="C37" s="86">
        <v>3.8235532173209208</v>
      </c>
      <c r="D37" s="86">
        <v>0.57581039694275227</v>
      </c>
      <c r="F37">
        <f t="shared" si="0"/>
        <v>137.66183108676029</v>
      </c>
      <c r="G37">
        <f t="shared" si="1"/>
        <v>42.691062478597885</v>
      </c>
      <c r="H37">
        <f t="shared" si="2"/>
        <v>185.14721539084147</v>
      </c>
      <c r="I37">
        <f t="shared" si="3"/>
        <v>-4.7943218254833084</v>
      </c>
    </row>
    <row r="38" spans="1:9" x14ac:dyDescent="0.25">
      <c r="A38" s="86">
        <v>14</v>
      </c>
      <c r="B38" s="86">
        <v>101.11493322541482</v>
      </c>
      <c r="C38" s="86">
        <v>15.885066774585184</v>
      </c>
      <c r="D38" s="86">
        <v>2.3922216025398937</v>
      </c>
      <c r="F38">
        <f t="shared" si="0"/>
        <v>148.60031752949601</v>
      </c>
      <c r="G38">
        <f t="shared" si="1"/>
        <v>53.629548921333623</v>
      </c>
      <c r="H38">
        <f t="shared" si="2"/>
        <v>196.08570183357722</v>
      </c>
      <c r="I38">
        <f t="shared" si="3"/>
        <v>6.1441646172524287</v>
      </c>
    </row>
    <row r="39" spans="1:9" ht="15.75" thickBot="1" x14ac:dyDescent="0.3">
      <c r="A39" s="87">
        <v>15</v>
      </c>
      <c r="B39" s="87">
        <v>68.299473897207619</v>
      </c>
      <c r="C39" s="87">
        <v>-0.29947389720761919</v>
      </c>
      <c r="D39" s="87">
        <v>-4.509945954039505E-2</v>
      </c>
      <c r="F39">
        <f t="shared" si="0"/>
        <v>115.78485820128881</v>
      </c>
      <c r="G39">
        <f t="shared" si="1"/>
        <v>20.814089593126425</v>
      </c>
      <c r="H39">
        <f t="shared" si="2"/>
        <v>163.27024250536999</v>
      </c>
      <c r="I39">
        <f t="shared" si="3"/>
        <v>-26.671294710954768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4D7B-4F9B-4167-A994-4B46D32023D9}">
  <dimension ref="A1:U44"/>
  <sheetViews>
    <sheetView workbookViewId="0">
      <selection activeCell="R49" sqref="R49"/>
    </sheetView>
  </sheetViews>
  <sheetFormatPr defaultRowHeight="15" x14ac:dyDescent="0.25"/>
  <sheetData>
    <row r="1" spans="1:21" x14ac:dyDescent="0.25">
      <c r="A1" s="6" t="s">
        <v>22</v>
      </c>
      <c r="B1" s="39" t="s">
        <v>23</v>
      </c>
      <c r="C1" s="39"/>
      <c r="D1" s="39"/>
      <c r="E1" s="39"/>
      <c r="F1" s="39"/>
      <c r="G1" s="39"/>
      <c r="H1" s="39"/>
    </row>
    <row r="2" spans="1:21" x14ac:dyDescent="0.25">
      <c r="A2" s="6" t="s">
        <v>21</v>
      </c>
      <c r="B2" s="39" t="s">
        <v>64</v>
      </c>
      <c r="C2" s="39"/>
      <c r="D2" s="39"/>
      <c r="E2" s="39"/>
      <c r="F2" s="39"/>
      <c r="G2" s="39"/>
      <c r="H2" s="39"/>
    </row>
    <row r="4" spans="1:21" x14ac:dyDescent="0.25">
      <c r="A4" s="37" t="s">
        <v>4</v>
      </c>
      <c r="B4" s="37"/>
      <c r="C4" s="37"/>
      <c r="D4" s="37"/>
      <c r="E4" s="37"/>
      <c r="F4" s="37"/>
      <c r="G4" s="37"/>
      <c r="J4" s="154" t="s">
        <v>25</v>
      </c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6"/>
    </row>
    <row r="5" spans="1:21" x14ac:dyDescent="0.25">
      <c r="A5" s="35">
        <v>2</v>
      </c>
      <c r="B5" s="46" t="s">
        <v>130</v>
      </c>
      <c r="C5" s="46"/>
      <c r="D5" s="46"/>
      <c r="E5" s="46"/>
      <c r="F5" s="46"/>
      <c r="G5" s="46"/>
      <c r="J5" s="37" t="s">
        <v>26</v>
      </c>
      <c r="K5" s="37"/>
      <c r="L5" s="37"/>
      <c r="M5" s="37"/>
      <c r="N5" s="37"/>
      <c r="O5" s="37"/>
      <c r="P5" s="37" t="s">
        <v>27</v>
      </c>
      <c r="Q5" s="37"/>
      <c r="R5" s="37"/>
      <c r="S5" s="37"/>
      <c r="T5" s="37"/>
      <c r="U5" s="37"/>
    </row>
    <row r="6" spans="1:21" ht="15" customHeight="1" x14ac:dyDescent="0.25">
      <c r="A6" s="35"/>
      <c r="B6" s="46"/>
      <c r="C6" s="46"/>
      <c r="D6" s="46"/>
      <c r="E6" s="46"/>
      <c r="F6" s="46"/>
      <c r="G6" s="46"/>
      <c r="J6" s="44" t="s">
        <v>136</v>
      </c>
      <c r="K6" s="44"/>
      <c r="L6" s="44"/>
      <c r="M6" s="44"/>
      <c r="N6" s="44"/>
      <c r="O6" s="44"/>
      <c r="P6" s="38" t="s">
        <v>190</v>
      </c>
      <c r="Q6" s="38"/>
      <c r="R6" s="38"/>
      <c r="S6" s="38"/>
      <c r="T6" s="38"/>
      <c r="U6" s="38"/>
    </row>
    <row r="7" spans="1:21" x14ac:dyDescent="0.25">
      <c r="A7" s="35">
        <v>3</v>
      </c>
      <c r="B7" s="43" t="s">
        <v>131</v>
      </c>
      <c r="C7" s="43"/>
      <c r="D7" s="43"/>
      <c r="E7" s="43"/>
      <c r="F7" s="43"/>
      <c r="G7" s="43"/>
      <c r="J7" s="44"/>
      <c r="K7" s="44"/>
      <c r="L7" s="44"/>
      <c r="M7" s="44"/>
      <c r="N7" s="44"/>
      <c r="O7" s="44"/>
      <c r="P7" s="38"/>
      <c r="Q7" s="38"/>
      <c r="R7" s="38"/>
      <c r="S7" s="38"/>
      <c r="T7" s="38"/>
      <c r="U7" s="38"/>
    </row>
    <row r="8" spans="1:21" x14ac:dyDescent="0.25">
      <c r="A8" s="35"/>
      <c r="B8" s="43"/>
      <c r="C8" s="43"/>
      <c r="D8" s="43"/>
      <c r="E8" s="43"/>
      <c r="F8" s="43"/>
      <c r="G8" s="43"/>
      <c r="J8" s="44"/>
      <c r="K8" s="44"/>
      <c r="L8" s="44"/>
      <c r="M8" s="44"/>
      <c r="N8" s="44"/>
      <c r="O8" s="44"/>
      <c r="P8" s="38"/>
      <c r="Q8" s="38"/>
      <c r="R8" s="38"/>
      <c r="S8" s="38"/>
      <c r="T8" s="38"/>
      <c r="U8" s="38"/>
    </row>
    <row r="9" spans="1:21" x14ac:dyDescent="0.25">
      <c r="A9" s="35">
        <v>4</v>
      </c>
      <c r="B9" s="43" t="s">
        <v>132</v>
      </c>
      <c r="C9" s="43"/>
      <c r="D9" s="43"/>
      <c r="E9" s="43"/>
      <c r="F9" s="43"/>
      <c r="G9" s="43"/>
      <c r="J9" s="44"/>
      <c r="K9" s="44"/>
      <c r="L9" s="44"/>
      <c r="M9" s="44"/>
      <c r="N9" s="44"/>
      <c r="O9" s="44"/>
      <c r="P9" s="38"/>
      <c r="Q9" s="38"/>
      <c r="R9" s="38"/>
      <c r="S9" s="38"/>
      <c r="T9" s="38"/>
      <c r="U9" s="38"/>
    </row>
    <row r="10" spans="1:21" ht="15" customHeight="1" x14ac:dyDescent="0.25">
      <c r="A10" s="35"/>
      <c r="B10" s="43"/>
      <c r="C10" s="43"/>
      <c r="D10" s="43"/>
      <c r="E10" s="43"/>
      <c r="F10" s="43"/>
      <c r="G10" s="43"/>
      <c r="J10" s="44" t="s">
        <v>137</v>
      </c>
      <c r="K10" s="44"/>
      <c r="L10" s="44"/>
      <c r="M10" s="44"/>
      <c r="N10" s="44"/>
      <c r="O10" s="44"/>
      <c r="P10" s="36" t="s">
        <v>191</v>
      </c>
      <c r="Q10" s="36"/>
      <c r="R10" s="36"/>
      <c r="S10" s="36"/>
      <c r="T10" s="36"/>
      <c r="U10" s="36"/>
    </row>
    <row r="11" spans="1:21" x14ac:dyDescent="0.25">
      <c r="A11" s="35"/>
      <c r="B11" s="43"/>
      <c r="C11" s="43"/>
      <c r="D11" s="43"/>
      <c r="E11" s="43"/>
      <c r="F11" s="43"/>
      <c r="G11" s="43"/>
      <c r="J11" s="44"/>
      <c r="K11" s="44"/>
      <c r="L11" s="44"/>
      <c r="M11" s="44"/>
      <c r="N11" s="44"/>
      <c r="O11" s="44"/>
      <c r="P11" s="36"/>
      <c r="Q11" s="36"/>
      <c r="R11" s="36"/>
      <c r="S11" s="36"/>
      <c r="T11" s="36"/>
      <c r="U11" s="36"/>
    </row>
    <row r="12" spans="1:21" x14ac:dyDescent="0.25">
      <c r="A12" s="35">
        <v>5</v>
      </c>
      <c r="B12" s="84" t="s">
        <v>133</v>
      </c>
      <c r="C12" s="84"/>
      <c r="D12" s="84"/>
      <c r="E12" s="84"/>
      <c r="F12" s="84"/>
      <c r="G12" s="84"/>
      <c r="J12" s="44"/>
      <c r="K12" s="44"/>
      <c r="L12" s="44"/>
      <c r="M12" s="44"/>
      <c r="N12" s="44"/>
      <c r="O12" s="44"/>
      <c r="P12" s="36"/>
      <c r="Q12" s="36"/>
      <c r="R12" s="36"/>
      <c r="S12" s="36"/>
      <c r="T12" s="36"/>
      <c r="U12" s="36"/>
    </row>
    <row r="13" spans="1:21" x14ac:dyDescent="0.25">
      <c r="A13" s="35"/>
      <c r="B13" s="84"/>
      <c r="C13" s="84"/>
      <c r="D13" s="84"/>
      <c r="E13" s="84"/>
      <c r="F13" s="84"/>
      <c r="G13" s="84"/>
      <c r="J13" s="44"/>
      <c r="K13" s="44"/>
      <c r="L13" s="44"/>
      <c r="M13" s="44"/>
      <c r="N13" s="44"/>
      <c r="O13" s="44"/>
      <c r="P13" s="36"/>
      <c r="Q13" s="36"/>
      <c r="R13" s="36"/>
      <c r="S13" s="36"/>
      <c r="T13" s="36"/>
      <c r="U13" s="36"/>
    </row>
    <row r="14" spans="1:21" x14ac:dyDescent="0.25">
      <c r="A14" s="4">
        <v>6</v>
      </c>
      <c r="B14" s="61" t="s">
        <v>134</v>
      </c>
      <c r="C14" s="61"/>
      <c r="D14" s="61"/>
      <c r="E14" s="61"/>
      <c r="F14" s="61"/>
      <c r="G14" s="61"/>
      <c r="J14" s="44"/>
      <c r="K14" s="44"/>
      <c r="L14" s="44"/>
      <c r="M14" s="44"/>
      <c r="N14" s="44"/>
      <c r="O14" s="44"/>
      <c r="P14" s="36"/>
      <c r="Q14" s="36"/>
      <c r="R14" s="36"/>
      <c r="S14" s="36"/>
      <c r="T14" s="36"/>
      <c r="U14" s="36"/>
    </row>
    <row r="15" spans="1:21" x14ac:dyDescent="0.25">
      <c r="A15" s="3">
        <v>7</v>
      </c>
      <c r="B15" s="51" t="s">
        <v>135</v>
      </c>
      <c r="C15" s="51"/>
      <c r="D15" s="51"/>
      <c r="E15" s="51"/>
      <c r="F15" s="51"/>
      <c r="G15" s="51"/>
      <c r="J15" s="44"/>
      <c r="K15" s="44"/>
      <c r="L15" s="44"/>
      <c r="M15" s="44"/>
      <c r="N15" s="44"/>
      <c r="O15" s="44"/>
      <c r="P15" s="36"/>
      <c r="Q15" s="36"/>
      <c r="R15" s="36"/>
      <c r="S15" s="36"/>
      <c r="T15" s="36"/>
      <c r="U15" s="36"/>
    </row>
    <row r="16" spans="1:21" x14ac:dyDescent="0.25">
      <c r="J16" s="36" t="s">
        <v>138</v>
      </c>
      <c r="K16" s="36"/>
      <c r="L16" s="36"/>
      <c r="M16" s="36"/>
      <c r="N16" s="36"/>
      <c r="O16" s="36"/>
      <c r="P16" s="36" t="s">
        <v>192</v>
      </c>
      <c r="Q16" s="36"/>
      <c r="R16" s="36"/>
      <c r="S16" s="36"/>
      <c r="T16" s="36"/>
      <c r="U16" s="36"/>
    </row>
    <row r="17" spans="1:21" x14ac:dyDescent="0.25">
      <c r="A17" s="49" t="s">
        <v>142</v>
      </c>
      <c r="B17" s="49"/>
      <c r="C17" s="49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</row>
    <row r="18" spans="1:21" x14ac:dyDescent="0.25">
      <c r="A18" s="8" t="s">
        <v>1</v>
      </c>
      <c r="B18" s="8" t="s">
        <v>55</v>
      </c>
      <c r="C18" s="8" t="s">
        <v>56</v>
      </c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</row>
    <row r="19" spans="1:21" ht="15" customHeight="1" x14ac:dyDescent="0.25">
      <c r="A19" s="3">
        <v>1</v>
      </c>
      <c r="B19" s="9">
        <v>3</v>
      </c>
      <c r="C19" s="9">
        <v>25</v>
      </c>
      <c r="J19" s="38" t="s">
        <v>139</v>
      </c>
      <c r="K19" s="38"/>
      <c r="L19" s="38"/>
      <c r="M19" s="38"/>
      <c r="N19" s="38"/>
      <c r="O19" s="38"/>
      <c r="P19" s="38" t="s">
        <v>193</v>
      </c>
      <c r="Q19" s="38"/>
      <c r="R19" s="38"/>
      <c r="S19" s="38"/>
      <c r="T19" s="38"/>
      <c r="U19" s="38"/>
    </row>
    <row r="20" spans="1:21" x14ac:dyDescent="0.25">
      <c r="A20" s="3">
        <v>2</v>
      </c>
      <c r="B20" s="9">
        <v>4</v>
      </c>
      <c r="C20" s="9">
        <v>31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</row>
    <row r="21" spans="1:21" ht="15" customHeight="1" x14ac:dyDescent="0.25">
      <c r="A21" s="3">
        <v>3</v>
      </c>
      <c r="B21" s="9">
        <v>6</v>
      </c>
      <c r="C21" s="9">
        <v>51</v>
      </c>
      <c r="J21" s="44" t="s">
        <v>140</v>
      </c>
      <c r="K21" s="44"/>
      <c r="L21" s="44"/>
      <c r="M21" s="44"/>
      <c r="N21" s="44"/>
      <c r="O21" s="44"/>
      <c r="P21" s="36" t="s">
        <v>194</v>
      </c>
      <c r="Q21" s="36"/>
      <c r="R21" s="36"/>
      <c r="S21" s="36"/>
      <c r="T21" s="36"/>
      <c r="U21" s="36"/>
    </row>
    <row r="22" spans="1:21" x14ac:dyDescent="0.25">
      <c r="A22" s="3">
        <v>4</v>
      </c>
      <c r="B22" s="9">
        <v>9</v>
      </c>
      <c r="C22" s="9">
        <v>66</v>
      </c>
      <c r="J22" s="44"/>
      <c r="K22" s="44"/>
      <c r="L22" s="44"/>
      <c r="M22" s="44"/>
      <c r="N22" s="44"/>
      <c r="O22" s="44"/>
      <c r="P22" s="36"/>
      <c r="Q22" s="36"/>
      <c r="R22" s="36"/>
      <c r="S22" s="36"/>
      <c r="T22" s="36"/>
      <c r="U22" s="36"/>
    </row>
    <row r="23" spans="1:21" ht="15" customHeight="1" x14ac:dyDescent="0.25">
      <c r="A23" s="3">
        <v>5</v>
      </c>
      <c r="B23" s="9">
        <v>11</v>
      </c>
      <c r="C23" s="9">
        <v>80</v>
      </c>
      <c r="J23" s="44" t="s">
        <v>44</v>
      </c>
      <c r="K23" s="44"/>
      <c r="L23" s="44"/>
      <c r="M23" s="44"/>
      <c r="N23" s="44"/>
      <c r="O23" s="44"/>
      <c r="P23" s="36" t="s">
        <v>109</v>
      </c>
      <c r="Q23" s="36"/>
      <c r="R23" s="36"/>
      <c r="S23" s="36"/>
      <c r="T23" s="36"/>
      <c r="U23" s="36"/>
    </row>
    <row r="24" spans="1:21" x14ac:dyDescent="0.25">
      <c r="A24" s="3">
        <v>6</v>
      </c>
      <c r="B24" s="9">
        <v>15</v>
      </c>
      <c r="C24" s="9">
        <v>97</v>
      </c>
      <c r="J24" s="44"/>
      <c r="K24" s="44"/>
      <c r="L24" s="44"/>
      <c r="M24" s="44"/>
      <c r="N24" s="44"/>
      <c r="O24" s="44"/>
      <c r="P24" s="36"/>
      <c r="Q24" s="36"/>
      <c r="R24" s="36"/>
      <c r="S24" s="36"/>
      <c r="T24" s="36"/>
      <c r="U24" s="36"/>
    </row>
    <row r="25" spans="1:21" x14ac:dyDescent="0.25">
      <c r="A25" s="3">
        <v>7</v>
      </c>
      <c r="B25" s="9">
        <v>17</v>
      </c>
      <c r="C25" s="9">
        <v>98</v>
      </c>
      <c r="J25" s="44"/>
      <c r="K25" s="44"/>
      <c r="L25" s="44"/>
      <c r="M25" s="44"/>
      <c r="N25" s="44"/>
      <c r="O25" s="44"/>
      <c r="P25" s="36"/>
      <c r="Q25" s="36"/>
      <c r="R25" s="36"/>
      <c r="S25" s="36"/>
      <c r="T25" s="36"/>
      <c r="U25" s="36"/>
    </row>
    <row r="26" spans="1:21" x14ac:dyDescent="0.25">
      <c r="A26" s="3">
        <v>8</v>
      </c>
      <c r="B26" s="9">
        <v>6</v>
      </c>
      <c r="C26" s="9">
        <v>50</v>
      </c>
      <c r="J26" s="44"/>
      <c r="K26" s="44"/>
      <c r="L26" s="44"/>
      <c r="M26" s="44"/>
      <c r="N26" s="44"/>
      <c r="O26" s="44"/>
      <c r="P26" s="36"/>
      <c r="Q26" s="36"/>
      <c r="R26" s="36"/>
      <c r="S26" s="36"/>
      <c r="T26" s="36"/>
      <c r="U26" s="36"/>
    </row>
    <row r="27" spans="1:21" x14ac:dyDescent="0.25">
      <c r="A27" s="3">
        <v>9</v>
      </c>
      <c r="B27" s="9">
        <v>8</v>
      </c>
      <c r="C27" s="9">
        <v>53</v>
      </c>
      <c r="J27" s="44"/>
      <c r="K27" s="44"/>
      <c r="L27" s="44"/>
      <c r="M27" s="44"/>
      <c r="N27" s="44"/>
      <c r="O27" s="44"/>
      <c r="P27" s="36"/>
      <c r="Q27" s="36"/>
      <c r="R27" s="36"/>
      <c r="S27" s="36"/>
      <c r="T27" s="36"/>
      <c r="U27" s="36"/>
    </row>
    <row r="28" spans="1:21" x14ac:dyDescent="0.25">
      <c r="A28" s="3">
        <v>10</v>
      </c>
      <c r="B28" s="9">
        <v>21</v>
      </c>
      <c r="C28" s="9">
        <v>118</v>
      </c>
      <c r="J28" s="44"/>
      <c r="K28" s="44"/>
      <c r="L28" s="44"/>
      <c r="M28" s="44"/>
      <c r="N28" s="44"/>
      <c r="O28" s="44"/>
      <c r="P28" s="36"/>
      <c r="Q28" s="36"/>
      <c r="R28" s="36"/>
      <c r="S28" s="36"/>
      <c r="T28" s="36"/>
      <c r="U28" s="36"/>
    </row>
    <row r="29" spans="1:21" x14ac:dyDescent="0.25">
      <c r="A29" s="3">
        <v>11</v>
      </c>
      <c r="B29" s="9">
        <v>25</v>
      </c>
      <c r="C29" s="9">
        <v>149</v>
      </c>
      <c r="J29" s="44" t="s">
        <v>47</v>
      </c>
      <c r="K29" s="44"/>
      <c r="L29" s="44"/>
      <c r="M29" s="44"/>
      <c r="N29" s="44"/>
      <c r="O29" s="44"/>
      <c r="P29" s="36" t="s">
        <v>104</v>
      </c>
      <c r="Q29" s="36"/>
      <c r="R29" s="36"/>
      <c r="S29" s="36"/>
      <c r="T29" s="36"/>
      <c r="U29" s="36"/>
    </row>
    <row r="30" spans="1:21" x14ac:dyDescent="0.25">
      <c r="A30" s="3">
        <v>12</v>
      </c>
      <c r="B30" s="9">
        <v>1</v>
      </c>
      <c r="C30" s="9">
        <v>15</v>
      </c>
      <c r="J30" s="44"/>
      <c r="K30" s="44"/>
      <c r="L30" s="44"/>
      <c r="M30" s="44"/>
      <c r="N30" s="44"/>
      <c r="O30" s="44"/>
      <c r="P30" s="36"/>
      <c r="Q30" s="36"/>
      <c r="R30" s="36"/>
      <c r="S30" s="36"/>
      <c r="T30" s="36"/>
      <c r="U30" s="36"/>
    </row>
    <row r="31" spans="1:21" x14ac:dyDescent="0.25">
      <c r="A31" s="3">
        <v>13</v>
      </c>
      <c r="B31" s="9">
        <v>14</v>
      </c>
      <c r="C31" s="9">
        <v>94</v>
      </c>
      <c r="J31" s="44"/>
      <c r="K31" s="44"/>
      <c r="L31" s="44"/>
      <c r="M31" s="44"/>
      <c r="N31" s="44"/>
      <c r="O31" s="44"/>
      <c r="P31" s="36"/>
      <c r="Q31" s="36"/>
      <c r="R31" s="36"/>
      <c r="S31" s="36"/>
      <c r="T31" s="36"/>
      <c r="U31" s="36"/>
    </row>
    <row r="32" spans="1:21" x14ac:dyDescent="0.25">
      <c r="A32" s="3">
        <v>14</v>
      </c>
      <c r="B32" s="9">
        <v>16</v>
      </c>
      <c r="C32" s="9">
        <v>117</v>
      </c>
      <c r="J32" s="44"/>
      <c r="K32" s="44"/>
      <c r="L32" s="44"/>
      <c r="M32" s="44"/>
      <c r="N32" s="44"/>
      <c r="O32" s="44"/>
      <c r="P32" s="36"/>
      <c r="Q32" s="36"/>
      <c r="R32" s="36"/>
      <c r="S32" s="36"/>
      <c r="T32" s="36"/>
      <c r="U32" s="36"/>
    </row>
    <row r="33" spans="1:21" x14ac:dyDescent="0.25">
      <c r="A33" s="3">
        <v>15</v>
      </c>
      <c r="B33" s="9">
        <v>10</v>
      </c>
      <c r="C33" s="9">
        <v>68</v>
      </c>
      <c r="J33" s="44"/>
      <c r="K33" s="44"/>
      <c r="L33" s="44"/>
      <c r="M33" s="44"/>
      <c r="N33" s="44"/>
      <c r="O33" s="44"/>
      <c r="P33" s="36"/>
      <c r="Q33" s="36"/>
      <c r="R33" s="36"/>
      <c r="S33" s="36"/>
      <c r="T33" s="36"/>
      <c r="U33" s="36"/>
    </row>
    <row r="34" spans="1:21" x14ac:dyDescent="0.25">
      <c r="J34" s="44"/>
      <c r="K34" s="44"/>
      <c r="L34" s="44"/>
      <c r="M34" s="44"/>
      <c r="N34" s="44"/>
      <c r="O34" s="44"/>
      <c r="P34" s="36"/>
      <c r="Q34" s="36"/>
      <c r="R34" s="36"/>
      <c r="S34" s="36"/>
      <c r="T34" s="36"/>
      <c r="U34" s="36"/>
    </row>
    <row r="35" spans="1:21" x14ac:dyDescent="0.25">
      <c r="J35" s="44" t="s">
        <v>195</v>
      </c>
      <c r="K35" s="44"/>
      <c r="L35" s="44"/>
      <c r="M35" s="44"/>
      <c r="N35" s="44"/>
      <c r="O35" s="44"/>
      <c r="P35" s="72"/>
      <c r="Q35" s="65"/>
      <c r="R35" s="65"/>
      <c r="S35" s="65"/>
      <c r="T35" s="65"/>
      <c r="U35" s="74"/>
    </row>
    <row r="36" spans="1:21" x14ac:dyDescent="0.25">
      <c r="J36" s="44"/>
      <c r="K36" s="44"/>
      <c r="L36" s="44"/>
      <c r="M36" s="44"/>
      <c r="N36" s="44"/>
      <c r="O36" s="44"/>
      <c r="P36" s="73"/>
      <c r="Q36" s="66"/>
      <c r="R36" s="66"/>
      <c r="S36" s="66"/>
      <c r="T36" s="66"/>
      <c r="U36" s="75"/>
    </row>
    <row r="37" spans="1:21" x14ac:dyDescent="0.25">
      <c r="J37" s="44"/>
      <c r="K37" s="44"/>
      <c r="L37" s="44"/>
      <c r="M37" s="44"/>
      <c r="N37" s="44"/>
      <c r="O37" s="44"/>
      <c r="P37" s="73"/>
      <c r="Q37" s="66"/>
      <c r="R37" s="66"/>
      <c r="S37" s="66"/>
      <c r="T37" s="66"/>
      <c r="U37" s="75"/>
    </row>
    <row r="38" spans="1:21" x14ac:dyDescent="0.25">
      <c r="J38" s="44"/>
      <c r="K38" s="44"/>
      <c r="L38" s="44"/>
      <c r="M38" s="44"/>
      <c r="N38" s="44"/>
      <c r="O38" s="44"/>
      <c r="P38" s="73"/>
      <c r="Q38" s="66"/>
      <c r="R38" s="66"/>
      <c r="S38" s="66"/>
      <c r="T38" s="66"/>
      <c r="U38" s="75"/>
    </row>
    <row r="39" spans="1:21" x14ac:dyDescent="0.25">
      <c r="J39" s="44"/>
      <c r="K39" s="44"/>
      <c r="L39" s="44"/>
      <c r="M39" s="44"/>
      <c r="N39" s="44"/>
      <c r="O39" s="44"/>
      <c r="P39" s="157"/>
      <c r="Q39" s="85"/>
      <c r="R39" s="85"/>
      <c r="S39" s="85"/>
      <c r="T39" s="85"/>
      <c r="U39" s="158"/>
    </row>
    <row r="40" spans="1:21" x14ac:dyDescent="0.25">
      <c r="J40" s="44" t="s">
        <v>141</v>
      </c>
      <c r="K40" s="44"/>
      <c r="L40" s="44"/>
      <c r="M40" s="44"/>
      <c r="N40" s="44"/>
      <c r="O40" s="44"/>
      <c r="P40" s="48"/>
      <c r="Q40" s="48"/>
      <c r="R40" s="48"/>
      <c r="S40" s="48"/>
      <c r="T40" s="48"/>
      <c r="U40" s="48"/>
    </row>
    <row r="41" spans="1:21" x14ac:dyDescent="0.25">
      <c r="J41" s="44"/>
      <c r="K41" s="44"/>
      <c r="L41" s="44"/>
      <c r="M41" s="44"/>
      <c r="N41" s="44"/>
      <c r="O41" s="44"/>
      <c r="P41" s="48"/>
      <c r="Q41" s="48"/>
      <c r="R41" s="48"/>
      <c r="S41" s="48"/>
      <c r="T41" s="48"/>
      <c r="U41" s="48"/>
    </row>
    <row r="42" spans="1:21" x14ac:dyDescent="0.25">
      <c r="J42" s="44"/>
      <c r="K42" s="44"/>
      <c r="L42" s="44"/>
      <c r="M42" s="44"/>
      <c r="N42" s="44"/>
      <c r="O42" s="44"/>
      <c r="P42" s="48"/>
      <c r="Q42" s="48"/>
      <c r="R42" s="48"/>
      <c r="S42" s="48"/>
      <c r="T42" s="48"/>
      <c r="U42" s="48"/>
    </row>
    <row r="43" spans="1:21" x14ac:dyDescent="0.25">
      <c r="J43" s="44"/>
      <c r="K43" s="44"/>
      <c r="L43" s="44"/>
      <c r="M43" s="44"/>
      <c r="N43" s="44"/>
      <c r="O43" s="44"/>
      <c r="P43" s="48"/>
      <c r="Q43" s="48"/>
      <c r="R43" s="48"/>
      <c r="S43" s="48"/>
      <c r="T43" s="48"/>
      <c r="U43" s="48"/>
    </row>
    <row r="44" spans="1:21" x14ac:dyDescent="0.25">
      <c r="J44" s="44"/>
      <c r="K44" s="44"/>
      <c r="L44" s="44"/>
      <c r="M44" s="44"/>
      <c r="N44" s="44"/>
      <c r="O44" s="44"/>
      <c r="P44" s="48"/>
      <c r="Q44" s="48"/>
      <c r="R44" s="48"/>
      <c r="S44" s="48"/>
      <c r="T44" s="48"/>
      <c r="U44" s="48"/>
    </row>
  </sheetData>
  <mergeCells count="35">
    <mergeCell ref="P29:U34"/>
    <mergeCell ref="J29:O34"/>
    <mergeCell ref="J35:O39"/>
    <mergeCell ref="P35:U39"/>
    <mergeCell ref="J40:O44"/>
    <mergeCell ref="P40:U44"/>
    <mergeCell ref="P19:U20"/>
    <mergeCell ref="J19:O20"/>
    <mergeCell ref="P21:U22"/>
    <mergeCell ref="J21:O22"/>
    <mergeCell ref="P23:U28"/>
    <mergeCell ref="J23:O28"/>
    <mergeCell ref="J4:U4"/>
    <mergeCell ref="P6:U9"/>
    <mergeCell ref="J6:O9"/>
    <mergeCell ref="P10:U15"/>
    <mergeCell ref="J10:O15"/>
    <mergeCell ref="B14:G14"/>
    <mergeCell ref="B15:G15"/>
    <mergeCell ref="A17:C17"/>
    <mergeCell ref="P5:U5"/>
    <mergeCell ref="J5:O5"/>
    <mergeCell ref="P16:U18"/>
    <mergeCell ref="J16:O18"/>
    <mergeCell ref="B7:G8"/>
    <mergeCell ref="A7:A8"/>
    <mergeCell ref="B9:G11"/>
    <mergeCell ref="A9:A11"/>
    <mergeCell ref="B12:G13"/>
    <mergeCell ref="A12:A13"/>
    <mergeCell ref="B1:H1"/>
    <mergeCell ref="B2:H2"/>
    <mergeCell ref="A4:G4"/>
    <mergeCell ref="A5:A6"/>
    <mergeCell ref="B5:G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46FF-7C9B-4D03-9EBD-FB6DC62581C3}">
  <dimension ref="A1:AC80"/>
  <sheetViews>
    <sheetView topLeftCell="P11" zoomScaleNormal="100" workbookViewId="0">
      <selection activeCell="X35" sqref="X35:AC40"/>
    </sheetView>
  </sheetViews>
  <sheetFormatPr defaultRowHeight="15" x14ac:dyDescent="0.25"/>
  <cols>
    <col min="1" max="3" width="13.42578125" customWidth="1"/>
    <col min="4" max="4" width="14" customWidth="1"/>
    <col min="5" max="6" width="11.42578125" customWidth="1"/>
    <col min="7" max="7" width="9.85546875" customWidth="1"/>
    <col min="8" max="8" width="16.28515625" customWidth="1"/>
    <col min="9" max="9" width="17.140625" customWidth="1"/>
    <col min="10" max="10" width="18.28515625" customWidth="1"/>
    <col min="11" max="13" width="13.42578125" customWidth="1"/>
  </cols>
  <sheetData>
    <row r="1" spans="1:29" x14ac:dyDescent="0.25">
      <c r="A1" s="6" t="s">
        <v>22</v>
      </c>
      <c r="B1" s="39" t="s">
        <v>23</v>
      </c>
      <c r="C1" s="39"/>
      <c r="D1" s="39"/>
      <c r="E1" s="39"/>
      <c r="F1" s="39"/>
      <c r="G1" s="39"/>
      <c r="H1" s="39"/>
    </row>
    <row r="2" spans="1:29" x14ac:dyDescent="0.25">
      <c r="A2" s="6" t="s">
        <v>21</v>
      </c>
      <c r="B2" s="39" t="s">
        <v>64</v>
      </c>
      <c r="C2" s="39"/>
      <c r="D2" s="39"/>
      <c r="E2" s="39"/>
      <c r="F2" s="39"/>
      <c r="G2" s="39"/>
      <c r="H2" s="39"/>
    </row>
    <row r="4" spans="1:29" x14ac:dyDescent="0.25">
      <c r="A4" s="37" t="s">
        <v>4</v>
      </c>
      <c r="B4" s="37"/>
      <c r="C4" s="37"/>
      <c r="D4" s="37"/>
      <c r="E4" s="37"/>
      <c r="F4" s="37"/>
      <c r="G4" s="37"/>
      <c r="R4" s="37" t="s">
        <v>25</v>
      </c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</row>
    <row r="5" spans="1:29" ht="15" customHeight="1" x14ac:dyDescent="0.25">
      <c r="A5" s="41">
        <v>1</v>
      </c>
      <c r="B5" s="52" t="s">
        <v>46</v>
      </c>
      <c r="C5" s="53"/>
      <c r="D5" s="53"/>
      <c r="E5" s="53"/>
      <c r="F5" s="53"/>
      <c r="G5" s="54"/>
      <c r="R5" s="37" t="s">
        <v>26</v>
      </c>
      <c r="S5" s="37"/>
      <c r="T5" s="37"/>
      <c r="U5" s="37"/>
      <c r="V5" s="37"/>
      <c r="W5" s="37"/>
      <c r="X5" s="37" t="s">
        <v>27</v>
      </c>
      <c r="Y5" s="37"/>
      <c r="Z5" s="37"/>
      <c r="AA5" s="37"/>
      <c r="AB5" s="37"/>
      <c r="AC5" s="37"/>
    </row>
    <row r="6" spans="1:29" x14ac:dyDescent="0.25">
      <c r="A6" s="42"/>
      <c r="B6" s="55"/>
      <c r="C6" s="56"/>
      <c r="D6" s="56"/>
      <c r="E6" s="56"/>
      <c r="F6" s="56"/>
      <c r="G6" s="57"/>
      <c r="R6" s="45" t="s">
        <v>39</v>
      </c>
      <c r="S6" s="45"/>
      <c r="T6" s="45"/>
      <c r="U6" s="45"/>
      <c r="V6" s="45"/>
      <c r="W6" s="45"/>
      <c r="X6" s="36" t="s">
        <v>111</v>
      </c>
      <c r="Y6" s="36"/>
      <c r="Z6" s="36"/>
      <c r="AA6" s="36"/>
      <c r="AB6" s="36"/>
      <c r="AC6" s="36"/>
    </row>
    <row r="7" spans="1:29" ht="15" customHeight="1" x14ac:dyDescent="0.25">
      <c r="A7" s="4">
        <v>2</v>
      </c>
      <c r="B7" s="58" t="s">
        <v>36</v>
      </c>
      <c r="C7" s="59"/>
      <c r="D7" s="59"/>
      <c r="E7" s="59"/>
      <c r="F7" s="59"/>
      <c r="G7" s="60"/>
      <c r="R7" s="45"/>
      <c r="S7" s="45"/>
      <c r="T7" s="45"/>
      <c r="U7" s="45"/>
      <c r="V7" s="45"/>
      <c r="W7" s="45"/>
      <c r="X7" s="36"/>
      <c r="Y7" s="36"/>
      <c r="Z7" s="36"/>
      <c r="AA7" s="36"/>
      <c r="AB7" s="36"/>
      <c r="AC7" s="36"/>
    </row>
    <row r="8" spans="1:29" x14ac:dyDescent="0.25">
      <c r="A8" s="4">
        <v>3</v>
      </c>
      <c r="B8" s="61" t="s">
        <v>37</v>
      </c>
      <c r="C8" s="61"/>
      <c r="D8" s="61"/>
      <c r="E8" s="61"/>
      <c r="F8" s="61"/>
      <c r="G8" s="61"/>
      <c r="R8" s="45"/>
      <c r="S8" s="45"/>
      <c r="T8" s="45"/>
      <c r="U8" s="45"/>
      <c r="V8" s="45"/>
      <c r="W8" s="45"/>
      <c r="X8" s="36"/>
      <c r="Y8" s="36"/>
      <c r="Z8" s="36"/>
      <c r="AA8" s="36"/>
      <c r="AB8" s="36"/>
      <c r="AC8" s="36"/>
    </row>
    <row r="9" spans="1:29" x14ac:dyDescent="0.25">
      <c r="A9" s="4">
        <v>4</v>
      </c>
      <c r="B9" s="62" t="s">
        <v>45</v>
      </c>
      <c r="C9" s="63"/>
      <c r="D9" s="63"/>
      <c r="E9" s="63"/>
      <c r="F9" s="63"/>
      <c r="G9" s="64"/>
      <c r="R9" s="45"/>
      <c r="S9" s="45"/>
      <c r="T9" s="45"/>
      <c r="U9" s="45"/>
      <c r="V9" s="45"/>
      <c r="W9" s="45"/>
      <c r="X9" s="36"/>
      <c r="Y9" s="36"/>
      <c r="Z9" s="36"/>
      <c r="AA9" s="36"/>
      <c r="AB9" s="36"/>
      <c r="AC9" s="36"/>
    </row>
    <row r="10" spans="1:29" x14ac:dyDescent="0.25">
      <c r="A10" s="4">
        <v>5</v>
      </c>
      <c r="B10" s="58" t="s">
        <v>84</v>
      </c>
      <c r="C10" s="59"/>
      <c r="D10" s="59"/>
      <c r="E10" s="59"/>
      <c r="F10" s="59"/>
      <c r="G10" s="60"/>
      <c r="R10" s="45"/>
      <c r="S10" s="45"/>
      <c r="T10" s="45"/>
      <c r="U10" s="45"/>
      <c r="V10" s="45"/>
      <c r="W10" s="45"/>
      <c r="X10" s="36"/>
      <c r="Y10" s="36"/>
      <c r="Z10" s="36"/>
      <c r="AA10" s="36"/>
      <c r="AB10" s="36"/>
      <c r="AC10" s="36"/>
    </row>
    <row r="11" spans="1:29" ht="15" customHeight="1" x14ac:dyDescent="0.25">
      <c r="A11" s="41">
        <v>6</v>
      </c>
      <c r="B11" s="52" t="s">
        <v>118</v>
      </c>
      <c r="C11" s="53"/>
      <c r="D11" s="53"/>
      <c r="E11" s="53"/>
      <c r="F11" s="53"/>
      <c r="G11" s="54"/>
      <c r="R11" s="44" t="s">
        <v>40</v>
      </c>
      <c r="S11" s="44"/>
      <c r="T11" s="44"/>
      <c r="U11" s="44"/>
      <c r="V11" s="44"/>
      <c r="W11" s="44"/>
      <c r="X11" s="38" t="s">
        <v>105</v>
      </c>
      <c r="Y11" s="38"/>
      <c r="Z11" s="38"/>
      <c r="AA11" s="38"/>
      <c r="AB11" s="38"/>
      <c r="AC11" s="38"/>
    </row>
    <row r="12" spans="1:29" x14ac:dyDescent="0.25">
      <c r="A12" s="50"/>
      <c r="B12" s="68"/>
      <c r="C12" s="69"/>
      <c r="D12" s="69"/>
      <c r="E12" s="69"/>
      <c r="F12" s="69"/>
      <c r="G12" s="70"/>
      <c r="R12" s="44"/>
      <c r="S12" s="44"/>
      <c r="T12" s="44"/>
      <c r="U12" s="44"/>
      <c r="V12" s="44"/>
      <c r="W12" s="44"/>
      <c r="X12" s="38"/>
      <c r="Y12" s="38"/>
      <c r="Z12" s="38"/>
      <c r="AA12" s="38"/>
      <c r="AB12" s="38"/>
      <c r="AC12" s="38"/>
    </row>
    <row r="13" spans="1:29" ht="15" customHeight="1" x14ac:dyDescent="0.25">
      <c r="A13" s="42"/>
      <c r="B13" s="55"/>
      <c r="C13" s="56"/>
      <c r="D13" s="56"/>
      <c r="E13" s="56"/>
      <c r="F13" s="56"/>
      <c r="G13" s="57"/>
      <c r="R13" s="44"/>
      <c r="S13" s="44"/>
      <c r="T13" s="44"/>
      <c r="U13" s="44"/>
      <c r="V13" s="44"/>
      <c r="W13" s="44"/>
      <c r="X13" s="38"/>
      <c r="Y13" s="38"/>
      <c r="Z13" s="38"/>
      <c r="AA13" s="38"/>
      <c r="AB13" s="38"/>
      <c r="AC13" s="38"/>
    </row>
    <row r="14" spans="1:29" x14ac:dyDescent="0.25">
      <c r="A14" s="41">
        <v>7</v>
      </c>
      <c r="B14" s="52" t="s">
        <v>128</v>
      </c>
      <c r="C14" s="53"/>
      <c r="D14" s="53"/>
      <c r="E14" s="53"/>
      <c r="F14" s="53"/>
      <c r="G14" s="54"/>
      <c r="R14" s="44"/>
      <c r="S14" s="44"/>
      <c r="T14" s="44"/>
      <c r="U14" s="44"/>
      <c r="V14" s="44"/>
      <c r="W14" s="44"/>
      <c r="X14" s="38"/>
      <c r="Y14" s="38"/>
      <c r="Z14" s="38"/>
      <c r="AA14" s="38"/>
      <c r="AB14" s="38"/>
      <c r="AC14" s="38"/>
    </row>
    <row r="15" spans="1:29" x14ac:dyDescent="0.25">
      <c r="A15" s="42"/>
      <c r="B15" s="55"/>
      <c r="C15" s="56"/>
      <c r="D15" s="56"/>
      <c r="E15" s="56"/>
      <c r="F15" s="56"/>
      <c r="G15" s="57"/>
      <c r="R15" s="47" t="s">
        <v>41</v>
      </c>
      <c r="S15" s="47"/>
      <c r="T15" s="47"/>
      <c r="U15" s="47"/>
      <c r="V15" s="47"/>
      <c r="W15" s="47"/>
      <c r="X15" s="71" t="s">
        <v>65</v>
      </c>
      <c r="Y15" s="71"/>
      <c r="Z15" s="71"/>
      <c r="AA15" s="71"/>
      <c r="AB15" s="71"/>
      <c r="AC15" s="71"/>
    </row>
    <row r="16" spans="1:29" x14ac:dyDescent="0.25">
      <c r="A16" s="4">
        <v>8</v>
      </c>
      <c r="B16" s="58" t="s">
        <v>38</v>
      </c>
      <c r="C16" s="59"/>
      <c r="D16" s="59"/>
      <c r="E16" s="59"/>
      <c r="F16" s="59"/>
      <c r="G16" s="60"/>
      <c r="R16" s="44" t="s">
        <v>42</v>
      </c>
      <c r="S16" s="44"/>
      <c r="T16" s="44"/>
      <c r="U16" s="44"/>
      <c r="V16" s="44"/>
      <c r="W16" s="44"/>
      <c r="X16" s="38" t="s">
        <v>106</v>
      </c>
      <c r="Y16" s="38"/>
      <c r="Z16" s="38"/>
      <c r="AA16" s="38"/>
      <c r="AB16" s="38"/>
      <c r="AC16" s="38"/>
    </row>
    <row r="17" spans="1:29" ht="15" customHeight="1" x14ac:dyDescent="0.25">
      <c r="R17" s="44"/>
      <c r="S17" s="44"/>
      <c r="T17" s="44"/>
      <c r="U17" s="44"/>
      <c r="V17" s="44"/>
      <c r="W17" s="44"/>
      <c r="X17" s="38"/>
      <c r="Y17" s="38"/>
      <c r="Z17" s="38"/>
      <c r="AA17" s="38"/>
      <c r="AB17" s="38"/>
      <c r="AC17" s="38"/>
    </row>
    <row r="18" spans="1:29" x14ac:dyDescent="0.25">
      <c r="A18" s="40" t="s">
        <v>54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R18" s="44"/>
      <c r="S18" s="44"/>
      <c r="T18" s="44"/>
      <c r="U18" s="44"/>
      <c r="V18" s="44"/>
      <c r="W18" s="44"/>
      <c r="X18" s="38"/>
      <c r="Y18" s="38"/>
      <c r="Z18" s="38"/>
      <c r="AA18" s="38"/>
      <c r="AB18" s="38"/>
      <c r="AC18" s="38"/>
    </row>
    <row r="19" spans="1:29" x14ac:dyDescent="0.25">
      <c r="A19" s="8" t="s">
        <v>1</v>
      </c>
      <c r="B19" s="8" t="s">
        <v>55</v>
      </c>
      <c r="C19" s="8" t="s">
        <v>56</v>
      </c>
      <c r="D19" s="8" t="s">
        <v>57</v>
      </c>
      <c r="E19" s="8" t="s">
        <v>58</v>
      </c>
      <c r="F19" s="8" t="s">
        <v>59</v>
      </c>
      <c r="G19" s="8" t="s">
        <v>60</v>
      </c>
      <c r="H19" s="2" t="s">
        <v>76</v>
      </c>
      <c r="I19" s="8" t="s">
        <v>66</v>
      </c>
      <c r="J19" s="8" t="s">
        <v>70</v>
      </c>
      <c r="K19" s="8" t="s">
        <v>61</v>
      </c>
      <c r="R19" s="44"/>
      <c r="S19" s="44"/>
      <c r="T19" s="44"/>
      <c r="U19" s="44"/>
      <c r="V19" s="44"/>
      <c r="W19" s="44"/>
      <c r="X19" s="38"/>
      <c r="Y19" s="38"/>
      <c r="Z19" s="38"/>
      <c r="AA19" s="38"/>
      <c r="AB19" s="38"/>
      <c r="AC19" s="38"/>
    </row>
    <row r="20" spans="1:29" ht="15" customHeight="1" x14ac:dyDescent="0.25">
      <c r="A20" s="3">
        <v>1</v>
      </c>
      <c r="B20" s="9">
        <v>3</v>
      </c>
      <c r="C20" s="9">
        <v>25</v>
      </c>
      <c r="D20" s="9">
        <f>$B20^2</f>
        <v>9</v>
      </c>
      <c r="E20" s="9">
        <f>$C20^2</f>
        <v>625</v>
      </c>
      <c r="F20" s="9">
        <f>$B20*$C20</f>
        <v>75</v>
      </c>
      <c r="G20" s="9">
        <f>$E$38+$E$39*B20</f>
        <v>30.014771347632546</v>
      </c>
      <c r="H20" s="9">
        <f>($G20-$C20)^2</f>
        <v>25.147931669036346</v>
      </c>
      <c r="I20" s="9">
        <f>($C20-$C$36)^2</f>
        <v>2414.0844444444451</v>
      </c>
      <c r="J20" s="9">
        <f>($G20-$C$36)^2</f>
        <v>1946.4475116861231</v>
      </c>
      <c r="K20" s="9">
        <f>($C20-$G20)^2</f>
        <v>25.147931669036346</v>
      </c>
      <c r="R20" s="44"/>
      <c r="S20" s="44"/>
      <c r="T20" s="44"/>
      <c r="U20" s="44"/>
      <c r="V20" s="44"/>
      <c r="W20" s="44"/>
      <c r="X20" s="38"/>
      <c r="Y20" s="38"/>
      <c r="Z20" s="38"/>
      <c r="AA20" s="38"/>
      <c r="AB20" s="38"/>
      <c r="AC20" s="38"/>
    </row>
    <row r="21" spans="1:29" ht="15" customHeight="1" x14ac:dyDescent="0.25">
      <c r="A21" s="3">
        <v>2</v>
      </c>
      <c r="B21" s="9">
        <v>4</v>
      </c>
      <c r="C21" s="9">
        <v>31</v>
      </c>
      <c r="D21" s="9">
        <f>$B21^2</f>
        <v>16</v>
      </c>
      <c r="E21" s="9">
        <f>$C21^2</f>
        <v>961</v>
      </c>
      <c r="F21" s="9">
        <f>$B21*$C21</f>
        <v>124</v>
      </c>
      <c r="G21" s="9">
        <f>$E$38+$E$39*B21</f>
        <v>35.484014569000415</v>
      </c>
      <c r="H21" s="9">
        <f>($G21-$C21)^2</f>
        <v>20.106386655007977</v>
      </c>
      <c r="I21" s="9">
        <f>($C21-$C$36)^2</f>
        <v>1860.484444444445</v>
      </c>
      <c r="J21" s="9">
        <f>($G21-$C$36)^2</f>
        <v>1493.7698409470172</v>
      </c>
      <c r="K21" s="9">
        <f>($C21-$G21)^2</f>
        <v>20.106386655007977</v>
      </c>
      <c r="R21" s="44" t="s">
        <v>43</v>
      </c>
      <c r="S21" s="44"/>
      <c r="T21" s="44"/>
      <c r="U21" s="44"/>
      <c r="V21" s="44"/>
      <c r="W21" s="44"/>
      <c r="X21" s="38" t="s">
        <v>107</v>
      </c>
      <c r="Y21" s="38"/>
      <c r="Z21" s="38"/>
      <c r="AA21" s="38"/>
      <c r="AB21" s="38"/>
      <c r="AC21" s="38"/>
    </row>
    <row r="22" spans="1:29" ht="15" customHeight="1" x14ac:dyDescent="0.25">
      <c r="A22" s="3">
        <v>3</v>
      </c>
      <c r="B22" s="9">
        <v>6</v>
      </c>
      <c r="C22" s="9">
        <v>51</v>
      </c>
      <c r="D22" s="9">
        <f>$B22^2</f>
        <v>36</v>
      </c>
      <c r="E22" s="9">
        <f>$C22^2</f>
        <v>2601</v>
      </c>
      <c r="F22" s="9">
        <f>$B22*$C22</f>
        <v>306</v>
      </c>
      <c r="G22" s="9">
        <f>$E$38+$E$39*B22</f>
        <v>46.422501011736145</v>
      </c>
      <c r="H22" s="9">
        <f>($G22-$C22)^2</f>
        <v>20.953496987556615</v>
      </c>
      <c r="I22" s="9">
        <f>($C22-$C$36)^2</f>
        <v>535.15111111111139</v>
      </c>
      <c r="J22" s="9">
        <f>($G22-$C$36)^2</f>
        <v>767.89022795567575</v>
      </c>
      <c r="K22" s="9">
        <f>($C22-$G22)^2</f>
        <v>20.953496987556615</v>
      </c>
      <c r="R22" s="44"/>
      <c r="S22" s="44"/>
      <c r="T22" s="44"/>
      <c r="U22" s="44"/>
      <c r="V22" s="44"/>
      <c r="W22" s="44"/>
      <c r="X22" s="38"/>
      <c r="Y22" s="38"/>
      <c r="Z22" s="38"/>
      <c r="AA22" s="38"/>
      <c r="AB22" s="38"/>
      <c r="AC22" s="38"/>
    </row>
    <row r="23" spans="1:29" x14ac:dyDescent="0.25">
      <c r="A23" s="3">
        <v>4</v>
      </c>
      <c r="B23" s="9">
        <v>9</v>
      </c>
      <c r="C23" s="9">
        <v>66</v>
      </c>
      <c r="D23" s="9">
        <f>$B23^2</f>
        <v>81</v>
      </c>
      <c r="E23" s="9">
        <f>$C23^2</f>
        <v>4356</v>
      </c>
      <c r="F23" s="9">
        <f>$B23*$C23</f>
        <v>594</v>
      </c>
      <c r="G23" s="9">
        <f>$E$38+$E$39*B23</f>
        <v>62.830230675839751</v>
      </c>
      <c r="H23" s="9">
        <f>($G23-$C23)^2</f>
        <v>10.047437568387323</v>
      </c>
      <c r="I23" s="9">
        <f>($C23-$C$36)^2</f>
        <v>66.15111111111122</v>
      </c>
      <c r="J23" s="9">
        <f>($G23-$C$36)^2</f>
        <v>127.76012968583863</v>
      </c>
      <c r="K23" s="9">
        <f>($C23-$G23)^2</f>
        <v>10.047437568387323</v>
      </c>
      <c r="L23" s="13"/>
      <c r="M23" s="13"/>
      <c r="R23" s="44"/>
      <c r="S23" s="44"/>
      <c r="T23" s="44"/>
      <c r="U23" s="44"/>
      <c r="V23" s="44"/>
      <c r="W23" s="44"/>
      <c r="X23" s="38"/>
      <c r="Y23" s="38"/>
      <c r="Z23" s="38"/>
      <c r="AA23" s="38"/>
      <c r="AB23" s="38"/>
      <c r="AC23" s="38"/>
    </row>
    <row r="24" spans="1:29" x14ac:dyDescent="0.25">
      <c r="A24" s="3">
        <v>5</v>
      </c>
      <c r="B24" s="9">
        <v>11</v>
      </c>
      <c r="C24" s="9">
        <v>80</v>
      </c>
      <c r="D24" s="9">
        <f>$B24^2</f>
        <v>121</v>
      </c>
      <c r="E24" s="9">
        <f>$C24^2</f>
        <v>6400</v>
      </c>
      <c r="F24" s="9">
        <f>$B24*$C24</f>
        <v>880</v>
      </c>
      <c r="G24" s="9">
        <f>$E$38+$E$39*B24</f>
        <v>73.768717118575481</v>
      </c>
      <c r="H24" s="9">
        <f>($G24-$C24)^2</f>
        <v>38.828886348334258</v>
      </c>
      <c r="I24" s="9">
        <f>($C24-$C$36)^2</f>
        <v>34.417777777777701</v>
      </c>
      <c r="J24" s="9">
        <f>($G24-$C$36)^2</f>
        <v>0.1329449840643494</v>
      </c>
      <c r="K24" s="9">
        <f>($C24-$G24)^2</f>
        <v>38.828886348334258</v>
      </c>
      <c r="L24" s="14"/>
      <c r="M24" s="14"/>
      <c r="R24" s="44"/>
      <c r="S24" s="44"/>
      <c r="T24" s="44"/>
      <c r="U24" s="44"/>
      <c r="V24" s="44"/>
      <c r="W24" s="44"/>
      <c r="X24" s="38"/>
      <c r="Y24" s="38"/>
      <c r="Z24" s="38"/>
      <c r="AA24" s="38"/>
      <c r="AB24" s="38"/>
      <c r="AC24" s="38"/>
    </row>
    <row r="25" spans="1:29" x14ac:dyDescent="0.25">
      <c r="A25" s="3">
        <v>6</v>
      </c>
      <c r="B25" s="9">
        <v>15</v>
      </c>
      <c r="C25" s="9">
        <v>97</v>
      </c>
      <c r="D25" s="9">
        <f>$B25^2</f>
        <v>225</v>
      </c>
      <c r="E25" s="9">
        <f>$C25^2</f>
        <v>9409</v>
      </c>
      <c r="F25" s="9">
        <f>$B25*$C25</f>
        <v>1455</v>
      </c>
      <c r="G25" s="9">
        <f>$E$38+$E$39*B25</f>
        <v>95.645690004046955</v>
      </c>
      <c r="H25" s="9">
        <f>($G25-$C25)^2</f>
        <v>1.8341555651383372</v>
      </c>
      <c r="I25" s="9">
        <f>($C25-$C$36)^2</f>
        <v>522.88444444444417</v>
      </c>
      <c r="J25" s="9">
        <f>($G25-$C$36)^2</f>
        <v>462.78148952799654</v>
      </c>
      <c r="K25" s="9">
        <f>($C25-$G25)^2</f>
        <v>1.8341555651383372</v>
      </c>
      <c r="L25" s="15"/>
      <c r="M25" s="15"/>
      <c r="R25" s="44"/>
      <c r="S25" s="44"/>
      <c r="T25" s="44"/>
      <c r="U25" s="44"/>
      <c r="V25" s="44"/>
      <c r="W25" s="44"/>
      <c r="X25" s="38"/>
      <c r="Y25" s="38"/>
      <c r="Z25" s="38"/>
      <c r="AA25" s="38"/>
      <c r="AB25" s="38"/>
      <c r="AC25" s="38"/>
    </row>
    <row r="26" spans="1:29" x14ac:dyDescent="0.25">
      <c r="A26" s="3">
        <v>7</v>
      </c>
      <c r="B26" s="9">
        <v>17</v>
      </c>
      <c r="C26" s="9">
        <v>98</v>
      </c>
      <c r="D26" s="9">
        <f>$B26^2</f>
        <v>289</v>
      </c>
      <c r="E26" s="9">
        <f>$C26^2</f>
        <v>9604</v>
      </c>
      <c r="F26" s="9">
        <f>$B26*$C26</f>
        <v>1666</v>
      </c>
      <c r="G26" s="9">
        <f>$E$38+$E$39*B26</f>
        <v>106.58417644678268</v>
      </c>
      <c r="H26" s="9">
        <f>($G26-$C26)^2</f>
        <v>73.688085269498472</v>
      </c>
      <c r="I26" s="9">
        <f>($C26-$C$36)^2</f>
        <v>569.61777777777741</v>
      </c>
      <c r="J26" s="9">
        <f>($G26-$C$36)^2</f>
        <v>1053.0572187737023</v>
      </c>
      <c r="K26" s="9">
        <f>($C26-$G26)^2</f>
        <v>73.688085269498472</v>
      </c>
      <c r="L26" s="15"/>
      <c r="M26" s="15"/>
      <c r="R26" s="44" t="s">
        <v>50</v>
      </c>
      <c r="S26" s="44"/>
      <c r="T26" s="44"/>
      <c r="U26" s="44"/>
      <c r="V26" s="44"/>
      <c r="W26" s="44"/>
      <c r="X26" s="38" t="s">
        <v>108</v>
      </c>
      <c r="Y26" s="38"/>
      <c r="Z26" s="38"/>
      <c r="AA26" s="38"/>
      <c r="AB26" s="38"/>
      <c r="AC26" s="38"/>
    </row>
    <row r="27" spans="1:29" x14ac:dyDescent="0.25">
      <c r="A27" s="3">
        <v>8</v>
      </c>
      <c r="B27" s="9">
        <v>6</v>
      </c>
      <c r="C27" s="9">
        <v>50</v>
      </c>
      <c r="D27" s="9">
        <f>$B27^2</f>
        <v>36</v>
      </c>
      <c r="E27" s="9">
        <f>$C27^2</f>
        <v>2500</v>
      </c>
      <c r="F27" s="9">
        <f>$B27*$C27</f>
        <v>300</v>
      </c>
      <c r="G27" s="9">
        <f>$E$38+$E$39*B27</f>
        <v>46.422501011736145</v>
      </c>
      <c r="H27" s="9">
        <f>($G27-$C27)^2</f>
        <v>12.798499011028907</v>
      </c>
      <c r="I27" s="9">
        <f>($C27-$C$36)^2</f>
        <v>582.41777777777804</v>
      </c>
      <c r="J27" s="9">
        <f>($G27-$C$36)^2</f>
        <v>767.89022795567575</v>
      </c>
      <c r="K27" s="9">
        <f>($C27-$G27)^2</f>
        <v>12.798499011028907</v>
      </c>
      <c r="L27" s="15"/>
      <c r="M27" s="15"/>
      <c r="R27" s="44"/>
      <c r="S27" s="44"/>
      <c r="T27" s="44"/>
      <c r="U27" s="44"/>
      <c r="V27" s="44"/>
      <c r="W27" s="44"/>
      <c r="X27" s="38"/>
      <c r="Y27" s="38"/>
      <c r="Z27" s="38"/>
      <c r="AA27" s="38"/>
      <c r="AB27" s="38"/>
      <c r="AC27" s="38"/>
    </row>
    <row r="28" spans="1:29" x14ac:dyDescent="0.25">
      <c r="A28" s="3">
        <v>9</v>
      </c>
      <c r="B28" s="9">
        <v>8</v>
      </c>
      <c r="C28" s="9">
        <v>53</v>
      </c>
      <c r="D28" s="9">
        <f>$B28^2</f>
        <v>64</v>
      </c>
      <c r="E28" s="9">
        <f>$C28^2</f>
        <v>2809</v>
      </c>
      <c r="F28" s="9">
        <f>$B28*$C28</f>
        <v>424</v>
      </c>
      <c r="G28" s="9">
        <f>$E$38+$E$39*B28</f>
        <v>57.360987454471882</v>
      </c>
      <c r="H28" s="9">
        <f>($G28-$C28)^2</f>
        <v>19.018211578061145</v>
      </c>
      <c r="I28" s="9">
        <f>($C28-$C$36)^2</f>
        <v>446.61777777777803</v>
      </c>
      <c r="J28" s="9">
        <f>($G28-$C$36)^2</f>
        <v>281.31158628016095</v>
      </c>
      <c r="K28" s="9">
        <f>($C28-$G28)^2</f>
        <v>19.018211578061145</v>
      </c>
      <c r="L28" s="15"/>
      <c r="M28" s="15"/>
      <c r="R28" s="44"/>
      <c r="S28" s="44"/>
      <c r="T28" s="44"/>
      <c r="U28" s="44"/>
      <c r="V28" s="44"/>
      <c r="W28" s="44"/>
      <c r="X28" s="38"/>
      <c r="Y28" s="38"/>
      <c r="Z28" s="38"/>
      <c r="AA28" s="38"/>
      <c r="AB28" s="38"/>
      <c r="AC28" s="38"/>
    </row>
    <row r="29" spans="1:29" x14ac:dyDescent="0.25">
      <c r="A29" s="3">
        <v>10</v>
      </c>
      <c r="B29" s="9">
        <v>21</v>
      </c>
      <c r="C29" s="9">
        <v>118</v>
      </c>
      <c r="D29" s="9">
        <f>$B29^2</f>
        <v>441</v>
      </c>
      <c r="E29" s="9">
        <f>$C29^2</f>
        <v>13924</v>
      </c>
      <c r="F29" s="9">
        <f>$B29*$C29</f>
        <v>2478</v>
      </c>
      <c r="G29" s="9">
        <f>$E$38+$E$39*B29</f>
        <v>128.46114933225414</v>
      </c>
      <c r="H29" s="9">
        <f>($G29-$C29)^2</f>
        <v>109.43564535172119</v>
      </c>
      <c r="I29" s="9">
        <f>($C29-$C$36)^2</f>
        <v>1924.2844444444438</v>
      </c>
      <c r="J29" s="9">
        <f>($G29-$C$36)^2</f>
        <v>2951.5115912125948</v>
      </c>
      <c r="K29" s="9">
        <f>($C29-$G29)^2</f>
        <v>109.43564535172119</v>
      </c>
      <c r="L29" s="15"/>
      <c r="M29" s="15"/>
      <c r="R29" s="44" t="s">
        <v>44</v>
      </c>
      <c r="S29" s="44"/>
      <c r="T29" s="44"/>
      <c r="U29" s="44"/>
      <c r="V29" s="44"/>
      <c r="W29" s="44"/>
      <c r="X29" s="36" t="s">
        <v>109</v>
      </c>
      <c r="Y29" s="36"/>
      <c r="Z29" s="36"/>
      <c r="AA29" s="36"/>
      <c r="AB29" s="36"/>
      <c r="AC29" s="36"/>
    </row>
    <row r="30" spans="1:29" x14ac:dyDescent="0.25">
      <c r="A30" s="3">
        <v>11</v>
      </c>
      <c r="B30" s="9">
        <v>25</v>
      </c>
      <c r="C30" s="9">
        <v>149</v>
      </c>
      <c r="D30" s="9">
        <f>$B30^2</f>
        <v>625</v>
      </c>
      <c r="E30" s="9">
        <f>$C30^2</f>
        <v>22201</v>
      </c>
      <c r="F30" s="9">
        <f>$B30*$C30</f>
        <v>3725</v>
      </c>
      <c r="G30" s="9">
        <f>$E$38+$E$39*B30</f>
        <v>150.33812221772564</v>
      </c>
      <c r="H30" s="9">
        <f>($G30-$C30)^2</f>
        <v>1.7905710695709862</v>
      </c>
      <c r="I30" s="9">
        <f>($C30-$C$36)^2</f>
        <v>5605.0177777777772</v>
      </c>
      <c r="J30" s="9">
        <f>($G30-$C$36)^2</f>
        <v>5807.1698489148002</v>
      </c>
      <c r="K30" s="9">
        <f>($C30-$G30)^2</f>
        <v>1.7905710695709862</v>
      </c>
      <c r="L30" s="15"/>
      <c r="M30" s="15"/>
      <c r="R30" s="44"/>
      <c r="S30" s="44"/>
      <c r="T30" s="44"/>
      <c r="U30" s="44"/>
      <c r="V30" s="44"/>
      <c r="W30" s="44"/>
      <c r="X30" s="36"/>
      <c r="Y30" s="36"/>
      <c r="Z30" s="36"/>
      <c r="AA30" s="36"/>
      <c r="AB30" s="36"/>
      <c r="AC30" s="36"/>
    </row>
    <row r="31" spans="1:29" x14ac:dyDescent="0.25">
      <c r="A31" s="3">
        <v>12</v>
      </c>
      <c r="B31" s="9">
        <v>1</v>
      </c>
      <c r="C31" s="9">
        <v>15</v>
      </c>
      <c r="D31" s="9">
        <f>$B31^2</f>
        <v>1</v>
      </c>
      <c r="E31" s="9">
        <f>$C31^2</f>
        <v>225</v>
      </c>
      <c r="F31" s="9">
        <f>$B31*$C31</f>
        <v>15</v>
      </c>
      <c r="G31" s="9">
        <f>$E$38+$E$39*B31</f>
        <v>19.076284904896816</v>
      </c>
      <c r="H31" s="9">
        <f>($G31-$C31)^2</f>
        <v>16.616098625889649</v>
      </c>
      <c r="I31" s="9">
        <f>($C31-$C$36)^2</f>
        <v>3496.7511111111121</v>
      </c>
      <c r="J31" s="9">
        <f>($G31-$C$36)^2</f>
        <v>3031.2785816512046</v>
      </c>
      <c r="K31" s="9">
        <f>($C31-$G31)^2</f>
        <v>16.616098625889649</v>
      </c>
      <c r="L31" s="15"/>
      <c r="M31" s="15"/>
      <c r="R31" s="44"/>
      <c r="S31" s="44"/>
      <c r="T31" s="44"/>
      <c r="U31" s="44"/>
      <c r="V31" s="44"/>
      <c r="W31" s="44"/>
      <c r="X31" s="36"/>
      <c r="Y31" s="36"/>
      <c r="Z31" s="36"/>
      <c r="AA31" s="36"/>
      <c r="AB31" s="36"/>
      <c r="AC31" s="36"/>
    </row>
    <row r="32" spans="1:29" x14ac:dyDescent="0.25">
      <c r="A32" s="3">
        <v>13</v>
      </c>
      <c r="B32" s="9">
        <v>14</v>
      </c>
      <c r="C32" s="9">
        <v>94</v>
      </c>
      <c r="D32" s="9">
        <f>$B32^2</f>
        <v>196</v>
      </c>
      <c r="E32" s="9">
        <f>$C32^2</f>
        <v>8836</v>
      </c>
      <c r="F32" s="9">
        <f>$B32*$C32</f>
        <v>1316</v>
      </c>
      <c r="G32" s="9">
        <f>$E$38+$E$39*B32</f>
        <v>90.176446782679079</v>
      </c>
      <c r="H32" s="9">
        <f>($G32-$C32)^2</f>
        <v>14.619559205685164</v>
      </c>
      <c r="I32" s="9">
        <f>($C32-$C$36)^2</f>
        <v>394.68444444444418</v>
      </c>
      <c r="J32" s="9">
        <f>($G32-$C$36)^2</f>
        <v>257.38148914857817</v>
      </c>
      <c r="K32" s="9">
        <f>($C32-$G32)^2</f>
        <v>14.619559205685164</v>
      </c>
      <c r="L32" s="15"/>
      <c r="M32" s="15"/>
      <c r="R32" s="44"/>
      <c r="S32" s="44"/>
      <c r="T32" s="44"/>
      <c r="U32" s="44"/>
      <c r="V32" s="44"/>
      <c r="W32" s="44"/>
      <c r="X32" s="36"/>
      <c r="Y32" s="36"/>
      <c r="Z32" s="36"/>
      <c r="AA32" s="36"/>
      <c r="AB32" s="36"/>
      <c r="AC32" s="36"/>
    </row>
    <row r="33" spans="1:29" x14ac:dyDescent="0.25">
      <c r="A33" s="3">
        <v>14</v>
      </c>
      <c r="B33" s="9">
        <v>16</v>
      </c>
      <c r="C33" s="9">
        <v>117</v>
      </c>
      <c r="D33" s="9">
        <f>$B33^2</f>
        <v>256</v>
      </c>
      <c r="E33" s="9">
        <f>$C33^2</f>
        <v>13689</v>
      </c>
      <c r="F33" s="9">
        <f>$B33*$C33</f>
        <v>1872</v>
      </c>
      <c r="G33" s="9">
        <f>$E$38+$E$39*B33</f>
        <v>101.11493322541482</v>
      </c>
      <c r="H33" s="9">
        <f>($G33-$C33)^2</f>
        <v>252.33534643303014</v>
      </c>
      <c r="I33" s="9">
        <f>($C33-$C$36)^2</f>
        <v>1837.5511111111105</v>
      </c>
      <c r="J33" s="9">
        <f>($G33-$C$36)^2</f>
        <v>728.00673273637119</v>
      </c>
      <c r="K33" s="9">
        <f>($C33-$G33)^2</f>
        <v>252.33534643303014</v>
      </c>
      <c r="L33" s="15"/>
      <c r="M33" s="15"/>
      <c r="R33" s="44"/>
      <c r="S33" s="44"/>
      <c r="T33" s="44"/>
      <c r="U33" s="44"/>
      <c r="V33" s="44"/>
      <c r="W33" s="44"/>
      <c r="X33" s="36"/>
      <c r="Y33" s="36"/>
      <c r="Z33" s="36"/>
      <c r="AA33" s="36"/>
      <c r="AB33" s="36"/>
      <c r="AC33" s="36"/>
    </row>
    <row r="34" spans="1:29" x14ac:dyDescent="0.25">
      <c r="A34" s="3">
        <v>15</v>
      </c>
      <c r="B34" s="9">
        <v>10</v>
      </c>
      <c r="C34" s="9">
        <v>68</v>
      </c>
      <c r="D34" s="9">
        <f>$B34^2</f>
        <v>100</v>
      </c>
      <c r="E34" s="9">
        <f>$C34^2</f>
        <v>4624</v>
      </c>
      <c r="F34" s="9">
        <f>$B34*$C34</f>
        <v>680</v>
      </c>
      <c r="G34" s="9">
        <f>$E$38+$E$39*B34</f>
        <v>68.299473897207619</v>
      </c>
      <c r="H34" s="9">
        <f>($G34-$C34)^2</f>
        <v>8.9684615108719667E-2</v>
      </c>
      <c r="I34" s="9">
        <f>($C34-$C$36)^2</f>
        <v>37.61777777777786</v>
      </c>
      <c r="J34" s="9">
        <f>($G34-$C$36)^2</f>
        <v>34.033915920473113</v>
      </c>
      <c r="K34" s="9">
        <f>($C34-$G34)^2</f>
        <v>8.9684615108719667E-2</v>
      </c>
      <c r="L34" s="15"/>
      <c r="M34" s="15"/>
      <c r="R34" s="44"/>
      <c r="S34" s="44"/>
      <c r="T34" s="44"/>
      <c r="U34" s="44"/>
      <c r="V34" s="44"/>
      <c r="W34" s="44"/>
      <c r="X34" s="36"/>
      <c r="Y34" s="36"/>
      <c r="Z34" s="36"/>
      <c r="AA34" s="36"/>
      <c r="AB34" s="36"/>
      <c r="AC34" s="36"/>
    </row>
    <row r="35" spans="1:29" x14ac:dyDescent="0.25">
      <c r="A35" s="1" t="s">
        <v>62</v>
      </c>
      <c r="B35" s="12"/>
      <c r="C35" s="10"/>
      <c r="D35" s="9">
        <f>SUM($D$20:$D$34)</f>
        <v>2496</v>
      </c>
      <c r="E35" s="9">
        <f>SUM($E$20:$E$34)</f>
        <v>102764</v>
      </c>
      <c r="F35" s="10"/>
      <c r="G35" s="10"/>
      <c r="H35" s="9">
        <f>SUM($H$20:$H$34)</f>
        <v>617.30999595305525</v>
      </c>
      <c r="I35" s="9">
        <f>SUM($I$20:$I$34)</f>
        <v>20327.733333333334</v>
      </c>
      <c r="J35" s="9">
        <f>SUM($J$20:$J$34)</f>
        <v>19710.423337380278</v>
      </c>
      <c r="K35" s="9">
        <f>SUM($K$20:$K$34)</f>
        <v>617.30999595305525</v>
      </c>
      <c r="L35" s="15"/>
      <c r="M35" s="15"/>
      <c r="R35" s="44" t="s">
        <v>47</v>
      </c>
      <c r="S35" s="44"/>
      <c r="T35" s="44"/>
      <c r="U35" s="44"/>
      <c r="V35" s="44"/>
      <c r="W35" s="44"/>
      <c r="X35" s="36" t="s">
        <v>104</v>
      </c>
      <c r="Y35" s="36"/>
      <c r="Z35" s="36"/>
      <c r="AA35" s="36"/>
      <c r="AB35" s="36"/>
      <c r="AC35" s="36"/>
    </row>
    <row r="36" spans="1:29" x14ac:dyDescent="0.25">
      <c r="A36" s="1" t="s">
        <v>63</v>
      </c>
      <c r="B36" s="9">
        <f>AVERAGE($B$20:$B$34)</f>
        <v>11.066666666666666</v>
      </c>
      <c r="C36" s="9">
        <f>AVERAGE($C$20:$C$34)</f>
        <v>74.13333333333334</v>
      </c>
      <c r="D36" s="9">
        <f>AVERAGE($D$20:$D$34)</f>
        <v>166.4</v>
      </c>
      <c r="E36" s="9">
        <f>AVERAGE($E$20:$E$34)</f>
        <v>6850.9333333333334</v>
      </c>
      <c r="F36" s="9">
        <f>AVERAGE($F$20:$F$34)</f>
        <v>1060.6666666666667</v>
      </c>
      <c r="G36" s="9">
        <f>AVERAGE($G$20:$G$34)</f>
        <v>74.133333333333368</v>
      </c>
      <c r="H36" s="10"/>
      <c r="I36" s="10"/>
      <c r="J36" s="10"/>
      <c r="K36" s="10"/>
      <c r="L36" s="15"/>
      <c r="M36" s="15"/>
      <c r="R36" s="44"/>
      <c r="S36" s="44"/>
      <c r="T36" s="44"/>
      <c r="U36" s="44"/>
      <c r="V36" s="44"/>
      <c r="W36" s="44"/>
      <c r="X36" s="36"/>
      <c r="Y36" s="36"/>
      <c r="Z36" s="36"/>
      <c r="AA36" s="36"/>
      <c r="AB36" s="36"/>
      <c r="AC36" s="36"/>
    </row>
    <row r="37" spans="1:29" x14ac:dyDescent="0.25">
      <c r="L37" s="15"/>
      <c r="M37" s="15"/>
      <c r="R37" s="44"/>
      <c r="S37" s="44"/>
      <c r="T37" s="44"/>
      <c r="U37" s="44"/>
      <c r="V37" s="44"/>
      <c r="W37" s="44"/>
      <c r="X37" s="36"/>
      <c r="Y37" s="36"/>
      <c r="Z37" s="36"/>
      <c r="AA37" s="36"/>
      <c r="AB37" s="36"/>
      <c r="AC37" s="36"/>
    </row>
    <row r="38" spans="1:29" x14ac:dyDescent="0.25">
      <c r="A38" s="29" t="s">
        <v>67</v>
      </c>
      <c r="B38" s="29"/>
      <c r="C38" s="29"/>
      <c r="D38" s="11" t="s">
        <v>68</v>
      </c>
      <c r="E38" s="34">
        <f>$C$36-$E$39*$B$36</f>
        <v>13.607041683528948</v>
      </c>
      <c r="F38" s="34"/>
      <c r="L38" s="15"/>
      <c r="M38" s="15"/>
      <c r="R38" s="44"/>
      <c r="S38" s="44"/>
      <c r="T38" s="44"/>
      <c r="U38" s="44"/>
      <c r="V38" s="44"/>
      <c r="W38" s="44"/>
      <c r="X38" s="36"/>
      <c r="Y38" s="36"/>
      <c r="Z38" s="36"/>
      <c r="AA38" s="36"/>
      <c r="AB38" s="36"/>
      <c r="AC38" s="36"/>
    </row>
    <row r="39" spans="1:29" x14ac:dyDescent="0.25">
      <c r="A39" s="29"/>
      <c r="B39" s="29"/>
      <c r="C39" s="29"/>
      <c r="D39" s="5" t="s">
        <v>69</v>
      </c>
      <c r="E39" s="26">
        <f>($F$36-$B$36*$C$36)/($D$36-$B$36^2)</f>
        <v>5.4692432213678668</v>
      </c>
      <c r="F39" s="26"/>
      <c r="L39" s="15"/>
      <c r="M39" s="15"/>
      <c r="R39" s="44"/>
      <c r="S39" s="44"/>
      <c r="T39" s="44"/>
      <c r="U39" s="44"/>
      <c r="V39" s="44"/>
      <c r="W39" s="44"/>
      <c r="X39" s="36"/>
      <c r="Y39" s="36"/>
      <c r="Z39" s="36"/>
      <c r="AA39" s="36"/>
      <c r="AB39" s="36"/>
      <c r="AC39" s="36"/>
    </row>
    <row r="40" spans="1:29" x14ac:dyDescent="0.25">
      <c r="A40" s="16" t="s">
        <v>71</v>
      </c>
      <c r="B40" s="16"/>
      <c r="C40" s="16"/>
      <c r="D40" s="5" t="s">
        <v>72</v>
      </c>
      <c r="E40" s="26" cm="1">
        <f t="array" ref="E40">SQRT(SUM((G20:G34-C20:C34)^2))/$A$34</f>
        <v>1.6563815931160244</v>
      </c>
      <c r="F40" s="26"/>
      <c r="L40" s="15"/>
      <c r="M40" s="15"/>
      <c r="R40" s="44"/>
      <c r="S40" s="44"/>
      <c r="T40" s="44"/>
      <c r="U40" s="44"/>
      <c r="V40" s="44"/>
      <c r="W40" s="44"/>
      <c r="X40" s="36"/>
      <c r="Y40" s="36"/>
      <c r="Z40" s="36"/>
      <c r="AA40" s="36"/>
      <c r="AB40" s="36"/>
      <c r="AC40" s="36"/>
    </row>
    <row r="41" spans="1:29" ht="15" customHeight="1" x14ac:dyDescent="0.25">
      <c r="A41" s="16" t="s">
        <v>73</v>
      </c>
      <c r="B41" s="16"/>
      <c r="C41" s="16"/>
      <c r="D41" s="5" t="s">
        <v>74</v>
      </c>
      <c r="E41" s="33" cm="1">
        <f t="array" ref="E41">(1/$A$34)*SUM(ABS(($C$20:$C$34-$G$20:$G$34)/($C$20:$C$34)))</f>
        <v>9.1102287831444612E-2</v>
      </c>
      <c r="F41" s="33"/>
      <c r="L41" s="15"/>
      <c r="M41" s="15"/>
      <c r="R41" s="44" t="s">
        <v>48</v>
      </c>
      <c r="S41" s="44"/>
      <c r="T41" s="44"/>
      <c r="U41" s="44"/>
      <c r="V41" s="44"/>
      <c r="W41" s="44"/>
      <c r="X41" s="38" t="s">
        <v>119</v>
      </c>
      <c r="Y41" s="38"/>
      <c r="Z41" s="38"/>
      <c r="AA41" s="38"/>
      <c r="AB41" s="38"/>
      <c r="AC41" s="38"/>
    </row>
    <row r="42" spans="1:29" x14ac:dyDescent="0.25">
      <c r="A42" s="16" t="s">
        <v>75</v>
      </c>
      <c r="B42" s="16"/>
      <c r="C42" s="16"/>
      <c r="D42" s="5" t="s">
        <v>77</v>
      </c>
      <c r="E42" s="33">
        <f>1-($H$35/$I$35)</f>
        <v>0.96963212839176749</v>
      </c>
      <c r="F42" s="33"/>
      <c r="R42" s="44"/>
      <c r="S42" s="44"/>
      <c r="T42" s="44"/>
      <c r="U42" s="44"/>
      <c r="V42" s="44"/>
      <c r="W42" s="44"/>
      <c r="X42" s="38"/>
      <c r="Y42" s="38"/>
      <c r="Z42" s="38"/>
      <c r="AA42" s="38"/>
      <c r="AB42" s="38"/>
      <c r="AC42" s="38"/>
    </row>
    <row r="43" spans="1:29" ht="15" customHeight="1" x14ac:dyDescent="0.25">
      <c r="A43" s="27" t="s">
        <v>78</v>
      </c>
      <c r="B43" s="18"/>
      <c r="C43" s="19"/>
      <c r="D43" s="5" t="s">
        <v>79</v>
      </c>
      <c r="E43" s="26">
        <f>$J$35/$K$35</f>
        <v>31.929538589359247</v>
      </c>
      <c r="F43" s="26"/>
      <c r="R43" s="44"/>
      <c r="S43" s="44"/>
      <c r="T43" s="44"/>
      <c r="U43" s="44"/>
      <c r="V43" s="44"/>
      <c r="W43" s="44"/>
      <c r="X43" s="38"/>
      <c r="Y43" s="38"/>
      <c r="Z43" s="38"/>
      <c r="AA43" s="38"/>
      <c r="AB43" s="38"/>
      <c r="AC43" s="38"/>
    </row>
    <row r="44" spans="1:29" x14ac:dyDescent="0.25">
      <c r="A44" s="28"/>
      <c r="B44" s="22"/>
      <c r="C44" s="23"/>
      <c r="D44" s="80" t="s">
        <v>95</v>
      </c>
      <c r="E44" s="81">
        <f>SQRT($E$43)</f>
        <v>5.650622849682966</v>
      </c>
      <c r="F44" s="81"/>
      <c r="R44" s="44"/>
      <c r="S44" s="44"/>
      <c r="T44" s="44"/>
      <c r="U44" s="44"/>
      <c r="V44" s="44"/>
      <c r="W44" s="44"/>
      <c r="X44" s="38"/>
      <c r="Y44" s="38"/>
      <c r="Z44" s="38"/>
      <c r="AA44" s="38"/>
      <c r="AB44" s="38"/>
      <c r="AC44" s="38"/>
    </row>
    <row r="45" spans="1:29" ht="15" customHeight="1" x14ac:dyDescent="0.25">
      <c r="A45" s="16" t="s">
        <v>80</v>
      </c>
      <c r="B45" s="16"/>
      <c r="C45" s="16"/>
      <c r="D45" s="5" t="s">
        <v>81</v>
      </c>
      <c r="E45" s="26">
        <f>($E$42/(1-$E$42))*(($A$34-1-1)/1)</f>
        <v>415.08400166167041</v>
      </c>
      <c r="F45" s="26"/>
      <c r="R45" s="44" t="s">
        <v>49</v>
      </c>
      <c r="S45" s="44"/>
      <c r="T45" s="44"/>
      <c r="U45" s="44"/>
      <c r="V45" s="44"/>
      <c r="W45" s="44"/>
      <c r="X45" s="38" t="s">
        <v>129</v>
      </c>
      <c r="Y45" s="38"/>
      <c r="Z45" s="38"/>
      <c r="AA45" s="38"/>
      <c r="AB45" s="38"/>
      <c r="AC45" s="38"/>
    </row>
    <row r="46" spans="1:29" x14ac:dyDescent="0.25">
      <c r="A46" s="16"/>
      <c r="B46" s="16"/>
      <c r="C46" s="16"/>
      <c r="D46" s="5" t="s">
        <v>82</v>
      </c>
      <c r="E46" s="31">
        <v>4.67</v>
      </c>
      <c r="F46" s="32"/>
      <c r="R46" s="44"/>
      <c r="S46" s="44"/>
      <c r="T46" s="44"/>
      <c r="U46" s="44"/>
      <c r="V46" s="44"/>
      <c r="W46" s="44"/>
      <c r="X46" s="38"/>
      <c r="Y46" s="38"/>
      <c r="Z46" s="38"/>
      <c r="AA46" s="38"/>
      <c r="AB46" s="38"/>
      <c r="AC46" s="38"/>
    </row>
    <row r="47" spans="1:29" x14ac:dyDescent="0.25">
      <c r="A47" s="29" t="s">
        <v>110</v>
      </c>
      <c r="B47" s="29"/>
      <c r="C47" s="29"/>
      <c r="D47" s="24" t="s">
        <v>101</v>
      </c>
      <c r="E47" s="25"/>
      <c r="F47" s="7" t="b">
        <f>$E$45&gt;$E$46</f>
        <v>1</v>
      </c>
      <c r="R47" s="44"/>
      <c r="S47" s="44"/>
      <c r="T47" s="44"/>
      <c r="U47" s="44"/>
      <c r="V47" s="44"/>
      <c r="W47" s="44"/>
      <c r="X47" s="38"/>
      <c r="Y47" s="38"/>
      <c r="Z47" s="38"/>
      <c r="AA47" s="38"/>
      <c r="AB47" s="38"/>
      <c r="AC47" s="38"/>
    </row>
    <row r="48" spans="1:29" x14ac:dyDescent="0.25">
      <c r="A48" s="29"/>
      <c r="B48" s="29"/>
      <c r="C48" s="29"/>
      <c r="D48" s="30" t="s">
        <v>83</v>
      </c>
      <c r="E48" s="30"/>
      <c r="F48" s="30"/>
      <c r="R48" s="44"/>
      <c r="S48" s="44"/>
      <c r="T48" s="44"/>
      <c r="U48" s="44"/>
      <c r="V48" s="44"/>
      <c r="W48" s="44"/>
      <c r="X48" s="38"/>
      <c r="Y48" s="38"/>
      <c r="Z48" s="38"/>
      <c r="AA48" s="38"/>
      <c r="AB48" s="38"/>
      <c r="AC48" s="38"/>
    </row>
    <row r="49" spans="1:29" x14ac:dyDescent="0.25">
      <c r="A49" s="16" t="s">
        <v>89</v>
      </c>
      <c r="B49" s="16"/>
      <c r="C49" s="16"/>
      <c r="D49" s="5" t="s">
        <v>90</v>
      </c>
      <c r="E49" s="26">
        <f>SQRT($K$35/($A$34-2))</f>
        <v>6.8909639604398727</v>
      </c>
      <c r="F49" s="26"/>
      <c r="R49" s="44"/>
      <c r="S49" s="44"/>
      <c r="T49" s="44"/>
      <c r="U49" s="44"/>
      <c r="V49" s="44"/>
      <c r="W49" s="44"/>
      <c r="X49" s="38"/>
      <c r="Y49" s="38"/>
      <c r="Z49" s="38"/>
      <c r="AA49" s="38"/>
      <c r="AB49" s="38"/>
      <c r="AC49" s="38"/>
    </row>
    <row r="50" spans="1:29" x14ac:dyDescent="0.25">
      <c r="A50" s="16" t="s">
        <v>85</v>
      </c>
      <c r="B50" s="16"/>
      <c r="C50" s="16"/>
      <c r="D50" s="5" t="s">
        <v>86</v>
      </c>
      <c r="E50" s="26">
        <f>SQRT((1-0.9851^2)/($A$34-2))</f>
        <v>4.7699371065036106E-2</v>
      </c>
      <c r="F50" s="26"/>
      <c r="R50" s="44"/>
      <c r="S50" s="44"/>
      <c r="T50" s="44"/>
      <c r="U50" s="44"/>
      <c r="V50" s="44"/>
      <c r="W50" s="44"/>
      <c r="X50" s="38"/>
      <c r="Y50" s="38"/>
      <c r="Z50" s="38"/>
      <c r="AA50" s="38"/>
      <c r="AB50" s="38"/>
      <c r="AC50" s="38"/>
    </row>
    <row r="51" spans="1:29" x14ac:dyDescent="0.25">
      <c r="A51" s="16"/>
      <c r="B51" s="16"/>
      <c r="C51" s="16"/>
      <c r="D51" s="5" t="s">
        <v>87</v>
      </c>
      <c r="E51" s="26">
        <f>$E$49/(SQRT($D$36-$B$36^2)*SQRT($A$34))</f>
        <v>0.26844742330188198</v>
      </c>
      <c r="F51" s="26"/>
    </row>
    <row r="52" spans="1:29" ht="15" customHeight="1" x14ac:dyDescent="0.25">
      <c r="A52" s="16"/>
      <c r="B52" s="16"/>
      <c r="C52" s="16"/>
      <c r="D52" s="5" t="s">
        <v>88</v>
      </c>
      <c r="E52" s="26">
        <f>$E$49*(SQRT(D35)/($A$34*SQRT($D$36-$B$36^2)))</f>
        <v>3.462867709642206</v>
      </c>
      <c r="F52" s="26"/>
    </row>
    <row r="53" spans="1:29" x14ac:dyDescent="0.25">
      <c r="A53" s="18" t="s">
        <v>91</v>
      </c>
      <c r="B53" s="18"/>
      <c r="C53" s="19"/>
      <c r="D53" s="5" t="s">
        <v>92</v>
      </c>
      <c r="E53" s="26">
        <f>$E$39/$E$51</f>
        <v>20.373610422840382</v>
      </c>
      <c r="F53" s="26"/>
    </row>
    <row r="54" spans="1:29" x14ac:dyDescent="0.25">
      <c r="A54" s="20"/>
      <c r="B54" s="20"/>
      <c r="C54" s="21"/>
      <c r="D54" s="5" t="s">
        <v>93</v>
      </c>
      <c r="E54" s="26">
        <f>$E$38/$E$52</f>
        <v>3.9294142382744583</v>
      </c>
      <c r="F54" s="26"/>
    </row>
    <row r="55" spans="1:29" x14ac:dyDescent="0.25">
      <c r="A55" s="20"/>
      <c r="B55" s="20"/>
      <c r="C55" s="21"/>
      <c r="D55" s="5" t="s">
        <v>94</v>
      </c>
      <c r="E55" s="26">
        <f>ABS(0.9851)/$E$50</f>
        <v>20.652263918886</v>
      </c>
      <c r="F55" s="26"/>
    </row>
    <row r="56" spans="1:29" x14ac:dyDescent="0.25">
      <c r="A56" s="22"/>
      <c r="B56" s="22"/>
      <c r="C56" s="23"/>
      <c r="D56" s="5" t="s">
        <v>16</v>
      </c>
      <c r="E56" s="26">
        <v>2.1602999999999999</v>
      </c>
      <c r="F56" s="26"/>
    </row>
    <row r="57" spans="1:29" x14ac:dyDescent="0.25">
      <c r="A57" s="16" t="s">
        <v>96</v>
      </c>
      <c r="B57" s="16"/>
      <c r="C57" s="16"/>
      <c r="D57" s="77" t="s">
        <v>98</v>
      </c>
      <c r="E57" s="78"/>
      <c r="F57" s="7" t="b">
        <f>$E$54&gt;$E$56</f>
        <v>1</v>
      </c>
    </row>
    <row r="58" spans="1:29" x14ac:dyDescent="0.25">
      <c r="A58" s="16"/>
      <c r="B58" s="16"/>
      <c r="C58" s="16"/>
      <c r="D58" s="17" t="s">
        <v>102</v>
      </c>
      <c r="E58" s="17"/>
      <c r="F58" s="17"/>
    </row>
    <row r="59" spans="1:29" x14ac:dyDescent="0.25">
      <c r="A59" s="16"/>
      <c r="B59" s="16"/>
      <c r="C59" s="16"/>
      <c r="D59" s="77" t="s">
        <v>99</v>
      </c>
      <c r="E59" s="78"/>
      <c r="F59" s="7" t="b">
        <f>$E$53&gt;$E$56</f>
        <v>1</v>
      </c>
    </row>
    <row r="60" spans="1:29" x14ac:dyDescent="0.25">
      <c r="A60" s="16"/>
      <c r="B60" s="16"/>
      <c r="C60" s="16"/>
      <c r="D60" s="17" t="s">
        <v>103</v>
      </c>
      <c r="E60" s="17"/>
      <c r="F60" s="17"/>
    </row>
    <row r="61" spans="1:29" x14ac:dyDescent="0.25">
      <c r="A61" s="16"/>
      <c r="B61" s="16"/>
      <c r="C61" s="16"/>
      <c r="D61" s="77" t="s">
        <v>100</v>
      </c>
      <c r="E61" s="78"/>
      <c r="F61" s="7" t="b">
        <f>$E$55&gt;$E$56</f>
        <v>1</v>
      </c>
    </row>
    <row r="62" spans="1:29" ht="15" customHeight="1" x14ac:dyDescent="0.25">
      <c r="A62" s="16"/>
      <c r="B62" s="16"/>
      <c r="C62" s="16"/>
      <c r="D62" s="17" t="s">
        <v>20</v>
      </c>
      <c r="E62" s="17"/>
      <c r="F62" s="17"/>
    </row>
    <row r="63" spans="1:29" x14ac:dyDescent="0.25">
      <c r="A63" s="29" t="s">
        <v>112</v>
      </c>
      <c r="B63" s="29"/>
      <c r="C63" s="29"/>
      <c r="D63" s="5" t="s">
        <v>114</v>
      </c>
      <c r="E63" s="67">
        <f>$E$38-$E$56*$E$52</f>
        <v>6.1262085703888909</v>
      </c>
      <c r="F63" s="35" t="b">
        <f>AND($E$63&lt;$E$38, $E$38&lt;$E$64)</f>
        <v>1</v>
      </c>
    </row>
    <row r="64" spans="1:29" ht="15" customHeight="1" x14ac:dyDescent="0.25">
      <c r="A64" s="29"/>
      <c r="B64" s="29"/>
      <c r="C64" s="29"/>
      <c r="D64" s="5" t="s">
        <v>115</v>
      </c>
      <c r="E64" s="67">
        <f>$E$38+$E$56*$E$52</f>
        <v>21.087874796669006</v>
      </c>
      <c r="F64" s="35"/>
    </row>
    <row r="65" spans="1:6" x14ac:dyDescent="0.25">
      <c r="A65" s="29" t="s">
        <v>113</v>
      </c>
      <c r="B65" s="29"/>
      <c r="C65" s="29"/>
      <c r="D65" s="5" t="s">
        <v>116</v>
      </c>
      <c r="E65" s="67">
        <f>$E$39-$E$56*$E$51</f>
        <v>4.8893162528088112</v>
      </c>
      <c r="F65" s="35" t="b">
        <f>AND($E$65&lt;$E$39, $E$39&lt;$E$66)</f>
        <v>1</v>
      </c>
    </row>
    <row r="66" spans="1:6" ht="15" customHeight="1" x14ac:dyDescent="0.25">
      <c r="A66" s="29"/>
      <c r="B66" s="29"/>
      <c r="C66" s="29"/>
      <c r="D66" s="5" t="s">
        <v>117</v>
      </c>
      <c r="E66" s="67">
        <f>$E$39+$E$56*$E$51</f>
        <v>6.0491701899269223</v>
      </c>
      <c r="F66" s="35"/>
    </row>
    <row r="67" spans="1:6" x14ac:dyDescent="0.25">
      <c r="A67" s="16" t="s">
        <v>120</v>
      </c>
      <c r="B67" s="16"/>
      <c r="C67" s="16"/>
      <c r="D67" s="76" t="s">
        <v>121</v>
      </c>
      <c r="E67" s="26">
        <f>0.7*MAX($B$20:$B$34)</f>
        <v>17.5</v>
      </c>
      <c r="F67" s="26"/>
    </row>
    <row r="68" spans="1:6" x14ac:dyDescent="0.25">
      <c r="A68" s="16"/>
      <c r="B68" s="16"/>
      <c r="C68" s="16"/>
      <c r="D68" s="76" t="s">
        <v>122</v>
      </c>
      <c r="E68" s="26">
        <f>$E$38+$E$39*$E$67</f>
        <v>109.31879805746662</v>
      </c>
      <c r="F68" s="26"/>
    </row>
    <row r="69" spans="1:6" x14ac:dyDescent="0.25">
      <c r="A69" s="79" t="s">
        <v>126</v>
      </c>
      <c r="B69" s="79"/>
      <c r="C69" s="79"/>
      <c r="D69" s="76" t="s">
        <v>127</v>
      </c>
      <c r="E69" s="26" cm="1">
        <f t="array" ref="E69">$E$49*SQRT(1+1/$A$34+((($E$67-$B$36)^2)/SUM(($B$20:$B$34-$B$36)^2)))</f>
        <v>7.3234995868348145</v>
      </c>
      <c r="F69" s="26"/>
    </row>
    <row r="70" spans="1:6" x14ac:dyDescent="0.25">
      <c r="A70" s="16" t="s">
        <v>123</v>
      </c>
      <c r="B70" s="16"/>
      <c r="C70" s="16"/>
      <c r="D70" s="5" t="s">
        <v>124</v>
      </c>
      <c r="E70" s="26">
        <f>$E$68-$E$56*$E$69</f>
        <v>93.497841900027368</v>
      </c>
      <c r="F70" s="26"/>
    </row>
    <row r="71" spans="1:6" x14ac:dyDescent="0.25">
      <c r="A71" s="16"/>
      <c r="B71" s="16"/>
      <c r="C71" s="16"/>
      <c r="D71" s="5" t="s">
        <v>125</v>
      </c>
      <c r="E71" s="26">
        <f>$E$68+$E$56*$E$69</f>
        <v>125.13975421490588</v>
      </c>
      <c r="F71" s="26"/>
    </row>
    <row r="76" spans="1:6" x14ac:dyDescent="0.25">
      <c r="A76" s="82">
        <v>0</v>
      </c>
      <c r="B76" s="82">
        <v>40</v>
      </c>
    </row>
    <row r="77" spans="1:6" x14ac:dyDescent="0.25">
      <c r="A77" s="82">
        <f>$E$70</f>
        <v>93.497841900027368</v>
      </c>
      <c r="B77" s="82">
        <f>$E$70</f>
        <v>93.497841900027368</v>
      </c>
    </row>
    <row r="78" spans="1:6" x14ac:dyDescent="0.25">
      <c r="A78" s="83"/>
      <c r="B78" s="83"/>
    </row>
    <row r="79" spans="1:6" x14ac:dyDescent="0.25">
      <c r="A79" s="82">
        <v>0</v>
      </c>
      <c r="B79" s="82">
        <v>40</v>
      </c>
    </row>
    <row r="80" spans="1:6" x14ac:dyDescent="0.25">
      <c r="A80" s="82">
        <f>$E$71</f>
        <v>125.13975421490588</v>
      </c>
      <c r="B80" s="82">
        <f>$E$71</f>
        <v>125.13975421490588</v>
      </c>
    </row>
  </sheetData>
  <mergeCells count="86">
    <mergeCell ref="X45:AC50"/>
    <mergeCell ref="R45:W50"/>
    <mergeCell ref="E67:F67"/>
    <mergeCell ref="E68:F68"/>
    <mergeCell ref="A67:C68"/>
    <mergeCell ref="E70:F70"/>
    <mergeCell ref="A70:C71"/>
    <mergeCell ref="A69:C69"/>
    <mergeCell ref="E69:F69"/>
    <mergeCell ref="E71:F71"/>
    <mergeCell ref="A63:C64"/>
    <mergeCell ref="A65:C66"/>
    <mergeCell ref="F63:F64"/>
    <mergeCell ref="F65:F66"/>
    <mergeCell ref="B2:H2"/>
    <mergeCell ref="B1:H1"/>
    <mergeCell ref="X6:AC10"/>
    <mergeCell ref="R6:W10"/>
    <mergeCell ref="A18:K18"/>
    <mergeCell ref="B5:G6"/>
    <mergeCell ref="A5:A6"/>
    <mergeCell ref="B8:G8"/>
    <mergeCell ref="B11:G13"/>
    <mergeCell ref="B10:G10"/>
    <mergeCell ref="R4:AC4"/>
    <mergeCell ref="R5:W5"/>
    <mergeCell ref="X5:AC5"/>
    <mergeCell ref="A4:G4"/>
    <mergeCell ref="R15:W15"/>
    <mergeCell ref="X15:AC15"/>
    <mergeCell ref="R11:W14"/>
    <mergeCell ref="X11:AC14"/>
    <mergeCell ref="B7:G7"/>
    <mergeCell ref="A11:A13"/>
    <mergeCell ref="B9:G9"/>
    <mergeCell ref="A38:C39"/>
    <mergeCell ref="E38:F38"/>
    <mergeCell ref="E39:F39"/>
    <mergeCell ref="X16:AC20"/>
    <mergeCell ref="R16:W20"/>
    <mergeCell ref="X26:AC28"/>
    <mergeCell ref="R26:W28"/>
    <mergeCell ref="B14:G15"/>
    <mergeCell ref="A14:A15"/>
    <mergeCell ref="B16:G16"/>
    <mergeCell ref="X35:AC40"/>
    <mergeCell ref="R35:W40"/>
    <mergeCell ref="A40:C40"/>
    <mergeCell ref="E40:F40"/>
    <mergeCell ref="A41:C41"/>
    <mergeCell ref="E41:F41"/>
    <mergeCell ref="A42:C42"/>
    <mergeCell ref="E42:F42"/>
    <mergeCell ref="X21:AC25"/>
    <mergeCell ref="R21:W25"/>
    <mergeCell ref="X29:AC34"/>
    <mergeCell ref="R29:W34"/>
    <mergeCell ref="E43:F43"/>
    <mergeCell ref="X41:AC44"/>
    <mergeCell ref="R41:W44"/>
    <mergeCell ref="E44:F44"/>
    <mergeCell ref="A43:C44"/>
    <mergeCell ref="D47:E47"/>
    <mergeCell ref="A50:C52"/>
    <mergeCell ref="A49:C49"/>
    <mergeCell ref="E49:F49"/>
    <mergeCell ref="E50:F50"/>
    <mergeCell ref="E51:F51"/>
    <mergeCell ref="E52:F52"/>
    <mergeCell ref="A47:C48"/>
    <mergeCell ref="D48:F48"/>
    <mergeCell ref="E45:F45"/>
    <mergeCell ref="A45:C46"/>
    <mergeCell ref="E46:F46"/>
    <mergeCell ref="E56:F56"/>
    <mergeCell ref="A57:C62"/>
    <mergeCell ref="D58:F58"/>
    <mergeCell ref="D60:F60"/>
    <mergeCell ref="D62:F62"/>
    <mergeCell ref="A53:C56"/>
    <mergeCell ref="D57:E57"/>
    <mergeCell ref="D59:E59"/>
    <mergeCell ref="D61:E61"/>
    <mergeCell ref="E53:F53"/>
    <mergeCell ref="E54:F54"/>
    <mergeCell ref="E55:F55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0A65-8136-456E-B36A-DB4F0D069E76}">
  <dimension ref="A1:AI56"/>
  <sheetViews>
    <sheetView topLeftCell="O1" workbookViewId="0">
      <selection activeCell="X31" sqref="X31:AC34"/>
    </sheetView>
  </sheetViews>
  <sheetFormatPr defaultRowHeight="15" x14ac:dyDescent="0.25"/>
  <cols>
    <col min="1" max="3" width="12" customWidth="1"/>
    <col min="4" max="5" width="16.7109375" customWidth="1"/>
    <col min="6" max="6" width="30.85546875" customWidth="1"/>
    <col min="7" max="7" width="19.85546875" customWidth="1"/>
    <col min="8" max="8" width="16.7109375" customWidth="1"/>
  </cols>
  <sheetData>
    <row r="1" spans="1:35" x14ac:dyDescent="0.25">
      <c r="A1" s="90" t="s">
        <v>22</v>
      </c>
      <c r="B1" s="91" t="s">
        <v>23</v>
      </c>
      <c r="C1" s="91"/>
      <c r="D1" s="91"/>
      <c r="E1" s="91"/>
      <c r="F1" s="91"/>
      <c r="G1" s="91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</row>
    <row r="2" spans="1:35" x14ac:dyDescent="0.25">
      <c r="A2" s="90" t="s">
        <v>21</v>
      </c>
      <c r="B2" s="91" t="s">
        <v>24</v>
      </c>
      <c r="C2" s="91"/>
      <c r="D2" s="91"/>
      <c r="E2" s="91"/>
      <c r="F2" s="91"/>
      <c r="G2" s="91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</row>
    <row r="3" spans="1:35" x14ac:dyDescent="0.25">
      <c r="A3" s="92"/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</row>
    <row r="4" spans="1:35" x14ac:dyDescent="0.25">
      <c r="A4" s="93" t="s">
        <v>0</v>
      </c>
      <c r="B4" s="94">
        <v>0.01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</row>
    <row r="5" spans="1:35" x14ac:dyDescent="0.25">
      <c r="A5" s="92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</row>
    <row r="6" spans="1:35" x14ac:dyDescent="0.25">
      <c r="A6" s="95" t="s">
        <v>31</v>
      </c>
      <c r="B6" s="95"/>
      <c r="C6" s="95"/>
      <c r="D6" s="95"/>
      <c r="E6" s="95"/>
      <c r="F6" s="95"/>
      <c r="G6" s="95"/>
      <c r="H6" s="95"/>
      <c r="I6" s="92"/>
      <c r="J6" s="96" t="s">
        <v>4</v>
      </c>
      <c r="K6" s="96"/>
      <c r="L6" s="96"/>
      <c r="M6" s="96"/>
      <c r="N6" s="96"/>
      <c r="O6" s="96"/>
      <c r="P6" s="96"/>
      <c r="Q6" s="92"/>
      <c r="R6" s="96" t="s">
        <v>25</v>
      </c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2"/>
      <c r="AE6" s="92"/>
      <c r="AF6" s="92"/>
      <c r="AG6" s="92"/>
      <c r="AH6" s="92"/>
      <c r="AI6" s="92"/>
    </row>
    <row r="7" spans="1:35" x14ac:dyDescent="0.25">
      <c r="A7" s="97" t="s">
        <v>1</v>
      </c>
      <c r="B7" s="97" t="s">
        <v>2</v>
      </c>
      <c r="C7" s="97" t="s">
        <v>3</v>
      </c>
      <c r="D7" s="97" t="s">
        <v>176</v>
      </c>
      <c r="E7" s="97" t="s">
        <v>177</v>
      </c>
      <c r="F7" s="97" t="s">
        <v>178</v>
      </c>
      <c r="G7" s="97" t="s">
        <v>179</v>
      </c>
      <c r="H7" s="97" t="s">
        <v>180</v>
      </c>
      <c r="I7" s="92"/>
      <c r="J7" s="98">
        <v>1</v>
      </c>
      <c r="K7" s="99" t="s">
        <v>5</v>
      </c>
      <c r="L7" s="99"/>
      <c r="M7" s="99"/>
      <c r="N7" s="99"/>
      <c r="O7" s="99"/>
      <c r="P7" s="99"/>
      <c r="Q7" s="92"/>
      <c r="R7" s="96" t="s">
        <v>26</v>
      </c>
      <c r="S7" s="96"/>
      <c r="T7" s="96"/>
      <c r="U7" s="96"/>
      <c r="V7" s="96"/>
      <c r="W7" s="96"/>
      <c r="X7" s="96" t="s">
        <v>27</v>
      </c>
      <c r="Y7" s="96"/>
      <c r="Z7" s="96"/>
      <c r="AA7" s="96"/>
      <c r="AB7" s="96"/>
      <c r="AC7" s="96"/>
      <c r="AD7" s="92"/>
      <c r="AE7" s="92"/>
      <c r="AF7" s="92"/>
      <c r="AG7" s="92"/>
      <c r="AH7" s="92"/>
      <c r="AI7" s="92"/>
    </row>
    <row r="8" spans="1:35" x14ac:dyDescent="0.25">
      <c r="A8" s="100">
        <v>1</v>
      </c>
      <c r="B8" s="101">
        <v>3</v>
      </c>
      <c r="C8" s="101">
        <v>25</v>
      </c>
      <c r="D8" s="101">
        <f>$B8-AVERAGE($B$8:$B$22)</f>
        <v>-8.0666666666666664</v>
      </c>
      <c r="E8" s="101">
        <f>$C8-AVERAGE($C$8:$C$22)</f>
        <v>-49.13333333333334</v>
      </c>
      <c r="F8" s="101">
        <f>$D8*$E8</f>
        <v>396.34222222222229</v>
      </c>
      <c r="G8" s="101">
        <f>$D8^2</f>
        <v>65.071111111111108</v>
      </c>
      <c r="H8" s="101">
        <f>$E8^2</f>
        <v>2414.0844444444451</v>
      </c>
      <c r="I8" s="92"/>
      <c r="J8" s="102">
        <v>2</v>
      </c>
      <c r="K8" s="99" t="s">
        <v>181</v>
      </c>
      <c r="L8" s="99"/>
      <c r="M8" s="99"/>
      <c r="N8" s="99"/>
      <c r="O8" s="99"/>
      <c r="P8" s="99"/>
      <c r="Q8" s="92"/>
      <c r="R8" s="103" t="s">
        <v>28</v>
      </c>
      <c r="S8" s="104"/>
      <c r="T8" s="104"/>
      <c r="U8" s="104"/>
      <c r="V8" s="104"/>
      <c r="W8" s="105"/>
      <c r="X8" s="106" t="s">
        <v>32</v>
      </c>
      <c r="Y8" s="107"/>
      <c r="Z8" s="107"/>
      <c r="AA8" s="107"/>
      <c r="AB8" s="107"/>
      <c r="AC8" s="108"/>
      <c r="AD8" s="92"/>
      <c r="AE8" s="92"/>
      <c r="AF8" s="92"/>
      <c r="AG8" s="92"/>
      <c r="AH8" s="92"/>
      <c r="AI8" s="92"/>
    </row>
    <row r="9" spans="1:35" x14ac:dyDescent="0.25">
      <c r="A9" s="100">
        <v>2</v>
      </c>
      <c r="B9" s="101">
        <v>4</v>
      </c>
      <c r="C9" s="101">
        <v>31</v>
      </c>
      <c r="D9" s="101">
        <f>$B9-AVERAGE($B$8:$B$22)</f>
        <v>-7.0666666666666664</v>
      </c>
      <c r="E9" s="101">
        <f t="shared" ref="E9:E22" si="0">$C9-AVERAGE($C$8:$C$22)</f>
        <v>-43.13333333333334</v>
      </c>
      <c r="F9" s="101">
        <f t="shared" ref="F9:F22" si="1">$D9*$E9</f>
        <v>304.80888888888893</v>
      </c>
      <c r="G9" s="101">
        <f t="shared" ref="G9:G22" si="2">$D9^2</f>
        <v>49.937777777777775</v>
      </c>
      <c r="H9" s="101">
        <f t="shared" ref="H9:H22" si="3">$E9^2</f>
        <v>1860.484444444445</v>
      </c>
      <c r="I9" s="92"/>
      <c r="J9" s="102"/>
      <c r="K9" s="99"/>
      <c r="L9" s="99"/>
      <c r="M9" s="99"/>
      <c r="N9" s="99"/>
      <c r="O9" s="99"/>
      <c r="P9" s="99"/>
      <c r="Q9" s="92"/>
      <c r="R9" s="109"/>
      <c r="S9" s="110"/>
      <c r="T9" s="110"/>
      <c r="U9" s="110"/>
      <c r="V9" s="110"/>
      <c r="W9" s="111"/>
      <c r="X9" s="112"/>
      <c r="Y9" s="113"/>
      <c r="Z9" s="113"/>
      <c r="AA9" s="113"/>
      <c r="AB9" s="113"/>
      <c r="AC9" s="114"/>
      <c r="AD9" s="92"/>
      <c r="AE9" s="92"/>
      <c r="AF9" s="92"/>
      <c r="AG9" s="92"/>
      <c r="AH9" s="92"/>
      <c r="AI9" s="92"/>
    </row>
    <row r="10" spans="1:35" x14ac:dyDescent="0.25">
      <c r="A10" s="100">
        <v>3</v>
      </c>
      <c r="B10" s="101">
        <v>6</v>
      </c>
      <c r="C10" s="101">
        <v>51</v>
      </c>
      <c r="D10" s="101">
        <f t="shared" ref="D10:D22" si="4">$B10-AVERAGE($B$8:$B$22)</f>
        <v>-5.0666666666666664</v>
      </c>
      <c r="E10" s="101">
        <f t="shared" si="0"/>
        <v>-23.13333333333334</v>
      </c>
      <c r="F10" s="101">
        <f t="shared" si="1"/>
        <v>117.20888888888892</v>
      </c>
      <c r="G10" s="101">
        <f t="shared" si="2"/>
        <v>25.671111111111109</v>
      </c>
      <c r="H10" s="101">
        <f t="shared" si="3"/>
        <v>535.15111111111139</v>
      </c>
      <c r="I10" s="92"/>
      <c r="J10" s="98">
        <v>3</v>
      </c>
      <c r="K10" s="99" t="s">
        <v>6</v>
      </c>
      <c r="L10" s="99"/>
      <c r="M10" s="99"/>
      <c r="N10" s="99"/>
      <c r="O10" s="99"/>
      <c r="P10" s="99"/>
      <c r="Q10" s="92"/>
      <c r="R10" s="109"/>
      <c r="S10" s="110"/>
      <c r="T10" s="110"/>
      <c r="U10" s="110"/>
      <c r="V10" s="110"/>
      <c r="W10" s="111"/>
      <c r="X10" s="112"/>
      <c r="Y10" s="113"/>
      <c r="Z10" s="113"/>
      <c r="AA10" s="113"/>
      <c r="AB10" s="113"/>
      <c r="AC10" s="114"/>
      <c r="AD10" s="92"/>
      <c r="AE10" s="92"/>
      <c r="AF10" s="92"/>
      <c r="AG10" s="92"/>
      <c r="AH10" s="92"/>
      <c r="AI10" s="92"/>
    </row>
    <row r="11" spans="1:35" x14ac:dyDescent="0.25">
      <c r="A11" s="100">
        <v>4</v>
      </c>
      <c r="B11" s="101">
        <v>9</v>
      </c>
      <c r="C11" s="101">
        <v>66</v>
      </c>
      <c r="D11" s="101">
        <f t="shared" si="4"/>
        <v>-2.0666666666666664</v>
      </c>
      <c r="E11" s="101">
        <f t="shared" si="0"/>
        <v>-8.13333333333334</v>
      </c>
      <c r="F11" s="101">
        <f t="shared" si="1"/>
        <v>16.808888888888902</v>
      </c>
      <c r="G11" s="101">
        <f t="shared" si="2"/>
        <v>4.27111111111111</v>
      </c>
      <c r="H11" s="101">
        <f t="shared" si="3"/>
        <v>66.15111111111122</v>
      </c>
      <c r="I11" s="92"/>
      <c r="J11" s="98">
        <v>4</v>
      </c>
      <c r="K11" s="99" t="s">
        <v>7</v>
      </c>
      <c r="L11" s="99"/>
      <c r="M11" s="99"/>
      <c r="N11" s="99"/>
      <c r="O11" s="99"/>
      <c r="P11" s="99"/>
      <c r="Q11" s="92"/>
      <c r="R11" s="115"/>
      <c r="S11" s="116"/>
      <c r="T11" s="116"/>
      <c r="U11" s="116"/>
      <c r="V11" s="116"/>
      <c r="W11" s="117"/>
      <c r="X11" s="118"/>
      <c r="Y11" s="119"/>
      <c r="Z11" s="119"/>
      <c r="AA11" s="119"/>
      <c r="AB11" s="119"/>
      <c r="AC11" s="120"/>
      <c r="AD11" s="92"/>
      <c r="AE11" s="92"/>
      <c r="AF11" s="92"/>
      <c r="AG11" s="92"/>
      <c r="AH11" s="92"/>
      <c r="AI11" s="92"/>
    </row>
    <row r="12" spans="1:35" x14ac:dyDescent="0.25">
      <c r="A12" s="100">
        <v>5</v>
      </c>
      <c r="B12" s="101">
        <v>11</v>
      </c>
      <c r="C12" s="101">
        <v>80</v>
      </c>
      <c r="D12" s="101">
        <f t="shared" si="4"/>
        <v>-6.666666666666643E-2</v>
      </c>
      <c r="E12" s="101">
        <f t="shared" si="0"/>
        <v>5.86666666666666</v>
      </c>
      <c r="F12" s="101">
        <f t="shared" si="1"/>
        <v>-0.3911111111111093</v>
      </c>
      <c r="G12" s="101">
        <f t="shared" si="2"/>
        <v>4.4444444444444132E-3</v>
      </c>
      <c r="H12" s="101">
        <f t="shared" si="3"/>
        <v>34.417777777777701</v>
      </c>
      <c r="I12" s="92"/>
      <c r="J12" s="102">
        <v>5</v>
      </c>
      <c r="K12" s="99" t="s">
        <v>182</v>
      </c>
      <c r="L12" s="99"/>
      <c r="M12" s="99"/>
      <c r="N12" s="99"/>
      <c r="O12" s="99"/>
      <c r="P12" s="99"/>
      <c r="Q12" s="92"/>
      <c r="R12" s="121" t="s">
        <v>29</v>
      </c>
      <c r="S12" s="121"/>
      <c r="T12" s="121"/>
      <c r="U12" s="121"/>
      <c r="V12" s="121"/>
      <c r="W12" s="121"/>
      <c r="X12" s="122" t="s">
        <v>183</v>
      </c>
      <c r="Y12" s="122"/>
      <c r="Z12" s="122"/>
      <c r="AA12" s="122"/>
      <c r="AB12" s="122"/>
      <c r="AC12" s="122"/>
      <c r="AD12" s="92"/>
      <c r="AE12" s="92"/>
      <c r="AF12" s="92"/>
      <c r="AG12" s="92"/>
      <c r="AH12" s="92"/>
      <c r="AI12" s="92"/>
    </row>
    <row r="13" spans="1:35" x14ac:dyDescent="0.25">
      <c r="A13" s="100">
        <v>6</v>
      </c>
      <c r="B13" s="101">
        <v>15</v>
      </c>
      <c r="C13" s="101">
        <v>97</v>
      </c>
      <c r="D13" s="101">
        <f t="shared" si="4"/>
        <v>3.9333333333333336</v>
      </c>
      <c r="E13" s="101">
        <f t="shared" si="0"/>
        <v>22.86666666666666</v>
      </c>
      <c r="F13" s="101">
        <f t="shared" si="1"/>
        <v>89.942222222222199</v>
      </c>
      <c r="G13" s="101">
        <f t="shared" si="2"/>
        <v>15.471111111111114</v>
      </c>
      <c r="H13" s="101">
        <f t="shared" si="3"/>
        <v>522.88444444444417</v>
      </c>
      <c r="I13" s="92"/>
      <c r="J13" s="102"/>
      <c r="K13" s="99"/>
      <c r="L13" s="99"/>
      <c r="M13" s="99"/>
      <c r="N13" s="99"/>
      <c r="O13" s="99"/>
      <c r="P13" s="99"/>
      <c r="Q13" s="92"/>
      <c r="R13" s="121"/>
      <c r="S13" s="121"/>
      <c r="T13" s="121"/>
      <c r="U13" s="121"/>
      <c r="V13" s="121"/>
      <c r="W13" s="121"/>
      <c r="X13" s="122"/>
      <c r="Y13" s="122"/>
      <c r="Z13" s="122"/>
      <c r="AA13" s="122"/>
      <c r="AB13" s="122"/>
      <c r="AC13" s="122"/>
      <c r="AD13" s="92"/>
      <c r="AE13" s="92"/>
      <c r="AF13" s="92"/>
      <c r="AG13" s="92"/>
      <c r="AH13" s="92"/>
      <c r="AI13" s="92"/>
    </row>
    <row r="14" spans="1:35" x14ac:dyDescent="0.25">
      <c r="A14" s="100">
        <v>7</v>
      </c>
      <c r="B14" s="101">
        <v>17</v>
      </c>
      <c r="C14" s="101">
        <v>98</v>
      </c>
      <c r="D14" s="101">
        <f t="shared" si="4"/>
        <v>5.9333333333333336</v>
      </c>
      <c r="E14" s="101">
        <f t="shared" si="0"/>
        <v>23.86666666666666</v>
      </c>
      <c r="F14" s="101">
        <f t="shared" si="1"/>
        <v>141.60888888888886</v>
      </c>
      <c r="G14" s="101">
        <f t="shared" si="2"/>
        <v>35.204444444444448</v>
      </c>
      <c r="H14" s="101">
        <f t="shared" si="3"/>
        <v>569.61777777777741</v>
      </c>
      <c r="I14" s="92"/>
      <c r="J14" s="102">
        <v>6</v>
      </c>
      <c r="K14" s="99" t="s">
        <v>184</v>
      </c>
      <c r="L14" s="99"/>
      <c r="M14" s="99"/>
      <c r="N14" s="99"/>
      <c r="O14" s="99"/>
      <c r="P14" s="99"/>
      <c r="Q14" s="92"/>
      <c r="R14" s="121"/>
      <c r="S14" s="121"/>
      <c r="T14" s="121"/>
      <c r="U14" s="121"/>
      <c r="V14" s="121"/>
      <c r="W14" s="121"/>
      <c r="X14" s="122"/>
      <c r="Y14" s="122"/>
      <c r="Z14" s="122"/>
      <c r="AA14" s="122"/>
      <c r="AB14" s="122"/>
      <c r="AC14" s="122"/>
      <c r="AD14" s="92"/>
      <c r="AE14" s="92"/>
      <c r="AF14" s="92"/>
      <c r="AG14" s="92"/>
      <c r="AH14" s="92"/>
      <c r="AI14" s="92"/>
    </row>
    <row r="15" spans="1:35" x14ac:dyDescent="0.25">
      <c r="A15" s="100">
        <v>8</v>
      </c>
      <c r="B15" s="101">
        <v>6</v>
      </c>
      <c r="C15" s="101">
        <v>50</v>
      </c>
      <c r="D15" s="101">
        <f t="shared" si="4"/>
        <v>-5.0666666666666664</v>
      </c>
      <c r="E15" s="101">
        <f t="shared" si="0"/>
        <v>-24.13333333333334</v>
      </c>
      <c r="F15" s="101">
        <f t="shared" si="1"/>
        <v>122.27555555555558</v>
      </c>
      <c r="G15" s="101">
        <f t="shared" si="2"/>
        <v>25.671111111111109</v>
      </c>
      <c r="H15" s="101">
        <f t="shared" si="3"/>
        <v>582.41777777777804</v>
      </c>
      <c r="I15" s="92"/>
      <c r="J15" s="102"/>
      <c r="K15" s="99"/>
      <c r="L15" s="99"/>
      <c r="M15" s="99"/>
      <c r="N15" s="99"/>
      <c r="O15" s="99"/>
      <c r="P15" s="99"/>
      <c r="Q15" s="92"/>
      <c r="R15" s="123" t="s">
        <v>33</v>
      </c>
      <c r="S15" s="123"/>
      <c r="T15" s="123"/>
      <c r="U15" s="123"/>
      <c r="V15" s="123"/>
      <c r="W15" s="123"/>
      <c r="X15" s="122" t="s">
        <v>185</v>
      </c>
      <c r="Y15" s="122"/>
      <c r="Z15" s="122"/>
      <c r="AA15" s="122"/>
      <c r="AB15" s="122"/>
      <c r="AC15" s="122"/>
      <c r="AD15" s="92"/>
      <c r="AE15" s="92"/>
      <c r="AF15" s="92"/>
      <c r="AG15" s="92"/>
      <c r="AH15" s="92"/>
      <c r="AI15" s="92"/>
    </row>
    <row r="16" spans="1:35" x14ac:dyDescent="0.25">
      <c r="A16" s="100">
        <v>9</v>
      </c>
      <c r="B16" s="101">
        <v>8</v>
      </c>
      <c r="C16" s="101">
        <v>53</v>
      </c>
      <c r="D16" s="101">
        <f t="shared" si="4"/>
        <v>-3.0666666666666664</v>
      </c>
      <c r="E16" s="101">
        <f t="shared" si="0"/>
        <v>-21.13333333333334</v>
      </c>
      <c r="F16" s="101">
        <f t="shared" si="1"/>
        <v>64.808888888888902</v>
      </c>
      <c r="G16" s="101">
        <f t="shared" si="2"/>
        <v>9.4044444444444437</v>
      </c>
      <c r="H16" s="101">
        <f t="shared" si="3"/>
        <v>446.61777777777803</v>
      </c>
      <c r="I16" s="92"/>
      <c r="J16" s="98">
        <v>7</v>
      </c>
      <c r="K16" s="99" t="s">
        <v>34</v>
      </c>
      <c r="L16" s="99"/>
      <c r="M16" s="99"/>
      <c r="N16" s="99"/>
      <c r="O16" s="99"/>
      <c r="P16" s="99"/>
      <c r="Q16" s="92"/>
      <c r="R16" s="123"/>
      <c r="S16" s="123"/>
      <c r="T16" s="123"/>
      <c r="U16" s="123"/>
      <c r="V16" s="123"/>
      <c r="W16" s="123"/>
      <c r="X16" s="122"/>
      <c r="Y16" s="122"/>
      <c r="Z16" s="122"/>
      <c r="AA16" s="122"/>
      <c r="AB16" s="122"/>
      <c r="AC16" s="122"/>
      <c r="AD16" s="92"/>
      <c r="AE16" s="92"/>
      <c r="AF16" s="92"/>
      <c r="AG16" s="92"/>
      <c r="AH16" s="92"/>
      <c r="AI16" s="92"/>
    </row>
    <row r="17" spans="1:35" x14ac:dyDescent="0.25">
      <c r="A17" s="100">
        <v>10</v>
      </c>
      <c r="B17" s="101">
        <v>21</v>
      </c>
      <c r="C17" s="101">
        <v>118</v>
      </c>
      <c r="D17" s="101">
        <f t="shared" si="4"/>
        <v>9.9333333333333336</v>
      </c>
      <c r="E17" s="101">
        <f t="shared" si="0"/>
        <v>43.86666666666666</v>
      </c>
      <c r="F17" s="101">
        <f t="shared" si="1"/>
        <v>435.74222222222215</v>
      </c>
      <c r="G17" s="101">
        <f t="shared" si="2"/>
        <v>98.671111111111117</v>
      </c>
      <c r="H17" s="101">
        <f t="shared" si="3"/>
        <v>1924.2844444444438</v>
      </c>
      <c r="I17" s="92"/>
      <c r="J17" s="92"/>
      <c r="K17" s="92"/>
      <c r="L17" s="92"/>
      <c r="M17" s="92"/>
      <c r="N17" s="92"/>
      <c r="O17" s="92"/>
      <c r="P17" s="92"/>
      <c r="Q17" s="92"/>
      <c r="R17" s="123"/>
      <c r="S17" s="123"/>
      <c r="T17" s="123"/>
      <c r="U17" s="123"/>
      <c r="V17" s="123"/>
      <c r="W17" s="123"/>
      <c r="X17" s="122"/>
      <c r="Y17" s="122"/>
      <c r="Z17" s="122"/>
      <c r="AA17" s="122"/>
      <c r="AB17" s="122"/>
      <c r="AC17" s="122"/>
      <c r="AD17" s="92"/>
      <c r="AE17" s="92"/>
      <c r="AF17" s="92"/>
      <c r="AG17" s="92"/>
      <c r="AH17" s="92"/>
      <c r="AI17" s="92"/>
    </row>
    <row r="18" spans="1:35" x14ac:dyDescent="0.25">
      <c r="A18" s="100">
        <v>11</v>
      </c>
      <c r="B18" s="101">
        <v>25</v>
      </c>
      <c r="C18" s="101">
        <v>149</v>
      </c>
      <c r="D18" s="101">
        <f t="shared" si="4"/>
        <v>13.933333333333334</v>
      </c>
      <c r="E18" s="101">
        <f t="shared" si="0"/>
        <v>74.86666666666666</v>
      </c>
      <c r="F18" s="101">
        <f t="shared" si="1"/>
        <v>1043.1422222222222</v>
      </c>
      <c r="G18" s="101">
        <f t="shared" si="2"/>
        <v>194.13777777777779</v>
      </c>
      <c r="H18" s="101">
        <f t="shared" si="3"/>
        <v>5605.0177777777772</v>
      </c>
      <c r="I18" s="92"/>
      <c r="J18" s="92"/>
      <c r="K18" s="92"/>
      <c r="L18" s="92"/>
      <c r="M18" s="92"/>
      <c r="N18" s="92"/>
      <c r="O18" s="92"/>
      <c r="P18" s="92"/>
      <c r="Q18" s="92"/>
      <c r="R18" s="123"/>
      <c r="S18" s="123"/>
      <c r="T18" s="123"/>
      <c r="U18" s="123"/>
      <c r="V18" s="123"/>
      <c r="W18" s="123"/>
      <c r="X18" s="122"/>
      <c r="Y18" s="122"/>
      <c r="Z18" s="122"/>
      <c r="AA18" s="122"/>
      <c r="AB18" s="122"/>
      <c r="AC18" s="122"/>
      <c r="AD18" s="92"/>
      <c r="AE18" s="92"/>
      <c r="AF18" s="92"/>
      <c r="AG18" s="92"/>
      <c r="AH18" s="92"/>
      <c r="AI18" s="92"/>
    </row>
    <row r="19" spans="1:35" x14ac:dyDescent="0.25">
      <c r="A19" s="100">
        <v>12</v>
      </c>
      <c r="B19" s="101">
        <v>1</v>
      </c>
      <c r="C19" s="101">
        <v>15</v>
      </c>
      <c r="D19" s="101">
        <f t="shared" si="4"/>
        <v>-10.066666666666666</v>
      </c>
      <c r="E19" s="101">
        <f t="shared" si="0"/>
        <v>-59.13333333333334</v>
      </c>
      <c r="F19" s="101">
        <f t="shared" si="1"/>
        <v>595.27555555555557</v>
      </c>
      <c r="G19" s="101">
        <f t="shared" si="2"/>
        <v>101.33777777777777</v>
      </c>
      <c r="H19" s="101">
        <f t="shared" si="3"/>
        <v>3496.7511111111121</v>
      </c>
      <c r="I19" s="92"/>
      <c r="J19" s="92"/>
      <c r="K19" s="92"/>
      <c r="L19" s="92"/>
      <c r="M19" s="92"/>
      <c r="N19" s="92"/>
      <c r="O19" s="92"/>
      <c r="P19" s="92"/>
      <c r="Q19" s="92"/>
      <c r="R19" s="123" t="s">
        <v>51</v>
      </c>
      <c r="S19" s="123"/>
      <c r="T19" s="123"/>
      <c r="U19" s="123"/>
      <c r="V19" s="123"/>
      <c r="W19" s="123"/>
      <c r="X19" s="124" t="s">
        <v>186</v>
      </c>
      <c r="Y19" s="124"/>
      <c r="Z19" s="124"/>
      <c r="AA19" s="124"/>
      <c r="AB19" s="124"/>
      <c r="AC19" s="124"/>
      <c r="AD19" s="92"/>
      <c r="AE19" s="92"/>
      <c r="AF19" s="92"/>
      <c r="AG19" s="92"/>
      <c r="AH19" s="92"/>
      <c r="AI19" s="92"/>
    </row>
    <row r="20" spans="1:35" x14ac:dyDescent="0.25">
      <c r="A20" s="100">
        <v>13</v>
      </c>
      <c r="B20" s="101">
        <v>14</v>
      </c>
      <c r="C20" s="101">
        <v>94</v>
      </c>
      <c r="D20" s="101">
        <f t="shared" si="4"/>
        <v>2.9333333333333336</v>
      </c>
      <c r="E20" s="101">
        <f t="shared" si="0"/>
        <v>19.86666666666666</v>
      </c>
      <c r="F20" s="101">
        <f t="shared" si="1"/>
        <v>58.275555555555542</v>
      </c>
      <c r="G20" s="101">
        <f t="shared" si="2"/>
        <v>8.6044444444444466</v>
      </c>
      <c r="H20" s="101">
        <f t="shared" si="3"/>
        <v>394.68444444444418</v>
      </c>
      <c r="I20" s="92"/>
      <c r="J20" s="92"/>
      <c r="K20" s="92"/>
      <c r="L20" s="92"/>
      <c r="M20" s="92"/>
      <c r="N20" s="92"/>
      <c r="O20" s="92"/>
      <c r="P20" s="92"/>
      <c r="Q20" s="92"/>
      <c r="R20" s="123"/>
      <c r="S20" s="123"/>
      <c r="T20" s="123"/>
      <c r="U20" s="123"/>
      <c r="V20" s="123"/>
      <c r="W20" s="123"/>
      <c r="X20" s="124"/>
      <c r="Y20" s="124"/>
      <c r="Z20" s="124"/>
      <c r="AA20" s="124"/>
      <c r="AB20" s="124"/>
      <c r="AC20" s="124"/>
      <c r="AD20" s="92"/>
      <c r="AE20" s="92"/>
      <c r="AF20" s="92"/>
      <c r="AG20" s="92"/>
      <c r="AH20" s="92"/>
      <c r="AI20" s="92"/>
    </row>
    <row r="21" spans="1:35" x14ac:dyDescent="0.25">
      <c r="A21" s="100">
        <v>14</v>
      </c>
      <c r="B21" s="101">
        <v>16</v>
      </c>
      <c r="C21" s="101">
        <v>117</v>
      </c>
      <c r="D21" s="101">
        <f t="shared" si="4"/>
        <v>4.9333333333333336</v>
      </c>
      <c r="E21" s="101">
        <f t="shared" si="0"/>
        <v>42.86666666666666</v>
      </c>
      <c r="F21" s="101">
        <f t="shared" si="1"/>
        <v>211.47555555555553</v>
      </c>
      <c r="G21" s="101">
        <f t="shared" si="2"/>
        <v>24.337777777777781</v>
      </c>
      <c r="H21" s="101">
        <f t="shared" si="3"/>
        <v>1837.5511111111105</v>
      </c>
      <c r="I21" s="92"/>
      <c r="J21" s="92"/>
      <c r="K21" s="92"/>
      <c r="L21" s="92"/>
      <c r="M21" s="92"/>
      <c r="N21" s="92"/>
      <c r="O21" s="92"/>
      <c r="P21" s="92"/>
      <c r="Q21" s="92"/>
      <c r="R21" s="123"/>
      <c r="S21" s="123"/>
      <c r="T21" s="123"/>
      <c r="U21" s="123"/>
      <c r="V21" s="123"/>
      <c r="W21" s="123"/>
      <c r="X21" s="124"/>
      <c r="Y21" s="124"/>
      <c r="Z21" s="124"/>
      <c r="AA21" s="124"/>
      <c r="AB21" s="124"/>
      <c r="AC21" s="124"/>
      <c r="AD21" s="92"/>
      <c r="AE21" s="92"/>
      <c r="AF21" s="92"/>
      <c r="AG21" s="92"/>
      <c r="AH21" s="92"/>
      <c r="AI21" s="92"/>
    </row>
    <row r="22" spans="1:35" x14ac:dyDescent="0.25">
      <c r="A22" s="100">
        <v>15</v>
      </c>
      <c r="B22" s="101">
        <v>10</v>
      </c>
      <c r="C22" s="101">
        <v>68</v>
      </c>
      <c r="D22" s="101">
        <f t="shared" si="4"/>
        <v>-1.0666666666666664</v>
      </c>
      <c r="E22" s="101">
        <f t="shared" si="0"/>
        <v>-6.13333333333334</v>
      </c>
      <c r="F22" s="101">
        <f t="shared" si="1"/>
        <v>6.5422222222222279</v>
      </c>
      <c r="G22" s="101">
        <f t="shared" si="2"/>
        <v>1.1377777777777773</v>
      </c>
      <c r="H22" s="101">
        <f t="shared" si="3"/>
        <v>37.61777777777786</v>
      </c>
      <c r="I22" s="92"/>
      <c r="J22" s="92"/>
      <c r="K22" s="92"/>
      <c r="L22" s="92"/>
      <c r="M22" s="92"/>
      <c r="N22" s="92"/>
      <c r="O22" s="92"/>
      <c r="P22" s="92"/>
      <c r="Q22" s="92"/>
      <c r="R22" s="123"/>
      <c r="S22" s="123"/>
      <c r="T22" s="123"/>
      <c r="U22" s="123"/>
      <c r="V22" s="123"/>
      <c r="W22" s="123"/>
      <c r="X22" s="124"/>
      <c r="Y22" s="124"/>
      <c r="Z22" s="124"/>
      <c r="AA22" s="124"/>
      <c r="AB22" s="124"/>
      <c r="AC22" s="124"/>
      <c r="AD22" s="92"/>
      <c r="AE22" s="92"/>
      <c r="AF22" s="92"/>
      <c r="AG22" s="92"/>
      <c r="AH22" s="92"/>
      <c r="AI22" s="92"/>
    </row>
    <row r="23" spans="1:35" x14ac:dyDescent="0.25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123" t="s">
        <v>52</v>
      </c>
      <c r="S23" s="123"/>
      <c r="T23" s="123"/>
      <c r="U23" s="123"/>
      <c r="V23" s="123"/>
      <c r="W23" s="123"/>
      <c r="X23" s="122" t="s">
        <v>187</v>
      </c>
      <c r="Y23" s="122"/>
      <c r="Z23" s="122"/>
      <c r="AA23" s="122"/>
      <c r="AB23" s="122"/>
      <c r="AC23" s="122"/>
      <c r="AD23" s="92"/>
      <c r="AE23" s="92"/>
      <c r="AF23" s="92"/>
      <c r="AG23" s="92"/>
      <c r="AH23" s="92"/>
      <c r="AI23" s="92"/>
    </row>
    <row r="24" spans="1:35" x14ac:dyDescent="0.25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123"/>
      <c r="S24" s="123"/>
      <c r="T24" s="123"/>
      <c r="U24" s="123"/>
      <c r="V24" s="123"/>
      <c r="W24" s="123"/>
      <c r="X24" s="122"/>
      <c r="Y24" s="122"/>
      <c r="Z24" s="122"/>
      <c r="AA24" s="122"/>
      <c r="AB24" s="122"/>
      <c r="AC24" s="122"/>
      <c r="AD24" s="92"/>
      <c r="AE24" s="92"/>
      <c r="AF24" s="92"/>
      <c r="AG24" s="92"/>
      <c r="AH24" s="92"/>
      <c r="AI24" s="92"/>
    </row>
    <row r="25" spans="1:35" x14ac:dyDescent="0.25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123"/>
      <c r="S25" s="123"/>
      <c r="T25" s="123"/>
      <c r="U25" s="123"/>
      <c r="V25" s="123"/>
      <c r="W25" s="123"/>
      <c r="X25" s="122"/>
      <c r="Y25" s="122"/>
      <c r="Z25" s="122"/>
      <c r="AA25" s="122"/>
      <c r="AB25" s="122"/>
      <c r="AC25" s="122"/>
      <c r="AD25" s="92"/>
      <c r="AE25" s="92"/>
      <c r="AF25" s="92"/>
      <c r="AG25" s="92"/>
      <c r="AH25" s="92"/>
      <c r="AI25" s="92"/>
    </row>
    <row r="26" spans="1:35" x14ac:dyDescent="0.25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123"/>
      <c r="S26" s="123"/>
      <c r="T26" s="123"/>
      <c r="U26" s="123"/>
      <c r="V26" s="123"/>
      <c r="W26" s="123"/>
      <c r="X26" s="122"/>
      <c r="Y26" s="122"/>
      <c r="Z26" s="122"/>
      <c r="AA26" s="122"/>
      <c r="AB26" s="122"/>
      <c r="AC26" s="122"/>
      <c r="AD26" s="92"/>
      <c r="AE26" s="92"/>
      <c r="AF26" s="92"/>
      <c r="AG26" s="92"/>
      <c r="AH26" s="92"/>
      <c r="AI26" s="92"/>
    </row>
    <row r="27" spans="1:35" x14ac:dyDescent="0.25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123"/>
      <c r="S27" s="123"/>
      <c r="T27" s="123"/>
      <c r="U27" s="123"/>
      <c r="V27" s="123"/>
      <c r="W27" s="123"/>
      <c r="X27" s="122"/>
      <c r="Y27" s="122"/>
      <c r="Z27" s="122"/>
      <c r="AA27" s="122"/>
      <c r="AB27" s="122"/>
      <c r="AC27" s="122"/>
      <c r="AD27" s="92"/>
      <c r="AE27" s="92"/>
      <c r="AF27" s="92"/>
      <c r="AG27" s="92"/>
      <c r="AH27" s="92"/>
      <c r="AI27" s="92"/>
    </row>
    <row r="28" spans="1:35" x14ac:dyDescent="0.25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123"/>
      <c r="S28" s="123"/>
      <c r="T28" s="123"/>
      <c r="U28" s="123"/>
      <c r="V28" s="123"/>
      <c r="W28" s="123"/>
      <c r="X28" s="122"/>
      <c r="Y28" s="122"/>
      <c r="Z28" s="122"/>
      <c r="AA28" s="122"/>
      <c r="AB28" s="122"/>
      <c r="AC28" s="122"/>
      <c r="AD28" s="92"/>
      <c r="AE28" s="92"/>
      <c r="AF28" s="92"/>
      <c r="AG28" s="92"/>
      <c r="AH28" s="92"/>
      <c r="AI28" s="92"/>
    </row>
    <row r="29" spans="1:35" x14ac:dyDescent="0.25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123" t="s">
        <v>35</v>
      </c>
      <c r="S29" s="123"/>
      <c r="T29" s="123"/>
      <c r="U29" s="123"/>
      <c r="V29" s="123"/>
      <c r="W29" s="123"/>
      <c r="X29" s="122" t="s">
        <v>188</v>
      </c>
      <c r="Y29" s="122"/>
      <c r="Z29" s="122"/>
      <c r="AA29" s="122"/>
      <c r="AB29" s="122"/>
      <c r="AC29" s="122"/>
      <c r="AD29" s="92"/>
      <c r="AE29" s="92"/>
      <c r="AF29" s="92"/>
      <c r="AG29" s="92"/>
      <c r="AH29" s="92"/>
      <c r="AI29" s="92"/>
    </row>
    <row r="30" spans="1:35" x14ac:dyDescent="0.25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123"/>
      <c r="S30" s="123"/>
      <c r="T30" s="123"/>
      <c r="U30" s="123"/>
      <c r="V30" s="123"/>
      <c r="W30" s="123"/>
      <c r="X30" s="122"/>
      <c r="Y30" s="122"/>
      <c r="Z30" s="122"/>
      <c r="AA30" s="122"/>
      <c r="AB30" s="122"/>
      <c r="AC30" s="122"/>
      <c r="AD30" s="92"/>
      <c r="AE30" s="92"/>
      <c r="AF30" s="92"/>
      <c r="AG30" s="92"/>
      <c r="AH30" s="92"/>
      <c r="AI30" s="92"/>
    </row>
    <row r="31" spans="1:35" x14ac:dyDescent="0.25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123" t="s">
        <v>53</v>
      </c>
      <c r="S31" s="123"/>
      <c r="T31" s="123"/>
      <c r="U31" s="123"/>
      <c r="V31" s="123"/>
      <c r="W31" s="123"/>
      <c r="X31" s="124" t="s">
        <v>189</v>
      </c>
      <c r="Y31" s="124"/>
      <c r="Z31" s="124"/>
      <c r="AA31" s="124"/>
      <c r="AB31" s="124"/>
      <c r="AC31" s="124"/>
      <c r="AD31" s="92"/>
      <c r="AE31" s="92"/>
      <c r="AF31" s="92"/>
      <c r="AG31" s="92"/>
      <c r="AH31" s="92"/>
      <c r="AI31" s="92"/>
    </row>
    <row r="32" spans="1:35" x14ac:dyDescent="0.25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123"/>
      <c r="S32" s="123"/>
      <c r="T32" s="123"/>
      <c r="U32" s="123"/>
      <c r="V32" s="123"/>
      <c r="W32" s="123"/>
      <c r="X32" s="124"/>
      <c r="Y32" s="124"/>
      <c r="Z32" s="124"/>
      <c r="AA32" s="124"/>
      <c r="AB32" s="124"/>
      <c r="AC32" s="124"/>
      <c r="AD32" s="92"/>
      <c r="AE32" s="92"/>
      <c r="AF32" s="92"/>
      <c r="AG32" s="92"/>
      <c r="AH32" s="92"/>
      <c r="AI32" s="92"/>
    </row>
    <row r="33" spans="1:35" x14ac:dyDescent="0.25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123"/>
      <c r="S33" s="123"/>
      <c r="T33" s="123"/>
      <c r="U33" s="123"/>
      <c r="V33" s="123"/>
      <c r="W33" s="123"/>
      <c r="X33" s="124"/>
      <c r="Y33" s="124"/>
      <c r="Z33" s="124"/>
      <c r="AA33" s="124"/>
      <c r="AB33" s="124"/>
      <c r="AC33" s="124"/>
      <c r="AD33" s="92"/>
      <c r="AE33" s="92"/>
      <c r="AF33" s="92"/>
      <c r="AG33" s="92"/>
      <c r="AH33" s="92"/>
      <c r="AI33" s="92"/>
    </row>
    <row r="34" spans="1:35" x14ac:dyDescent="0.25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123"/>
      <c r="S34" s="123"/>
      <c r="T34" s="123"/>
      <c r="U34" s="123"/>
      <c r="V34" s="123"/>
      <c r="W34" s="123"/>
      <c r="X34" s="124"/>
      <c r="Y34" s="124"/>
      <c r="Z34" s="124"/>
      <c r="AA34" s="124"/>
      <c r="AB34" s="124"/>
      <c r="AC34" s="124"/>
      <c r="AD34" s="92"/>
      <c r="AE34" s="92"/>
      <c r="AF34" s="92"/>
      <c r="AG34" s="92"/>
      <c r="AH34" s="92"/>
      <c r="AI34" s="92"/>
    </row>
    <row r="35" spans="1:35" x14ac:dyDescent="0.2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</row>
    <row r="36" spans="1:35" x14ac:dyDescent="0.25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</row>
    <row r="37" spans="1:35" x14ac:dyDescent="0.25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</row>
    <row r="38" spans="1:35" x14ac:dyDescent="0.25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</row>
    <row r="39" spans="1:35" x14ac:dyDescent="0.25">
      <c r="A39" s="125"/>
      <c r="B39" s="125"/>
      <c r="C39" s="125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</row>
    <row r="40" spans="1:35" x14ac:dyDescent="0.25">
      <c r="A40" s="126" t="s">
        <v>172</v>
      </c>
      <c r="B40" s="127"/>
      <c r="C40" s="128" t="s">
        <v>174</v>
      </c>
      <c r="D40" s="129">
        <f>SUM($F$8:$F$22)/SQRT(SUM($G$8:$G$22)*SUM($H$8:$H$22))</f>
        <v>0.98469900395591348</v>
      </c>
      <c r="E40" s="129"/>
      <c r="F40" s="130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</row>
    <row r="41" spans="1:35" x14ac:dyDescent="0.25">
      <c r="A41" s="131" t="s">
        <v>11</v>
      </c>
      <c r="B41" s="131"/>
      <c r="C41" s="131"/>
      <c r="D41" s="132" t="s">
        <v>10</v>
      </c>
      <c r="E41" s="132"/>
      <c r="F41" s="133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</row>
    <row r="42" spans="1:35" x14ac:dyDescent="0.25">
      <c r="A42" s="131" t="s">
        <v>8</v>
      </c>
      <c r="B42" s="131"/>
      <c r="C42" s="131"/>
      <c r="D42" s="134" t="s">
        <v>9</v>
      </c>
      <c r="E42" s="134"/>
      <c r="F42" s="135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</row>
    <row r="43" spans="1:35" x14ac:dyDescent="0.25">
      <c r="A43" s="136" t="s">
        <v>12</v>
      </c>
      <c r="B43" s="136"/>
      <c r="C43" s="136"/>
      <c r="D43" s="137" t="s">
        <v>13</v>
      </c>
      <c r="E43" s="137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</row>
    <row r="44" spans="1:35" x14ac:dyDescent="0.25">
      <c r="A44" s="138" t="s">
        <v>91</v>
      </c>
      <c r="B44" s="139"/>
      <c r="C44" s="128" t="s">
        <v>14</v>
      </c>
      <c r="D44" s="129">
        <f>(ABS($D$40)*($A$22-2))/SQRT(1-$B$40^2)</f>
        <v>12.801087051426876</v>
      </c>
      <c r="E44" s="129"/>
      <c r="F44" s="130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</row>
    <row r="45" spans="1:35" x14ac:dyDescent="0.25">
      <c r="A45" s="140"/>
      <c r="B45" s="141"/>
      <c r="C45" s="142" t="s">
        <v>16</v>
      </c>
      <c r="D45" s="137">
        <v>3.0122</v>
      </c>
      <c r="E45" s="137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</row>
    <row r="46" spans="1:35" ht="30" x14ac:dyDescent="0.25">
      <c r="A46" s="131" t="s">
        <v>15</v>
      </c>
      <c r="B46" s="131"/>
      <c r="C46" s="131"/>
      <c r="D46" s="143" t="s">
        <v>97</v>
      </c>
      <c r="E46" s="144" t="b">
        <f>$D$44&gt;$D$45</f>
        <v>1</v>
      </c>
      <c r="F46" s="145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</row>
    <row r="47" spans="1:35" x14ac:dyDescent="0.25">
      <c r="A47" s="131"/>
      <c r="B47" s="131"/>
      <c r="C47" s="131"/>
      <c r="D47" s="146" t="s">
        <v>20</v>
      </c>
      <c r="E47" s="146"/>
      <c r="F47" s="145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</row>
    <row r="48" spans="1:35" x14ac:dyDescent="0.25">
      <c r="A48" s="131" t="s">
        <v>17</v>
      </c>
      <c r="B48" s="131"/>
      <c r="C48" s="131"/>
      <c r="D48" s="94" t="s">
        <v>18</v>
      </c>
      <c r="E48" s="147">
        <f>$D$40-$D$45*((1-$D$40^2)/SQRT($A$22))</f>
        <v>0.96108049215727864</v>
      </c>
      <c r="F48" s="130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</row>
    <row r="49" spans="1:35" x14ac:dyDescent="0.25">
      <c r="A49" s="131"/>
      <c r="B49" s="131"/>
      <c r="C49" s="131"/>
      <c r="D49" s="94" t="s">
        <v>19</v>
      </c>
      <c r="E49" s="148">
        <f>$D$40+$D$45*((1-$D$40^2)/SQRT($A$22))</f>
        <v>1.0083175157545483</v>
      </c>
      <c r="F49" s="149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</row>
    <row r="50" spans="1:35" x14ac:dyDescent="0.25">
      <c r="A50" s="131"/>
      <c r="B50" s="131"/>
      <c r="C50" s="131"/>
      <c r="D50" s="150" t="s">
        <v>30</v>
      </c>
      <c r="E50" s="150"/>
      <c r="F50" s="151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</row>
    <row r="51" spans="1:35" x14ac:dyDescent="0.25">
      <c r="A51" s="126" t="s">
        <v>173</v>
      </c>
      <c r="B51" s="127"/>
      <c r="C51" s="128" t="s">
        <v>175</v>
      </c>
      <c r="D51" s="152">
        <f>D40^2*1</f>
        <v>0.96963212839176816</v>
      </c>
      <c r="E51" s="152"/>
      <c r="F51" s="153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</row>
    <row r="52" spans="1:35" x14ac:dyDescent="0.25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</row>
    <row r="53" spans="1:35" x14ac:dyDescent="0.25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</row>
    <row r="54" spans="1:35" x14ac:dyDescent="0.25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</row>
    <row r="55" spans="1:35" x14ac:dyDescent="0.25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</row>
    <row r="56" spans="1:35" x14ac:dyDescent="0.25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</row>
  </sheetData>
  <mergeCells count="48">
    <mergeCell ref="A46:C47"/>
    <mergeCell ref="D47:E47"/>
    <mergeCell ref="A48:C50"/>
    <mergeCell ref="D50:E50"/>
    <mergeCell ref="A51:B51"/>
    <mergeCell ref="D51:E51"/>
    <mergeCell ref="A42:C42"/>
    <mergeCell ref="D42:E42"/>
    <mergeCell ref="A43:C43"/>
    <mergeCell ref="D43:E43"/>
    <mergeCell ref="A44:B45"/>
    <mergeCell ref="D44:E44"/>
    <mergeCell ref="D45:E45"/>
    <mergeCell ref="R31:W34"/>
    <mergeCell ref="X31:AC34"/>
    <mergeCell ref="A40:B40"/>
    <mergeCell ref="D40:E40"/>
    <mergeCell ref="A41:C41"/>
    <mergeCell ref="D41:E41"/>
    <mergeCell ref="K16:P16"/>
    <mergeCell ref="R19:W22"/>
    <mergeCell ref="X19:AC22"/>
    <mergeCell ref="R23:W28"/>
    <mergeCell ref="X23:AC28"/>
    <mergeCell ref="R29:W30"/>
    <mergeCell ref="X29:AC30"/>
    <mergeCell ref="K10:P10"/>
    <mergeCell ref="K11:P11"/>
    <mergeCell ref="J12:J13"/>
    <mergeCell ref="K12:P13"/>
    <mergeCell ref="R12:W14"/>
    <mergeCell ref="X12:AC14"/>
    <mergeCell ref="J14:J15"/>
    <mergeCell ref="K14:P15"/>
    <mergeCell ref="R15:W18"/>
    <mergeCell ref="X15:AC18"/>
    <mergeCell ref="B1:G1"/>
    <mergeCell ref="B2:G2"/>
    <mergeCell ref="A6:H6"/>
    <mergeCell ref="J6:P6"/>
    <mergeCell ref="R6:AC6"/>
    <mergeCell ref="K7:P7"/>
    <mergeCell ref="R7:W7"/>
    <mergeCell ref="X7:AC7"/>
    <mergeCell ref="R8:W11"/>
    <mergeCell ref="J8:J9"/>
    <mergeCell ref="K8:P9"/>
    <mergeCell ref="X8:AC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Регрессионный анализ</vt:lpstr>
      <vt:lpstr>Лабораторная работа №3 КР</vt:lpstr>
      <vt:lpstr>Лабораторная работа №2 КР</vt:lpstr>
      <vt:lpstr>Лабораторная работа №1 КР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Кулаков</dc:creator>
  <cp:lastModifiedBy>Максим Кулаков</cp:lastModifiedBy>
  <dcterms:created xsi:type="dcterms:W3CDTF">2022-09-30T10:11:03Z</dcterms:created>
  <dcterms:modified xsi:type="dcterms:W3CDTF">2022-09-30T22:45:51Z</dcterms:modified>
</cp:coreProperties>
</file>