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Настройки" sheetId="1" r:id="rId1"/>
    <sheet name="Сентябрь" sheetId="2" r:id="rId2"/>
  </sheets>
  <calcPr calcId="152511"/>
</workbook>
</file>

<file path=xl/calcChain.xml><?xml version="1.0" encoding="utf-8"?>
<calcChain xmlns="http://schemas.openxmlformats.org/spreadsheetml/2006/main">
  <c r="M17" i="2" l="1"/>
  <c r="AI82" i="2"/>
  <c r="AJ82" i="2" s="1"/>
  <c r="AI83" i="2"/>
  <c r="AJ83" i="2" s="1"/>
  <c r="F15" i="2"/>
  <c r="AD15" i="2"/>
  <c r="AE17" i="2"/>
  <c r="AG16" i="2"/>
  <c r="AC16" i="2"/>
  <c r="AE15" i="2"/>
  <c r="Z17" i="2"/>
  <c r="AA16" i="2"/>
  <c r="AB15" i="2"/>
  <c r="X15" i="2"/>
  <c r="S17" i="2"/>
  <c r="S16" i="2"/>
  <c r="T15" i="2"/>
  <c r="P17" i="2"/>
  <c r="Q16" i="2"/>
  <c r="R15" i="2"/>
  <c r="N15" i="2"/>
  <c r="I17" i="2"/>
  <c r="K16" i="2"/>
  <c r="L15" i="2"/>
  <c r="H15" i="2"/>
  <c r="E16" i="2"/>
  <c r="E15" i="2" l="1"/>
  <c r="J15" i="2"/>
  <c r="I16" i="2"/>
  <c r="G17" i="2"/>
  <c r="K17" i="2"/>
  <c r="P15" i="2"/>
  <c r="O16" i="2"/>
  <c r="N17" i="2"/>
  <c r="R17" i="2"/>
  <c r="V15" i="2"/>
  <c r="V16" i="2"/>
  <c r="V17" i="2"/>
  <c r="Z15" i="2"/>
  <c r="Y16" i="2"/>
  <c r="X17" i="2"/>
  <c r="AB17" i="2"/>
  <c r="AG15" i="2"/>
  <c r="AE16" i="2"/>
  <c r="AE18" i="2" s="1"/>
  <c r="AE19" i="2" s="1"/>
  <c r="AC17" i="2"/>
  <c r="AG17" i="2"/>
  <c r="H16" i="2"/>
  <c r="E17" i="2"/>
  <c r="G15" i="2"/>
  <c r="I15" i="2"/>
  <c r="K15" i="2"/>
  <c r="K18" i="2" s="1"/>
  <c r="K19" i="2" s="1"/>
  <c r="G16" i="2"/>
  <c r="J16" i="2"/>
  <c r="L16" i="2"/>
  <c r="H17" i="2"/>
  <c r="H18" i="2" s="1"/>
  <c r="J17" i="2"/>
  <c r="L17" i="2"/>
  <c r="O15" i="2"/>
  <c r="Q15" i="2"/>
  <c r="N16" i="2"/>
  <c r="N18" i="2" s="1"/>
  <c r="N19" i="2" s="1"/>
  <c r="P16" i="2"/>
  <c r="R16" i="2"/>
  <c r="O17" i="2"/>
  <c r="Q17" i="2"/>
  <c r="S15" i="2"/>
  <c r="S18" i="2" s="1"/>
  <c r="S19" i="2" s="1"/>
  <c r="U15" i="2"/>
  <c r="W15" i="2"/>
  <c r="U16" i="2"/>
  <c r="W16" i="2"/>
  <c r="U17" i="2"/>
  <c r="W17" i="2"/>
  <c r="Y15" i="2"/>
  <c r="AA15" i="2"/>
  <c r="X16" i="2"/>
  <c r="Z16" i="2"/>
  <c r="Z18" i="2" s="1"/>
  <c r="Z19" i="2" s="1"/>
  <c r="AB16" i="2"/>
  <c r="AB18" i="2" s="1"/>
  <c r="AB19" i="2" s="1"/>
  <c r="Y17" i="2"/>
  <c r="AA17" i="2"/>
  <c r="AC15" i="2"/>
  <c r="AC18" i="2" s="1"/>
  <c r="AF15" i="2"/>
  <c r="AH15" i="2"/>
  <c r="AD16" i="2"/>
  <c r="AF16" i="2"/>
  <c r="AH16" i="2"/>
  <c r="AD17" i="2"/>
  <c r="AF17" i="2"/>
  <c r="AH17" i="2"/>
  <c r="T16" i="2"/>
  <c r="F16" i="2"/>
  <c r="F17" i="2"/>
  <c r="T17" i="2"/>
  <c r="M15" i="2"/>
  <c r="M16" i="2"/>
  <c r="AI27" i="2"/>
  <c r="AJ27" i="2" s="1"/>
  <c r="AI28" i="2"/>
  <c r="AJ28" i="2" s="1"/>
  <c r="AI29" i="2"/>
  <c r="AJ29" i="2" s="1"/>
  <c r="AI30" i="2"/>
  <c r="AJ30" i="2" s="1"/>
  <c r="AI31" i="2"/>
  <c r="AJ31" i="2" s="1"/>
  <c r="AI32" i="2"/>
  <c r="AJ32" i="2" s="1"/>
  <c r="AI33" i="2"/>
  <c r="AJ33" i="2" s="1"/>
  <c r="AI34" i="2"/>
  <c r="AJ34" i="2" s="1"/>
  <c r="AI35" i="2"/>
  <c r="AJ35" i="2" s="1"/>
  <c r="AI36" i="2"/>
  <c r="AJ36" i="2" s="1"/>
  <c r="AI37" i="2"/>
  <c r="AJ37" i="2" s="1"/>
  <c r="AI38" i="2"/>
  <c r="AJ38" i="2" s="1"/>
  <c r="AI39" i="2"/>
  <c r="AJ39" i="2" s="1"/>
  <c r="AI40" i="2"/>
  <c r="AJ40" i="2" s="1"/>
  <c r="AI41" i="2"/>
  <c r="AJ41" i="2" s="1"/>
  <c r="AI42" i="2"/>
  <c r="AJ42" i="2" s="1"/>
  <c r="AI43" i="2"/>
  <c r="AJ43" i="2" s="1"/>
  <c r="AI44" i="2"/>
  <c r="AJ44" i="2" s="1"/>
  <c r="AI45" i="2"/>
  <c r="AJ45" i="2" s="1"/>
  <c r="AI46" i="2"/>
  <c r="AJ46" i="2" s="1"/>
  <c r="AI47" i="2"/>
  <c r="AJ47" i="2" s="1"/>
  <c r="AI48" i="2"/>
  <c r="AJ48" i="2" s="1"/>
  <c r="AI49" i="2"/>
  <c r="AJ49" i="2" s="1"/>
  <c r="AI50" i="2"/>
  <c r="AJ50" i="2" s="1"/>
  <c r="AI51" i="2"/>
  <c r="AJ51" i="2" s="1"/>
  <c r="AI52" i="2"/>
  <c r="AJ52" i="2" s="1"/>
  <c r="AI53" i="2"/>
  <c r="AJ53" i="2" s="1"/>
  <c r="AI54" i="2"/>
  <c r="AJ54" i="2" s="1"/>
  <c r="AI55" i="2"/>
  <c r="AJ55" i="2" s="1"/>
  <c r="AI56" i="2"/>
  <c r="AJ56" i="2" s="1"/>
  <c r="AI57" i="2"/>
  <c r="AJ57" i="2" s="1"/>
  <c r="AI58" i="2"/>
  <c r="AJ58" i="2" s="1"/>
  <c r="AI59" i="2"/>
  <c r="AJ59" i="2" s="1"/>
  <c r="AI60" i="2"/>
  <c r="AJ60" i="2" s="1"/>
  <c r="AI61" i="2"/>
  <c r="AJ61" i="2" s="1"/>
  <c r="AI62" i="2"/>
  <c r="AJ62" i="2" s="1"/>
  <c r="AI63" i="2"/>
  <c r="AJ63" i="2" s="1"/>
  <c r="AI64" i="2"/>
  <c r="AJ64" i="2" s="1"/>
  <c r="AI65" i="2"/>
  <c r="AJ65" i="2" s="1"/>
  <c r="AI66" i="2"/>
  <c r="AJ66" i="2" s="1"/>
  <c r="AI67" i="2"/>
  <c r="AJ67" i="2" s="1"/>
  <c r="AI68" i="2"/>
  <c r="AJ68" i="2" s="1"/>
  <c r="AI69" i="2"/>
  <c r="AJ69" i="2" s="1"/>
  <c r="AI70" i="2"/>
  <c r="AJ70" i="2" s="1"/>
  <c r="AI71" i="2"/>
  <c r="AJ71" i="2" s="1"/>
  <c r="AI72" i="2"/>
  <c r="AJ72" i="2" s="1"/>
  <c r="AI73" i="2"/>
  <c r="AJ73" i="2" s="1"/>
  <c r="AI74" i="2"/>
  <c r="AJ74" i="2" s="1"/>
  <c r="AI75" i="2"/>
  <c r="AJ75" i="2" s="1"/>
  <c r="AI76" i="2"/>
  <c r="AJ76" i="2" s="1"/>
  <c r="AI77" i="2"/>
  <c r="AJ77" i="2" s="1"/>
  <c r="AI78" i="2"/>
  <c r="AJ78" i="2" s="1"/>
  <c r="AI79" i="2"/>
  <c r="AJ79" i="2" s="1"/>
  <c r="AI80" i="2"/>
  <c r="AJ80" i="2" s="1"/>
  <c r="AI81" i="2"/>
  <c r="AJ81" i="2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W18" i="2" l="1"/>
  <c r="W19" i="2" s="1"/>
  <c r="V18" i="2"/>
  <c r="AG18" i="2"/>
  <c r="AG19" i="2" s="1"/>
  <c r="P18" i="2"/>
  <c r="P19" i="2" s="1"/>
  <c r="Q18" i="2"/>
  <c r="Q19" i="2" s="1"/>
  <c r="G18" i="2"/>
  <c r="G19" i="2" s="1"/>
  <c r="X18" i="2"/>
  <c r="X19" i="2" s="1"/>
  <c r="Y18" i="2"/>
  <c r="Y19" i="2" s="1"/>
  <c r="U18" i="2"/>
  <c r="U19" i="2" s="1"/>
  <c r="R18" i="2"/>
  <c r="R19" i="2" s="1"/>
  <c r="L18" i="2"/>
  <c r="L19" i="2" s="1"/>
  <c r="I18" i="2"/>
  <c r="I19" i="2" s="1"/>
  <c r="AA18" i="2"/>
  <c r="AA19" i="2" s="1"/>
  <c r="J18" i="2"/>
  <c r="J19" i="2" s="1"/>
  <c r="AH18" i="2"/>
  <c r="AH19" i="2" s="1"/>
  <c r="AD18" i="2"/>
  <c r="AD19" i="2" s="1"/>
  <c r="O18" i="2"/>
  <c r="AF18" i="2"/>
  <c r="AF19" i="2" s="1"/>
  <c r="T18" i="2"/>
  <c r="T19" i="2" s="1"/>
  <c r="F18" i="2"/>
  <c r="F19" i="2" s="1"/>
  <c r="M18" i="2"/>
  <c r="M19" i="2" s="1"/>
  <c r="B7" i="2"/>
  <c r="AC19" i="2"/>
  <c r="V19" i="2"/>
  <c r="A7" i="2"/>
  <c r="H19" i="2"/>
  <c r="E18" i="2"/>
  <c r="E19" i="2" s="1"/>
  <c r="B16" i="2" l="1"/>
  <c r="B15" i="2"/>
  <c r="B17" i="2"/>
  <c r="O19" i="2"/>
  <c r="B18" i="2"/>
  <c r="D19" i="2"/>
  <c r="C19" i="2" s="1"/>
</calcChain>
</file>

<file path=xl/sharedStrings.xml><?xml version="1.0" encoding="utf-8"?>
<sst xmlns="http://schemas.openxmlformats.org/spreadsheetml/2006/main" count="206" uniqueCount="151">
  <si>
    <t>Соц. Услуги</t>
  </si>
  <si>
    <t>01. Приготовление пищи</t>
  </si>
  <si>
    <t>02. Помощь при приготовлении пищи</t>
  </si>
  <si>
    <t>03. Подготовка и подача пищи</t>
  </si>
  <si>
    <t>04. Помощь при подготовке пищи к приему</t>
  </si>
  <si>
    <t>05. Кормление</t>
  </si>
  <si>
    <t>06. Помощь при приеме пищи</t>
  </si>
  <si>
    <t>07. Помощь в соблюдении питьевого режима.</t>
  </si>
  <si>
    <t>08. Умывание</t>
  </si>
  <si>
    <t>09. Помощь при умывании</t>
  </si>
  <si>
    <t>10. Купание в кровати, включая мытье головы</t>
  </si>
  <si>
    <t>11. Купание в приспособленном помещении (месте), включая мытье головы</t>
  </si>
  <si>
    <t>12. Помощь при купании в приспособленном помещении (месте), включая мытье головы</t>
  </si>
  <si>
    <t>13. Гигиеническое обтирание</t>
  </si>
  <si>
    <t>14. Мытье головы, в том числе в кровати</t>
  </si>
  <si>
    <t>15. Помощь при мытье головы</t>
  </si>
  <si>
    <t>16. Подмывание</t>
  </si>
  <si>
    <t>17. Гигиеническая обработка рук и ногтей (процесс обработки ногтей на руках с водой и гиг.ср-ми, включая стрижку или подпиливание ногтей)</t>
  </si>
  <si>
    <t>18. Помощь при гигиенической обработке рук и ногтей (сохранение навыков гиг.обработки ногтей на руках и (или) облегчение данного процесса)</t>
  </si>
  <si>
    <t>19. Мытье ног</t>
  </si>
  <si>
    <t>20. Помощь при мытье ног</t>
  </si>
  <si>
    <t xml:space="preserve">21. Гигиеническая обработка ног и ногтей (процесс обработки ногтей на ногах с водой  и гиг.ср-ми, включая стрижку или подпиливание ногтей) </t>
  </si>
  <si>
    <t>22. Помощь при гигиенической обработка ног и ногтей (сохранение навыков мытья ног и (или) облегчение данного процесса)</t>
  </si>
  <si>
    <t>23. Гигиенииеское бритье</t>
  </si>
  <si>
    <t>24. Гигиеническая стрижка</t>
  </si>
  <si>
    <t>25. Смена одежды (обуви)</t>
  </si>
  <si>
    <t>26. Помощь при смене одежды (обуви)</t>
  </si>
  <si>
    <t>27. Смена нательного белья</t>
  </si>
  <si>
    <t>28. Помощь при смене нательного белья</t>
  </si>
  <si>
    <t>29. Смена постельного белья</t>
  </si>
  <si>
    <t>30. Помощь при смене постельного белья</t>
  </si>
  <si>
    <t>31. Смена абсорбирующего белья, включая гигиеническую обработку</t>
  </si>
  <si>
    <t>32. Помощь при смене абсорбирующего белья (сохранение навыков снятия и надевания абс.белья и (или) облегчение данного процесса)</t>
  </si>
  <si>
    <t>33. Помощь при пользовании туалетом (иными приспособлениями), включая гигиеническую обработку (поддержание способности и сохранение навыков пользования туалетом и (или) иными приспособлениями и (или) облегчение данного процесса)</t>
  </si>
  <si>
    <t>34. Замена мочеприемника и (или) калоприемника, включая гигиеническую обработку</t>
  </si>
  <si>
    <t>35. Помощь при замене мочеприемника и (или) калоприемника</t>
  </si>
  <si>
    <t>36. Позиционирование</t>
  </si>
  <si>
    <t>37. Помощь при позиционировании</t>
  </si>
  <si>
    <t>38. Пересаживание</t>
  </si>
  <si>
    <t>39. Помощь при пересаживании.</t>
  </si>
  <si>
    <t>40. Помощь при передвижении по помещению, пересаживании (поддержание способности к передвижению)</t>
  </si>
  <si>
    <t>41. Измерение температуры тела, артериального давления, пульса, сатурации (в соответствии с медицинскими рекомендациями) (процесс наблюдения за состоянием здоровья)</t>
  </si>
  <si>
    <t>42. Помощь в соблюдении медицинских рекомендаций (поддержание способности следовать мед.назначениям и рекомендациям)</t>
  </si>
  <si>
    <t>43. Подготовка лекарственных препаратов к приему</t>
  </si>
  <si>
    <t>44. Помощь в соблюдении приема лекарственных препаратов (поддержание способности принимать лекарственные препараты)</t>
  </si>
  <si>
    <t>45. Помощь в использовании очков и (или) слуховых аппаратов</t>
  </si>
  <si>
    <t>46. Помощь в использовании протезов или ортезов</t>
  </si>
  <si>
    <t>47. Помощь в поддержании посильной социальной активности</t>
  </si>
  <si>
    <t>48. Помощь в поддержании  посильной физической активности, включая прогулки</t>
  </si>
  <si>
    <t>49. Помощь в поддержании посильной бытовой активности</t>
  </si>
  <si>
    <t>50. Помощь в поддержании когнитивных функций</t>
  </si>
  <si>
    <t>Кратко</t>
  </si>
  <si>
    <t>33. Помощь при пользовании туа</t>
  </si>
  <si>
    <t>Наименование социальной услуги по уходу</t>
  </si>
  <si>
    <t>Объем и периодичность социальной услуги по уходу</t>
  </si>
  <si>
    <t>№ посещения</t>
  </si>
  <si>
    <t>число месяца</t>
  </si>
  <si>
    <t>день недели (пн, вт, ср, чт, пт, сб, вс)</t>
  </si>
  <si>
    <t>Пн</t>
  </si>
  <si>
    <t>Вт</t>
  </si>
  <si>
    <t>Ср</t>
  </si>
  <si>
    <t>Чт</t>
  </si>
  <si>
    <t>Пт</t>
  </si>
  <si>
    <t>Сб</t>
  </si>
  <si>
    <t>Вс</t>
  </si>
  <si>
    <t>ВСЕГО УСЛУГ</t>
  </si>
  <si>
    <t>ВСЕГО МИНУТ</t>
  </si>
  <si>
    <t>3 раза в неделю</t>
  </si>
  <si>
    <t>Столбец1</t>
  </si>
  <si>
    <t>Столбец2</t>
  </si>
  <si>
    <t>Столбец3</t>
  </si>
  <si>
    <t>Столбец4</t>
  </si>
  <si>
    <t>Столбец5</t>
  </si>
  <si>
    <t>Столбец6</t>
  </si>
  <si>
    <t>Столбец7</t>
  </si>
  <si>
    <t>Столбец8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</si>
  <si>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</si>
  <si>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</si>
  <si>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</si>
  <si>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</si>
  <si>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</si>
  <si>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</si>
  <si>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</si>
  <si>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Столбец16</t>
  </si>
  <si>
    <t>Столбец17</t>
  </si>
  <si>
    <t>Столбец18</t>
  </si>
  <si>
    <t>Столбец19</t>
  </si>
  <si>
    <t>Столбец20</t>
  </si>
  <si>
    <t>Столбец21</t>
  </si>
  <si>
    <t>Столбец22</t>
  </si>
  <si>
    <t>Столбец23</t>
  </si>
  <si>
    <t>Столбец24</t>
  </si>
  <si>
    <t>Столбец25</t>
  </si>
  <si>
    <t>Столбец26</t>
  </si>
  <si>
    <t>Столбец27</t>
  </si>
  <si>
    <t>Столбец28</t>
  </si>
  <si>
    <t>Столбец29</t>
  </si>
  <si>
    <t>Столбец30</t>
  </si>
  <si>
    <t>Столбец31</t>
  </si>
  <si>
    <t>Столбец32</t>
  </si>
  <si>
    <t>Столбец33</t>
  </si>
  <si>
    <t>Столбец34</t>
  </si>
  <si>
    <t>2 раза в неделю</t>
  </si>
  <si>
    <t>3 раза в день</t>
  </si>
  <si>
    <t>07. Помощь в соблюдении питьев</t>
  </si>
  <si>
    <t xml:space="preserve">11. Купание в приспособленном </t>
  </si>
  <si>
    <t>31. Смена абсорбирующего белья</t>
  </si>
  <si>
    <t>37. Помощь при позиционировани</t>
  </si>
  <si>
    <t>43. Подготовка лекарственных п</t>
  </si>
  <si>
    <t>44. Помощь в соблюдении приема</t>
  </si>
  <si>
    <t>48. Помощь в поддержании  поси</t>
  </si>
  <si>
    <t>50. Помощь в поддержании когни</t>
  </si>
  <si>
    <t>1 раз в день</t>
  </si>
  <si>
    <t>2 раз в день</t>
  </si>
  <si>
    <t>1 раз в неделю</t>
  </si>
  <si>
    <t>Пт.</t>
  </si>
  <si>
    <t>1 нед.</t>
  </si>
  <si>
    <t>Всего за неделю</t>
  </si>
  <si>
    <t>Проверка всего минут</t>
  </si>
  <si>
    <t>Пт2</t>
  </si>
  <si>
    <t>Сб3</t>
  </si>
  <si>
    <t>Вс4</t>
  </si>
  <si>
    <t>Пн5</t>
  </si>
  <si>
    <t>Вт6</t>
  </si>
  <si>
    <t>Ср7</t>
  </si>
  <si>
    <t>Чт8</t>
  </si>
  <si>
    <t>Пт9</t>
  </si>
  <si>
    <t>Сб10</t>
  </si>
  <si>
    <t>Вс11</t>
  </si>
  <si>
    <t>Пн12</t>
  </si>
  <si>
    <t>Вт13</t>
  </si>
  <si>
    <t>Ср14</t>
  </si>
  <si>
    <t>Чт15</t>
  </si>
  <si>
    <t>Пт16</t>
  </si>
  <si>
    <t>Сб17</t>
  </si>
  <si>
    <t>Вс18</t>
  </si>
  <si>
    <t>Пн19</t>
  </si>
  <si>
    <t>Вт20</t>
  </si>
  <si>
    <t>Ср21</t>
  </si>
  <si>
    <t>Чт22</t>
  </si>
  <si>
    <t>Пт23</t>
  </si>
  <si>
    <t>Сб24</t>
  </si>
  <si>
    <t>Объем</t>
  </si>
  <si>
    <t>Периодичность</t>
  </si>
  <si>
    <t>Услуга</t>
  </si>
  <si>
    <t>№</t>
  </si>
  <si>
    <t>посещения</t>
  </si>
  <si>
    <t>УСЛУГ</t>
  </si>
  <si>
    <t>МИНУТ</t>
  </si>
  <si>
    <t>ВСЕГО</t>
  </si>
  <si>
    <t>№ Посещения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</si>
</sst>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 shrinkToFi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 shrinkToFit="1"/>
    </xf>
    <xf numFmtId="0" fontId="0" fillId="0" borderId="0" xfId="0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 shrinkToFit="1"/>
    </xf>
    <xf numFmtId="0" fontId="2" fillId="0" borderId="4" xfId="0" applyFont="1" applyBorder="1" applyAlignment="1">
      <alignment horizontal="center" vertical="center" wrapText="1" shrinkToFit="1"/>
    </xf>
    <xf numFmtId="0" fontId="2" fillId="0" borderId="0" xfId="0" applyFont="1" applyBorder="1" applyAlignment="1">
      <alignment horizontal="center" vertical="center" wrapText="1" shrinkToFit="1"/>
    </xf>
    <xf numFmtId="0" fontId="2" fillId="0" borderId="1" xfId="0" applyFont="1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 wrapText="1" shrinkToFit="1"/>
    </xf>
    <xf numFmtId="0" fontId="0" fillId="0" borderId="6" xfId="0" applyBorder="1" applyAlignment="1">
      <alignment horizontal="center" vertical="center" wrapText="1" shrinkToFit="1"/>
    </xf>
    <xf numFmtId="0" fontId="3" fillId="0" borderId="1" xfId="0" applyFont="1" applyBorder="1" applyAlignment="1">
      <alignment horizontal="center" vertical="center" textRotation="90" wrapText="1" shrinkToFit="1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textRotation="90" wrapText="1" shrinkToFit="1"/>
    </xf>
    <xf numFmtId="0" fontId="6" fillId="0" borderId="1" xfId="0" applyFont="1" applyBorder="1" applyAlignment="1">
      <alignment horizontal="center" vertical="center" wrapText="1" shrinkToFit="1"/>
    </xf>
    <xf numFmtId="0" fontId="6" fillId="0" borderId="6" xfId="0" applyFont="1" applyBorder="1" applyAlignment="1">
      <alignment horizontal="center" vertical="center" wrapText="1" shrinkToFit="1"/>
    </xf>
    <xf numFmtId="164" fontId="2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 shrinkToFit="1"/>
    </xf>
    <xf numFmtId="0" fontId="0" fillId="0" borderId="8" xfId="0" applyBorder="1" applyAlignment="1">
      <alignment horizontal="center" vertical="center" wrapText="1" shrinkToFi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 shrinkToFit="1"/>
    </xf>
    <xf numFmtId="0" fontId="0" fillId="0" borderId="7" xfId="0" applyBorder="1" applyAlignment="1">
      <alignment horizontal="center" vertical="center" wrapText="1" shrinkToFit="1"/>
    </xf>
    <xf numFmtId="0" fontId="0" fillId="0" borderId="3" xfId="0" applyBorder="1" applyAlignment="1">
      <alignment horizontal="center" vertical="center" wrapText="1" shrinkToFit="1"/>
    </xf>
    <xf numFmtId="0" fontId="0" fillId="0" borderId="4" xfId="0" applyBorder="1" applyAlignment="1">
      <alignment horizontal="center" vertical="center" wrapText="1" shrinkToFit="1"/>
    </xf>
    <xf numFmtId="0" fontId="0" fillId="0" borderId="9" xfId="0" applyBorder="1" applyAlignment="1">
      <alignment horizontal="center" vertical="center" wrapText="1" shrinkToFit="1"/>
    </xf>
    <xf numFmtId="0" fontId="0" fillId="0" borderId="5" xfId="0" applyBorder="1" applyAlignment="1">
      <alignment horizontal="center" vertical="center" wrapText="1" shrinkToFit="1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textRotation="90"/>
    </xf>
    <xf numFmtId="0" fontId="2" fillId="0" borderId="0" xfId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2">
    <cellStyle name="Обычный" xfId="0" builtinId="0"/>
    <cellStyle name="Обычный 2 2 2" xfId="1"/>
  </cellStyles>
  <dxfs count="129">
    <dxf>
      <fill>
        <patternFill>
          <bgColor rgb="FFFFC1C1"/>
        </patternFill>
      </fill>
    </dxf>
    <dxf>
      <fill>
        <patternFill>
          <bgColor rgb="FFFFC1C1"/>
        </patternFill>
      </fill>
    </dxf>
    <dxf>
      <fill>
        <patternFill>
          <bgColor rgb="FFFFC1C1"/>
        </patternFill>
      </fill>
    </dxf>
    <dxf>
      <fill>
        <patternFill>
          <bgColor rgb="FFFFC1C1"/>
        </patternFill>
      </fill>
    </dxf>
    <dxf>
      <fill>
        <patternFill>
          <bgColor rgb="FFFFC1C1"/>
        </patternFill>
      </fill>
    </dxf>
    <dxf>
      <fill>
        <patternFill>
          <bgColor rgb="FFFFC1C1"/>
        </patternFill>
      </fill>
    </dxf>
    <dxf>
      <fill>
        <patternFill>
          <bgColor rgb="FFFFC1C1"/>
        </patternFill>
      </fill>
    </dxf>
    <dxf>
      <fill>
        <patternFill>
          <bgColor rgb="FFFFC1C1"/>
        </patternFill>
      </fill>
    </dxf>
    <dxf>
      <fill>
        <patternFill>
          <bgColor rgb="FFFFC1C1"/>
        </patternFill>
      </fill>
    </dxf>
    <dxf>
      <fill>
        <patternFill>
          <bgColor rgb="FFFFC1C1"/>
        </patternFill>
      </fill>
    </dxf>
    <dxf>
      <fill>
        <patternFill>
          <bgColor rgb="FFFFC1C1"/>
        </patternFill>
      </fill>
    </dxf>
    <dxf>
      <fill>
        <patternFill>
          <bgColor rgb="FFFFC1C1"/>
        </patternFill>
      </fill>
    </dxf>
    <dxf>
      <fill>
        <patternFill>
          <bgColor rgb="FFFFC1C1"/>
        </patternFill>
      </fill>
    </dxf>
    <dxf>
      <fill>
        <patternFill>
          <bgColor rgb="FFFFC1C1"/>
        </patternFill>
      </fill>
    </dxf>
    <dxf>
      <fill>
        <patternFill>
          <bgColor rgb="FFFFC1C1"/>
        </patternFill>
      </fill>
    </dxf>
    <dxf>
      <fill>
        <patternFill>
          <bgColor rgb="FFFFC1C1"/>
        </patternFill>
      </fill>
    </dxf>
    <dxf>
      <fill>
        <patternFill>
          <bgColor rgb="FFFFC1C1"/>
        </patternFill>
      </fill>
    </dxf>
    <dxf>
      <fill>
        <patternFill>
          <bgColor rgb="FFFFC1C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ill>
        <patternFill>
          <bgColor rgb="FFFFC1C1"/>
        </patternFill>
      </fill>
    </dxf>
    <dxf>
      <fill>
        <patternFill>
          <bgColor rgb="FFFFC1C1"/>
        </patternFill>
      </fill>
    </dxf>
    <dxf>
      <fill>
        <patternFill>
          <bgColor rgb="FFFFC1C1"/>
        </patternFill>
      </fill>
    </dxf>
    <dxf>
      <fill>
        <patternFill>
          <bgColor rgb="FFFFC1C1"/>
        </patternFill>
      </fill>
    </dxf>
    <dxf>
      <fill>
        <patternFill>
          <bgColor rgb="FFFFC1C1"/>
        </patternFill>
      </fill>
    </dxf>
    <dxf>
      <fill>
        <patternFill>
          <bgColor rgb="FFFFC1C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1" indent="0" justifyLastLine="0" shrinkToFit="1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1" indent="0" justifyLastLine="0" shrinkToFit="1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Medium9"/>
  <colors>
    <mruColors>
      <color rgb="FFFFC1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Услуги" displayName="Услуги" ref="A1:B51" totalsRowShown="0" headerRowDxfId="128" dataDxfId="127">
  <autoFilter ref="A1:B51">
    <filterColumn colId="0" hiddenButton="1"/>
    <filterColumn colId="1" hiddenButton="1"/>
  </autoFilter>
  <tableColumns count="2">
    <tableColumn id="1" name="Соц. Услуги" dataDxfId="126"/>
    <tableColumn id="2" name="Кратко" dataDxfId="125">
      <calculatedColumnFormula>LEFT(Услуги[[#This Row],[Соц. Услуги]],30)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Посещения" displayName="Посещения" ref="D1:D4" totalsRowShown="0" headerRowDxfId="18" dataDxfId="19">
  <autoFilter ref="D1:D4">
    <filterColumn colId="0" hiddenButton="1"/>
  </autoFilter>
  <tableColumns count="1">
    <tableColumn id="1" name="№ Посещения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Сентябрь" displayName="Сентябрь" ref="A26:AJ83" headerRowDxfId="124" dataDxfId="123">
  <autoFilter ref="A26:AJ8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6">
    <tableColumn id="1" name="Услуга" totalsRowLabel="Итог" dataDxfId="60"/>
    <tableColumn id="2" name="Объем" dataDxfId="59" totalsRowDxfId="122"/>
    <tableColumn id="3" name="Периодичность" dataDxfId="58" totalsRowDxfId="121">
      <calculatedColumnFormula>COUNTA(Сентябрь[#Headers])</calculatedColumnFormula>
    </tableColumn>
    <tableColumn id="4" name="№" dataDxfId="57" totalsRowDxfId="120"/>
    <tableColumn id="7" name="Пт" dataDxfId="56" dataCellStyle="Обычный 2 2 2"/>
    <tableColumn id="8" name="Сб" dataDxfId="28" dataCellStyle="Обычный 2 2 2"/>
    <tableColumn id="9" name="Вс" dataDxfId="55" dataCellStyle="Обычный 2 2 2"/>
    <tableColumn id="10" name="Пн" dataDxfId="54" totalsRowDxfId="119" dataCellStyle="Обычный 2 2 2"/>
    <tableColumn id="11" name="Вт" dataDxfId="53" totalsRowDxfId="118" dataCellStyle="Обычный 2 2 2"/>
    <tableColumn id="12" name="Ср" dataDxfId="52" totalsRowDxfId="117" dataCellStyle="Обычный 2 2 2"/>
    <tableColumn id="13" name="Чт" dataDxfId="51" dataCellStyle="Обычный 2 2 2"/>
    <tableColumn id="14" name="Пт2" dataDxfId="50" dataCellStyle="Обычный 2 2 2"/>
    <tableColumn id="15" name="Сб3" dataDxfId="27" dataCellStyle="Обычный 2 2 2"/>
    <tableColumn id="16" name="Вс4" dataDxfId="49" dataCellStyle="Обычный 2 2 2"/>
    <tableColumn id="17" name="Пн5" dataDxfId="48" totalsRowDxfId="116" dataCellStyle="Обычный 2 2 2"/>
    <tableColumn id="18" name="Вт6" dataDxfId="47" totalsRowDxfId="115" dataCellStyle="Обычный 2 2 2"/>
    <tableColumn id="19" name="Ср7" dataDxfId="46" totalsRowDxfId="114" dataCellStyle="Обычный 2 2 2"/>
    <tableColumn id="20" name="Чт8" dataDxfId="45" dataCellStyle="Обычный 2 2 2"/>
    <tableColumn id="21" name="Пт9" dataDxfId="44" dataCellStyle="Обычный 2 2 2"/>
    <tableColumn id="22" name="Сб10" dataDxfId="29" dataCellStyle="Обычный 2 2 2"/>
    <tableColumn id="23" name="Вс11" dataDxfId="43" dataCellStyle="Обычный 2 2 2"/>
    <tableColumn id="24" name="Пн12" dataDxfId="42" totalsRowDxfId="113" dataCellStyle="Обычный 2 2 2"/>
    <tableColumn id="25" name="Вт13" dataDxfId="41" totalsRowDxfId="112" dataCellStyle="Обычный 2 2 2"/>
    <tableColumn id="26" name="Ср14" dataDxfId="40" totalsRowDxfId="111" dataCellStyle="Обычный 2 2 2"/>
    <tableColumn id="27" name="Чт15" dataDxfId="39" dataCellStyle="Обычный 2 2 2"/>
    <tableColumn id="28" name="Пт16" dataDxfId="38" dataCellStyle="Обычный 2 2 2"/>
    <tableColumn id="29" name="Сб17" dataDxfId="37" dataCellStyle="Обычный 2 2 2"/>
    <tableColumn id="30" name="Вс18" dataDxfId="36" dataCellStyle="Обычный 2 2 2"/>
    <tableColumn id="31" name="Пн19" dataDxfId="35" totalsRowDxfId="110" dataCellStyle="Обычный 2 2 2"/>
    <tableColumn id="32" name="Вт20" dataDxfId="34" totalsRowDxfId="109" dataCellStyle="Обычный 2 2 2"/>
    <tableColumn id="33" name="Ср21" dataDxfId="33" totalsRowDxfId="108" dataCellStyle="Обычный 2 2 2"/>
    <tableColumn id="34" name="Чт22" dataDxfId="32" dataCellStyle="Обычный 2 2 2"/>
    <tableColumn id="35" name="Пт23" dataDxfId="31" dataCellStyle="Обычный 2 2 2"/>
    <tableColumn id="36" name="Сб24" dataDxfId="30" dataCellStyle="Обычный 2 2 2"/>
    <tableColumn id="38" name="УСЛУГ" totalsRowFunction="sum" dataDxfId="107" totalsRowDxfId="106">
      <calculatedColumnFormula>SUM(Сентябрь[[#This Row],[Пт]:[Сб24]])</calculatedColumnFormula>
    </tableColumn>
    <tableColumn id="39" name="МИНУТ" totalsRowFunction="sum" dataDxfId="105" totalsRowDxfId="104">
      <calculatedColumnFormula>Сентябрь[[#This Row],[УСЛУГ]]*Сентябрь[[#This Row],[Периодичность]]</calculatedColumnFormula>
    </tableColumn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6" name="СентябрьИтоги" displayName="СентябрьИтоги" ref="A14:AH19" totalsRowShown="0" headerRowDxfId="103" dataDxfId="102" tableBorderDxfId="101">
  <autoFilter ref="A14:AH1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</autoFilter>
  <tableColumns count="34">
    <tableColumn id="1" name="Столбец1" dataDxfId="100"/>
    <tableColumn id="2" name="Столбец2" dataDxfId="61">
      <calculatedColumnFormula>SUM(H18:L18)</calculatedColumnFormula>
    </tableColumn>
    <tableColumn id="3" name="Столбец3" dataDxfId="62">
      <calculatedColumnFormula>СентябрьИтоги[[#This Row],[Столбец4]]*60</calculatedColumnFormula>
    </tableColumn>
    <tableColumn id="4" name="Столбец4" dataDxfId="63"/>
    <tableColumn id="5" name="Столбец5" dataDxfId="64">
      <calculatedColumnFormula>SUM(E12:E14)</calculatedColumnFormula>
    </tableColumn>
    <tableColumn id="6" name="Столбец6" dataDxfId="99"/>
    <tableColumn id="7" name="Столбец7" dataDxfId="98"/>
    <tableColumn id="8" name="Столбец8" dataDxfId="97"/>
    <tableColumn id="9" name="Столбец9" dataDxfId="96"/>
    <tableColumn id="10" name="Столбец10" dataDxfId="95"/>
    <tableColumn id="11" name="Столбец11" dataDxfId="94"/>
    <tableColumn id="12" name="Столбец12" dataDxfId="93"/>
    <tableColumn id="13" name="Столбец13" dataDxfId="92"/>
    <tableColumn id="14" name="Столбец14" dataDxfId="91"/>
    <tableColumn id="15" name="Столбец15" dataDxfId="90"/>
    <tableColumn id="16" name="Столбец16" dataDxfId="89"/>
    <tableColumn id="17" name="Столбец17" dataDxfId="88"/>
    <tableColumn id="18" name="Столбец18" dataDxfId="87"/>
    <tableColumn id="19" name="Столбец19" dataDxfId="86"/>
    <tableColumn id="20" name="Столбец20" dataDxfId="85"/>
    <tableColumn id="21" name="Столбец21" dataDxfId="84"/>
    <tableColumn id="22" name="Столбец22" dataDxfId="83"/>
    <tableColumn id="23" name="Столбец23" dataDxfId="82"/>
    <tableColumn id="24" name="Столбец24" dataDxfId="81"/>
    <tableColumn id="25" name="Столбец25" dataDxfId="80"/>
    <tableColumn id="26" name="Столбец26" dataDxfId="79"/>
    <tableColumn id="27" name="Столбец27" dataDxfId="78"/>
    <tableColumn id="28" name="Столбец28" dataDxfId="77"/>
    <tableColumn id="29" name="Столбец29" dataDxfId="76"/>
    <tableColumn id="30" name="Столбец30" dataDxfId="75"/>
    <tableColumn id="31" name="Столбец31" dataDxfId="74"/>
    <tableColumn id="32" name="Столбец32" dataDxfId="73"/>
    <tableColumn id="33" name="Столбец33" dataDxfId="72"/>
    <tableColumn id="34" name="Столбец34" dataDxfId="71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id="8" name="СентябрьВсего" displayName="СентябрьВсего" ref="A6:B7" totalsRowShown="0" headerRowDxfId="70" headerRowBorderDxfId="69" tableBorderDxfId="68" totalsRowBorderDxfId="67">
  <autoFilter ref="A6:B7">
    <filterColumn colId="0" hiddenButton="1"/>
    <filterColumn colId="1" hiddenButton="1"/>
  </autoFilter>
  <tableColumns count="2">
    <tableColumn id="1" name="ВСЕГО УСЛУГ" dataDxfId="66">
      <calculatedColumnFormula>SUM(Сентябрь[УСЛУГ])</calculatedColumnFormula>
    </tableColumn>
    <tableColumn id="2" name="ВСЕГО МИНУТ" dataDxfId="65">
      <calculatedColumnFormula>SUM(Сентябрь[МИНУТ])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D8" sqref="D8"/>
    </sheetView>
  </sheetViews>
  <sheetFormatPr defaultRowHeight="15.75" x14ac:dyDescent="0.25"/>
  <cols>
    <col min="1" max="1" width="71.42578125" style="1" customWidth="1"/>
    <col min="2" max="2" width="35.85546875" style="1" bestFit="1" customWidth="1"/>
    <col min="3" max="3" width="9.140625" style="1"/>
    <col min="4" max="4" width="18" style="1" bestFit="1" customWidth="1"/>
    <col min="5" max="5" width="16.7109375" style="1" customWidth="1"/>
    <col min="6" max="16384" width="9.140625" style="1"/>
  </cols>
  <sheetData>
    <row r="1" spans="1:4" x14ac:dyDescent="0.25">
      <c r="A1" s="1" t="s">
        <v>0</v>
      </c>
      <c r="B1" s="1" t="s">
        <v>51</v>
      </c>
      <c r="D1" s="1" t="s">
        <v>150</v>
      </c>
    </row>
    <row r="2" spans="1:4" x14ac:dyDescent="0.25">
      <c r="A2" s="1" t="s">
        <v>1</v>
      </c>
      <c r="B2" s="1" t="str">
        <f>LEFT(Услуги[[#This Row],[Соц. Услуги]],30)</f>
        <v>01. Приготовление пищи</v>
      </c>
      <c r="D2" s="1">
        <v>1</v>
      </c>
    </row>
    <row r="3" spans="1:4" x14ac:dyDescent="0.25">
      <c r="A3" s="1" t="s">
        <v>2</v>
      </c>
      <c r="B3" s="1" t="str">
        <f>LEFT(Услуги[[#This Row],[Соц. Услуги]],30)</f>
        <v>02. Помощь при приготовлении п</v>
      </c>
      <c r="D3" s="1">
        <v>2</v>
      </c>
    </row>
    <row r="4" spans="1:4" x14ac:dyDescent="0.25">
      <c r="A4" s="1" t="s">
        <v>3</v>
      </c>
      <c r="B4" s="1" t="str">
        <f>LEFT(Услуги[[#This Row],[Соц. Услуги]],30)</f>
        <v>03. Подготовка и подача пищи</v>
      </c>
      <c r="D4" s="1">
        <v>3</v>
      </c>
    </row>
    <row r="5" spans="1:4" x14ac:dyDescent="0.25">
      <c r="A5" s="1" t="s">
        <v>4</v>
      </c>
      <c r="B5" s="1" t="str">
        <f>LEFT(Услуги[[#This Row],[Соц. Услуги]],30)</f>
        <v>04. Помощь при подготовке пищи</v>
      </c>
    </row>
    <row r="6" spans="1:4" x14ac:dyDescent="0.25">
      <c r="A6" s="1" t="s">
        <v>5</v>
      </c>
      <c r="B6" s="1" t="str">
        <f>LEFT(Услуги[[#This Row],[Соц. Услуги]],30)</f>
        <v>05. Кормление</v>
      </c>
    </row>
    <row r="7" spans="1:4" x14ac:dyDescent="0.25">
      <c r="A7" s="1" t="s">
        <v>6</v>
      </c>
      <c r="B7" s="1" t="str">
        <f>LEFT(Услуги[[#This Row],[Соц. Услуги]],30)</f>
        <v>06. Помощь при приеме пищи</v>
      </c>
    </row>
    <row r="8" spans="1:4" x14ac:dyDescent="0.25">
      <c r="A8" s="1" t="s">
        <v>7</v>
      </c>
      <c r="B8" s="1" t="str">
        <f>LEFT(Услуги[[#This Row],[Соц. Услуги]],30)</f>
        <v>07. Помощь в соблюдении питьев</v>
      </c>
    </row>
    <row r="9" spans="1:4" x14ac:dyDescent="0.25">
      <c r="A9" s="1" t="s">
        <v>8</v>
      </c>
      <c r="B9" s="1" t="str">
        <f>LEFT(Услуги[[#This Row],[Соц. Услуги]],30)</f>
        <v>08. Умывание</v>
      </c>
    </row>
    <row r="10" spans="1:4" x14ac:dyDescent="0.25">
      <c r="A10" s="1" t="s">
        <v>9</v>
      </c>
      <c r="B10" s="1" t="str">
        <f>LEFT(Услуги[[#This Row],[Соц. Услуги]],30)</f>
        <v>09. Помощь при умывании</v>
      </c>
    </row>
    <row r="11" spans="1:4" x14ac:dyDescent="0.25">
      <c r="A11" s="1" t="s">
        <v>10</v>
      </c>
      <c r="B11" s="1" t="str">
        <f>LEFT(Услуги[[#This Row],[Соц. Услуги]],30)</f>
        <v>10. Купание в кровати, включая</v>
      </c>
    </row>
    <row r="12" spans="1:4" x14ac:dyDescent="0.25">
      <c r="A12" s="1" t="s">
        <v>11</v>
      </c>
      <c r="B12" s="1" t="str">
        <f>LEFT(Услуги[[#This Row],[Соц. Услуги]],30)</f>
        <v xml:space="preserve">11. Купание в приспособленном </v>
      </c>
    </row>
    <row r="13" spans="1:4" x14ac:dyDescent="0.25">
      <c r="A13" s="1" t="s">
        <v>12</v>
      </c>
      <c r="B13" s="1" t="str">
        <f>LEFT(Услуги[[#This Row],[Соц. Услуги]],30)</f>
        <v>12. Помощь при купании в присп</v>
      </c>
    </row>
    <row r="14" spans="1:4" x14ac:dyDescent="0.25">
      <c r="A14" s="1" t="s">
        <v>13</v>
      </c>
      <c r="B14" s="1" t="str">
        <f>LEFT(Услуги[[#This Row],[Соц. Услуги]],30)</f>
        <v>13. Гигиеническое обтирание</v>
      </c>
    </row>
    <row r="15" spans="1:4" x14ac:dyDescent="0.25">
      <c r="A15" s="1" t="s">
        <v>14</v>
      </c>
      <c r="B15" s="1" t="str">
        <f>LEFT(Услуги[[#This Row],[Соц. Услуги]],30)</f>
        <v xml:space="preserve">14. Мытье головы, в том числе </v>
      </c>
    </row>
    <row r="16" spans="1:4" x14ac:dyDescent="0.25">
      <c r="A16" s="1" t="s">
        <v>15</v>
      </c>
      <c r="B16" s="1" t="str">
        <f>LEFT(Услуги[[#This Row],[Соц. Услуги]],30)</f>
        <v>15. Помощь при мытье головы</v>
      </c>
    </row>
    <row r="17" spans="1:2" x14ac:dyDescent="0.25">
      <c r="A17" s="1" t="s">
        <v>16</v>
      </c>
      <c r="B17" s="1" t="str">
        <f>LEFT(Услуги[[#This Row],[Соц. Услуги]],30)</f>
        <v>16. Подмывание</v>
      </c>
    </row>
    <row r="18" spans="1:2" x14ac:dyDescent="0.25">
      <c r="A18" s="1" t="s">
        <v>17</v>
      </c>
      <c r="B18" s="1" t="str">
        <f>LEFT(Услуги[[#This Row],[Соц. Услуги]],30)</f>
        <v>17. Гигиеническая обработка ру</v>
      </c>
    </row>
    <row r="19" spans="1:2" x14ac:dyDescent="0.25">
      <c r="A19" s="1" t="s">
        <v>18</v>
      </c>
      <c r="B19" s="1" t="str">
        <f>LEFT(Услуги[[#This Row],[Соц. Услуги]],30)</f>
        <v>18. Помощь при гигиенической о</v>
      </c>
    </row>
    <row r="20" spans="1:2" x14ac:dyDescent="0.25">
      <c r="A20" s="1" t="s">
        <v>19</v>
      </c>
      <c r="B20" s="1" t="str">
        <f>LEFT(Услуги[[#This Row],[Соц. Услуги]],30)</f>
        <v>19. Мытье ног</v>
      </c>
    </row>
    <row r="21" spans="1:2" x14ac:dyDescent="0.25">
      <c r="A21" s="1" t="s">
        <v>20</v>
      </c>
      <c r="B21" s="1" t="str">
        <f>LEFT(Услуги[[#This Row],[Соц. Услуги]],30)</f>
        <v>20. Помощь при мытье ног</v>
      </c>
    </row>
    <row r="22" spans="1:2" x14ac:dyDescent="0.25">
      <c r="A22" s="1" t="s">
        <v>21</v>
      </c>
      <c r="B22" s="1" t="str">
        <f>LEFT(Услуги[[#This Row],[Соц. Услуги]],30)</f>
        <v>21. Гигиеническая обработка но</v>
      </c>
    </row>
    <row r="23" spans="1:2" x14ac:dyDescent="0.25">
      <c r="A23" s="1" t="s">
        <v>22</v>
      </c>
      <c r="B23" s="1" t="str">
        <f>LEFT(Услуги[[#This Row],[Соц. Услуги]],30)</f>
        <v>22. Помощь при гигиенической о</v>
      </c>
    </row>
    <row r="24" spans="1:2" x14ac:dyDescent="0.25">
      <c r="A24" s="1" t="s">
        <v>23</v>
      </c>
      <c r="B24" s="1" t="str">
        <f>LEFT(Услуги[[#This Row],[Соц. Услуги]],30)</f>
        <v>23. Гигиенииеское бритье</v>
      </c>
    </row>
    <row r="25" spans="1:2" x14ac:dyDescent="0.25">
      <c r="A25" s="1" t="s">
        <v>24</v>
      </c>
      <c r="B25" s="1" t="str">
        <f>LEFT(Услуги[[#This Row],[Соц. Услуги]],30)</f>
        <v>24. Гигиеническая стрижка</v>
      </c>
    </row>
    <row r="26" spans="1:2" x14ac:dyDescent="0.25">
      <c r="A26" s="1" t="s">
        <v>25</v>
      </c>
      <c r="B26" s="1" t="str">
        <f>LEFT(Услуги[[#This Row],[Соц. Услуги]],30)</f>
        <v>25. Смена одежды (обуви)</v>
      </c>
    </row>
    <row r="27" spans="1:2" x14ac:dyDescent="0.25">
      <c r="A27" s="1" t="s">
        <v>26</v>
      </c>
      <c r="B27" s="1" t="str">
        <f>LEFT(Услуги[[#This Row],[Соц. Услуги]],30)</f>
        <v>26. Помощь при смене одежды (о</v>
      </c>
    </row>
    <row r="28" spans="1:2" x14ac:dyDescent="0.25">
      <c r="A28" s="1" t="s">
        <v>27</v>
      </c>
      <c r="B28" s="1" t="str">
        <f>LEFT(Услуги[[#This Row],[Соц. Услуги]],30)</f>
        <v>27. Смена нательного белья</v>
      </c>
    </row>
    <row r="29" spans="1:2" x14ac:dyDescent="0.25">
      <c r="A29" s="1" t="s">
        <v>28</v>
      </c>
      <c r="B29" s="1" t="str">
        <f>LEFT(Услуги[[#This Row],[Соц. Услуги]],30)</f>
        <v>28. Помощь при смене нательног</v>
      </c>
    </row>
    <row r="30" spans="1:2" x14ac:dyDescent="0.25">
      <c r="A30" s="1" t="s">
        <v>29</v>
      </c>
      <c r="B30" s="1" t="str">
        <f>LEFT(Услуги[[#This Row],[Соц. Услуги]],30)</f>
        <v>29. Смена постельного белья</v>
      </c>
    </row>
    <row r="31" spans="1:2" x14ac:dyDescent="0.25">
      <c r="A31" s="1" t="s">
        <v>30</v>
      </c>
      <c r="B31" s="1" t="str">
        <f>LEFT(Услуги[[#This Row],[Соц. Услуги]],30)</f>
        <v>30. Помощь при смене постельно</v>
      </c>
    </row>
    <row r="32" spans="1:2" x14ac:dyDescent="0.25">
      <c r="A32" s="1" t="s">
        <v>31</v>
      </c>
      <c r="B32" s="1" t="str">
        <f>LEFT(Услуги[[#This Row],[Соц. Услуги]],30)</f>
        <v>31. Смена абсорбирующего белья</v>
      </c>
    </row>
    <row r="33" spans="1:2" x14ac:dyDescent="0.25">
      <c r="A33" s="1" t="s">
        <v>32</v>
      </c>
      <c r="B33" s="1" t="str">
        <f>LEFT(Услуги[[#This Row],[Соц. Услуги]],30)</f>
        <v>32. Помощь при смене абсорбиру</v>
      </c>
    </row>
    <row r="34" spans="1:2" x14ac:dyDescent="0.25">
      <c r="A34" s="1" t="s">
        <v>33</v>
      </c>
      <c r="B34" s="1" t="str">
        <f>LEFT(Услуги[[#This Row],[Соц. Услуги]],30)</f>
        <v>33. Помощь при пользовании туа</v>
      </c>
    </row>
    <row r="35" spans="1:2" x14ac:dyDescent="0.25">
      <c r="A35" s="1" t="s">
        <v>34</v>
      </c>
      <c r="B35" s="1" t="str">
        <f>LEFT(Услуги[[#This Row],[Соц. Услуги]],30)</f>
        <v>34. Замена мочеприемника и (ил</v>
      </c>
    </row>
    <row r="36" spans="1:2" x14ac:dyDescent="0.25">
      <c r="A36" s="1" t="s">
        <v>35</v>
      </c>
      <c r="B36" s="1" t="str">
        <f>LEFT(Услуги[[#This Row],[Соц. Услуги]],30)</f>
        <v>35. Помощь при замене мочеприе</v>
      </c>
    </row>
    <row r="37" spans="1:2" x14ac:dyDescent="0.25">
      <c r="A37" s="1" t="s">
        <v>36</v>
      </c>
      <c r="B37" s="1" t="str">
        <f>LEFT(Услуги[[#This Row],[Соц. Услуги]],30)</f>
        <v>36. Позиционирование</v>
      </c>
    </row>
    <row r="38" spans="1:2" x14ac:dyDescent="0.25">
      <c r="A38" s="1" t="s">
        <v>37</v>
      </c>
      <c r="B38" s="1" t="str">
        <f>LEFT(Услуги[[#This Row],[Соц. Услуги]],30)</f>
        <v>37. Помощь при позиционировани</v>
      </c>
    </row>
    <row r="39" spans="1:2" x14ac:dyDescent="0.25">
      <c r="A39" s="1" t="s">
        <v>38</v>
      </c>
      <c r="B39" s="1" t="str">
        <f>LEFT(Услуги[[#This Row],[Соц. Услуги]],30)</f>
        <v>38. Пересаживание</v>
      </c>
    </row>
    <row r="40" spans="1:2" x14ac:dyDescent="0.25">
      <c r="A40" s="1" t="s">
        <v>39</v>
      </c>
      <c r="B40" s="1" t="str">
        <f>LEFT(Услуги[[#This Row],[Соц. Услуги]],30)</f>
        <v>39. Помощь при пересаживании.</v>
      </c>
    </row>
    <row r="41" spans="1:2" x14ac:dyDescent="0.25">
      <c r="A41" s="1" t="s">
        <v>40</v>
      </c>
      <c r="B41" s="1" t="str">
        <f>LEFT(Услуги[[#This Row],[Соц. Услуги]],30)</f>
        <v>40. Помощь при передвижении по</v>
      </c>
    </row>
    <row r="42" spans="1:2" x14ac:dyDescent="0.25">
      <c r="A42" s="1" t="s">
        <v>41</v>
      </c>
      <c r="B42" s="1" t="str">
        <f>LEFT(Услуги[[#This Row],[Соц. Услуги]],30)</f>
        <v>41. Измерение температуры тела</v>
      </c>
    </row>
    <row r="43" spans="1:2" x14ac:dyDescent="0.25">
      <c r="A43" s="1" t="s">
        <v>42</v>
      </c>
      <c r="B43" s="1" t="str">
        <f>LEFT(Услуги[[#This Row],[Соц. Услуги]],30)</f>
        <v>42. Помощь в соблюдении медици</v>
      </c>
    </row>
    <row r="44" spans="1:2" x14ac:dyDescent="0.25">
      <c r="A44" s="1" t="s">
        <v>43</v>
      </c>
      <c r="B44" s="1" t="str">
        <f>LEFT(Услуги[[#This Row],[Соц. Услуги]],30)</f>
        <v>43. Подготовка лекарственных п</v>
      </c>
    </row>
    <row r="45" spans="1:2" x14ac:dyDescent="0.25">
      <c r="A45" s="1" t="s">
        <v>44</v>
      </c>
      <c r="B45" s="1" t="str">
        <f>LEFT(Услуги[[#This Row],[Соц. Услуги]],30)</f>
        <v>44. Помощь в соблюдении приема</v>
      </c>
    </row>
    <row r="46" spans="1:2" x14ac:dyDescent="0.25">
      <c r="A46" s="1" t="s">
        <v>45</v>
      </c>
      <c r="B46" s="1" t="str">
        <f>LEFT(Услуги[[#This Row],[Соц. Услуги]],30)</f>
        <v>45. Помощь в использовании очк</v>
      </c>
    </row>
    <row r="47" spans="1:2" x14ac:dyDescent="0.25">
      <c r="A47" s="1" t="s">
        <v>46</v>
      </c>
      <c r="B47" s="1" t="str">
        <f>LEFT(Услуги[[#This Row],[Соц. Услуги]],30)</f>
        <v>46. Помощь в использовании про</v>
      </c>
    </row>
    <row r="48" spans="1:2" x14ac:dyDescent="0.25">
      <c r="A48" s="1" t="s">
        <v>47</v>
      </c>
      <c r="B48" s="1" t="str">
        <f>LEFT(Услуги[[#This Row],[Соц. Услуги]],30)</f>
        <v>47. Помощь в поддержании посил</v>
      </c>
    </row>
    <row r="49" spans="1:2" x14ac:dyDescent="0.25">
      <c r="A49" s="1" t="s">
        <v>48</v>
      </c>
      <c r="B49" s="1" t="str">
        <f>LEFT(Услуги[[#This Row],[Соц. Услуги]],30)</f>
        <v>48. Помощь в поддержании  поси</v>
      </c>
    </row>
    <row r="50" spans="1:2" x14ac:dyDescent="0.25">
      <c r="A50" s="1" t="s">
        <v>49</v>
      </c>
      <c r="B50" s="1" t="str">
        <f>LEFT(Услуги[[#This Row],[Соц. Услуги]],30)</f>
        <v>49. Помощь в поддержании посил</v>
      </c>
    </row>
    <row r="51" spans="1:2" x14ac:dyDescent="0.25">
      <c r="A51" s="1" t="s">
        <v>50</v>
      </c>
      <c r="B51" s="1" t="str">
        <f>LEFT(Услуги[[#This Row],[Соц. Услуги]],30)</f>
        <v>50. Помощь в поддержании когни</v>
      </c>
    </row>
  </sheetData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AK83"/>
  <sheetViews>
    <sheetView tabSelected="1" zoomScale="80" zoomScaleNormal="80" workbookViewId="0">
      <selection activeCell="A2" sqref="A2"/>
    </sheetView>
  </sheetViews>
  <sheetFormatPr defaultRowHeight="15.75" x14ac:dyDescent="0.25"/>
  <cols>
    <col min="1" max="1" width="20.28515625" style="3" customWidth="1"/>
    <col min="2" max="2" width="13.42578125" style="3" customWidth="1"/>
    <col min="3" max="3" width="17.7109375" style="3" customWidth="1"/>
    <col min="4" max="4" width="9.28515625" style="3" customWidth="1"/>
    <col min="5" max="5" width="6.85546875" style="3" customWidth="1"/>
    <col min="6" max="6" width="6.42578125" style="3" customWidth="1"/>
    <col min="7" max="7" width="5.85546875" style="3" customWidth="1"/>
    <col min="8" max="8" width="6.5703125" style="3" customWidth="1"/>
    <col min="9" max="9" width="7.28515625" style="3" customWidth="1"/>
    <col min="10" max="10" width="6.28515625" style="3" customWidth="1"/>
    <col min="11" max="12" width="5.7109375" style="3" customWidth="1"/>
    <col min="13" max="13" width="6.42578125" style="3" customWidth="1"/>
    <col min="14" max="14" width="6.140625" style="3" customWidth="1"/>
    <col min="15" max="15" width="6.5703125" style="3" customWidth="1"/>
    <col min="16" max="16" width="7.7109375" style="3" customWidth="1"/>
    <col min="17" max="17" width="7" style="3" customWidth="1"/>
    <col min="18" max="18" width="6.85546875" style="3" customWidth="1"/>
    <col min="19" max="20" width="6.140625" style="3" customWidth="1"/>
    <col min="21" max="21" width="5.7109375" style="3" customWidth="1"/>
    <col min="22" max="22" width="6.42578125" style="3" customWidth="1"/>
    <col min="23" max="23" width="5.28515625" style="3" customWidth="1"/>
    <col min="24" max="24" width="6.5703125" style="3" customWidth="1"/>
    <col min="25" max="25" width="6" style="3" customWidth="1"/>
    <col min="26" max="26" width="5.140625" style="3" customWidth="1"/>
    <col min="27" max="27" width="6.140625" style="3" customWidth="1"/>
    <col min="28" max="29" width="6.42578125" style="3" customWidth="1"/>
    <col min="30" max="30" width="6.28515625" style="3" customWidth="1"/>
    <col min="31" max="32" width="5.7109375" style="3" customWidth="1"/>
    <col min="33" max="33" width="6" style="3" customWidth="1"/>
    <col min="34" max="34" width="6.140625" style="3" customWidth="1"/>
    <col min="35" max="35" width="9.140625" style="3" customWidth="1"/>
    <col min="36" max="36" width="11.42578125" style="3" customWidth="1"/>
    <col min="37" max="37" width="10.5703125" style="3" customWidth="1"/>
    <col min="38" max="38" width="14" style="3" bestFit="1" customWidth="1"/>
    <col min="39" max="16384" width="9.140625" style="3"/>
  </cols>
  <sheetData>
    <row r="6" spans="1:37" ht="31.5" x14ac:dyDescent="0.25">
      <c r="A6" s="8" t="s">
        <v>65</v>
      </c>
      <c r="B6" s="9" t="s">
        <v>66</v>
      </c>
    </row>
    <row r="7" spans="1:37" x14ac:dyDescent="0.25">
      <c r="A7" s="23">
        <f>SUM(Сентябрь[УСЛУГ])</f>
        <v>511</v>
      </c>
      <c r="B7" s="24">
        <f>SUM(Сентябрь[МИНУТ])</f>
        <v>7013</v>
      </c>
    </row>
    <row r="9" spans="1:37" ht="15.75" customHeight="1" x14ac:dyDescent="0.25">
      <c r="A9" s="11"/>
      <c r="B9" s="21" t="s">
        <v>117</v>
      </c>
      <c r="C9" s="13" t="s">
        <v>118</v>
      </c>
      <c r="D9" s="16" t="s">
        <v>55</v>
      </c>
      <c r="E9" s="11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0"/>
      <c r="AJ9" s="10"/>
      <c r="AK9" s="10"/>
    </row>
    <row r="10" spans="1:37" x14ac:dyDescent="0.25">
      <c r="A10" s="12"/>
      <c r="B10" s="22"/>
      <c r="C10" s="22"/>
      <c r="D10" s="17"/>
      <c r="E10" s="11" t="s">
        <v>56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6"/>
      <c r="AJ10" s="10"/>
      <c r="AK10" s="10"/>
    </row>
    <row r="11" spans="1:37" x14ac:dyDescent="0.25">
      <c r="A11" s="12"/>
      <c r="B11" s="22"/>
      <c r="C11" s="22"/>
      <c r="D11" s="17"/>
      <c r="E11" s="4">
        <v>1</v>
      </c>
      <c r="F11" s="4">
        <v>2</v>
      </c>
      <c r="G11" s="4">
        <v>3</v>
      </c>
      <c r="H11" s="4">
        <v>4</v>
      </c>
      <c r="I11" s="4">
        <v>5</v>
      </c>
      <c r="J11" s="4">
        <v>6</v>
      </c>
      <c r="K11" s="4">
        <v>7</v>
      </c>
      <c r="L11" s="4">
        <v>8</v>
      </c>
      <c r="M11" s="4">
        <v>9</v>
      </c>
      <c r="N11" s="4">
        <v>10</v>
      </c>
      <c r="O11" s="4">
        <v>11</v>
      </c>
      <c r="P11" s="4">
        <v>12</v>
      </c>
      <c r="Q11" s="4">
        <v>13</v>
      </c>
      <c r="R11" s="4">
        <v>14</v>
      </c>
      <c r="S11" s="4">
        <v>15</v>
      </c>
      <c r="T11" s="4">
        <v>16</v>
      </c>
      <c r="U11" s="4">
        <v>17</v>
      </c>
      <c r="V11" s="4">
        <v>18</v>
      </c>
      <c r="W11" s="4">
        <v>19</v>
      </c>
      <c r="X11" s="4">
        <v>20</v>
      </c>
      <c r="Y11" s="4">
        <v>21</v>
      </c>
      <c r="Z11" s="4">
        <v>22</v>
      </c>
      <c r="AA11" s="4">
        <v>23</v>
      </c>
      <c r="AB11" s="4">
        <v>24</v>
      </c>
      <c r="AC11" s="4">
        <v>25</v>
      </c>
      <c r="AD11" s="4">
        <v>26</v>
      </c>
      <c r="AE11" s="4">
        <v>27</v>
      </c>
      <c r="AF11" s="4">
        <v>28</v>
      </c>
      <c r="AG11" s="4">
        <v>29</v>
      </c>
      <c r="AH11" s="4">
        <v>30</v>
      </c>
      <c r="AI11" s="6"/>
      <c r="AJ11" s="10"/>
      <c r="AK11" s="10"/>
    </row>
    <row r="12" spans="1:37" x14ac:dyDescent="0.25">
      <c r="A12" s="12"/>
      <c r="B12" s="22"/>
      <c r="C12" s="22"/>
      <c r="D12" s="17"/>
      <c r="E12" s="11" t="s">
        <v>57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6"/>
      <c r="AJ12" s="10"/>
      <c r="AK12" s="10"/>
    </row>
    <row r="13" spans="1:37" x14ac:dyDescent="0.25">
      <c r="A13" s="13"/>
      <c r="B13" s="22"/>
      <c r="C13" s="22"/>
      <c r="D13" s="18"/>
      <c r="E13" s="7" t="s">
        <v>115</v>
      </c>
      <c r="F13" s="7" t="s">
        <v>63</v>
      </c>
      <c r="G13" s="7" t="s">
        <v>64</v>
      </c>
      <c r="H13" s="7" t="s">
        <v>58</v>
      </c>
      <c r="I13" s="7" t="s">
        <v>59</v>
      </c>
      <c r="J13" s="7" t="s">
        <v>60</v>
      </c>
      <c r="K13" s="7" t="s">
        <v>61</v>
      </c>
      <c r="L13" s="7" t="s">
        <v>62</v>
      </c>
      <c r="M13" s="7" t="s">
        <v>63</v>
      </c>
      <c r="N13" s="7" t="s">
        <v>64</v>
      </c>
      <c r="O13" s="7" t="s">
        <v>58</v>
      </c>
      <c r="P13" s="7" t="s">
        <v>59</v>
      </c>
      <c r="Q13" s="7" t="s">
        <v>60</v>
      </c>
      <c r="R13" s="7" t="s">
        <v>61</v>
      </c>
      <c r="S13" s="7" t="s">
        <v>62</v>
      </c>
      <c r="T13" s="7" t="s">
        <v>63</v>
      </c>
      <c r="U13" s="7" t="s">
        <v>64</v>
      </c>
      <c r="V13" s="7" t="s">
        <v>58</v>
      </c>
      <c r="W13" s="7" t="s">
        <v>59</v>
      </c>
      <c r="X13" s="7" t="s">
        <v>60</v>
      </c>
      <c r="Y13" s="7" t="s">
        <v>61</v>
      </c>
      <c r="Z13" s="7" t="s">
        <v>62</v>
      </c>
      <c r="AA13" s="7" t="s">
        <v>63</v>
      </c>
      <c r="AB13" s="7" t="s">
        <v>64</v>
      </c>
      <c r="AC13" s="7" t="s">
        <v>58</v>
      </c>
      <c r="AD13" s="7" t="s">
        <v>59</v>
      </c>
      <c r="AE13" s="7" t="s">
        <v>60</v>
      </c>
      <c r="AF13" s="7" t="s">
        <v>61</v>
      </c>
      <c r="AG13" s="7" t="s">
        <v>62</v>
      </c>
      <c r="AH13" s="7" t="s">
        <v>63</v>
      </c>
      <c r="AI13" s="6"/>
    </row>
    <row r="14" spans="1:37" ht="24.75" hidden="1" customHeight="1" x14ac:dyDescent="0.25">
      <c r="A14" s="3" t="s">
        <v>68</v>
      </c>
      <c r="B14" s="3" t="s">
        <v>69</v>
      </c>
      <c r="C14" s="3" t="s">
        <v>70</v>
      </c>
      <c r="D14" s="3" t="s">
        <v>71</v>
      </c>
      <c r="E14" s="3" t="s">
        <v>72</v>
      </c>
      <c r="F14" s="3" t="s">
        <v>73</v>
      </c>
      <c r="G14" s="3" t="s">
        <v>74</v>
      </c>
      <c r="H14" s="3" t="s">
        <v>75</v>
      </c>
      <c r="I14" s="3" t="s">
        <v>76</v>
      </c>
      <c r="J14" s="3" t="s">
        <v>77</v>
      </c>
      <c r="K14" s="3" t="s">
        <v>78</v>
      </c>
      <c r="L14" s="3" t="s">
        <v>79</v>
      </c>
      <c r="M14" s="3" t="s">
        <v>80</v>
      </c>
      <c r="N14" s="3" t="s">
        <v>81</v>
      </c>
      <c r="O14" s="3" t="s">
        <v>82</v>
      </c>
      <c r="P14" s="3" t="s">
        <v>83</v>
      </c>
      <c r="Q14" s="3" t="s">
        <v>84</v>
      </c>
      <c r="R14" s="3" t="s">
        <v>85</v>
      </c>
      <c r="S14" s="3" t="s">
        <v>86</v>
      </c>
      <c r="T14" s="3" t="s">
        <v>87</v>
      </c>
      <c r="U14" s="3" t="s">
        <v>88</v>
      </c>
      <c r="V14" s="3" t="s">
        <v>89</v>
      </c>
      <c r="W14" s="3" t="s">
        <v>90</v>
      </c>
      <c r="X14" s="3" t="s">
        <v>91</v>
      </c>
      <c r="Y14" s="3" t="s">
        <v>92</v>
      </c>
      <c r="Z14" s="3" t="s">
        <v>93</v>
      </c>
      <c r="AA14" s="3" t="s">
        <v>94</v>
      </c>
      <c r="AB14" s="3" t="s">
        <v>95</v>
      </c>
      <c r="AC14" s="3" t="s">
        <v>96</v>
      </c>
      <c r="AD14" s="3" t="s">
        <v>97</v>
      </c>
      <c r="AE14" s="3" t="s">
        <v>98</v>
      </c>
      <c r="AF14" s="3" t="s">
        <v>99</v>
      </c>
      <c r="AG14" s="3" t="s">
        <v>100</v>
      </c>
      <c r="AH14" s="3" t="s">
        <v>101</v>
      </c>
    </row>
    <row r="15" spans="1:37" x14ac:dyDescent="0.25">
      <c r="A15" s="15" t="s">
        <v>116</v>
      </c>
      <c r="B15" s="3">
        <f t="shared" ref="B15" si="0">SUM(H18:L18)</f>
        <v>1655</v>
      </c>
      <c r="D15" s="15">
        <v>1</v>
      </c>
      <c r="E15" s="3">
        <f>SUMPRODUCT((Сентябрь[№]=1)*Сентябрь[Пт],Сентябрь[Периодичность])</f>
        <v>212</v>
      </c>
      <c r="F15" s="3">
        <f>SUMPRODUCT((Сентябрь[№]=1)*Сентябрь[Сб],Сентябрь[Периодичность])</f>
        <v>0</v>
      </c>
      <c r="G15" s="3">
        <f>SUMPRODUCT((Сентябрь[№]=1)*Сентябрь[Вс],Сентябрь[Периодичность])</f>
        <v>0</v>
      </c>
      <c r="H15" s="3">
        <f>SUMPRODUCT((Сентябрь[№]=1)*Сентябрь[Пн],Сентябрь[Периодичность])</f>
        <v>212</v>
      </c>
      <c r="I15" s="3">
        <f>SUMPRODUCT((Сентябрь[№]=1)*Сентябрь[Вт],Сентябрь[Периодичность])</f>
        <v>130</v>
      </c>
      <c r="J15" s="3">
        <f>SUMPRODUCT((Сентябрь[№]=1)*Сентябрь[Ср],Сентябрь[Периодичность])</f>
        <v>212</v>
      </c>
      <c r="K15" s="3">
        <f>SUMPRODUCT((Сентябрь[№]=1)*Сентябрь[Чт],Сентябрь[Периодичность])</f>
        <v>130</v>
      </c>
      <c r="L15" s="3">
        <f>SUMPRODUCT((Сентябрь[№]=1)*Сентябрь[Пт2],Сентябрь[Периодичность])</f>
        <v>212</v>
      </c>
      <c r="M15" s="3">
        <f>SUMPRODUCT((Сентябрь[№]=1)*Сентябрь[Сб3],Сентябрь[Периодичность])</f>
        <v>0</v>
      </c>
      <c r="N15" s="3">
        <f>SUMPRODUCT((Сентябрь[№]=1)*Сентябрь[Вс4],Сентябрь[Периодичность])</f>
        <v>0</v>
      </c>
      <c r="O15" s="3">
        <f>SUMPRODUCT((Сентябрь[№]=1)*Сентябрь[Пн5],Сентябрь[Периодичность])</f>
        <v>212</v>
      </c>
      <c r="P15" s="3">
        <f>SUMPRODUCT((Сентябрь[№]=1)*Сентябрь[Вт6],Сентябрь[Периодичность])</f>
        <v>130</v>
      </c>
      <c r="Q15" s="3">
        <f>SUMPRODUCT((Сентябрь[№]=1)*Сентябрь[Ср7],Сентябрь[Периодичность])</f>
        <v>212</v>
      </c>
      <c r="R15" s="3">
        <f>SUMPRODUCT((Сентябрь[№]=1)*Сентябрь[Чт8],Сентябрь[Периодичность])</f>
        <v>130</v>
      </c>
      <c r="S15" s="3">
        <f>SUMPRODUCT((Сентябрь[№]=1)*Сентябрь[Пт9],Сентябрь[Периодичность])</f>
        <v>212</v>
      </c>
      <c r="T15" s="3">
        <f>SUMPRODUCT((Сентябрь[№]=1)*Сентябрь[Сб10],Сентябрь[Периодичность])</f>
        <v>0</v>
      </c>
      <c r="U15" s="3">
        <f>SUMPRODUCT((Сентябрь[№]=1)*Сентябрь[Вс11],Сентябрь[Периодичность])</f>
        <v>0</v>
      </c>
      <c r="V15" s="3">
        <f>SUMPRODUCT((Сентябрь[№]=1)*Сентябрь[Пн12],Сентябрь[Периодичность])</f>
        <v>212</v>
      </c>
      <c r="W15" s="3">
        <f>SUMPRODUCT((Сентябрь[№]=1)*Сентябрь[Вт13],Сентябрь[Периодичность])</f>
        <v>130</v>
      </c>
      <c r="X15" s="3">
        <f>SUMPRODUCT((Сентябрь[№]=1)*Сентябрь[Ср14],Сентябрь[Периодичность])</f>
        <v>212</v>
      </c>
      <c r="Y15" s="3">
        <f>SUMPRODUCT((Сентябрь[№]=1)*Сентябрь[Чт15],Сентябрь[Периодичность])</f>
        <v>130</v>
      </c>
      <c r="Z15" s="3">
        <f>SUMPRODUCT((Сентябрь[№]=1)*Сентябрь[Пт16],Сентябрь[Периодичность])</f>
        <v>212</v>
      </c>
      <c r="AA15" s="3">
        <f>SUMPRODUCT((Сентябрь[№]=1)*Сентябрь[Сб17],Сентябрь[Периодичность])</f>
        <v>0</v>
      </c>
      <c r="AB15" s="3">
        <f>SUMPRODUCT((Сентябрь[№]=1)*Сентябрь[Вс18],Сентябрь[Периодичность])</f>
        <v>0</v>
      </c>
      <c r="AC15" s="3">
        <f>SUMPRODUCT((Сентябрь[№]=1)*Сентябрь[Пн19],Сентябрь[Периодичность])</f>
        <v>212</v>
      </c>
      <c r="AD15" s="3">
        <f>SUMPRODUCT((Сентябрь[№]=1)*Сентябрь[Вт20],Сентябрь[Периодичность])</f>
        <v>130</v>
      </c>
      <c r="AE15" s="3">
        <f>SUMPRODUCT((Сентябрь[№]=1)*Сентябрь[Ср21],Сентябрь[Периодичность])</f>
        <v>212</v>
      </c>
      <c r="AF15" s="3">
        <f>SUMPRODUCT((Сентябрь[№]=1)*Сентябрь[Чт22],Сентябрь[Периодичность])</f>
        <v>130</v>
      </c>
      <c r="AG15" s="3">
        <f>SUMPRODUCT((Сентябрь[№]=1)*Сентябрь[Пт23],Сентябрь[Периодичность])</f>
        <v>212</v>
      </c>
      <c r="AH15" s="3">
        <f>SUMPRODUCT((Сентябрь[№]=1)*Сентябрь[Сб24],Сентябрь[Периодичность])</f>
        <v>0</v>
      </c>
    </row>
    <row r="16" spans="1:37" x14ac:dyDescent="0.25">
      <c r="B16" s="3">
        <f>SUM(O18:S18)</f>
        <v>1655</v>
      </c>
      <c r="D16" s="15">
        <v>2</v>
      </c>
      <c r="E16" s="3">
        <f>SUMPRODUCT((Сентябрь[№]=2)*Сентябрь[Пт],Сентябрь[Периодичность])</f>
        <v>53</v>
      </c>
      <c r="F16" s="3">
        <f>SUMPRODUCT((Сентябрь[№]=2)*Сентябрь[Сб],Сентябрь[Периодичность])</f>
        <v>0</v>
      </c>
      <c r="G16" s="3">
        <f>SUMPRODUCT((Сентябрь[№]=2)*Сентябрь[Вс],Сентябрь[Периодичность])</f>
        <v>0</v>
      </c>
      <c r="H16" s="3">
        <f>SUMPRODUCT((Сентябрь[№]=2)*Сентябрь[Пн],Сентябрь[Периодичность])</f>
        <v>53</v>
      </c>
      <c r="I16" s="3">
        <f>SUMPRODUCT((Сентябрь[№]=2)*Сентябрь[Вт],Сентябрь[Периодичность])</f>
        <v>53</v>
      </c>
      <c r="J16" s="3">
        <f>SUMPRODUCT((Сентябрь[№]=2)*Сентябрь[Ср],Сентябрь[Периодичность])</f>
        <v>53</v>
      </c>
      <c r="K16" s="3">
        <f>SUMPRODUCT((Сентябрь[№]=2)*Сентябрь[Чт],Сентябрь[Периодичность])</f>
        <v>53</v>
      </c>
      <c r="L16" s="3">
        <f>SUMPRODUCT((Сентябрь[№]=2)*Сентябрь[Пт2],Сентябрь[Периодичность])</f>
        <v>53</v>
      </c>
      <c r="M16" s="3">
        <f>SUMPRODUCT((Сентябрь[№]=2)*Сентябрь[Сб3],Сентябрь[Периодичность])</f>
        <v>0</v>
      </c>
      <c r="N16" s="3">
        <f>SUMPRODUCT((Сентябрь[№]=2)*Сентябрь[Вс4],Сентябрь[Периодичность])</f>
        <v>0</v>
      </c>
      <c r="O16" s="3">
        <f>SUMPRODUCT((Сентябрь[№]=2)*Сентябрь[Пн5],Сентябрь[Периодичность])</f>
        <v>53</v>
      </c>
      <c r="P16" s="3">
        <f>SUMPRODUCT((Сентябрь[№]=2)*Сентябрь[Вт6],Сентябрь[Периодичность])</f>
        <v>53</v>
      </c>
      <c r="Q16" s="3">
        <f>SUMPRODUCT((Сентябрь[№]=2)*Сентябрь[Ср7],Сентябрь[Периодичность])</f>
        <v>53</v>
      </c>
      <c r="R16" s="3">
        <f>SUMPRODUCT((Сентябрь[№]=2)*Сентябрь[Чт8],Сентябрь[Периодичность])</f>
        <v>53</v>
      </c>
      <c r="S16" s="3">
        <f>SUMPRODUCT((Сентябрь[№]=2)*Сентябрь[Пт9],Сентябрь[Периодичность])</f>
        <v>53</v>
      </c>
      <c r="T16" s="3">
        <f>SUMPRODUCT((Сентябрь[№]=2)*Сентябрь[Сб10],Сентябрь[Периодичность])</f>
        <v>0</v>
      </c>
      <c r="U16" s="3">
        <f>SUMPRODUCT((Сентябрь[№]=2)*Сентябрь[Вс11],Сентябрь[Периодичность])</f>
        <v>0</v>
      </c>
      <c r="V16" s="3">
        <f>SUMPRODUCT((Сентябрь[№]=2)*Сентябрь[Пн12],Сентябрь[Периодичность])</f>
        <v>53</v>
      </c>
      <c r="W16" s="3">
        <f>SUMPRODUCT((Сентябрь[№]=2)*Сентябрь[Вт13],Сентябрь[Периодичность])</f>
        <v>53</v>
      </c>
      <c r="X16" s="3">
        <f>SUMPRODUCT((Сентябрь[№]=2)*Сентябрь[Ср14],Сентябрь[Периодичность])</f>
        <v>53</v>
      </c>
      <c r="Y16" s="3">
        <f>SUMPRODUCT((Сентябрь[№]=2)*Сентябрь[Чт15],Сентябрь[Периодичность])</f>
        <v>53</v>
      </c>
      <c r="Z16" s="3">
        <f>SUMPRODUCT((Сентябрь[№]=2)*Сентябрь[Пт16],Сентябрь[Периодичность])</f>
        <v>53</v>
      </c>
      <c r="AA16" s="3">
        <f>SUMPRODUCT((Сентябрь[№]=2)*Сентябрь[Сб17],Сентябрь[Периодичность])</f>
        <v>0</v>
      </c>
      <c r="AB16" s="3">
        <f>SUMPRODUCT((Сентябрь[№]=2)*Сентябрь[Вс18],Сентябрь[Периодичность])</f>
        <v>0</v>
      </c>
      <c r="AC16" s="3">
        <f>SUMPRODUCT((Сентябрь[№]=2)*Сентябрь[Пн19],Сентябрь[Периодичность])</f>
        <v>53</v>
      </c>
      <c r="AD16" s="3">
        <f>SUMPRODUCT((Сентябрь[№]=2)*Сентябрь[Вт20],Сентябрь[Периодичность])</f>
        <v>53</v>
      </c>
      <c r="AE16" s="3">
        <f>SUMPRODUCT((Сентябрь[№]=2)*Сентябрь[Ср21],Сентябрь[Периодичность])</f>
        <v>53</v>
      </c>
      <c r="AF16" s="3">
        <f>SUMPRODUCT((Сентябрь[№]=2)*Сентябрь[Чт22],Сентябрь[Периодичность])</f>
        <v>53</v>
      </c>
      <c r="AG16" s="3">
        <f>SUMPRODUCT((Сентябрь[№]=2)*Сентябрь[Пт23],Сентябрь[Периодичность])</f>
        <v>53</v>
      </c>
      <c r="AH16" s="3">
        <f>SUMPRODUCT((Сентябрь[№]=2)*Сентябрь[Сб24],Сентябрь[Периодичность])</f>
        <v>0</v>
      </c>
    </row>
    <row r="17" spans="1:37" x14ac:dyDescent="0.25">
      <c r="B17" s="3">
        <f>SUM(V18:Z18)</f>
        <v>1670</v>
      </c>
      <c r="D17" s="15">
        <v>3</v>
      </c>
      <c r="E17" s="3">
        <f>SUMPRODUCT((Сентябрь[№]=3)*Сентябрь[Пт],Сентябрь[Периодичность])</f>
        <v>113</v>
      </c>
      <c r="F17" s="3">
        <f>SUMPRODUCT((Сентябрь[№]=3)*Сентябрь[Сб],Сентябрь[Периодичность])</f>
        <v>0</v>
      </c>
      <c r="G17" s="3">
        <f>SUMPRODUCT((Сентябрь[№]=3)*Сентябрь[Вс],Сентябрь[Периодичность])</f>
        <v>0</v>
      </c>
      <c r="H17" s="3">
        <f>SUMPRODUCT((Сентябрь[№]=3)*Сентябрь[Пн],Сентябрь[Периодичность])</f>
        <v>68</v>
      </c>
      <c r="I17" s="3">
        <f>SUMPRODUCT((Сентябрь[№]=3)*Сентябрь[Вт],Сентябрь[Периодичность])</f>
        <v>113</v>
      </c>
      <c r="J17" s="3">
        <f>SUMPRODUCT((Сентябрь[№]=3)*Сентябрь[Ср],Сентябрь[Периодичность])</f>
        <v>68</v>
      </c>
      <c r="K17" s="3">
        <f>SUMPRODUCT((Сентябрь[№]=3)*Сентябрь[Чт],Сентябрь[Периодичность])</f>
        <v>132</v>
      </c>
      <c r="L17" s="3">
        <f>SUMPRODUCT((Сентябрь[№]=3)*Сентябрь[Пт2],Сентябрь[Периодичность])</f>
        <v>113</v>
      </c>
      <c r="M17" s="3">
        <f>SUMPRODUCT((Сентябрь[№]=3)*Сентябрь[Сб3],Сентябрь[Периодичность])</f>
        <v>0</v>
      </c>
      <c r="N17" s="3">
        <f>SUMPRODUCT((Сентябрь[№]=3)*Сентябрь[Вс4],Сентябрь[Периодичность])</f>
        <v>0</v>
      </c>
      <c r="O17" s="3">
        <f>SUMPRODUCT((Сентябрь[№]=3)*Сентябрь[Пн5],Сентябрь[Периодичность])</f>
        <v>68</v>
      </c>
      <c r="P17" s="3">
        <f>SUMPRODUCT((Сентябрь[№]=3)*Сентябрь[Вт6],Сентябрь[Периодичность])</f>
        <v>113</v>
      </c>
      <c r="Q17" s="3">
        <f>SUMPRODUCT((Сентябрь[№]=3)*Сентябрь[Ср7],Сентябрь[Периодичность])</f>
        <v>68</v>
      </c>
      <c r="R17" s="3">
        <f>SUMPRODUCT((Сентябрь[№]=3)*Сентябрь[Чт8],Сентябрь[Периодичность])</f>
        <v>132</v>
      </c>
      <c r="S17" s="3">
        <f>SUMPRODUCT((Сентябрь[№]=3)*Сентябрь[Пт9],Сентябрь[Периодичность])</f>
        <v>113</v>
      </c>
      <c r="T17" s="3">
        <f>SUMPRODUCT((Сентябрь[№]=3)*Сентябрь[Сб10],Сентябрь[Периодичность])</f>
        <v>0</v>
      </c>
      <c r="U17" s="3">
        <f>SUMPRODUCT((Сентябрь[№]=3)*Сентябрь[Вс11],Сентябрь[Периодичность])</f>
        <v>0</v>
      </c>
      <c r="V17" s="3">
        <f>SUMPRODUCT((Сентябрь[№]=3)*Сентябрь[Пн12],Сентябрь[Периодичность])</f>
        <v>68</v>
      </c>
      <c r="W17" s="3">
        <f>SUMPRODUCT((Сентябрь[№]=3)*Сентябрь[Вт13],Сентябрь[Периодичность])</f>
        <v>113</v>
      </c>
      <c r="X17" s="3">
        <f>SUMPRODUCT((Сентябрь[№]=3)*Сентябрь[Ср14],Сентябрь[Периодичность])</f>
        <v>68</v>
      </c>
      <c r="Y17" s="3">
        <f>SUMPRODUCT((Сентябрь[№]=3)*Сентябрь[Чт15],Сентябрь[Периодичность])</f>
        <v>132</v>
      </c>
      <c r="Z17" s="3">
        <f>SUMPRODUCT((Сентябрь[№]=3)*Сентябрь[Пт16],Сентябрь[Периодичность])</f>
        <v>128</v>
      </c>
      <c r="AA17" s="3">
        <f>SUMPRODUCT((Сентябрь[№]=3)*Сентябрь[Сб17],Сентябрь[Периодичность])</f>
        <v>0</v>
      </c>
      <c r="AB17" s="3">
        <f>SUMPRODUCT((Сентябрь[№]=3)*Сентябрь[Вс18],Сентябрь[Периодичность])</f>
        <v>0</v>
      </c>
      <c r="AC17" s="3">
        <f>SUMPRODUCT((Сентябрь[№]=3)*Сентябрь[Пн19],Сентябрь[Периодичность])</f>
        <v>68</v>
      </c>
      <c r="AD17" s="3">
        <f>SUMPRODUCT((Сентябрь[№]=3)*Сентябрь[Вт20],Сентябрь[Периодичность])</f>
        <v>113</v>
      </c>
      <c r="AE17" s="3">
        <f>SUMPRODUCT((Сентябрь[№]=3)*Сентябрь[Ср21],Сентябрь[Периодичность])</f>
        <v>68</v>
      </c>
      <c r="AF17" s="3">
        <f>SUMPRODUCT((Сентябрь[№]=3)*Сентябрь[Чт22],Сентябрь[Периодичность])</f>
        <v>132</v>
      </c>
      <c r="AG17" s="3">
        <f>SUMPRODUCT((Сентябрь[№]=3)*Сентябрь[Пт23],Сентябрь[Периодичность])</f>
        <v>113</v>
      </c>
      <c r="AH17" s="3">
        <f>SUMPRODUCT((Сентябрь[№]=3)*Сентябрь[Сб24],Сентябрь[Периодичность])</f>
        <v>0</v>
      </c>
      <c r="AJ17" s="10"/>
      <c r="AK17" s="10"/>
    </row>
    <row r="18" spans="1:37" x14ac:dyDescent="0.25">
      <c r="B18" s="3">
        <f>SUM(СентябрьИтоги[[#This Row],[Столбец29]:[Столбец33]])</f>
        <v>1655</v>
      </c>
      <c r="D18" s="15"/>
      <c r="E18" s="3">
        <f t="shared" ref="E18" si="1">SUM(E15:E17)</f>
        <v>378</v>
      </c>
      <c r="F18" s="3">
        <f t="shared" ref="F18" si="2">SUM(F15:F17)</f>
        <v>0</v>
      </c>
      <c r="G18" s="3">
        <f t="shared" ref="G18" si="3">SUM(G15:G17)</f>
        <v>0</v>
      </c>
      <c r="H18" s="3">
        <f t="shared" ref="H18" si="4">SUM(H15:H17)</f>
        <v>333</v>
      </c>
      <c r="I18" s="3">
        <f t="shared" ref="I18" si="5">SUM(I15:I17)</f>
        <v>296</v>
      </c>
      <c r="J18" s="3">
        <f t="shared" ref="J18" si="6">SUM(J15:J17)</f>
        <v>333</v>
      </c>
      <c r="K18" s="3">
        <f t="shared" ref="K18" si="7">SUM(K15:K17)</f>
        <v>315</v>
      </c>
      <c r="L18" s="3">
        <f t="shared" ref="L18" si="8">SUM(L15:L17)</f>
        <v>378</v>
      </c>
      <c r="M18" s="3">
        <f t="shared" ref="M18" si="9">SUM(M15:M17)</f>
        <v>0</v>
      </c>
      <c r="N18" s="3">
        <f t="shared" ref="N18" si="10">SUM(N15:N17)</f>
        <v>0</v>
      </c>
      <c r="O18" s="3">
        <f t="shared" ref="O18" si="11">SUM(O15:O17)</f>
        <v>333</v>
      </c>
      <c r="P18" s="3">
        <f t="shared" ref="P18" si="12">SUM(P15:P17)</f>
        <v>296</v>
      </c>
      <c r="Q18" s="3">
        <f t="shared" ref="Q18" si="13">SUM(Q15:Q17)</f>
        <v>333</v>
      </c>
      <c r="R18" s="3">
        <f t="shared" ref="R18" si="14">SUM(R15:R17)</f>
        <v>315</v>
      </c>
      <c r="S18" s="3">
        <f t="shared" ref="S18" si="15">SUM(S15:S17)</f>
        <v>378</v>
      </c>
      <c r="T18" s="3">
        <f t="shared" ref="T18" si="16">SUM(T15:T17)</f>
        <v>0</v>
      </c>
      <c r="U18" s="3">
        <f t="shared" ref="U18" si="17">SUM(U15:U17)</f>
        <v>0</v>
      </c>
      <c r="V18" s="3">
        <f t="shared" ref="V18" si="18">SUM(V15:V17)</f>
        <v>333</v>
      </c>
      <c r="W18" s="3">
        <f t="shared" ref="W18" si="19">SUM(W15:W17)</f>
        <v>296</v>
      </c>
      <c r="X18" s="3">
        <f t="shared" ref="X18" si="20">SUM(X15:X17)</f>
        <v>333</v>
      </c>
      <c r="Y18" s="3">
        <f t="shared" ref="Y18" si="21">SUM(Y15:Y17)</f>
        <v>315</v>
      </c>
      <c r="Z18" s="3">
        <f t="shared" ref="Z18" si="22">SUM(Z15:Z17)</f>
        <v>393</v>
      </c>
      <c r="AA18" s="3">
        <f t="shared" ref="AA18" si="23">SUM(AA15:AA17)</f>
        <v>0</v>
      </c>
      <c r="AB18" s="3">
        <f t="shared" ref="AB18" si="24">SUM(AB15:AB17)</f>
        <v>0</v>
      </c>
      <c r="AC18" s="3">
        <f t="shared" ref="AC18" si="25">SUM(AC15:AC17)</f>
        <v>333</v>
      </c>
      <c r="AD18" s="3">
        <f t="shared" ref="AD18" si="26">SUM(AD15:AD17)</f>
        <v>296</v>
      </c>
      <c r="AE18" s="3">
        <f t="shared" ref="AE18" si="27">SUM(AE15:AE17)</f>
        <v>333</v>
      </c>
      <c r="AF18" s="3">
        <f t="shared" ref="AF18" si="28">SUM(AF15:AF17)</f>
        <v>315</v>
      </c>
      <c r="AG18" s="3">
        <f t="shared" ref="AG18" si="29">SUM(AG15:AG17)</f>
        <v>378</v>
      </c>
      <c r="AH18" s="3">
        <f t="shared" ref="AH18" si="30">SUM(AH15:AH17)</f>
        <v>0</v>
      </c>
      <c r="AJ18" s="6"/>
      <c r="AK18" s="6"/>
    </row>
    <row r="19" spans="1:37" x14ac:dyDescent="0.25">
      <c r="C19" s="15">
        <f>СентябрьИтоги[[#This Row],[Столбец4]]*60</f>
        <v>7012.9999999999991</v>
      </c>
      <c r="D19" s="20">
        <f>SUM(СентябрьИтоги[[#This Row],[Столбец5]:[Столбец34]])</f>
        <v>116.88333333333331</v>
      </c>
      <c r="E19" s="19">
        <f>E18/60</f>
        <v>6.3</v>
      </c>
      <c r="F19" s="19">
        <f t="shared" ref="F19:AH19" si="31">F18/60</f>
        <v>0</v>
      </c>
      <c r="G19" s="19">
        <f t="shared" si="31"/>
        <v>0</v>
      </c>
      <c r="H19" s="19">
        <f t="shared" si="31"/>
        <v>5.55</v>
      </c>
      <c r="I19" s="19">
        <f t="shared" si="31"/>
        <v>4.9333333333333336</v>
      </c>
      <c r="J19" s="19">
        <f t="shared" si="31"/>
        <v>5.55</v>
      </c>
      <c r="K19" s="19">
        <f t="shared" si="31"/>
        <v>5.25</v>
      </c>
      <c r="L19" s="19">
        <f t="shared" si="31"/>
        <v>6.3</v>
      </c>
      <c r="M19" s="19">
        <f t="shared" si="31"/>
        <v>0</v>
      </c>
      <c r="N19" s="19">
        <f t="shared" si="31"/>
        <v>0</v>
      </c>
      <c r="O19" s="19">
        <f t="shared" si="31"/>
        <v>5.55</v>
      </c>
      <c r="P19" s="19">
        <f t="shared" si="31"/>
        <v>4.9333333333333336</v>
      </c>
      <c r="Q19" s="19">
        <f t="shared" si="31"/>
        <v>5.55</v>
      </c>
      <c r="R19" s="19">
        <f t="shared" si="31"/>
        <v>5.25</v>
      </c>
      <c r="S19" s="19">
        <f t="shared" si="31"/>
        <v>6.3</v>
      </c>
      <c r="T19" s="19">
        <f t="shared" si="31"/>
        <v>0</v>
      </c>
      <c r="U19" s="19">
        <f t="shared" si="31"/>
        <v>0</v>
      </c>
      <c r="V19" s="19">
        <f t="shared" si="31"/>
        <v>5.55</v>
      </c>
      <c r="W19" s="19">
        <f t="shared" si="31"/>
        <v>4.9333333333333336</v>
      </c>
      <c r="X19" s="19">
        <f t="shared" si="31"/>
        <v>5.55</v>
      </c>
      <c r="Y19" s="19">
        <f t="shared" si="31"/>
        <v>5.25</v>
      </c>
      <c r="Z19" s="19">
        <f t="shared" si="31"/>
        <v>6.55</v>
      </c>
      <c r="AA19" s="19">
        <f t="shared" si="31"/>
        <v>0</v>
      </c>
      <c r="AB19" s="19">
        <f t="shared" si="31"/>
        <v>0</v>
      </c>
      <c r="AC19" s="19">
        <f t="shared" si="31"/>
        <v>5.55</v>
      </c>
      <c r="AD19" s="19">
        <f t="shared" si="31"/>
        <v>4.9333333333333336</v>
      </c>
      <c r="AE19" s="19">
        <f t="shared" si="31"/>
        <v>5.55</v>
      </c>
      <c r="AF19" s="19">
        <f t="shared" si="31"/>
        <v>5.25</v>
      </c>
      <c r="AG19" s="19">
        <f t="shared" si="31"/>
        <v>6.3</v>
      </c>
      <c r="AH19" s="19">
        <f t="shared" si="31"/>
        <v>0</v>
      </c>
      <c r="AJ19" s="6"/>
      <c r="AK19" s="6"/>
    </row>
    <row r="21" spans="1:37" ht="22.5" customHeight="1" x14ac:dyDescent="0.25">
      <c r="A21" s="11" t="s">
        <v>53</v>
      </c>
      <c r="B21" s="11" t="s">
        <v>54</v>
      </c>
      <c r="C21" s="12"/>
      <c r="D21" s="14" t="s">
        <v>146</v>
      </c>
      <c r="E21" s="11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1" t="s">
        <v>149</v>
      </c>
      <c r="AJ21" s="11" t="s">
        <v>149</v>
      </c>
    </row>
    <row r="22" spans="1:37" ht="22.5" customHeight="1" x14ac:dyDescent="0.25">
      <c r="A22" s="12"/>
      <c r="B22" s="12"/>
      <c r="C22" s="12"/>
      <c r="D22" s="12"/>
      <c r="E22" s="11" t="s">
        <v>56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</row>
    <row r="23" spans="1:37" ht="20.25" customHeight="1" x14ac:dyDescent="0.25">
      <c r="A23" s="12"/>
      <c r="B23" s="12"/>
      <c r="C23" s="12"/>
      <c r="D23" s="12"/>
      <c r="E23" s="4">
        <v>1</v>
      </c>
      <c r="F23" s="4">
        <v>2</v>
      </c>
      <c r="G23" s="4">
        <v>3</v>
      </c>
      <c r="H23" s="4">
        <v>4</v>
      </c>
      <c r="I23" s="4">
        <v>5</v>
      </c>
      <c r="J23" s="4">
        <v>6</v>
      </c>
      <c r="K23" s="4">
        <v>7</v>
      </c>
      <c r="L23" s="4">
        <v>8</v>
      </c>
      <c r="M23" s="4">
        <v>9</v>
      </c>
      <c r="N23" s="4">
        <v>10</v>
      </c>
      <c r="O23" s="4">
        <v>11</v>
      </c>
      <c r="P23" s="4">
        <v>12</v>
      </c>
      <c r="Q23" s="4">
        <v>13</v>
      </c>
      <c r="R23" s="4">
        <v>14</v>
      </c>
      <c r="S23" s="4">
        <v>15</v>
      </c>
      <c r="T23" s="4">
        <v>16</v>
      </c>
      <c r="U23" s="4">
        <v>17</v>
      </c>
      <c r="V23" s="4">
        <v>18</v>
      </c>
      <c r="W23" s="4">
        <v>19</v>
      </c>
      <c r="X23" s="4">
        <v>20</v>
      </c>
      <c r="Y23" s="4">
        <v>21</v>
      </c>
      <c r="Z23" s="4">
        <v>22</v>
      </c>
      <c r="AA23" s="4">
        <v>23</v>
      </c>
      <c r="AB23" s="4">
        <v>24</v>
      </c>
      <c r="AC23" s="4">
        <v>25</v>
      </c>
      <c r="AD23" s="4">
        <v>26</v>
      </c>
      <c r="AE23" s="4">
        <v>27</v>
      </c>
      <c r="AF23" s="4">
        <v>28</v>
      </c>
      <c r="AG23" s="4">
        <v>29</v>
      </c>
      <c r="AH23" s="4">
        <v>30</v>
      </c>
      <c r="AI23" s="12"/>
      <c r="AJ23" s="12"/>
    </row>
    <row r="24" spans="1:37" ht="22.5" customHeight="1" x14ac:dyDescent="0.25">
      <c r="A24" s="12"/>
      <c r="B24" s="12"/>
      <c r="C24" s="12"/>
      <c r="D24" s="12"/>
      <c r="E24" s="25" t="s">
        <v>57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7"/>
      <c r="AI24" s="12"/>
      <c r="AJ24" s="12"/>
    </row>
    <row r="25" spans="1:37" ht="18" customHeight="1" x14ac:dyDescent="0.25">
      <c r="A25" s="12"/>
      <c r="B25" s="12"/>
      <c r="C25" s="12"/>
      <c r="D25" s="12"/>
      <c r="E25" s="28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30"/>
      <c r="AI25" s="12"/>
      <c r="AJ25" s="12"/>
    </row>
    <row r="26" spans="1:37" ht="21.75" customHeight="1" x14ac:dyDescent="0.25">
      <c r="A26" s="3" t="s">
        <v>144</v>
      </c>
      <c r="B26" s="2" t="s">
        <v>142</v>
      </c>
      <c r="C26" s="3" t="s">
        <v>143</v>
      </c>
      <c r="D26" s="32" t="s">
        <v>145</v>
      </c>
      <c r="E26" s="3" t="s">
        <v>62</v>
      </c>
      <c r="F26" s="3" t="s">
        <v>63</v>
      </c>
      <c r="G26" s="3" t="s">
        <v>64</v>
      </c>
      <c r="H26" s="3" t="s">
        <v>58</v>
      </c>
      <c r="I26" s="3" t="s">
        <v>59</v>
      </c>
      <c r="J26" s="3" t="s">
        <v>60</v>
      </c>
      <c r="K26" s="3" t="s">
        <v>61</v>
      </c>
      <c r="L26" s="3" t="s">
        <v>119</v>
      </c>
      <c r="M26" s="3" t="s">
        <v>120</v>
      </c>
      <c r="N26" s="3" t="s">
        <v>121</v>
      </c>
      <c r="O26" s="3" t="s">
        <v>122</v>
      </c>
      <c r="P26" s="3" t="s">
        <v>123</v>
      </c>
      <c r="Q26" s="3" t="s">
        <v>124</v>
      </c>
      <c r="R26" s="3" t="s">
        <v>125</v>
      </c>
      <c r="S26" s="3" t="s">
        <v>126</v>
      </c>
      <c r="T26" s="3" t="s">
        <v>127</v>
      </c>
      <c r="U26" s="3" t="s">
        <v>128</v>
      </c>
      <c r="V26" s="3" t="s">
        <v>129</v>
      </c>
      <c r="W26" s="3" t="s">
        <v>130</v>
      </c>
      <c r="X26" s="3" t="s">
        <v>131</v>
      </c>
      <c r="Y26" s="3" t="s">
        <v>132</v>
      </c>
      <c r="Z26" s="3" t="s">
        <v>133</v>
      </c>
      <c r="AA26" s="3" t="s">
        <v>134</v>
      </c>
      <c r="AB26" s="3" t="s">
        <v>135</v>
      </c>
      <c r="AC26" s="3" t="s">
        <v>136</v>
      </c>
      <c r="AD26" s="3" t="s">
        <v>137</v>
      </c>
      <c r="AE26" s="3" t="s">
        <v>138</v>
      </c>
      <c r="AF26" s="3" t="s">
        <v>139</v>
      </c>
      <c r="AG26" s="3" t="s">
        <v>140</v>
      </c>
      <c r="AH26" s="3" t="s">
        <v>141</v>
      </c>
      <c r="AI26" s="3" t="s">
        <v>147</v>
      </c>
      <c r="AJ26" s="3" t="s">
        <v>148</v>
      </c>
    </row>
    <row r="27" spans="1:37" ht="31.5" x14ac:dyDescent="0.25">
      <c r="A27" s="5" t="s">
        <v>1</v>
      </c>
      <c r="B27" s="2" t="s">
        <v>67</v>
      </c>
      <c r="C27" s="31">
        <v>60</v>
      </c>
      <c r="D27" s="34">
        <v>1</v>
      </c>
      <c r="E27" s="33">
        <v>1</v>
      </c>
      <c r="F27" s="33"/>
      <c r="G27" s="33"/>
      <c r="H27" s="33">
        <v>1</v>
      </c>
      <c r="I27" s="33"/>
      <c r="J27" s="33">
        <v>1</v>
      </c>
      <c r="K27" s="33"/>
      <c r="L27" s="33">
        <v>1</v>
      </c>
      <c r="M27" s="33"/>
      <c r="N27" s="33"/>
      <c r="O27" s="33">
        <v>1</v>
      </c>
      <c r="P27" s="33"/>
      <c r="Q27" s="33">
        <v>1</v>
      </c>
      <c r="R27" s="33"/>
      <c r="S27" s="33">
        <v>1</v>
      </c>
      <c r="T27" s="33"/>
      <c r="U27" s="33"/>
      <c r="V27" s="33">
        <v>1</v>
      </c>
      <c r="W27" s="33"/>
      <c r="X27" s="33">
        <v>1</v>
      </c>
      <c r="Y27" s="33"/>
      <c r="Z27" s="33">
        <v>1</v>
      </c>
      <c r="AA27" s="33"/>
      <c r="AB27" s="33"/>
      <c r="AC27" s="33">
        <v>1</v>
      </c>
      <c r="AD27" s="33"/>
      <c r="AE27" s="33">
        <v>1</v>
      </c>
      <c r="AF27" s="33"/>
      <c r="AG27" s="33">
        <v>1</v>
      </c>
      <c r="AH27" s="33"/>
      <c r="AI27" s="3">
        <f>SUM(Сентябрь[[#This Row],[Пт]:[Сб24]])</f>
        <v>13</v>
      </c>
      <c r="AJ27" s="3">
        <f>Сентябрь[[#This Row],[УСЛУГ]]*Сентябрь[[#This Row],[Периодичность]]</f>
        <v>780</v>
      </c>
    </row>
    <row r="28" spans="1:37" x14ac:dyDescent="0.25">
      <c r="A28" s="5"/>
      <c r="B28" s="2"/>
      <c r="C28" s="31">
        <v>60</v>
      </c>
      <c r="D28" s="34">
        <v>2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">
        <f>SUM(Сентябрь[[#This Row],[Пт]:[Сб24]])</f>
        <v>0</v>
      </c>
      <c r="AJ28" s="3">
        <f>Сентябрь[[#This Row],[УСЛУГ]]*Сентябрь[[#This Row],[Периодичность]]</f>
        <v>0</v>
      </c>
    </row>
    <row r="29" spans="1:37" x14ac:dyDescent="0.25">
      <c r="A29" s="5"/>
      <c r="B29" s="2"/>
      <c r="C29" s="31">
        <v>60</v>
      </c>
      <c r="D29" s="34">
        <v>3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">
        <f>SUM(Сентябрь[[#This Row],[Пт]:[Сб24]])</f>
        <v>0</v>
      </c>
      <c r="AJ29" s="3">
        <f>Сентябрь[[#This Row],[УСЛУГ]]*Сентябрь[[#This Row],[Периодичность]]</f>
        <v>0</v>
      </c>
    </row>
    <row r="30" spans="1:37" ht="31.5" x14ac:dyDescent="0.25">
      <c r="A30" s="5" t="s">
        <v>3</v>
      </c>
      <c r="B30" s="2" t="s">
        <v>103</v>
      </c>
      <c r="C30" s="31">
        <v>10</v>
      </c>
      <c r="D30" s="34">
        <v>1</v>
      </c>
      <c r="E30" s="33">
        <v>1</v>
      </c>
      <c r="F30" s="33"/>
      <c r="G30" s="33"/>
      <c r="H30" s="33">
        <v>1</v>
      </c>
      <c r="I30" s="33">
        <v>1</v>
      </c>
      <c r="J30" s="33">
        <v>1</v>
      </c>
      <c r="K30" s="33">
        <v>1</v>
      </c>
      <c r="L30" s="33">
        <v>1</v>
      </c>
      <c r="M30" s="33"/>
      <c r="N30" s="33"/>
      <c r="O30" s="33">
        <v>1</v>
      </c>
      <c r="P30" s="33">
        <v>1</v>
      </c>
      <c r="Q30" s="33">
        <v>1</v>
      </c>
      <c r="R30" s="33">
        <v>1</v>
      </c>
      <c r="S30" s="33">
        <v>1</v>
      </c>
      <c r="T30" s="33"/>
      <c r="U30" s="33"/>
      <c r="V30" s="33">
        <v>1</v>
      </c>
      <c r="W30" s="33">
        <v>1</v>
      </c>
      <c r="X30" s="33">
        <v>1</v>
      </c>
      <c r="Y30" s="33">
        <v>1</v>
      </c>
      <c r="Z30" s="33">
        <v>1</v>
      </c>
      <c r="AA30" s="33"/>
      <c r="AB30" s="33"/>
      <c r="AC30" s="33">
        <v>1</v>
      </c>
      <c r="AD30" s="33">
        <v>1</v>
      </c>
      <c r="AE30" s="33">
        <v>1</v>
      </c>
      <c r="AF30" s="33">
        <v>1</v>
      </c>
      <c r="AG30" s="33">
        <v>1</v>
      </c>
      <c r="AH30" s="33"/>
      <c r="AI30" s="3">
        <f>SUM(Сентябрь[[#This Row],[Пт]:[Сб24]])</f>
        <v>21</v>
      </c>
      <c r="AJ30" s="3">
        <f>Сентябрь[[#This Row],[УСЛУГ]]*Сентябрь[[#This Row],[Периодичность]]</f>
        <v>210</v>
      </c>
    </row>
    <row r="31" spans="1:37" x14ac:dyDescent="0.25">
      <c r="A31" s="5"/>
      <c r="B31" s="2"/>
      <c r="C31" s="31">
        <v>10</v>
      </c>
      <c r="D31" s="34">
        <v>2</v>
      </c>
      <c r="E31" s="33">
        <v>1</v>
      </c>
      <c r="F31" s="33"/>
      <c r="G31" s="33"/>
      <c r="H31" s="33">
        <v>1</v>
      </c>
      <c r="I31" s="33">
        <v>1</v>
      </c>
      <c r="J31" s="33">
        <v>1</v>
      </c>
      <c r="K31" s="33">
        <v>1</v>
      </c>
      <c r="L31" s="33">
        <v>1</v>
      </c>
      <c r="M31" s="33"/>
      <c r="N31" s="33"/>
      <c r="O31" s="33">
        <v>1</v>
      </c>
      <c r="P31" s="33">
        <v>1</v>
      </c>
      <c r="Q31" s="33">
        <v>1</v>
      </c>
      <c r="R31" s="33">
        <v>1</v>
      </c>
      <c r="S31" s="33">
        <v>1</v>
      </c>
      <c r="T31" s="33"/>
      <c r="U31" s="33"/>
      <c r="V31" s="33">
        <v>1</v>
      </c>
      <c r="W31" s="33">
        <v>1</v>
      </c>
      <c r="X31" s="33">
        <v>1</v>
      </c>
      <c r="Y31" s="33">
        <v>1</v>
      </c>
      <c r="Z31" s="33">
        <v>1</v>
      </c>
      <c r="AA31" s="33"/>
      <c r="AB31" s="33"/>
      <c r="AC31" s="33">
        <v>1</v>
      </c>
      <c r="AD31" s="33">
        <v>1</v>
      </c>
      <c r="AE31" s="33">
        <v>1</v>
      </c>
      <c r="AF31" s="33">
        <v>1</v>
      </c>
      <c r="AG31" s="33">
        <v>1</v>
      </c>
      <c r="AH31" s="33"/>
      <c r="AI31" s="3">
        <f>SUM(Сентябрь[[#This Row],[Пт]:[Сб24]])</f>
        <v>21</v>
      </c>
      <c r="AJ31" s="3">
        <f>Сентябрь[[#This Row],[УСЛУГ]]*Сентябрь[[#This Row],[Периодичность]]</f>
        <v>210</v>
      </c>
    </row>
    <row r="32" spans="1:37" x14ac:dyDescent="0.25">
      <c r="A32" s="5"/>
      <c r="B32" s="2"/>
      <c r="C32" s="31">
        <v>10</v>
      </c>
      <c r="D32" s="34">
        <v>3</v>
      </c>
      <c r="E32" s="33">
        <v>1</v>
      </c>
      <c r="F32" s="33"/>
      <c r="G32" s="33"/>
      <c r="H32" s="33">
        <v>1</v>
      </c>
      <c r="I32" s="33">
        <v>1</v>
      </c>
      <c r="J32" s="33">
        <v>1</v>
      </c>
      <c r="K32" s="33">
        <v>1</v>
      </c>
      <c r="L32" s="33">
        <v>1</v>
      </c>
      <c r="M32" s="33"/>
      <c r="N32" s="33"/>
      <c r="O32" s="33">
        <v>1</v>
      </c>
      <c r="P32" s="33">
        <v>1</v>
      </c>
      <c r="Q32" s="33">
        <v>1</v>
      </c>
      <c r="R32" s="33">
        <v>1</v>
      </c>
      <c r="S32" s="33">
        <v>1</v>
      </c>
      <c r="T32" s="33"/>
      <c r="U32" s="33"/>
      <c r="V32" s="33">
        <v>1</v>
      </c>
      <c r="W32" s="33">
        <v>1</v>
      </c>
      <c r="X32" s="33">
        <v>1</v>
      </c>
      <c r="Y32" s="33">
        <v>1</v>
      </c>
      <c r="Z32" s="33">
        <v>1</v>
      </c>
      <c r="AA32" s="33"/>
      <c r="AB32" s="33"/>
      <c r="AC32" s="33">
        <v>1</v>
      </c>
      <c r="AD32" s="33">
        <v>1</v>
      </c>
      <c r="AE32" s="33">
        <v>1</v>
      </c>
      <c r="AF32" s="33">
        <v>1</v>
      </c>
      <c r="AG32" s="33">
        <v>1</v>
      </c>
      <c r="AH32" s="33"/>
      <c r="AI32" s="3">
        <f>SUM(Сентябрь[[#This Row],[Пт]:[Сб24]])</f>
        <v>21</v>
      </c>
      <c r="AJ32" s="3">
        <f>Сентябрь[[#This Row],[УСЛУГ]]*Сентябрь[[#This Row],[Периодичность]]</f>
        <v>210</v>
      </c>
    </row>
    <row r="33" spans="1:36" ht="31.5" x14ac:dyDescent="0.25">
      <c r="A33" s="5" t="s">
        <v>5</v>
      </c>
      <c r="B33" s="2" t="s">
        <v>103</v>
      </c>
      <c r="C33" s="31">
        <v>30</v>
      </c>
      <c r="D33" s="34">
        <v>1</v>
      </c>
      <c r="E33" s="33">
        <v>1</v>
      </c>
      <c r="F33" s="33"/>
      <c r="G33" s="33"/>
      <c r="H33" s="33">
        <v>1</v>
      </c>
      <c r="I33" s="33">
        <v>1</v>
      </c>
      <c r="J33" s="33">
        <v>1</v>
      </c>
      <c r="K33" s="33">
        <v>1</v>
      </c>
      <c r="L33" s="33">
        <v>1</v>
      </c>
      <c r="M33" s="33"/>
      <c r="N33" s="33"/>
      <c r="O33" s="33">
        <v>1</v>
      </c>
      <c r="P33" s="33">
        <v>1</v>
      </c>
      <c r="Q33" s="33">
        <v>1</v>
      </c>
      <c r="R33" s="33">
        <v>1</v>
      </c>
      <c r="S33" s="33">
        <v>1</v>
      </c>
      <c r="T33" s="33"/>
      <c r="U33" s="33"/>
      <c r="V33" s="33">
        <v>1</v>
      </c>
      <c r="W33" s="33">
        <v>1</v>
      </c>
      <c r="X33" s="33">
        <v>1</v>
      </c>
      <c r="Y33" s="33">
        <v>1</v>
      </c>
      <c r="Z33" s="33">
        <v>1</v>
      </c>
      <c r="AA33" s="33"/>
      <c r="AB33" s="33"/>
      <c r="AC33" s="33">
        <v>1</v>
      </c>
      <c r="AD33" s="33">
        <v>1</v>
      </c>
      <c r="AE33" s="33">
        <v>1</v>
      </c>
      <c r="AF33" s="33">
        <v>1</v>
      </c>
      <c r="AG33" s="33">
        <v>1</v>
      </c>
      <c r="AH33" s="33"/>
      <c r="AI33" s="3">
        <f>SUM(Сентябрь[[#This Row],[Пт]:[Сб24]])</f>
        <v>21</v>
      </c>
      <c r="AJ33" s="3">
        <f>Сентябрь[[#This Row],[УСЛУГ]]*Сентябрь[[#This Row],[Периодичность]]</f>
        <v>630</v>
      </c>
    </row>
    <row r="34" spans="1:36" x14ac:dyDescent="0.25">
      <c r="A34" s="5"/>
      <c r="B34" s="2"/>
      <c r="C34" s="31">
        <v>30</v>
      </c>
      <c r="D34" s="34">
        <v>2</v>
      </c>
      <c r="E34" s="33">
        <v>1</v>
      </c>
      <c r="F34" s="33"/>
      <c r="G34" s="33"/>
      <c r="H34" s="33">
        <v>1</v>
      </c>
      <c r="I34" s="33">
        <v>1</v>
      </c>
      <c r="J34" s="33">
        <v>1</v>
      </c>
      <c r="K34" s="33">
        <v>1</v>
      </c>
      <c r="L34" s="33">
        <v>1</v>
      </c>
      <c r="M34" s="33"/>
      <c r="N34" s="33"/>
      <c r="O34" s="33">
        <v>1</v>
      </c>
      <c r="P34" s="33">
        <v>1</v>
      </c>
      <c r="Q34" s="33">
        <v>1</v>
      </c>
      <c r="R34" s="33">
        <v>1</v>
      </c>
      <c r="S34" s="33">
        <v>1</v>
      </c>
      <c r="T34" s="33"/>
      <c r="U34" s="33"/>
      <c r="V34" s="33">
        <v>1</v>
      </c>
      <c r="W34" s="33">
        <v>1</v>
      </c>
      <c r="X34" s="33">
        <v>1</v>
      </c>
      <c r="Y34" s="33">
        <v>1</v>
      </c>
      <c r="Z34" s="33">
        <v>1</v>
      </c>
      <c r="AA34" s="33"/>
      <c r="AB34" s="33"/>
      <c r="AC34" s="33">
        <v>1</v>
      </c>
      <c r="AD34" s="33">
        <v>1</v>
      </c>
      <c r="AE34" s="33">
        <v>1</v>
      </c>
      <c r="AF34" s="33">
        <v>1</v>
      </c>
      <c r="AG34" s="33">
        <v>1</v>
      </c>
      <c r="AH34" s="33"/>
      <c r="AI34" s="3">
        <f>SUM(Сентябрь[[#This Row],[Пт]:[Сб24]])</f>
        <v>21</v>
      </c>
      <c r="AJ34" s="3">
        <f>Сентябрь[[#This Row],[УСЛУГ]]*Сентябрь[[#This Row],[Периодичность]]</f>
        <v>630</v>
      </c>
    </row>
    <row r="35" spans="1:36" x14ac:dyDescent="0.25">
      <c r="A35" s="5"/>
      <c r="B35" s="2"/>
      <c r="C35" s="31">
        <v>30</v>
      </c>
      <c r="D35" s="34">
        <v>3</v>
      </c>
      <c r="E35" s="33">
        <v>1</v>
      </c>
      <c r="F35" s="33"/>
      <c r="G35" s="33"/>
      <c r="H35" s="33">
        <v>1</v>
      </c>
      <c r="I35" s="33">
        <v>1</v>
      </c>
      <c r="J35" s="33">
        <v>1</v>
      </c>
      <c r="K35" s="33">
        <v>1</v>
      </c>
      <c r="L35" s="33">
        <v>1</v>
      </c>
      <c r="M35" s="33"/>
      <c r="N35" s="33"/>
      <c r="O35" s="33">
        <v>1</v>
      </c>
      <c r="P35" s="33">
        <v>1</v>
      </c>
      <c r="Q35" s="33">
        <v>1</v>
      </c>
      <c r="R35" s="33">
        <v>1</v>
      </c>
      <c r="S35" s="33">
        <v>1</v>
      </c>
      <c r="T35" s="33"/>
      <c r="U35" s="33"/>
      <c r="V35" s="33">
        <v>1</v>
      </c>
      <c r="W35" s="33">
        <v>1</v>
      </c>
      <c r="X35" s="33">
        <v>1</v>
      </c>
      <c r="Y35" s="33">
        <v>1</v>
      </c>
      <c r="Z35" s="33">
        <v>1</v>
      </c>
      <c r="AA35" s="33"/>
      <c r="AB35" s="33"/>
      <c r="AC35" s="33">
        <v>1</v>
      </c>
      <c r="AD35" s="33">
        <v>1</v>
      </c>
      <c r="AE35" s="33">
        <v>1</v>
      </c>
      <c r="AF35" s="33">
        <v>1</v>
      </c>
      <c r="AG35" s="33">
        <v>1</v>
      </c>
      <c r="AH35" s="33"/>
      <c r="AI35" s="3">
        <f>SUM(Сентябрь[[#This Row],[Пт]:[Сб24]])</f>
        <v>21</v>
      </c>
      <c r="AJ35" s="3">
        <f>Сентябрь[[#This Row],[УСЛУГ]]*Сентябрь[[#This Row],[Периодичность]]</f>
        <v>630</v>
      </c>
    </row>
    <row r="36" spans="1:36" ht="31.5" x14ac:dyDescent="0.25">
      <c r="A36" s="5" t="s">
        <v>104</v>
      </c>
      <c r="B36" s="2" t="s">
        <v>103</v>
      </c>
      <c r="C36" s="31">
        <v>3</v>
      </c>
      <c r="D36" s="34">
        <v>1</v>
      </c>
      <c r="E36" s="33">
        <v>1</v>
      </c>
      <c r="F36" s="33"/>
      <c r="G36" s="33"/>
      <c r="H36" s="33">
        <v>1</v>
      </c>
      <c r="I36" s="33">
        <v>1</v>
      </c>
      <c r="J36" s="33">
        <v>1</v>
      </c>
      <c r="K36" s="33">
        <v>1</v>
      </c>
      <c r="L36" s="33">
        <v>1</v>
      </c>
      <c r="M36" s="33"/>
      <c r="N36" s="33"/>
      <c r="O36" s="33">
        <v>1</v>
      </c>
      <c r="P36" s="33">
        <v>1</v>
      </c>
      <c r="Q36" s="33">
        <v>1</v>
      </c>
      <c r="R36" s="33">
        <v>1</v>
      </c>
      <c r="S36" s="33">
        <v>1</v>
      </c>
      <c r="T36" s="33"/>
      <c r="U36" s="33"/>
      <c r="V36" s="33">
        <v>1</v>
      </c>
      <c r="W36" s="33">
        <v>1</v>
      </c>
      <c r="X36" s="33">
        <v>1</v>
      </c>
      <c r="Y36" s="33">
        <v>1</v>
      </c>
      <c r="Z36" s="33">
        <v>1</v>
      </c>
      <c r="AA36" s="33"/>
      <c r="AB36" s="33"/>
      <c r="AC36" s="33">
        <v>1</v>
      </c>
      <c r="AD36" s="33">
        <v>1</v>
      </c>
      <c r="AE36" s="33">
        <v>1</v>
      </c>
      <c r="AF36" s="33">
        <v>1</v>
      </c>
      <c r="AG36" s="33">
        <v>1</v>
      </c>
      <c r="AH36" s="33"/>
      <c r="AI36" s="3">
        <f>SUM(Сентябрь[[#This Row],[Пт]:[Сб24]])</f>
        <v>21</v>
      </c>
      <c r="AJ36" s="3">
        <f>Сентябрь[[#This Row],[УСЛУГ]]*Сентябрь[[#This Row],[Периодичность]]</f>
        <v>63</v>
      </c>
    </row>
    <row r="37" spans="1:36" x14ac:dyDescent="0.25">
      <c r="A37" s="5"/>
      <c r="B37" s="2"/>
      <c r="C37" s="31">
        <v>3</v>
      </c>
      <c r="D37" s="34">
        <v>2</v>
      </c>
      <c r="E37" s="33">
        <v>1</v>
      </c>
      <c r="F37" s="33"/>
      <c r="G37" s="33"/>
      <c r="H37" s="33">
        <v>1</v>
      </c>
      <c r="I37" s="33">
        <v>1</v>
      </c>
      <c r="J37" s="33">
        <v>1</v>
      </c>
      <c r="K37" s="33">
        <v>1</v>
      </c>
      <c r="L37" s="33">
        <v>1</v>
      </c>
      <c r="M37" s="33"/>
      <c r="N37" s="33"/>
      <c r="O37" s="33">
        <v>1</v>
      </c>
      <c r="P37" s="33">
        <v>1</v>
      </c>
      <c r="Q37" s="33">
        <v>1</v>
      </c>
      <c r="R37" s="33">
        <v>1</v>
      </c>
      <c r="S37" s="33">
        <v>1</v>
      </c>
      <c r="T37" s="33"/>
      <c r="U37" s="33"/>
      <c r="V37" s="33">
        <v>1</v>
      </c>
      <c r="W37" s="33">
        <v>1</v>
      </c>
      <c r="X37" s="33">
        <v>1</v>
      </c>
      <c r="Y37" s="33">
        <v>1</v>
      </c>
      <c r="Z37" s="33">
        <v>1</v>
      </c>
      <c r="AA37" s="33"/>
      <c r="AB37" s="33"/>
      <c r="AC37" s="33">
        <v>1</v>
      </c>
      <c r="AD37" s="33">
        <v>1</v>
      </c>
      <c r="AE37" s="33">
        <v>1</v>
      </c>
      <c r="AF37" s="33">
        <v>1</v>
      </c>
      <c r="AG37" s="33">
        <v>1</v>
      </c>
      <c r="AH37" s="33"/>
      <c r="AI37" s="3">
        <f>SUM(Сентябрь[[#This Row],[Пт]:[Сб24]])</f>
        <v>21</v>
      </c>
      <c r="AJ37" s="3">
        <f>Сентябрь[[#This Row],[УСЛУГ]]*Сентябрь[[#This Row],[Периодичность]]</f>
        <v>63</v>
      </c>
    </row>
    <row r="38" spans="1:36" x14ac:dyDescent="0.25">
      <c r="A38" s="5"/>
      <c r="B38" s="2"/>
      <c r="C38" s="31">
        <v>3</v>
      </c>
      <c r="D38" s="34">
        <v>3</v>
      </c>
      <c r="E38" s="33">
        <v>1</v>
      </c>
      <c r="F38" s="33"/>
      <c r="G38" s="33"/>
      <c r="H38" s="33">
        <v>1</v>
      </c>
      <c r="I38" s="33">
        <v>1</v>
      </c>
      <c r="J38" s="33">
        <v>1</v>
      </c>
      <c r="K38" s="33">
        <v>1</v>
      </c>
      <c r="L38" s="33">
        <v>1</v>
      </c>
      <c r="M38" s="33"/>
      <c r="N38" s="33"/>
      <c r="O38" s="33">
        <v>1</v>
      </c>
      <c r="P38" s="33">
        <v>1</v>
      </c>
      <c r="Q38" s="33">
        <v>1</v>
      </c>
      <c r="R38" s="33">
        <v>1</v>
      </c>
      <c r="S38" s="33">
        <v>1</v>
      </c>
      <c r="T38" s="33"/>
      <c r="U38" s="33"/>
      <c r="V38" s="33">
        <v>1</v>
      </c>
      <c r="W38" s="33">
        <v>1</v>
      </c>
      <c r="X38" s="33">
        <v>1</v>
      </c>
      <c r="Y38" s="33">
        <v>1</v>
      </c>
      <c r="Z38" s="33">
        <v>1</v>
      </c>
      <c r="AA38" s="33"/>
      <c r="AB38" s="33"/>
      <c r="AC38" s="33">
        <v>1</v>
      </c>
      <c r="AD38" s="33">
        <v>1</v>
      </c>
      <c r="AE38" s="33">
        <v>1</v>
      </c>
      <c r="AF38" s="33">
        <v>1</v>
      </c>
      <c r="AG38" s="33">
        <v>1</v>
      </c>
      <c r="AH38" s="33"/>
      <c r="AI38" s="3">
        <f>SUM(Сентябрь[[#This Row],[Пт]:[Сб24]])</f>
        <v>21</v>
      </c>
      <c r="AJ38" s="3">
        <f>Сентябрь[[#This Row],[УСЛУГ]]*Сентябрь[[#This Row],[Периодичность]]</f>
        <v>63</v>
      </c>
    </row>
    <row r="39" spans="1:36" x14ac:dyDescent="0.25">
      <c r="A39" s="5" t="s">
        <v>8</v>
      </c>
      <c r="B39" s="2" t="s">
        <v>112</v>
      </c>
      <c r="C39" s="31">
        <v>15</v>
      </c>
      <c r="D39" s="34">
        <v>1</v>
      </c>
      <c r="E39" s="33">
        <v>1</v>
      </c>
      <c r="F39" s="33"/>
      <c r="G39" s="33"/>
      <c r="H39" s="33">
        <v>1</v>
      </c>
      <c r="I39" s="33">
        <v>1</v>
      </c>
      <c r="J39" s="33">
        <v>1</v>
      </c>
      <c r="K39" s="33">
        <v>1</v>
      </c>
      <c r="L39" s="33">
        <v>1</v>
      </c>
      <c r="M39" s="33"/>
      <c r="N39" s="33"/>
      <c r="O39" s="33">
        <v>1</v>
      </c>
      <c r="P39" s="33">
        <v>1</v>
      </c>
      <c r="Q39" s="33">
        <v>1</v>
      </c>
      <c r="R39" s="33">
        <v>1</v>
      </c>
      <c r="S39" s="33">
        <v>1</v>
      </c>
      <c r="T39" s="33"/>
      <c r="U39" s="33"/>
      <c r="V39" s="33">
        <v>1</v>
      </c>
      <c r="W39" s="33">
        <v>1</v>
      </c>
      <c r="X39" s="33">
        <v>1</v>
      </c>
      <c r="Y39" s="33">
        <v>1</v>
      </c>
      <c r="Z39" s="33">
        <v>1</v>
      </c>
      <c r="AA39" s="33"/>
      <c r="AB39" s="33"/>
      <c r="AC39" s="33">
        <v>1</v>
      </c>
      <c r="AD39" s="33">
        <v>1</v>
      </c>
      <c r="AE39" s="33">
        <v>1</v>
      </c>
      <c r="AF39" s="33">
        <v>1</v>
      </c>
      <c r="AG39" s="33">
        <v>1</v>
      </c>
      <c r="AH39" s="33"/>
      <c r="AI39" s="3">
        <f>SUM(Сентябрь[[#This Row],[Пт]:[Сб24]])</f>
        <v>21</v>
      </c>
      <c r="AJ39" s="3">
        <f>Сентябрь[[#This Row],[УСЛУГ]]*Сентябрь[[#This Row],[Периодичность]]</f>
        <v>315</v>
      </c>
    </row>
    <row r="40" spans="1:36" x14ac:dyDescent="0.25">
      <c r="A40" s="5"/>
      <c r="B40" s="2"/>
      <c r="C40" s="31">
        <v>15</v>
      </c>
      <c r="D40" s="34">
        <v>2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">
        <f>SUM(Сентябрь[[#This Row],[Пт]:[Сб24]])</f>
        <v>0</v>
      </c>
      <c r="AJ40" s="3">
        <f>Сентябрь[[#This Row],[УСЛУГ]]*Сентябрь[[#This Row],[Периодичность]]</f>
        <v>0</v>
      </c>
    </row>
    <row r="41" spans="1:36" x14ac:dyDescent="0.25">
      <c r="A41" s="5"/>
      <c r="B41" s="2"/>
      <c r="C41" s="31">
        <v>15</v>
      </c>
      <c r="D41" s="34">
        <v>3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">
        <f>SUM(Сентябрь[[#This Row],[Пт]:[Сб24]])</f>
        <v>0</v>
      </c>
      <c r="AJ41" s="3">
        <f>Сентябрь[[#This Row],[УСЛУГ]]*Сентябрь[[#This Row],[Периодичность]]</f>
        <v>0</v>
      </c>
    </row>
    <row r="42" spans="1:36" ht="31.5" x14ac:dyDescent="0.25">
      <c r="A42" s="5" t="s">
        <v>105</v>
      </c>
      <c r="B42" s="2" t="s">
        <v>114</v>
      </c>
      <c r="C42" s="31">
        <v>49</v>
      </c>
      <c r="D42" s="34">
        <v>1</v>
      </c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">
        <f>SUM(Сентябрь[[#This Row],[Пт]:[Сб24]])</f>
        <v>0</v>
      </c>
      <c r="AJ42" s="3">
        <f>Сентябрь[[#This Row],[УСЛУГ]]*Сентябрь[[#This Row],[Периодичность]]</f>
        <v>0</v>
      </c>
    </row>
    <row r="43" spans="1:36" x14ac:dyDescent="0.25">
      <c r="A43" s="5"/>
      <c r="B43" s="2"/>
      <c r="C43" s="31">
        <v>49</v>
      </c>
      <c r="D43" s="34">
        <v>2</v>
      </c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">
        <f>SUM(Сентябрь[[#This Row],[Пт]:[Сб24]])</f>
        <v>0</v>
      </c>
      <c r="AJ43" s="3">
        <f>Сентябрь[[#This Row],[УСЛУГ]]*Сентябрь[[#This Row],[Периодичность]]</f>
        <v>0</v>
      </c>
    </row>
    <row r="44" spans="1:36" x14ac:dyDescent="0.25">
      <c r="A44" s="5"/>
      <c r="B44" s="2"/>
      <c r="C44" s="31">
        <v>49</v>
      </c>
      <c r="D44" s="34">
        <v>3</v>
      </c>
      <c r="E44" s="33"/>
      <c r="F44" s="33"/>
      <c r="G44" s="33"/>
      <c r="H44" s="33"/>
      <c r="I44" s="33"/>
      <c r="J44" s="33"/>
      <c r="K44" s="33">
        <v>1</v>
      </c>
      <c r="L44" s="33"/>
      <c r="M44" s="33"/>
      <c r="N44" s="33"/>
      <c r="O44" s="33"/>
      <c r="P44" s="33"/>
      <c r="Q44" s="33"/>
      <c r="R44" s="33">
        <v>1</v>
      </c>
      <c r="S44" s="33"/>
      <c r="T44" s="33"/>
      <c r="U44" s="33"/>
      <c r="V44" s="33"/>
      <c r="W44" s="33"/>
      <c r="X44" s="33"/>
      <c r="Y44" s="33">
        <v>1</v>
      </c>
      <c r="Z44" s="33"/>
      <c r="AA44" s="33"/>
      <c r="AB44" s="33"/>
      <c r="AC44" s="33"/>
      <c r="AD44" s="33"/>
      <c r="AE44" s="33"/>
      <c r="AF44" s="33">
        <v>1</v>
      </c>
      <c r="AG44" s="33"/>
      <c r="AH44" s="33"/>
      <c r="AI44" s="3">
        <f>SUM(Сентябрь[[#This Row],[Пт]:[Сб24]])</f>
        <v>4</v>
      </c>
      <c r="AJ44" s="3">
        <f>Сентябрь[[#This Row],[УСЛУГ]]*Сентябрь[[#This Row],[Периодичность]]</f>
        <v>196</v>
      </c>
    </row>
    <row r="45" spans="1:36" ht="31.5" x14ac:dyDescent="0.25">
      <c r="A45" s="5" t="s">
        <v>13</v>
      </c>
      <c r="B45" s="2" t="s">
        <v>112</v>
      </c>
      <c r="C45" s="31">
        <v>12</v>
      </c>
      <c r="D45" s="34">
        <v>1</v>
      </c>
      <c r="E45" s="33">
        <v>1</v>
      </c>
      <c r="F45" s="33"/>
      <c r="G45" s="33"/>
      <c r="H45" s="33">
        <v>1</v>
      </c>
      <c r="I45" s="33"/>
      <c r="J45" s="33">
        <v>1</v>
      </c>
      <c r="K45" s="33"/>
      <c r="L45" s="33">
        <v>1</v>
      </c>
      <c r="M45" s="33"/>
      <c r="N45" s="33"/>
      <c r="O45" s="33">
        <v>1</v>
      </c>
      <c r="P45" s="33"/>
      <c r="Q45" s="33">
        <v>1</v>
      </c>
      <c r="R45" s="33"/>
      <c r="S45" s="33">
        <v>1</v>
      </c>
      <c r="T45" s="33"/>
      <c r="U45" s="33"/>
      <c r="V45" s="33">
        <v>1</v>
      </c>
      <c r="W45" s="33"/>
      <c r="X45" s="33">
        <v>1</v>
      </c>
      <c r="Y45" s="33"/>
      <c r="Z45" s="33">
        <v>1</v>
      </c>
      <c r="AA45" s="33"/>
      <c r="AB45" s="33"/>
      <c r="AC45" s="33">
        <v>1</v>
      </c>
      <c r="AD45" s="33"/>
      <c r="AE45" s="33">
        <v>1</v>
      </c>
      <c r="AF45" s="33"/>
      <c r="AG45" s="33">
        <v>1</v>
      </c>
      <c r="AH45" s="33"/>
      <c r="AI45" s="3">
        <f>SUM(Сентябрь[[#This Row],[Пт]:[Сб24]])</f>
        <v>13</v>
      </c>
      <c r="AJ45" s="3">
        <f>Сентябрь[[#This Row],[УСЛУГ]]*Сентябрь[[#This Row],[Периодичность]]</f>
        <v>156</v>
      </c>
    </row>
    <row r="46" spans="1:36" x14ac:dyDescent="0.25">
      <c r="A46" s="5"/>
      <c r="B46" s="2"/>
      <c r="C46" s="31">
        <v>12</v>
      </c>
      <c r="D46" s="34">
        <v>2</v>
      </c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">
        <f>SUM(Сентябрь[[#This Row],[Пт]:[Сб24]])</f>
        <v>0</v>
      </c>
      <c r="AJ46" s="3">
        <f>Сентябрь[[#This Row],[УСЛУГ]]*Сентябрь[[#This Row],[Периодичность]]</f>
        <v>0</v>
      </c>
    </row>
    <row r="47" spans="1:36" x14ac:dyDescent="0.25">
      <c r="A47" s="5"/>
      <c r="B47" s="2"/>
      <c r="C47" s="31">
        <v>12</v>
      </c>
      <c r="D47" s="34">
        <v>3</v>
      </c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">
        <f>SUM(Сентябрь[[#This Row],[Пт]:[Сб24]])</f>
        <v>0</v>
      </c>
      <c r="AJ47" s="3">
        <f>Сентябрь[[#This Row],[УСЛУГ]]*Сентябрь[[#This Row],[Периодичность]]</f>
        <v>0</v>
      </c>
    </row>
    <row r="48" spans="1:36" x14ac:dyDescent="0.25">
      <c r="A48" s="5" t="s">
        <v>16</v>
      </c>
      <c r="B48" s="2" t="s">
        <v>112</v>
      </c>
      <c r="C48" s="31">
        <v>15</v>
      </c>
      <c r="D48" s="34">
        <v>1</v>
      </c>
      <c r="E48" s="33">
        <v>1</v>
      </c>
      <c r="F48" s="33"/>
      <c r="G48" s="33"/>
      <c r="H48" s="33">
        <v>1</v>
      </c>
      <c r="I48" s="33">
        <v>1</v>
      </c>
      <c r="J48" s="33">
        <v>1</v>
      </c>
      <c r="K48" s="33">
        <v>1</v>
      </c>
      <c r="L48" s="33">
        <v>1</v>
      </c>
      <c r="M48" s="33"/>
      <c r="N48" s="33"/>
      <c r="O48" s="33">
        <v>1</v>
      </c>
      <c r="P48" s="33">
        <v>1</v>
      </c>
      <c r="Q48" s="33">
        <v>1</v>
      </c>
      <c r="R48" s="33">
        <v>1</v>
      </c>
      <c r="S48" s="33">
        <v>1</v>
      </c>
      <c r="T48" s="33"/>
      <c r="U48" s="33"/>
      <c r="V48" s="33">
        <v>1</v>
      </c>
      <c r="W48" s="33">
        <v>1</v>
      </c>
      <c r="X48" s="33">
        <v>1</v>
      </c>
      <c r="Y48" s="33">
        <v>1</v>
      </c>
      <c r="Z48" s="33">
        <v>1</v>
      </c>
      <c r="AA48" s="33"/>
      <c r="AB48" s="33"/>
      <c r="AC48" s="33">
        <v>1</v>
      </c>
      <c r="AD48" s="33">
        <v>1</v>
      </c>
      <c r="AE48" s="33">
        <v>1</v>
      </c>
      <c r="AF48" s="33">
        <v>1</v>
      </c>
      <c r="AG48" s="33">
        <v>1</v>
      </c>
      <c r="AH48" s="33"/>
      <c r="AI48" s="3">
        <f>SUM(Сентябрь[[#This Row],[Пт]:[Сб24]])</f>
        <v>21</v>
      </c>
      <c r="AJ48" s="3">
        <f>Сентябрь[[#This Row],[УСЛУГ]]*Сентябрь[[#This Row],[Периодичность]]</f>
        <v>315</v>
      </c>
    </row>
    <row r="49" spans="1:36" x14ac:dyDescent="0.25">
      <c r="A49" s="5"/>
      <c r="B49" s="2"/>
      <c r="C49" s="31">
        <v>15</v>
      </c>
      <c r="D49" s="34">
        <v>2</v>
      </c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">
        <f>SUM(Сентябрь[[#This Row],[Пт]:[Сб24]])</f>
        <v>0</v>
      </c>
      <c r="AJ49" s="3">
        <f>Сентябрь[[#This Row],[УСЛУГ]]*Сентябрь[[#This Row],[Периодичность]]</f>
        <v>0</v>
      </c>
    </row>
    <row r="50" spans="1:36" x14ac:dyDescent="0.25">
      <c r="A50" s="5"/>
      <c r="B50" s="2"/>
      <c r="C50" s="31">
        <v>15</v>
      </c>
      <c r="D50" s="34">
        <v>3</v>
      </c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1</v>
      </c>
      <c r="AA50" s="33"/>
      <c r="AB50" s="33"/>
      <c r="AC50" s="33"/>
      <c r="AD50" s="33"/>
      <c r="AE50" s="33"/>
      <c r="AF50" s="33"/>
      <c r="AG50" s="33"/>
      <c r="AH50" s="33"/>
      <c r="AI50" s="3">
        <f>SUM(Сентябрь[[#This Row],[Пт]:[Сб24]])</f>
        <v>1</v>
      </c>
      <c r="AJ50" s="3">
        <f>Сентябрь[[#This Row],[УСЛУГ]]*Сентябрь[[#This Row],[Периодичность]]</f>
        <v>15</v>
      </c>
    </row>
    <row r="51" spans="1:36" ht="31.5" x14ac:dyDescent="0.25">
      <c r="A51" s="5" t="s">
        <v>25</v>
      </c>
      <c r="B51" s="2" t="s">
        <v>112</v>
      </c>
      <c r="C51" s="31">
        <v>10</v>
      </c>
      <c r="D51" s="34">
        <v>1</v>
      </c>
      <c r="E51" s="33">
        <v>1</v>
      </c>
      <c r="F51" s="33"/>
      <c r="G51" s="33"/>
      <c r="H51" s="33">
        <v>1</v>
      </c>
      <c r="I51" s="33">
        <v>1</v>
      </c>
      <c r="J51" s="33">
        <v>1</v>
      </c>
      <c r="K51" s="33">
        <v>1</v>
      </c>
      <c r="L51" s="33">
        <v>1</v>
      </c>
      <c r="M51" s="33"/>
      <c r="N51" s="33"/>
      <c r="O51" s="33">
        <v>1</v>
      </c>
      <c r="P51" s="33">
        <v>1</v>
      </c>
      <c r="Q51" s="33">
        <v>1</v>
      </c>
      <c r="R51" s="33">
        <v>1</v>
      </c>
      <c r="S51" s="33">
        <v>1</v>
      </c>
      <c r="T51" s="33"/>
      <c r="U51" s="33"/>
      <c r="V51" s="33">
        <v>1</v>
      </c>
      <c r="W51" s="33">
        <v>1</v>
      </c>
      <c r="X51" s="33">
        <v>1</v>
      </c>
      <c r="Y51" s="33">
        <v>1</v>
      </c>
      <c r="Z51" s="33">
        <v>1</v>
      </c>
      <c r="AA51" s="33"/>
      <c r="AB51" s="33"/>
      <c r="AC51" s="33">
        <v>1</v>
      </c>
      <c r="AD51" s="33">
        <v>1</v>
      </c>
      <c r="AE51" s="33">
        <v>1</v>
      </c>
      <c r="AF51" s="33">
        <v>1</v>
      </c>
      <c r="AG51" s="33">
        <v>1</v>
      </c>
      <c r="AH51" s="33"/>
      <c r="AI51" s="3">
        <f>SUM(Сентябрь[[#This Row],[Пт]:[Сб24]])</f>
        <v>21</v>
      </c>
      <c r="AJ51" s="3">
        <f>Сентябрь[[#This Row],[УСЛУГ]]*Сентябрь[[#This Row],[Периодичность]]</f>
        <v>210</v>
      </c>
    </row>
    <row r="52" spans="1:36" x14ac:dyDescent="0.25">
      <c r="A52" s="5"/>
      <c r="B52" s="2"/>
      <c r="C52" s="31">
        <v>10</v>
      </c>
      <c r="D52" s="34">
        <v>2</v>
      </c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">
        <f>SUM(Сентябрь[[#This Row],[Пт]:[Сб24]])</f>
        <v>0</v>
      </c>
      <c r="AJ52" s="3">
        <f>Сентябрь[[#This Row],[УСЛУГ]]*Сентябрь[[#This Row],[Периодичность]]</f>
        <v>0</v>
      </c>
    </row>
    <row r="53" spans="1:36" x14ac:dyDescent="0.25">
      <c r="A53" s="5"/>
      <c r="B53" s="2"/>
      <c r="C53" s="31">
        <v>10</v>
      </c>
      <c r="D53" s="34">
        <v>3</v>
      </c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">
        <f>SUM(Сентябрь[[#This Row],[Пт]:[Сб24]])</f>
        <v>0</v>
      </c>
      <c r="AJ53" s="3">
        <f>Сентябрь[[#This Row],[УСЛУГ]]*Сентябрь[[#This Row],[Периодичность]]</f>
        <v>0</v>
      </c>
    </row>
    <row r="54" spans="1:36" ht="31.5" x14ac:dyDescent="0.25">
      <c r="A54" s="5" t="s">
        <v>27</v>
      </c>
      <c r="B54" s="2" t="s">
        <v>112</v>
      </c>
      <c r="C54" s="31">
        <v>15</v>
      </c>
      <c r="D54" s="34">
        <v>1</v>
      </c>
      <c r="E54" s="33">
        <v>1</v>
      </c>
      <c r="F54" s="33"/>
      <c r="G54" s="33"/>
      <c r="H54" s="33">
        <v>1</v>
      </c>
      <c r="I54" s="33">
        <v>1</v>
      </c>
      <c r="J54" s="33">
        <v>1</v>
      </c>
      <c r="K54" s="33">
        <v>1</v>
      </c>
      <c r="L54" s="33">
        <v>1</v>
      </c>
      <c r="M54" s="33"/>
      <c r="N54" s="33"/>
      <c r="O54" s="33">
        <v>1</v>
      </c>
      <c r="P54" s="33">
        <v>1</v>
      </c>
      <c r="Q54" s="33">
        <v>1</v>
      </c>
      <c r="R54" s="33">
        <v>1</v>
      </c>
      <c r="S54" s="33">
        <v>1</v>
      </c>
      <c r="T54" s="33"/>
      <c r="U54" s="33"/>
      <c r="V54" s="33">
        <v>1</v>
      </c>
      <c r="W54" s="33">
        <v>1</v>
      </c>
      <c r="X54" s="33">
        <v>1</v>
      </c>
      <c r="Y54" s="33">
        <v>1</v>
      </c>
      <c r="Z54" s="33">
        <v>1</v>
      </c>
      <c r="AA54" s="33"/>
      <c r="AB54" s="33"/>
      <c r="AC54" s="33">
        <v>1</v>
      </c>
      <c r="AD54" s="33">
        <v>1</v>
      </c>
      <c r="AE54" s="33">
        <v>1</v>
      </c>
      <c r="AF54" s="33">
        <v>1</v>
      </c>
      <c r="AG54" s="33">
        <v>1</v>
      </c>
      <c r="AH54" s="33"/>
      <c r="AI54" s="3">
        <f>SUM(Сентябрь[[#This Row],[Пт]:[Сб24]])</f>
        <v>21</v>
      </c>
      <c r="AJ54" s="3">
        <f>Сентябрь[[#This Row],[УСЛУГ]]*Сентябрь[[#This Row],[Периодичность]]</f>
        <v>315</v>
      </c>
    </row>
    <row r="55" spans="1:36" x14ac:dyDescent="0.25">
      <c r="A55" s="5"/>
      <c r="B55" s="2"/>
      <c r="C55" s="31">
        <v>15</v>
      </c>
      <c r="D55" s="34">
        <v>2</v>
      </c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">
        <f>SUM(Сентябрь[[#This Row],[Пт]:[Сб24]])</f>
        <v>0</v>
      </c>
      <c r="AJ55" s="3">
        <f>Сентябрь[[#This Row],[УСЛУГ]]*Сентябрь[[#This Row],[Периодичность]]</f>
        <v>0</v>
      </c>
    </row>
    <row r="56" spans="1:36" x14ac:dyDescent="0.25">
      <c r="A56" s="5"/>
      <c r="B56" s="2"/>
      <c r="C56" s="31">
        <v>15</v>
      </c>
      <c r="D56" s="34">
        <v>3</v>
      </c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">
        <f>SUM(Сентябрь[[#This Row],[Пт]:[Сб24]])</f>
        <v>0</v>
      </c>
      <c r="AJ56" s="3">
        <f>Сентябрь[[#This Row],[УСЛУГ]]*Сентябрь[[#This Row],[Периодичность]]</f>
        <v>0</v>
      </c>
    </row>
    <row r="57" spans="1:36" ht="31.5" x14ac:dyDescent="0.25">
      <c r="A57" s="5" t="s">
        <v>29</v>
      </c>
      <c r="B57" s="2" t="s">
        <v>114</v>
      </c>
      <c r="C57" s="31">
        <v>15</v>
      </c>
      <c r="D57" s="34">
        <v>1</v>
      </c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">
        <f>SUM(Сентябрь[[#This Row],[Пт]:[Сб24]])</f>
        <v>0</v>
      </c>
      <c r="AJ57" s="3">
        <f>Сентябрь[[#This Row],[УСЛУГ]]*Сентябрь[[#This Row],[Периодичность]]</f>
        <v>0</v>
      </c>
    </row>
    <row r="58" spans="1:36" x14ac:dyDescent="0.25">
      <c r="A58" s="5"/>
      <c r="B58" s="2"/>
      <c r="C58" s="31">
        <v>15</v>
      </c>
      <c r="D58" s="34">
        <v>2</v>
      </c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">
        <f>SUM(Сентябрь[[#This Row],[Пт]:[Сб24]])</f>
        <v>0</v>
      </c>
      <c r="AJ58" s="3">
        <f>Сентябрь[[#This Row],[УСЛУГ]]*Сентябрь[[#This Row],[Периодичность]]</f>
        <v>0</v>
      </c>
    </row>
    <row r="59" spans="1:36" x14ac:dyDescent="0.25">
      <c r="A59" s="5"/>
      <c r="B59" s="2"/>
      <c r="C59" s="31">
        <v>15</v>
      </c>
      <c r="D59" s="34">
        <v>3</v>
      </c>
      <c r="E59" s="33"/>
      <c r="F59" s="33"/>
      <c r="G59" s="33"/>
      <c r="H59" s="33"/>
      <c r="I59" s="33"/>
      <c r="J59" s="33"/>
      <c r="K59" s="33">
        <v>1</v>
      </c>
      <c r="L59" s="33"/>
      <c r="M59" s="33"/>
      <c r="N59" s="33"/>
      <c r="O59" s="33"/>
      <c r="P59" s="33"/>
      <c r="Q59" s="33"/>
      <c r="R59" s="33">
        <v>1</v>
      </c>
      <c r="S59" s="33"/>
      <c r="T59" s="33"/>
      <c r="U59" s="33"/>
      <c r="V59" s="33"/>
      <c r="W59" s="33"/>
      <c r="X59" s="33"/>
      <c r="Y59" s="33">
        <v>1</v>
      </c>
      <c r="Z59" s="33"/>
      <c r="AA59" s="33"/>
      <c r="AB59" s="33"/>
      <c r="AC59" s="33"/>
      <c r="AD59" s="33"/>
      <c r="AE59" s="33"/>
      <c r="AF59" s="33">
        <v>1</v>
      </c>
      <c r="AG59" s="33"/>
      <c r="AH59" s="33"/>
      <c r="AI59" s="3">
        <f>SUM(Сентябрь[[#This Row],[Пт]:[Сб24]])</f>
        <v>4</v>
      </c>
      <c r="AJ59" s="3">
        <f>Сентябрь[[#This Row],[УСЛУГ]]*Сентябрь[[#This Row],[Периодичность]]</f>
        <v>60</v>
      </c>
    </row>
    <row r="60" spans="1:36" ht="47.25" x14ac:dyDescent="0.25">
      <c r="A60" s="5" t="s">
        <v>106</v>
      </c>
      <c r="B60" s="2" t="s">
        <v>103</v>
      </c>
      <c r="C60" s="31">
        <v>10</v>
      </c>
      <c r="D60" s="34">
        <v>1</v>
      </c>
      <c r="E60" s="33">
        <v>1</v>
      </c>
      <c r="F60" s="33"/>
      <c r="G60" s="33"/>
      <c r="H60" s="33">
        <v>1</v>
      </c>
      <c r="I60" s="33">
        <v>1</v>
      </c>
      <c r="J60" s="33">
        <v>1</v>
      </c>
      <c r="K60" s="33">
        <v>1</v>
      </c>
      <c r="L60" s="33">
        <v>1</v>
      </c>
      <c r="M60" s="33"/>
      <c r="N60" s="33"/>
      <c r="O60" s="33">
        <v>1</v>
      </c>
      <c r="P60" s="33">
        <v>1</v>
      </c>
      <c r="Q60" s="33">
        <v>1</v>
      </c>
      <c r="R60" s="33">
        <v>1</v>
      </c>
      <c r="S60" s="33">
        <v>1</v>
      </c>
      <c r="T60" s="33"/>
      <c r="U60" s="33"/>
      <c r="V60" s="33">
        <v>1</v>
      </c>
      <c r="W60" s="33">
        <v>1</v>
      </c>
      <c r="X60" s="33">
        <v>1</v>
      </c>
      <c r="Y60" s="33">
        <v>1</v>
      </c>
      <c r="Z60" s="33">
        <v>1</v>
      </c>
      <c r="AA60" s="33"/>
      <c r="AB60" s="33"/>
      <c r="AC60" s="33">
        <v>1</v>
      </c>
      <c r="AD60" s="33">
        <v>1</v>
      </c>
      <c r="AE60" s="33">
        <v>1</v>
      </c>
      <c r="AF60" s="33">
        <v>1</v>
      </c>
      <c r="AG60" s="33">
        <v>1</v>
      </c>
      <c r="AH60" s="33"/>
      <c r="AI60" s="3">
        <f>SUM(Сентябрь[[#This Row],[Пт]:[Сб24]])</f>
        <v>21</v>
      </c>
      <c r="AJ60" s="3">
        <f>Сентябрь[[#This Row],[УСЛУГ]]*Сентябрь[[#This Row],[Периодичность]]</f>
        <v>210</v>
      </c>
    </row>
    <row r="61" spans="1:36" x14ac:dyDescent="0.25">
      <c r="A61" s="5"/>
      <c r="B61" s="2"/>
      <c r="C61" s="31">
        <v>10</v>
      </c>
      <c r="D61" s="34">
        <v>2</v>
      </c>
      <c r="E61" s="33">
        <v>1</v>
      </c>
      <c r="F61" s="33"/>
      <c r="G61" s="33"/>
      <c r="H61" s="33">
        <v>1</v>
      </c>
      <c r="I61" s="33">
        <v>1</v>
      </c>
      <c r="J61" s="33">
        <v>1</v>
      </c>
      <c r="K61" s="33">
        <v>1</v>
      </c>
      <c r="L61" s="33">
        <v>1</v>
      </c>
      <c r="M61" s="33"/>
      <c r="N61" s="33"/>
      <c r="O61" s="33">
        <v>1</v>
      </c>
      <c r="P61" s="33">
        <v>1</v>
      </c>
      <c r="Q61" s="33">
        <v>1</v>
      </c>
      <c r="R61" s="33">
        <v>1</v>
      </c>
      <c r="S61" s="33">
        <v>1</v>
      </c>
      <c r="T61" s="33"/>
      <c r="U61" s="33"/>
      <c r="V61" s="33">
        <v>1</v>
      </c>
      <c r="W61" s="33">
        <v>1</v>
      </c>
      <c r="X61" s="33">
        <v>1</v>
      </c>
      <c r="Y61" s="33">
        <v>1</v>
      </c>
      <c r="Z61" s="33">
        <v>1</v>
      </c>
      <c r="AA61" s="33"/>
      <c r="AB61" s="33"/>
      <c r="AC61" s="33">
        <v>1</v>
      </c>
      <c r="AD61" s="33">
        <v>1</v>
      </c>
      <c r="AE61" s="33">
        <v>1</v>
      </c>
      <c r="AF61" s="33">
        <v>1</v>
      </c>
      <c r="AG61" s="33">
        <v>1</v>
      </c>
      <c r="AH61" s="33"/>
      <c r="AI61" s="3">
        <f>SUM(Сентябрь[[#This Row],[Пт]:[Сб24]])</f>
        <v>21</v>
      </c>
      <c r="AJ61" s="3">
        <f>Сентябрь[[#This Row],[УСЛУГ]]*Сентябрь[[#This Row],[Периодичность]]</f>
        <v>210</v>
      </c>
    </row>
    <row r="62" spans="1:36" x14ac:dyDescent="0.25">
      <c r="A62" s="5"/>
      <c r="B62" s="2"/>
      <c r="C62" s="31">
        <v>10</v>
      </c>
      <c r="D62" s="34">
        <v>3</v>
      </c>
      <c r="E62" s="33">
        <v>1</v>
      </c>
      <c r="F62" s="33"/>
      <c r="G62" s="33"/>
      <c r="H62" s="33">
        <v>1</v>
      </c>
      <c r="I62" s="33">
        <v>1</v>
      </c>
      <c r="J62" s="33">
        <v>1</v>
      </c>
      <c r="K62" s="33">
        <v>1</v>
      </c>
      <c r="L62" s="33">
        <v>1</v>
      </c>
      <c r="M62" s="33"/>
      <c r="N62" s="33"/>
      <c r="O62" s="33">
        <v>1</v>
      </c>
      <c r="P62" s="33">
        <v>1</v>
      </c>
      <c r="Q62" s="33">
        <v>1</v>
      </c>
      <c r="R62" s="33">
        <v>1</v>
      </c>
      <c r="S62" s="33">
        <v>1</v>
      </c>
      <c r="T62" s="33"/>
      <c r="U62" s="33"/>
      <c r="V62" s="33">
        <v>1</v>
      </c>
      <c r="W62" s="33">
        <v>1</v>
      </c>
      <c r="X62" s="33">
        <v>1</v>
      </c>
      <c r="Y62" s="33">
        <v>1</v>
      </c>
      <c r="Z62" s="33">
        <v>1</v>
      </c>
      <c r="AA62" s="33"/>
      <c r="AB62" s="33"/>
      <c r="AC62" s="33">
        <v>1</v>
      </c>
      <c r="AD62" s="33">
        <v>1</v>
      </c>
      <c r="AE62" s="33">
        <v>1</v>
      </c>
      <c r="AF62" s="33">
        <v>1</v>
      </c>
      <c r="AG62" s="33">
        <v>1</v>
      </c>
      <c r="AH62" s="33"/>
      <c r="AI62" s="3">
        <f>SUM(Сентябрь[[#This Row],[Пт]:[Сб24]])</f>
        <v>21</v>
      </c>
      <c r="AJ62" s="3">
        <f>Сентябрь[[#This Row],[УСЛУГ]]*Сентябрь[[#This Row],[Периодичность]]</f>
        <v>210</v>
      </c>
    </row>
    <row r="63" spans="1:36" ht="31.5" x14ac:dyDescent="0.25">
      <c r="A63" s="5" t="s">
        <v>52</v>
      </c>
      <c r="B63" s="2" t="s">
        <v>112</v>
      </c>
      <c r="C63" s="31">
        <v>10</v>
      </c>
      <c r="D63" s="34">
        <v>1</v>
      </c>
      <c r="E63" s="33">
        <v>1</v>
      </c>
      <c r="F63" s="33"/>
      <c r="G63" s="33"/>
      <c r="H63" s="33">
        <v>1</v>
      </c>
      <c r="I63" s="33">
        <v>1</v>
      </c>
      <c r="J63" s="33">
        <v>1</v>
      </c>
      <c r="K63" s="33">
        <v>1</v>
      </c>
      <c r="L63" s="33">
        <v>1</v>
      </c>
      <c r="M63" s="33"/>
      <c r="N63" s="33"/>
      <c r="O63" s="33">
        <v>1</v>
      </c>
      <c r="P63" s="33">
        <v>1</v>
      </c>
      <c r="Q63" s="33">
        <v>1</v>
      </c>
      <c r="R63" s="33">
        <v>1</v>
      </c>
      <c r="S63" s="33">
        <v>1</v>
      </c>
      <c r="T63" s="33"/>
      <c r="U63" s="33"/>
      <c r="V63" s="33">
        <v>1</v>
      </c>
      <c r="W63" s="33">
        <v>1</v>
      </c>
      <c r="X63" s="33">
        <v>1</v>
      </c>
      <c r="Y63" s="33">
        <v>1</v>
      </c>
      <c r="Z63" s="33">
        <v>1</v>
      </c>
      <c r="AA63" s="33"/>
      <c r="AB63" s="33"/>
      <c r="AC63" s="33">
        <v>1</v>
      </c>
      <c r="AD63" s="33">
        <v>1</v>
      </c>
      <c r="AE63" s="33">
        <v>1</v>
      </c>
      <c r="AF63" s="33">
        <v>1</v>
      </c>
      <c r="AG63" s="33">
        <v>1</v>
      </c>
      <c r="AH63" s="33"/>
      <c r="AI63" s="3">
        <f>SUM(Сентябрь[[#This Row],[Пт]:[Сб24]])</f>
        <v>21</v>
      </c>
      <c r="AJ63" s="3">
        <f>Сентябрь[[#This Row],[УСЛУГ]]*Сентябрь[[#This Row],[Периодичность]]</f>
        <v>210</v>
      </c>
    </row>
    <row r="64" spans="1:36" x14ac:dyDescent="0.25">
      <c r="A64" s="5"/>
      <c r="B64" s="2"/>
      <c r="C64" s="31">
        <v>10</v>
      </c>
      <c r="D64" s="34">
        <v>2</v>
      </c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">
        <f>SUM(Сентябрь[[#This Row],[Пт]:[Сб24]])</f>
        <v>0</v>
      </c>
      <c r="AJ64" s="3">
        <f>Сентябрь[[#This Row],[УСЛУГ]]*Сентябрь[[#This Row],[Периодичность]]</f>
        <v>0</v>
      </c>
    </row>
    <row r="65" spans="1:36" x14ac:dyDescent="0.25">
      <c r="A65" s="5"/>
      <c r="B65" s="2"/>
      <c r="C65" s="31">
        <v>10</v>
      </c>
      <c r="D65" s="34">
        <v>3</v>
      </c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">
        <f>SUM(Сентябрь[[#This Row],[Пт]:[Сб24]])</f>
        <v>0</v>
      </c>
      <c r="AJ65" s="3">
        <f>Сентябрь[[#This Row],[УСЛУГ]]*Сентябрь[[#This Row],[Периодичность]]</f>
        <v>0</v>
      </c>
    </row>
    <row r="66" spans="1:36" ht="31.5" x14ac:dyDescent="0.25">
      <c r="A66" s="5" t="s">
        <v>107</v>
      </c>
      <c r="B66" s="2" t="s">
        <v>113</v>
      </c>
      <c r="C66" s="31">
        <v>5</v>
      </c>
      <c r="D66" s="34">
        <v>1</v>
      </c>
      <c r="E66" s="33">
        <v>1</v>
      </c>
      <c r="F66" s="33"/>
      <c r="G66" s="33"/>
      <c r="H66" s="33">
        <v>1</v>
      </c>
      <c r="I66" s="33">
        <v>1</v>
      </c>
      <c r="J66" s="33">
        <v>1</v>
      </c>
      <c r="K66" s="33">
        <v>1</v>
      </c>
      <c r="L66" s="33">
        <v>1</v>
      </c>
      <c r="M66" s="33"/>
      <c r="N66" s="33"/>
      <c r="O66" s="33">
        <v>1</v>
      </c>
      <c r="P66" s="33">
        <v>1</v>
      </c>
      <c r="Q66" s="33">
        <v>1</v>
      </c>
      <c r="R66" s="33">
        <v>1</v>
      </c>
      <c r="S66" s="33">
        <v>1</v>
      </c>
      <c r="T66" s="33"/>
      <c r="U66" s="33"/>
      <c r="V66" s="33">
        <v>1</v>
      </c>
      <c r="W66" s="33">
        <v>1</v>
      </c>
      <c r="X66" s="33">
        <v>1</v>
      </c>
      <c r="Y66" s="33">
        <v>1</v>
      </c>
      <c r="Z66" s="33">
        <v>1</v>
      </c>
      <c r="AA66" s="33"/>
      <c r="AB66" s="33"/>
      <c r="AC66" s="33">
        <v>1</v>
      </c>
      <c r="AD66" s="33">
        <v>1</v>
      </c>
      <c r="AE66" s="33">
        <v>1</v>
      </c>
      <c r="AF66" s="33">
        <v>1</v>
      </c>
      <c r="AG66" s="33">
        <v>1</v>
      </c>
      <c r="AH66" s="33"/>
      <c r="AI66" s="3">
        <f>SUM(Сентябрь[[#This Row],[Пт]:[Сб24]])</f>
        <v>21</v>
      </c>
      <c r="AJ66" s="3">
        <f>Сентябрь[[#This Row],[УСЛУГ]]*Сентябрь[[#This Row],[Периодичность]]</f>
        <v>105</v>
      </c>
    </row>
    <row r="67" spans="1:36" x14ac:dyDescent="0.25">
      <c r="A67" s="5"/>
      <c r="B67" s="2"/>
      <c r="C67" s="31">
        <v>5</v>
      </c>
      <c r="D67" s="34">
        <v>2</v>
      </c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">
        <f>SUM(Сентябрь[[#This Row],[Пт]:[Сб24]])</f>
        <v>0</v>
      </c>
      <c r="AJ67" s="3">
        <f>Сентябрь[[#This Row],[УСЛУГ]]*Сентябрь[[#This Row],[Периодичность]]</f>
        <v>0</v>
      </c>
    </row>
    <row r="68" spans="1:36" x14ac:dyDescent="0.25">
      <c r="A68" s="5"/>
      <c r="B68" s="2"/>
      <c r="C68" s="31">
        <v>5</v>
      </c>
      <c r="D68" s="34">
        <v>3</v>
      </c>
      <c r="E68" s="33">
        <v>1</v>
      </c>
      <c r="F68" s="33"/>
      <c r="G68" s="33"/>
      <c r="H68" s="33">
        <v>1</v>
      </c>
      <c r="I68" s="33">
        <v>1</v>
      </c>
      <c r="J68" s="33">
        <v>1</v>
      </c>
      <c r="K68" s="33">
        <v>1</v>
      </c>
      <c r="L68" s="33">
        <v>1</v>
      </c>
      <c r="M68" s="33"/>
      <c r="N68" s="33"/>
      <c r="O68" s="33">
        <v>1</v>
      </c>
      <c r="P68" s="33">
        <v>1</v>
      </c>
      <c r="Q68" s="33">
        <v>1</v>
      </c>
      <c r="R68" s="33">
        <v>1</v>
      </c>
      <c r="S68" s="33">
        <v>1</v>
      </c>
      <c r="T68" s="33"/>
      <c r="U68" s="33"/>
      <c r="V68" s="33">
        <v>1</v>
      </c>
      <c r="W68" s="33">
        <v>1</v>
      </c>
      <c r="X68" s="33">
        <v>1</v>
      </c>
      <c r="Y68" s="33">
        <v>1</v>
      </c>
      <c r="Z68" s="33">
        <v>1</v>
      </c>
      <c r="AA68" s="33"/>
      <c r="AB68" s="33"/>
      <c r="AC68" s="33">
        <v>1</v>
      </c>
      <c r="AD68" s="33">
        <v>1</v>
      </c>
      <c r="AE68" s="33">
        <v>1</v>
      </c>
      <c r="AF68" s="33">
        <v>1</v>
      </c>
      <c r="AG68" s="33">
        <v>1</v>
      </c>
      <c r="AH68" s="33"/>
      <c r="AI68" s="3">
        <f>SUM(Сентябрь[[#This Row],[Пт]:[Сб24]])</f>
        <v>21</v>
      </c>
      <c r="AJ68" s="3">
        <f>Сентябрь[[#This Row],[УСЛУГ]]*Сентябрь[[#This Row],[Периодичность]]</f>
        <v>105</v>
      </c>
    </row>
    <row r="69" spans="1:36" x14ac:dyDescent="0.25">
      <c r="A69" s="5" t="s">
        <v>38</v>
      </c>
      <c r="B69" s="2" t="s">
        <v>112</v>
      </c>
      <c r="C69" s="31">
        <v>7</v>
      </c>
      <c r="D69" s="34">
        <v>1</v>
      </c>
      <c r="E69" s="33">
        <v>1</v>
      </c>
      <c r="F69" s="33"/>
      <c r="G69" s="33"/>
      <c r="H69" s="33">
        <v>1</v>
      </c>
      <c r="I69" s="33">
        <v>1</v>
      </c>
      <c r="J69" s="33">
        <v>1</v>
      </c>
      <c r="K69" s="33">
        <v>1</v>
      </c>
      <c r="L69" s="33">
        <v>1</v>
      </c>
      <c r="M69" s="33"/>
      <c r="N69" s="33"/>
      <c r="O69" s="33">
        <v>1</v>
      </c>
      <c r="P69" s="33">
        <v>1</v>
      </c>
      <c r="Q69" s="33">
        <v>1</v>
      </c>
      <c r="R69" s="33">
        <v>1</v>
      </c>
      <c r="S69" s="33">
        <v>1</v>
      </c>
      <c r="T69" s="33"/>
      <c r="U69" s="33"/>
      <c r="V69" s="33">
        <v>1</v>
      </c>
      <c r="W69" s="33">
        <v>1</v>
      </c>
      <c r="X69" s="33">
        <v>1</v>
      </c>
      <c r="Y69" s="33">
        <v>1</v>
      </c>
      <c r="Z69" s="33">
        <v>1</v>
      </c>
      <c r="AA69" s="33"/>
      <c r="AB69" s="33"/>
      <c r="AC69" s="33">
        <v>1</v>
      </c>
      <c r="AD69" s="33">
        <v>1</v>
      </c>
      <c r="AE69" s="33">
        <v>1</v>
      </c>
      <c r="AF69" s="33">
        <v>1</v>
      </c>
      <c r="AG69" s="33">
        <v>1</v>
      </c>
      <c r="AH69" s="33"/>
      <c r="AI69" s="3">
        <f>SUM(Сентябрь[[#This Row],[Пт]:[Сб24]])</f>
        <v>21</v>
      </c>
      <c r="AJ69" s="3">
        <f>Сентябрь[[#This Row],[УСЛУГ]]*Сентябрь[[#This Row],[Периодичность]]</f>
        <v>147</v>
      </c>
    </row>
    <row r="70" spans="1:36" x14ac:dyDescent="0.25">
      <c r="A70" s="5"/>
      <c r="B70" s="2"/>
      <c r="C70" s="31">
        <v>7</v>
      </c>
      <c r="D70" s="34">
        <v>2</v>
      </c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">
        <f>SUM(Сентябрь[[#This Row],[Пт]:[Сб24]])</f>
        <v>0</v>
      </c>
      <c r="AJ70" s="3">
        <f>Сентябрь[[#This Row],[УСЛУГ]]*Сентябрь[[#This Row],[Периодичность]]</f>
        <v>0</v>
      </c>
    </row>
    <row r="71" spans="1:36" x14ac:dyDescent="0.25">
      <c r="A71" s="5"/>
      <c r="B71" s="2"/>
      <c r="C71" s="31">
        <v>7</v>
      </c>
      <c r="D71" s="34">
        <v>3</v>
      </c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">
        <f>SUM(Сентябрь[[#This Row],[Пт]:[Сб24]])</f>
        <v>0</v>
      </c>
      <c r="AJ71" s="3">
        <f>Сентябрь[[#This Row],[УСЛУГ]]*Сентябрь[[#This Row],[Периодичность]]</f>
        <v>0</v>
      </c>
    </row>
    <row r="72" spans="1:36" ht="31.5" x14ac:dyDescent="0.25">
      <c r="A72" s="5" t="s">
        <v>108</v>
      </c>
      <c r="B72" s="2" t="s">
        <v>112</v>
      </c>
      <c r="C72" s="31">
        <v>5</v>
      </c>
      <c r="D72" s="34">
        <v>1</v>
      </c>
      <c r="E72" s="33">
        <v>1</v>
      </c>
      <c r="F72" s="33"/>
      <c r="G72" s="33"/>
      <c r="H72" s="33">
        <v>1</v>
      </c>
      <c r="I72" s="33"/>
      <c r="J72" s="33">
        <v>1</v>
      </c>
      <c r="K72" s="33"/>
      <c r="L72" s="33">
        <v>1</v>
      </c>
      <c r="M72" s="33"/>
      <c r="N72" s="33"/>
      <c r="O72" s="33">
        <v>1</v>
      </c>
      <c r="P72" s="33"/>
      <c r="Q72" s="33">
        <v>1</v>
      </c>
      <c r="R72" s="33"/>
      <c r="S72" s="33">
        <v>1</v>
      </c>
      <c r="T72" s="33"/>
      <c r="U72" s="33"/>
      <c r="V72" s="33">
        <v>1</v>
      </c>
      <c r="W72" s="33"/>
      <c r="X72" s="33">
        <v>1</v>
      </c>
      <c r="Y72" s="33"/>
      <c r="Z72" s="33">
        <v>1</v>
      </c>
      <c r="AA72" s="33"/>
      <c r="AB72" s="33"/>
      <c r="AC72" s="33">
        <v>1</v>
      </c>
      <c r="AD72" s="33"/>
      <c r="AE72" s="33">
        <v>1</v>
      </c>
      <c r="AF72" s="33"/>
      <c r="AG72" s="33">
        <v>1</v>
      </c>
      <c r="AH72" s="33"/>
      <c r="AI72" s="3">
        <f>SUM(Сентябрь[[#This Row],[Пт]:[Сб24]])</f>
        <v>13</v>
      </c>
      <c r="AJ72" s="3">
        <f>Сентябрь[[#This Row],[УСЛУГ]]*Сентябрь[[#This Row],[Периодичность]]</f>
        <v>65</v>
      </c>
    </row>
    <row r="73" spans="1:36" x14ac:dyDescent="0.25">
      <c r="A73" s="5"/>
      <c r="B73" s="2"/>
      <c r="C73" s="31">
        <v>5</v>
      </c>
      <c r="D73" s="34">
        <v>2</v>
      </c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">
        <f>SUM(Сентябрь[[#This Row],[Пт]:[Сб24]])</f>
        <v>0</v>
      </c>
      <c r="AJ73" s="3">
        <f>Сентябрь[[#This Row],[УСЛУГ]]*Сентябрь[[#This Row],[Периодичность]]</f>
        <v>0</v>
      </c>
    </row>
    <row r="74" spans="1:36" x14ac:dyDescent="0.25">
      <c r="A74" s="5"/>
      <c r="B74" s="2"/>
      <c r="C74" s="31">
        <v>5</v>
      </c>
      <c r="D74" s="34">
        <v>3</v>
      </c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">
        <f>SUM(Сентябрь[[#This Row],[Пт]:[Сб24]])</f>
        <v>0</v>
      </c>
      <c r="AJ74" s="3">
        <f>Сентябрь[[#This Row],[УСЛУГ]]*Сентябрь[[#This Row],[Периодичность]]</f>
        <v>0</v>
      </c>
    </row>
    <row r="75" spans="1:36" ht="47.25" x14ac:dyDescent="0.25">
      <c r="A75" s="5" t="s">
        <v>109</v>
      </c>
      <c r="B75" s="2" t="s">
        <v>112</v>
      </c>
      <c r="C75" s="31">
        <v>5</v>
      </c>
      <c r="D75" s="34">
        <v>1</v>
      </c>
      <c r="E75" s="33">
        <v>1</v>
      </c>
      <c r="F75" s="33"/>
      <c r="G75" s="33"/>
      <c r="H75" s="33">
        <v>1</v>
      </c>
      <c r="I75" s="33"/>
      <c r="J75" s="33">
        <v>1</v>
      </c>
      <c r="K75" s="33"/>
      <c r="L75" s="33">
        <v>1</v>
      </c>
      <c r="M75" s="33"/>
      <c r="N75" s="33"/>
      <c r="O75" s="33">
        <v>1</v>
      </c>
      <c r="P75" s="33"/>
      <c r="Q75" s="33">
        <v>1</v>
      </c>
      <c r="R75" s="33"/>
      <c r="S75" s="33">
        <v>1</v>
      </c>
      <c r="T75" s="33"/>
      <c r="U75" s="33"/>
      <c r="V75" s="33">
        <v>1</v>
      </c>
      <c r="W75" s="33"/>
      <c r="X75" s="33">
        <v>1</v>
      </c>
      <c r="Y75" s="33"/>
      <c r="Z75" s="33">
        <v>1</v>
      </c>
      <c r="AA75" s="33"/>
      <c r="AB75" s="33"/>
      <c r="AC75" s="33">
        <v>1</v>
      </c>
      <c r="AD75" s="33"/>
      <c r="AE75" s="33">
        <v>1</v>
      </c>
      <c r="AF75" s="33"/>
      <c r="AG75" s="33">
        <v>1</v>
      </c>
      <c r="AH75" s="33"/>
      <c r="AI75" s="3">
        <f>SUM(Сентябрь[[#This Row],[Пт]:[Сб24]])</f>
        <v>13</v>
      </c>
      <c r="AJ75" s="3">
        <f>Сентябрь[[#This Row],[УСЛУГ]]*Сентябрь[[#This Row],[Периодичность]]</f>
        <v>65</v>
      </c>
    </row>
    <row r="76" spans="1:36" x14ac:dyDescent="0.25">
      <c r="A76" s="5"/>
      <c r="B76" s="2"/>
      <c r="C76" s="31">
        <v>5</v>
      </c>
      <c r="D76" s="34">
        <v>2</v>
      </c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">
        <f>SUM(Сентябрь[[#This Row],[Пт]:[Сб24]])</f>
        <v>0</v>
      </c>
      <c r="AJ76" s="3">
        <f>Сентябрь[[#This Row],[УСЛУГ]]*Сентябрь[[#This Row],[Периодичность]]</f>
        <v>0</v>
      </c>
    </row>
    <row r="77" spans="1:36" x14ac:dyDescent="0.25">
      <c r="A77" s="5"/>
      <c r="B77" s="2"/>
      <c r="C77" s="31">
        <v>5</v>
      </c>
      <c r="D77" s="34">
        <v>3</v>
      </c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">
        <f>SUM(Сентябрь[[#This Row],[Пт]:[Сб24]])</f>
        <v>0</v>
      </c>
      <c r="AJ77" s="3">
        <f>Сентябрь[[#This Row],[УСЛУГ]]*Сентябрь[[#This Row],[Периодичность]]</f>
        <v>0</v>
      </c>
    </row>
    <row r="78" spans="1:36" ht="47.25" x14ac:dyDescent="0.25">
      <c r="A78" s="5" t="s">
        <v>110</v>
      </c>
      <c r="B78" s="2" t="s">
        <v>102</v>
      </c>
      <c r="C78" s="31">
        <v>45</v>
      </c>
      <c r="D78" s="34">
        <v>1</v>
      </c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">
        <f>SUM(Сентябрь[[#This Row],[Пт]:[Сб24]])</f>
        <v>0</v>
      </c>
      <c r="AJ78" s="3">
        <f>Сентябрь[[#This Row],[УСЛУГ]]*Сентябрь[[#This Row],[Периодичность]]</f>
        <v>0</v>
      </c>
    </row>
    <row r="79" spans="1:36" x14ac:dyDescent="0.25">
      <c r="A79" s="5"/>
      <c r="B79" s="2"/>
      <c r="C79" s="31">
        <v>45</v>
      </c>
      <c r="D79" s="34">
        <v>2</v>
      </c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">
        <f>SUM(Сентябрь[[#This Row],[Пт]:[Сб24]])</f>
        <v>0</v>
      </c>
      <c r="AJ79" s="3">
        <f>Сентябрь[[#This Row],[УСЛУГ]]*Сентябрь[[#This Row],[Периодичность]]</f>
        <v>0</v>
      </c>
    </row>
    <row r="80" spans="1:36" x14ac:dyDescent="0.25">
      <c r="A80" s="5"/>
      <c r="B80" s="2"/>
      <c r="C80" s="31">
        <v>45</v>
      </c>
      <c r="D80" s="34">
        <v>3</v>
      </c>
      <c r="E80" s="33">
        <v>1</v>
      </c>
      <c r="F80" s="33"/>
      <c r="G80" s="33"/>
      <c r="H80" s="33"/>
      <c r="I80" s="33">
        <v>1</v>
      </c>
      <c r="J80" s="33"/>
      <c r="K80" s="33"/>
      <c r="L80" s="33">
        <v>1</v>
      </c>
      <c r="M80" s="33"/>
      <c r="N80" s="33"/>
      <c r="O80" s="33"/>
      <c r="P80" s="33">
        <v>1</v>
      </c>
      <c r="Q80" s="33"/>
      <c r="R80" s="33"/>
      <c r="S80" s="33">
        <v>1</v>
      </c>
      <c r="T80" s="33"/>
      <c r="U80" s="33"/>
      <c r="V80" s="33"/>
      <c r="W80" s="33">
        <v>1</v>
      </c>
      <c r="X80" s="33"/>
      <c r="Y80" s="33"/>
      <c r="Z80" s="33">
        <v>1</v>
      </c>
      <c r="AA80" s="33"/>
      <c r="AB80" s="33"/>
      <c r="AC80" s="33"/>
      <c r="AD80" s="33">
        <v>1</v>
      </c>
      <c r="AE80" s="33"/>
      <c r="AF80" s="33"/>
      <c r="AG80" s="33">
        <v>1</v>
      </c>
      <c r="AH80" s="33"/>
      <c r="AI80" s="3">
        <f>SUM(Сентябрь[[#This Row],[Пт]:[Сб24]])</f>
        <v>9</v>
      </c>
      <c r="AJ80" s="3">
        <f>Сентябрь[[#This Row],[УСЛУГ]]*Сентябрь[[#This Row],[Периодичность]]</f>
        <v>405</v>
      </c>
    </row>
    <row r="81" spans="1:36" ht="47.25" x14ac:dyDescent="0.25">
      <c r="A81" s="5" t="s">
        <v>111</v>
      </c>
      <c r="B81" s="2" t="s">
        <v>112</v>
      </c>
      <c r="C81" s="31">
        <v>10</v>
      </c>
      <c r="D81" s="34">
        <v>1</v>
      </c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">
        <f>SUM(Сентябрь[[#This Row],[Пт]:[Сб24]])</f>
        <v>0</v>
      </c>
      <c r="AJ81" s="3">
        <f>Сентябрь[[#This Row],[УСЛУГ]]*Сентябрь[[#This Row],[Периодичность]]</f>
        <v>0</v>
      </c>
    </row>
    <row r="82" spans="1:36" x14ac:dyDescent="0.25">
      <c r="A82" s="5"/>
      <c r="B82" s="2"/>
      <c r="C82" s="31">
        <v>10</v>
      </c>
      <c r="D82" s="34">
        <v>2</v>
      </c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">
        <f>SUM(Сентябрь[[#This Row],[Пт]:[Сб24]])</f>
        <v>0</v>
      </c>
      <c r="AJ82" s="3">
        <f>Сентябрь[[#This Row],[УСЛУГ]]*Сентябрь[[#This Row],[Периодичность]]</f>
        <v>0</v>
      </c>
    </row>
    <row r="83" spans="1:36" x14ac:dyDescent="0.25">
      <c r="A83" s="5"/>
      <c r="B83" s="2"/>
      <c r="C83" s="31">
        <v>10</v>
      </c>
      <c r="D83" s="34">
        <v>3</v>
      </c>
      <c r="E83" s="33">
        <v>1</v>
      </c>
      <c r="F83" s="33"/>
      <c r="G83" s="33"/>
      <c r="H83" s="33">
        <v>1</v>
      </c>
      <c r="I83" s="33">
        <v>1</v>
      </c>
      <c r="J83" s="33">
        <v>1</v>
      </c>
      <c r="K83" s="33">
        <v>1</v>
      </c>
      <c r="L83" s="33">
        <v>1</v>
      </c>
      <c r="M83" s="33"/>
      <c r="N83" s="33"/>
      <c r="O83" s="33">
        <v>1</v>
      </c>
      <c r="P83" s="33">
        <v>1</v>
      </c>
      <c r="Q83" s="33">
        <v>1</v>
      </c>
      <c r="R83" s="33">
        <v>1</v>
      </c>
      <c r="S83" s="33">
        <v>1</v>
      </c>
      <c r="T83" s="33"/>
      <c r="U83" s="33"/>
      <c r="V83" s="33">
        <v>1</v>
      </c>
      <c r="W83" s="33">
        <v>1</v>
      </c>
      <c r="X83" s="33">
        <v>1</v>
      </c>
      <c r="Y83" s="33">
        <v>1</v>
      </c>
      <c r="Z83" s="33">
        <v>1</v>
      </c>
      <c r="AA83" s="33"/>
      <c r="AB83" s="33"/>
      <c r="AC83" s="33">
        <v>1</v>
      </c>
      <c r="AD83" s="33">
        <v>1</v>
      </c>
      <c r="AE83" s="33">
        <v>1</v>
      </c>
      <c r="AF83" s="33">
        <v>1</v>
      </c>
      <c r="AG83" s="33">
        <v>1</v>
      </c>
      <c r="AH83" s="33"/>
      <c r="AI83" s="3">
        <f>SUM(Сентябрь[[#This Row],[Пт]:[Сб24]])</f>
        <v>21</v>
      </c>
      <c r="AJ83" s="3">
        <f>Сентябрь[[#This Row],[УСЛУГ]]*Сентябрь[[#This Row],[Периодичность]]</f>
        <v>210</v>
      </c>
    </row>
  </sheetData>
  <mergeCells count="15">
    <mergeCell ref="E24:AH25"/>
    <mergeCell ref="AJ21:AJ25"/>
    <mergeCell ref="A9:A13"/>
    <mergeCell ref="D9:D13"/>
    <mergeCell ref="E9:AH9"/>
    <mergeCell ref="A21:A25"/>
    <mergeCell ref="B21:C25"/>
    <mergeCell ref="D21:D25"/>
    <mergeCell ref="E10:AH10"/>
    <mergeCell ref="E12:AH12"/>
    <mergeCell ref="E22:AH22"/>
    <mergeCell ref="E21:AH21"/>
    <mergeCell ref="AI21:AI25"/>
    <mergeCell ref="B9:B13"/>
    <mergeCell ref="C9:C13"/>
  </mergeCells>
  <conditionalFormatting sqref="A26:AJ83">
    <cfRule type="containsText" dxfId="17" priority="5" operator="containsText" text="Вс">
      <formula>NOT(ISERROR(SEARCH("Вс",A26)))</formula>
    </cfRule>
    <cfRule type="containsText" dxfId="16" priority="6" operator="containsText" text="Сб">
      <formula>NOT(ISERROR(SEARCH("Сб",A26)))</formula>
    </cfRule>
  </conditionalFormatting>
  <dataValidations count="2">
    <dataValidation type="list" allowBlank="1" showInputMessage="1" showErrorMessage="1" sqref="A27:A83">
      <formula1>INDIRECT("Услуги[Кратко]")</formula1>
    </dataValidation>
    <dataValidation type="list" allowBlank="1" showInputMessage="1" showErrorMessage="1" sqref="D27:D83">
      <formula1>INDIRECT("Посещения")</formula1>
    </dataValidation>
  </dataValidations>
  <pageMargins left="0.7" right="0.7" top="0.75" bottom="0.75" header="0.3" footer="0.3"/>
  <pageSetup paperSize="9" scale="49" fitToHeight="0" orientation="landscape" horizontalDpi="0" verticalDpi="0" r:id="rId1"/>
  <ignoredErrors>
    <ignoredError sqref="E18:AH19 E15:E17 B16:B18 C27:C83" calculatedColum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Настройки</vt:lpstr>
      <vt:lpstr>Сентябрь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2023-10-19T15:00:24Z</dcterms:modified>
</cp:coreProperties>
</file>