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ocuments\SwissClimate\BuildingsEmissionsCalculator\tests\testdata\"/>
    </mc:Choice>
  </mc:AlternateContent>
  <xr:revisionPtr revIDLastSave="0" documentId="13_ncr:1_{0BB9E8BA-3485-4244-B157-DFE39A4592B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D5" i="2"/>
  <c r="C5" i="2"/>
  <c r="B5" i="2"/>
  <c r="E5" i="2" l="1"/>
  <c r="L5" i="2"/>
</calcChain>
</file>

<file path=xl/sharedStrings.xml><?xml version="1.0" encoding="utf-8"?>
<sst xmlns="http://schemas.openxmlformats.org/spreadsheetml/2006/main" count="275" uniqueCount="196">
  <si>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</si>
  <si>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</si>
  <si>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</si>
  <si>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</si>
  <si>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</si>
  <si>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</si>
  <si>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</si>
  <si>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</si>
  <si>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</si>
  <si>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</si>
  <si>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</si>
  <si>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</si>
  <si>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</si>
  <si>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</si>
  <si>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</si>
  <si>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</si>
  <si>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</si>
  <si>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</si>
  <si>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</si>
  <si>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</si>
  <si>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</si>
  <si>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</si>
  <si>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</si>
  <si>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</si>
  <si>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</si>
  <si>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</si>
  <si>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</si>
  <si>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</si>
  <si>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</si>
  <si>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</si>
  <si>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</si>
  <si>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</si>
  <si>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</si>
  <si>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</si>
  <si>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</si>
  <si>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</si>
  <si>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</si>
  <si>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</si>
  <si>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</si>
  <si>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</si>
  <si>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</si>
  <si>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</si>
  <si>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</si>
  <si>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</si>
  <si>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</si>
  <si>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</si>
  <si>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</si>
  <si>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</si>
  <si>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</si>
  <si>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</si>
  <si>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</si>
  <si>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</si>
  <si>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</si>
  <si>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</si>
  <si>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</si>
  <si>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</si>
  <si>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</si>
  <si>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</si>
  <si>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</si>
  <si>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</si>
  <si>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</si>
  <si>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</si>
  <si>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</si>
  <si>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</si>
  <si>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</si>
  <si>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</si>
  <si>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</si>
  <si>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</si>
  <si>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</si>
  <si>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</si>
  <si>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</si>
  <si>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</si>
  <si>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</si>
  <si>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</si>
  <si>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</si>
  <si>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</si>
  <si>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</si>
  <si>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</si>
  <si>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</si>
  <si>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</si>
  <si>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</si>
  <si>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</si>
  <si>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</si>
  <si>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</si>
  <si>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</si>
  <si>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</si>
  <si>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</si>
  <si>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</si>
  <si>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</si>
  <si>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</si>
  <si>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</si>
  <si>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</si>
  <si>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</si>
  <si>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</si>
  <si>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</si>
  <si>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</si>
  <si>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</si>
  <si>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</si>
  <si>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</si>
  <si>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</si>
  <si>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</si>
  <si>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</si>
  <si>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</si>
  <si>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</si>
  <si>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</si>
  <si>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</si>
  <si>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</si>
  <si>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</si>
  <si>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</si>
  <si>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</si>
  <si>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</si>
  <si>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</si>
  <si>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</si>
  <si>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</si>
  <si>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</si>
  <si>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</si>
  <si>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</si>
  <si>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</si>
  <si>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</si>
  <si>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</si>
  <si>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</si>
  <si>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</si>
  <si>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</si>
  <si>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</si>
  <si>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</si>
  <si>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</si>
  <si>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</si>
  <si>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</si>
  <si>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</si>
  <si>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</si>
  <si>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</si>
  <si>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</si>
  <si>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</si>
  <si>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</si>
  <si>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</si>
  <si>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</si>
  <si>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</si>
  <si>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</si>
  <si>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</si>
  <si>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</si>
  <si>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</si>
  <si>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</si>
  <si>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</si>
  <si>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</si>
  <si>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tot_mortgage_emissions</t>
  </si>
  <si>
    <t>tot_asset_energetic_area</t>
  </si>
  <si>
    <t>tot_asset_emissions</t>
  </si>
  <si>
    <t>mean_emissions_per_area</t>
  </si>
  <si>
    <t>Total emissions of the assets (in kg CO2)</t>
  </si>
  <si>
    <t>Total Surface of the assets (m2)</t>
  </si>
  <si>
    <t>tot_mortgage_value</t>
  </si>
  <si>
    <t>count_mortgage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</si>
  <si>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</si>
  <si>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</si>
  <si>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</si>
  <si>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</si>
  <si>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</si>
  <si>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tot_mortgage_value_found</t>
  </si>
  <si>
    <t>Number of Missing Mortgages Emission</t>
  </si>
  <si>
    <t>count_mortgage_emissions_not_found</t>
  </si>
  <si>
    <t>coverage_mortgage_emissions_count</t>
  </si>
  <si>
    <t>coverage_mortgage_emissions_value</t>
  </si>
  <si>
    <t>mean_missions_intensity</t>
  </si>
  <si>
    <t>Template Version</t>
  </si>
  <si>
    <t>0.4.1</t>
  </si>
  <si>
    <t>Defaut</t>
  </si>
  <si>
    <t>Empty</t>
  </si>
  <si>
    <t>area</t>
  </si>
  <si>
    <t>asset_energetic_area donné</t>
  </si>
  <si>
    <t>asset_living_area donné</t>
  </si>
  <si>
    <t>63/64 EWID</t>
  </si>
  <si>
    <t>21/64 EWID</t>
  </si>
  <si>
    <t>100/64 EWID</t>
  </si>
  <si>
    <t>asset_value=mortgage_value</t>
  </si>
  <si>
    <t>asset_value&gt;mortgage_value</t>
  </si>
  <si>
    <t>asset_value&lt;mortgage_value</t>
  </si>
  <si>
    <t>asset_value=0</t>
  </si>
  <si>
    <t>mortgage_value=0</t>
  </si>
  <si>
    <t>asset_value&lt;0</t>
  </si>
  <si>
    <t>mortgage_value&lt;0</t>
  </si>
  <si>
    <t>wrong data format (text instead of numbers)</t>
  </si>
  <si>
    <t>191635211</t>
  </si>
  <si>
    <t/>
  </si>
  <si>
    <t>Montagne d'Alle 17</t>
  </si>
  <si>
    <t>Montagne d'Alle</t>
  </si>
  <si>
    <t>17</t>
  </si>
  <si>
    <t>Alle</t>
  </si>
  <si>
    <t>6272</t>
  </si>
  <si>
    <t>Rue des Diamants</t>
  </si>
  <si>
    <t>Bern</t>
  </si>
  <si>
    <t>egid_search</t>
  </si>
  <si>
    <t>Diamantstrasse 8</t>
  </si>
  <si>
    <t>Diamantstr. 8</t>
  </si>
  <si>
    <t>STRNAME, DEINR, and DPLZ4 given</t>
  </si>
  <si>
    <t>ADDRESS and DPLZ4 given</t>
  </si>
  <si>
    <t>Wrong ADDRESS and DPLZ4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</si>
</sst>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874FD6-80FA-4D98-BF8F-BB7152598394}" name="summary_table" displayName="summary_table" ref="B4:L5" totalsRowShown="0">
  <autoFilter ref="B4:L5" xr:uid="{5D874FD6-80FA-4D98-BF8F-BB7152598394}"/>
  <tableColumns count="11">
    <tableColumn id="1" xr3:uid="{EBAD434D-D871-4EDD-A3DE-A8797628D847}" name="tot_asset_energetic_area">
      <calculatedColumnFormula>SUM(buildings_table[asset_energetic_area])</calculatedColumnFormula>
    </tableColumn>
    <tableColumn id="2" xr3:uid="{8C4F42E9-3C1E-4FF5-84FA-37711AA14AB5}" name="tot_asset_emissions">
      <calculatedColumnFormula>SUM(buildings_table[asset_emissions])</calculatedColumnFormula>
    </tableColumn>
    <tableColumn id="3" xr3:uid="{9B95790F-45CC-4622-881C-EE0F53C168B9}" name="tot_mortgage_emissions">
      <calculatedColumnFormula>SUM(buildings_table[mortgage_emissions])</calculatedColumnFormula>
    </tableColumn>
    <tableColumn id="4" xr3:uid="{258C1E9F-FFAC-4FEC-8FB3-08384FE62842}" name="mean_missions_intensity">
      <calculatedColumnFormula>summary_table[[#This Row],[tot_mortgage_emissions]]/summary_table[[#This Row],[tot_mortgage_value_found]]</calculatedColumnFormula>
    </tableColumn>
    <tableColumn id="5" xr3:uid="{43AD4D65-2020-411F-A6E7-9EC7D9822320}" name="mean_emissions_per_area">
      <calculatedColumnFormula>AVERAGE(buildings_table[emissions_per_area])</calculatedColumnFormula>
    </tableColumn>
    <tableColumn id="6" xr3:uid="{3395B87A-75FA-435C-929D-23F82AEEF073}" name="tot_mortgage_value">
      <calculatedColumnFormula>SUM(buildings_table[mortgage_value])</calculatedColumnFormula>
    </tableColumn>
    <tableColumn id="7" xr3:uid="{B3D23EF3-9BFE-4A09-8CF1-AADB0BE9913F}" name="tot_mortgage_value_found">
      <calculatedColumnFormula>SUMIFS(buildings_table[mortgage_value], buildings_table[mortgage_emissions], "&lt;&gt;")</calculatedColumnFormula>
    </tableColumn>
    <tableColumn id="8" xr3:uid="{93AD0051-42A2-4057-91B0-C31518276D31}" name="count_mortgage">
      <calculatedColumnFormula>ROWS(buildings_table[mortgage_emissions])</calculatedColumnFormula>
    </tableColumn>
    <tableColumn id="9" xr3:uid="{B362F588-95F3-41D5-B378-2EF6DCE8F863}" name="count_mortgage_emissions_not_found">
      <calculatedColumnFormula>COUNTBLANK(buildings_table[mortgage_emissions])</calculatedColumnFormula>
    </tableColumn>
    <tableColumn id="10" xr3:uid="{D7356970-F441-4CD3-AB5B-35CCC6B04F8A}" name="coverage_mortgage_emissions_count">
      <calculatedColumnFormula>(COUNTA(buildings_table[mortgage_emissions])/ROWS(buildings_table[mortgage_emissions]))</calculatedColumnFormula>
    </tableColumn>
    <tableColumn id="11" xr3:uid="{A668BEB9-BA06-4F76-B11C-DEB8210DDBF2}" name="coverage_mortgage_emissions_value">
      <calculatedColumnFormula>summary_table[[#This Row],[tot_mortgage_value_found]]/summary_table[[#This Row],[tot_mortgage_value]]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D5:AW23" totalsRowShown="0">
  <autoFilter ref="D5:AW23" xr:uid="{00000000-0009-0000-0100-000001000000}"/>
  <tableColumns count="46">
    <tableColumn id="5" xr3:uid="{00000000-0010-0000-0000-000005000000}" name="EGID" dataDxfId="8"/>
    <tableColumn id="42" xr3:uid="{FFCDB714-3B30-4406-A1CE-43D33BD45469}" name="EWID" dataDxfId="7"/>
    <tableColumn id="12" xr3:uid="{64BD80A0-666C-485E-9571-E55B5F48DA7D}" name="ADDRESS" dataDxfId="6"/>
    <tableColumn id="1" xr3:uid="{00000000-0010-0000-0000-000001000000}" name="DPLZ4" dataDxfId="5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4"/>
    <tableColumn id="4" xr3:uid="{00000000-0010-0000-0000-000004000000}" name="LPARZ" dataDxfId="3"/>
    <tableColumn id="6" xr3:uid="{00000000-0010-0000-0000-000006000000}" name="mortgage_id"/>
    <tableColumn id="7" xr3:uid="{00000000-0010-0000-0000-000007000000}" name="asset_ewid_count" dataDxfId="2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1"/>
    <tableColumn id="10" xr3:uid="{00000000-0010-0000-0000-00000A000000}" name="mortgage_value" dataDxfId="0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zoomScale="70" zoomScaleNormal="70" workbookViewId="0">
      <selection activeCell="C18" sqref="C18"/>
    </sheetView>
  </sheetViews>
  <sheetFormatPr defaultColWidth="8.7109375" defaultRowHeight="15" x14ac:dyDescent="0.25"/>
  <cols>
    <col min="1" max="1" width="17.85546875" customWidth="1"/>
    <col min="2" max="2" width="36.28515625" bestFit="1" customWidth="1"/>
    <col min="3" max="3" width="46.28515625" bestFit="1" customWidth="1"/>
    <col min="4" max="4" width="41.140625" bestFit="1" customWidth="1"/>
    <col min="5" max="5" width="50.140625" bestFit="1" customWidth="1"/>
    <col min="6" max="6" width="43.85546875" bestFit="1" customWidth="1"/>
    <col min="7" max="7" width="60.7109375" customWidth="1"/>
    <col min="8" max="8" width="52.140625" customWidth="1"/>
    <col min="9" max="9" width="24.85546875" bestFit="1" customWidth="1"/>
    <col min="10" max="10" width="50.5703125" bestFit="1" customWidth="1"/>
    <col min="11" max="11" width="49.28515625" bestFit="1" customWidth="1"/>
    <col min="12" max="12" width="48.85546875" bestFit="1" customWidth="1"/>
  </cols>
  <sheetData>
    <row r="1" spans="1:12" x14ac:dyDescent="0.25">
      <c r="A1" t="s">
        <v>163</v>
      </c>
      <c r="B1" t="s">
        <v>164</v>
      </c>
    </row>
    <row r="3" spans="1:12" ht="25.5" x14ac:dyDescent="0.25">
      <c r="A3" s="24" t="s">
        <v>5</v>
      </c>
      <c r="B3" s="28" t="s">
        <v>149</v>
      </c>
      <c r="C3" s="27" t="s">
        <v>148</v>
      </c>
      <c r="D3" s="27" t="s">
        <v>102</v>
      </c>
      <c r="E3" s="27" t="s">
        <v>154</v>
      </c>
      <c r="F3" s="27" t="s">
        <v>103</v>
      </c>
      <c r="G3" s="27" t="s">
        <v>155</v>
      </c>
      <c r="H3" s="27" t="s">
        <v>156</v>
      </c>
      <c r="I3" s="27" t="s">
        <v>104</v>
      </c>
      <c r="J3" s="27" t="s">
        <v>158</v>
      </c>
      <c r="K3" s="27" t="s">
        <v>152</v>
      </c>
      <c r="L3" s="27" t="s">
        <v>153</v>
      </c>
    </row>
    <row r="4" spans="1:12" x14ac:dyDescent="0.25">
      <c r="A4" s="24" t="s">
        <v>62</v>
      </c>
      <c r="B4" t="s">
        <v>145</v>
      </c>
      <c r="C4" t="s">
        <v>146</v>
      </c>
      <c r="D4" t="s">
        <v>144</v>
      </c>
      <c r="E4" t="s">
        <v>162</v>
      </c>
      <c r="F4" t="s">
        <v>147</v>
      </c>
      <c r="G4" t="s">
        <v>150</v>
      </c>
      <c r="H4" t="s">
        <v>157</v>
      </c>
      <c r="I4" t="s">
        <v>151</v>
      </c>
      <c r="J4" t="s">
        <v>159</v>
      </c>
      <c r="K4" t="s">
        <v>160</v>
      </c>
      <c r="L4" t="s">
        <v>161</v>
      </c>
    </row>
    <row r="5" spans="1:12" x14ac:dyDescent="0.25">
      <c r="A5" s="24"/>
      <c r="B5">
        <f>SUM(buildings_table[asset_energetic_area])</f>
        <v>160</v>
      </c>
      <c r="C5">
        <f>SUM(buildings_table[asset_emissions])</f>
        <v>0</v>
      </c>
      <c r="D5">
        <f>SUM(buildings_table[mortgage_emissions])</f>
        <v>0</v>
      </c>
      <c r="E5" t="e">
        <f>summary_table[[#This Row],[tot_mortgage_emissions]]/summary_table[[#This Row],[tot_mortgage_value_found]]</f>
        <v>#DIV/0!</v>
      </c>
      <c r="F5" t="e">
        <f>AVERAGE(buildings_table[emissions_per_area])</f>
        <v>#DIV/0!</v>
      </c>
      <c r="G5" s="40">
        <f>SUM(buildings_table[mortgage_value])</f>
        <v>4040000</v>
      </c>
      <c r="H5">
        <f>SUMIFS(buildings_table[mortgage_value], buildings_table[mortgage_emissions], "&lt;&gt;")</f>
        <v>0</v>
      </c>
      <c r="I5">
        <f>ROWS(buildings_table[mortgage_emissions])</f>
        <v>18</v>
      </c>
      <c r="J5">
        <f>COUNTBLANK(buildings_table[mortgage_emissions])</f>
        <v>18</v>
      </c>
      <c r="K5">
        <f>(COUNTA(buildings_table[mortgage_emissions])/ROWS(buildings_table[mortgage_emissions]))</f>
        <v>0</v>
      </c>
      <c r="L5">
        <f>summary_table[[#This Row],[tot_mortgage_value_found]]/summary_table[[#This Row],[tot_mortgage_value]]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"/>
  <sheetViews>
    <sheetView tabSelected="1" topLeftCell="A4" workbookViewId="0">
      <selection activeCell="C25" sqref="C25"/>
    </sheetView>
  </sheetViews>
  <sheetFormatPr defaultColWidth="8.7109375" defaultRowHeight="15" x14ac:dyDescent="0.25"/>
  <cols>
    <col min="1" max="1" width="14.85546875" style="26" bestFit="1" customWidth="1"/>
    <col min="2" max="2" width="17.28515625" style="26" bestFit="1" customWidth="1"/>
    <col min="3" max="3" width="41.28515625" style="26" bestFit="1" customWidth="1"/>
    <col min="4" max="4" width="21.5703125" bestFit="1" customWidth="1"/>
    <col min="5" max="5" width="23.28515625" bestFit="1" customWidth="1"/>
    <col min="6" max="6" width="27.85546875" style="26" customWidth="1"/>
    <col min="7" max="7" width="11.42578125" bestFit="1" customWidth="1"/>
    <col min="8" max="8" width="32.140625" bestFit="1" customWidth="1"/>
    <col min="9" max="9" width="29.140625" bestFit="1" customWidth="1"/>
    <col min="10" max="10" width="29.140625" customWidth="1"/>
    <col min="11" max="11" width="28.85546875" bestFit="1" customWidth="1"/>
    <col min="12" max="12" width="17" bestFit="1" customWidth="1"/>
    <col min="13" max="13" width="26" bestFit="1" customWidth="1"/>
    <col min="14" max="14" width="34.85546875" bestFit="1" customWidth="1"/>
    <col min="15" max="15" width="31.28515625" bestFit="1" customWidth="1"/>
    <col min="16" max="16" width="34" bestFit="1" customWidth="1"/>
    <col min="17" max="17" width="21.42578125" bestFit="1" customWidth="1"/>
    <col min="18" max="18" width="21.5703125" bestFit="1" customWidth="1"/>
    <col min="19" max="19" width="31.85546875" bestFit="1" customWidth="1"/>
    <col min="20" max="20" width="61.85546875" bestFit="1" customWidth="1"/>
    <col min="21" max="21" width="21.42578125" bestFit="1" customWidth="1"/>
    <col min="22" max="22" width="22.28515625" bestFit="1" customWidth="1"/>
    <col min="23" max="23" width="20.140625" bestFit="1" customWidth="1"/>
    <col min="24" max="24" width="14.5703125" bestFit="1" customWidth="1"/>
    <col min="25" max="25" width="19.140625" bestFit="1" customWidth="1"/>
    <col min="26" max="26" width="13.140625" bestFit="1" customWidth="1"/>
    <col min="27" max="27" width="19.28515625" bestFit="1" customWidth="1"/>
    <col min="28" max="28" width="13.5703125" bestFit="1" customWidth="1"/>
    <col min="29" max="29" width="14" bestFit="1" customWidth="1"/>
    <col min="30" max="30" width="63.5703125" bestFit="1" customWidth="1"/>
    <col min="31" max="31" width="34.7109375" bestFit="1" customWidth="1"/>
    <col min="32" max="32" width="31" bestFit="1" customWidth="1"/>
    <col min="33" max="33" width="18.7109375" bestFit="1" customWidth="1"/>
    <col min="34" max="34" width="21.42578125" bestFit="1" customWidth="1"/>
    <col min="35" max="35" width="29.42578125" bestFit="1" customWidth="1"/>
    <col min="36" max="36" width="26.85546875" bestFit="1" customWidth="1"/>
    <col min="37" max="37" width="19.85546875" bestFit="1" customWidth="1"/>
    <col min="38" max="38" width="28.7109375" bestFit="1" customWidth="1"/>
    <col min="39" max="39" width="26.5703125" bestFit="1" customWidth="1"/>
    <col min="40" max="40" width="32" bestFit="1" customWidth="1"/>
    <col min="41" max="41" width="27.7109375" bestFit="1" customWidth="1"/>
    <col min="42" max="42" width="31.5703125" bestFit="1" customWidth="1"/>
    <col min="43" max="43" width="29.28515625" bestFit="1" customWidth="1"/>
    <col min="44" max="44" width="36.7109375" bestFit="1" customWidth="1"/>
    <col min="45" max="45" width="21.28515625" bestFit="1" customWidth="1"/>
    <col min="46" max="47" width="36" customWidth="1"/>
    <col min="48" max="48" width="26.7109375" bestFit="1" customWidth="1"/>
    <col min="49" max="49" width="19.5703125" customWidth="1"/>
    <col min="50" max="50" width="32.140625" customWidth="1"/>
  </cols>
  <sheetData>
    <row r="1" spans="1:49" s="1" customFormat="1" x14ac:dyDescent="0.25">
      <c r="A1" s="25"/>
      <c r="B1" s="25"/>
      <c r="C1" s="25"/>
      <c r="D1" s="51" t="s">
        <v>0</v>
      </c>
      <c r="E1" s="51"/>
      <c r="F1" s="51"/>
      <c r="G1" s="51"/>
      <c r="H1" s="51"/>
      <c r="I1" s="51"/>
      <c r="J1" s="51"/>
      <c r="K1" s="52"/>
      <c r="L1" s="56" t="s">
        <v>1</v>
      </c>
      <c r="M1" s="56"/>
      <c r="N1" s="56"/>
      <c r="O1" s="56"/>
      <c r="P1" s="56"/>
      <c r="Q1" s="56"/>
      <c r="R1" s="56"/>
      <c r="S1" s="56"/>
      <c r="T1" s="53" t="s">
        <v>2</v>
      </c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  <c r="AF1" s="58" t="s">
        <v>122</v>
      </c>
      <c r="AG1" s="59"/>
      <c r="AH1" s="59"/>
      <c r="AI1" s="59"/>
      <c r="AJ1" s="59"/>
      <c r="AK1" s="59"/>
      <c r="AL1" s="59"/>
      <c r="AM1" s="59"/>
      <c r="AN1" s="59"/>
      <c r="AO1" s="59"/>
      <c r="AP1" s="60"/>
      <c r="AQ1" s="57" t="s">
        <v>3</v>
      </c>
      <c r="AR1" s="57"/>
      <c r="AS1" s="57"/>
      <c r="AT1" s="57"/>
      <c r="AU1" s="57"/>
      <c r="AV1" s="57"/>
      <c r="AW1" s="39" t="s">
        <v>4</v>
      </c>
    </row>
    <row r="2" spans="1:49" s="1" customFormat="1" ht="15.6" customHeight="1" x14ac:dyDescent="0.25">
      <c r="A2" s="24" t="s">
        <v>5</v>
      </c>
      <c r="B2" s="24"/>
      <c r="C2" s="24"/>
      <c r="D2" s="4" t="s">
        <v>6</v>
      </c>
      <c r="E2" s="4" t="s">
        <v>106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113</v>
      </c>
      <c r="N2" s="4" t="s">
        <v>134</v>
      </c>
      <c r="O2" s="4" t="s">
        <v>109</v>
      </c>
      <c r="P2" s="4" t="s">
        <v>108</v>
      </c>
      <c r="Q2" s="4" t="s">
        <v>15</v>
      </c>
      <c r="R2" s="4" t="s">
        <v>16</v>
      </c>
      <c r="S2" s="4" t="s">
        <v>117</v>
      </c>
      <c r="T2" s="7" t="s">
        <v>18</v>
      </c>
      <c r="U2" s="4" t="s">
        <v>19</v>
      </c>
      <c r="V2" s="7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7" t="s">
        <v>26</v>
      </c>
      <c r="AC2" s="7" t="s">
        <v>27</v>
      </c>
      <c r="AD2" s="7" t="s">
        <v>28</v>
      </c>
      <c r="AE2" s="4" t="s">
        <v>29</v>
      </c>
      <c r="AF2" s="4" t="s">
        <v>118</v>
      </c>
      <c r="AG2" s="4" t="s">
        <v>30</v>
      </c>
      <c r="AH2" s="4" t="s">
        <v>19</v>
      </c>
      <c r="AI2" s="7" t="s">
        <v>18</v>
      </c>
      <c r="AJ2" s="4" t="s">
        <v>31</v>
      </c>
      <c r="AK2" s="7" t="s">
        <v>28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  <c r="AR2" s="4" t="s">
        <v>38</v>
      </c>
      <c r="AS2" s="4" t="s">
        <v>39</v>
      </c>
      <c r="AT2" s="4" t="s">
        <v>120</v>
      </c>
      <c r="AU2" s="4" t="s">
        <v>40</v>
      </c>
      <c r="AV2" s="4" t="s">
        <v>41</v>
      </c>
      <c r="AW2" s="4"/>
    </row>
    <row r="3" spans="1:49" s="3" customFormat="1" ht="78.599999999999994" customHeight="1" x14ac:dyDescent="0.25">
      <c r="A3" s="24" t="s">
        <v>42</v>
      </c>
      <c r="B3" s="24"/>
      <c r="C3" s="24"/>
      <c r="D3" s="6" t="s">
        <v>43</v>
      </c>
      <c r="E3" s="6" t="s">
        <v>107</v>
      </c>
      <c r="F3" s="6" t="s">
        <v>44</v>
      </c>
      <c r="G3" s="5" t="s">
        <v>45</v>
      </c>
      <c r="H3" s="6" t="s">
        <v>46</v>
      </c>
      <c r="I3" s="6" t="s">
        <v>47</v>
      </c>
      <c r="J3" s="6" t="s">
        <v>47</v>
      </c>
      <c r="K3" s="6" t="s">
        <v>47</v>
      </c>
      <c r="L3" s="6" t="s">
        <v>105</v>
      </c>
      <c r="M3" s="6" t="s">
        <v>49</v>
      </c>
      <c r="N3" s="6"/>
      <c r="O3" s="5" t="s">
        <v>50</v>
      </c>
      <c r="P3" s="5" t="s">
        <v>50</v>
      </c>
      <c r="Q3" s="5" t="s">
        <v>51</v>
      </c>
      <c r="R3" s="5" t="s">
        <v>51</v>
      </c>
      <c r="S3" s="5" t="s">
        <v>52</v>
      </c>
      <c r="T3" s="6" t="s">
        <v>53</v>
      </c>
      <c r="U3" s="5" t="s">
        <v>45</v>
      </c>
      <c r="V3" s="6" t="s">
        <v>53</v>
      </c>
      <c r="W3" s="5" t="s">
        <v>45</v>
      </c>
      <c r="X3" s="5" t="s">
        <v>111</v>
      </c>
      <c r="Y3" s="5" t="s">
        <v>49</v>
      </c>
      <c r="Z3" s="5"/>
      <c r="AA3" s="5" t="s">
        <v>112</v>
      </c>
      <c r="AB3" s="6" t="s">
        <v>54</v>
      </c>
      <c r="AC3" s="6" t="s">
        <v>54</v>
      </c>
      <c r="AD3" s="6" t="s">
        <v>53</v>
      </c>
      <c r="AE3" s="5" t="s">
        <v>55</v>
      </c>
      <c r="AF3" s="5"/>
      <c r="AG3" s="5"/>
      <c r="AH3" s="5"/>
      <c r="AI3" s="5" t="s">
        <v>56</v>
      </c>
      <c r="AJ3" s="5" t="s">
        <v>56</v>
      </c>
      <c r="AK3" s="5"/>
      <c r="AL3" s="5" t="s">
        <v>45</v>
      </c>
      <c r="AM3" s="5" t="s">
        <v>45</v>
      </c>
      <c r="AN3" s="5" t="s">
        <v>45</v>
      </c>
      <c r="AO3" s="5" t="s">
        <v>45</v>
      </c>
      <c r="AP3" s="5" t="s">
        <v>45</v>
      </c>
      <c r="AQ3" s="5" t="s">
        <v>57</v>
      </c>
      <c r="AR3" s="5" t="s">
        <v>58</v>
      </c>
      <c r="AS3" s="5" t="s">
        <v>59</v>
      </c>
      <c r="AT3" s="5" t="s">
        <v>60</v>
      </c>
      <c r="AU3" s="5" t="s">
        <v>60</v>
      </c>
      <c r="AV3" s="5" t="s">
        <v>60</v>
      </c>
      <c r="AW3" s="5"/>
    </row>
    <row r="4" spans="1:49" s="3" customFormat="1" ht="396" customHeight="1" x14ac:dyDescent="0.25">
      <c r="A4" s="24" t="s">
        <v>61</v>
      </c>
      <c r="B4" s="24"/>
      <c r="C4" s="24"/>
      <c r="D4" s="6"/>
      <c r="E4" s="45" t="s">
        <v>101</v>
      </c>
      <c r="F4" s="6" t="s">
        <v>143</v>
      </c>
      <c r="G4" s="5"/>
      <c r="H4" s="6"/>
      <c r="I4" s="6"/>
      <c r="J4" s="6"/>
      <c r="K4" s="6"/>
      <c r="L4" s="6"/>
      <c r="M4" s="6"/>
      <c r="N4" s="6"/>
      <c r="O4" s="5"/>
      <c r="P4" s="5"/>
      <c r="Q4" s="5"/>
      <c r="R4" s="5"/>
      <c r="S4" s="5"/>
      <c r="T4" s="46" t="s">
        <v>135</v>
      </c>
      <c r="U4" s="5"/>
      <c r="V4" s="46" t="s">
        <v>136</v>
      </c>
      <c r="W4" s="5"/>
      <c r="X4" s="5"/>
      <c r="Y4" s="5"/>
      <c r="Z4" s="5"/>
      <c r="AA4" s="5"/>
      <c r="AB4" s="6"/>
      <c r="AC4" s="6"/>
      <c r="AD4" s="46" t="s">
        <v>137</v>
      </c>
      <c r="AE4" s="5"/>
      <c r="AF4" s="5" t="s">
        <v>138</v>
      </c>
      <c r="AG4" s="5" t="s">
        <v>139</v>
      </c>
      <c r="AH4" s="5"/>
      <c r="AI4" s="46" t="s">
        <v>140</v>
      </c>
      <c r="AJ4" s="46" t="s">
        <v>141</v>
      </c>
      <c r="AK4" s="46" t="s">
        <v>142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s="2" customFormat="1" x14ac:dyDescent="0.25">
      <c r="A5" s="24" t="s">
        <v>62</v>
      </c>
      <c r="B5" s="24"/>
      <c r="C5" s="24"/>
      <c r="D5" t="s">
        <v>6</v>
      </c>
      <c r="E5" t="s">
        <v>106</v>
      </c>
      <c r="F5" s="3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114</v>
      </c>
      <c r="N5" t="s">
        <v>116</v>
      </c>
      <c r="O5" s="44" t="s">
        <v>110</v>
      </c>
      <c r="P5" t="s">
        <v>87</v>
      </c>
      <c r="Q5" t="s">
        <v>72</v>
      </c>
      <c r="R5" t="s">
        <v>73</v>
      </c>
      <c r="S5" t="s">
        <v>115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86</v>
      </c>
      <c r="AF5" t="s">
        <v>123</v>
      </c>
      <c r="AG5" t="s">
        <v>124</v>
      </c>
      <c r="AH5" t="s">
        <v>125</v>
      </c>
      <c r="AI5" t="s">
        <v>126</v>
      </c>
      <c r="AJ5" t="s">
        <v>127</v>
      </c>
      <c r="AK5" t="s">
        <v>128</v>
      </c>
      <c r="AL5" t="s">
        <v>129</v>
      </c>
      <c r="AM5" t="s">
        <v>130</v>
      </c>
      <c r="AN5" t="s">
        <v>131</v>
      </c>
      <c r="AO5" t="s">
        <v>132</v>
      </c>
      <c r="AP5" t="s">
        <v>133</v>
      </c>
      <c r="AQ5" t="s">
        <v>88</v>
      </c>
      <c r="AR5" t="s">
        <v>89</v>
      </c>
      <c r="AS5" t="s">
        <v>90</v>
      </c>
      <c r="AT5" t="s">
        <v>119</v>
      </c>
      <c r="AU5" t="s">
        <v>91</v>
      </c>
      <c r="AV5" t="s">
        <v>121</v>
      </c>
      <c r="AW5" t="s">
        <v>92</v>
      </c>
    </row>
    <row r="6" spans="1:49" x14ac:dyDescent="0.25">
      <c r="C6" s="26" t="s">
        <v>165</v>
      </c>
      <c r="D6" s="26">
        <v>1755543</v>
      </c>
      <c r="E6" s="26"/>
      <c r="F6" s="41"/>
      <c r="G6" s="41"/>
      <c r="J6" s="41"/>
      <c r="K6" s="42"/>
      <c r="M6" s="47"/>
      <c r="Q6" s="40"/>
      <c r="R6" s="40"/>
    </row>
    <row r="7" spans="1:49" x14ac:dyDescent="0.25">
      <c r="C7" s="26" t="s">
        <v>166</v>
      </c>
      <c r="D7" s="26"/>
      <c r="E7" s="26"/>
      <c r="F7" s="42"/>
      <c r="G7" s="41"/>
      <c r="J7" s="41"/>
      <c r="K7" s="42"/>
      <c r="M7" s="47"/>
      <c r="Q7" s="40"/>
      <c r="R7" s="40"/>
    </row>
    <row r="8" spans="1:49" x14ac:dyDescent="0.25">
      <c r="B8" s="26" t="s">
        <v>167</v>
      </c>
      <c r="C8" s="26" t="s">
        <v>168</v>
      </c>
      <c r="D8" s="26">
        <v>1755543</v>
      </c>
      <c r="E8" s="26"/>
      <c r="F8" s="42"/>
      <c r="G8" s="41"/>
      <c r="J8" s="41"/>
      <c r="K8" s="42"/>
      <c r="M8" s="47"/>
      <c r="O8">
        <v>100</v>
      </c>
      <c r="P8">
        <v>160</v>
      </c>
      <c r="Q8" s="40"/>
      <c r="R8" s="40"/>
    </row>
    <row r="9" spans="1:49" x14ac:dyDescent="0.25">
      <c r="B9" s="26" t="s">
        <v>167</v>
      </c>
      <c r="C9" s="26" t="s">
        <v>169</v>
      </c>
      <c r="D9" s="26">
        <v>1755543</v>
      </c>
      <c r="E9" s="26"/>
      <c r="F9" s="42"/>
      <c r="G9" s="41"/>
      <c r="J9" s="41"/>
      <c r="K9" s="42"/>
      <c r="M9" s="47"/>
      <c r="O9">
        <v>100</v>
      </c>
      <c r="Q9" s="40"/>
      <c r="R9" s="40"/>
    </row>
    <row r="10" spans="1:49" x14ac:dyDescent="0.25">
      <c r="B10" s="26" t="s">
        <v>114</v>
      </c>
      <c r="C10" s="26" t="s">
        <v>170</v>
      </c>
      <c r="D10" s="26">
        <v>1242083</v>
      </c>
      <c r="E10" s="26"/>
      <c r="F10" s="42"/>
      <c r="G10" s="41"/>
      <c r="J10" s="41"/>
      <c r="K10" s="42"/>
      <c r="M10" s="47">
        <v>64</v>
      </c>
      <c r="Q10" s="40"/>
      <c r="R10" s="40"/>
    </row>
    <row r="11" spans="1:49" x14ac:dyDescent="0.25">
      <c r="B11" s="26" t="s">
        <v>114</v>
      </c>
      <c r="C11" s="26" t="s">
        <v>171</v>
      </c>
      <c r="D11" s="26">
        <v>1242083</v>
      </c>
      <c r="E11" s="26"/>
      <c r="F11" s="42"/>
      <c r="G11" s="41"/>
      <c r="J11" s="41"/>
      <c r="K11" s="42"/>
      <c r="M11" s="47">
        <v>21</v>
      </c>
      <c r="Q11" s="40"/>
      <c r="R11" s="40"/>
    </row>
    <row r="12" spans="1:49" x14ac:dyDescent="0.25">
      <c r="B12" s="26" t="s">
        <v>114</v>
      </c>
      <c r="C12" s="26" t="s">
        <v>172</v>
      </c>
      <c r="D12" s="26">
        <v>1242083</v>
      </c>
      <c r="E12" s="26"/>
      <c r="F12" s="42"/>
      <c r="G12" s="41"/>
      <c r="J12" s="41"/>
      <c r="K12" s="42"/>
      <c r="M12" s="47">
        <v>100</v>
      </c>
      <c r="Q12" s="40"/>
      <c r="R12" s="40"/>
    </row>
    <row r="13" spans="1:49" x14ac:dyDescent="0.25">
      <c r="B13" s="26" t="s">
        <v>115</v>
      </c>
      <c r="C13" s="26" t="s">
        <v>173</v>
      </c>
      <c r="D13" s="26">
        <v>1755543</v>
      </c>
      <c r="E13" s="26"/>
      <c r="F13" s="42"/>
      <c r="G13" s="41"/>
      <c r="J13" s="41"/>
      <c r="K13" s="42"/>
      <c r="M13" s="47"/>
      <c r="Q13" s="40">
        <v>1000000</v>
      </c>
      <c r="R13" s="40">
        <v>1000000</v>
      </c>
    </row>
    <row r="14" spans="1:49" x14ac:dyDescent="0.25">
      <c r="B14" s="26" t="s">
        <v>115</v>
      </c>
      <c r="C14" s="26" t="s">
        <v>174</v>
      </c>
      <c r="D14" s="26">
        <v>1755543</v>
      </c>
      <c r="E14" s="26"/>
      <c r="F14" s="42"/>
      <c r="G14" s="41"/>
      <c r="J14" s="41"/>
      <c r="K14" s="42"/>
      <c r="M14" s="47"/>
      <c r="Q14" s="40">
        <v>1000000</v>
      </c>
      <c r="R14" s="40">
        <v>500000</v>
      </c>
    </row>
    <row r="15" spans="1:49" x14ac:dyDescent="0.25">
      <c r="B15" s="26" t="s">
        <v>115</v>
      </c>
      <c r="C15" s="26" t="s">
        <v>175</v>
      </c>
      <c r="D15" s="26">
        <v>1755543</v>
      </c>
      <c r="E15" s="26"/>
      <c r="F15" s="42"/>
      <c r="G15" s="41"/>
      <c r="J15" s="41"/>
      <c r="K15" s="42"/>
      <c r="M15" s="47"/>
      <c r="Q15" s="40">
        <v>500000</v>
      </c>
      <c r="R15" s="40">
        <v>1000000</v>
      </c>
    </row>
    <row r="16" spans="1:49" x14ac:dyDescent="0.25">
      <c r="B16" s="26" t="s">
        <v>115</v>
      </c>
      <c r="C16" s="26" t="s">
        <v>176</v>
      </c>
      <c r="D16" s="26">
        <v>1755543</v>
      </c>
      <c r="E16" s="26"/>
      <c r="F16" s="42"/>
      <c r="G16" s="41"/>
      <c r="J16" s="41"/>
      <c r="K16" s="42"/>
      <c r="M16" s="47"/>
      <c r="Q16" s="40">
        <v>0</v>
      </c>
      <c r="R16" s="40">
        <v>1000000</v>
      </c>
    </row>
    <row r="17" spans="2:18" x14ac:dyDescent="0.25">
      <c r="B17" s="26" t="s">
        <v>115</v>
      </c>
      <c r="C17" s="26" t="s">
        <v>177</v>
      </c>
      <c r="D17" s="26">
        <v>1755543</v>
      </c>
      <c r="E17" s="26"/>
      <c r="F17" s="42"/>
      <c r="G17" s="41"/>
      <c r="J17" s="41"/>
      <c r="K17" s="42"/>
      <c r="M17" s="47"/>
      <c r="Q17" s="40">
        <v>1000000</v>
      </c>
      <c r="R17" s="40">
        <v>0</v>
      </c>
    </row>
    <row r="18" spans="2:18" x14ac:dyDescent="0.25">
      <c r="B18" s="26" t="s">
        <v>115</v>
      </c>
      <c r="C18" s="26" t="s">
        <v>178</v>
      </c>
      <c r="D18" s="26">
        <v>1755543</v>
      </c>
      <c r="E18" s="26"/>
      <c r="F18" s="42"/>
      <c r="G18" s="41"/>
      <c r="J18" s="41"/>
      <c r="K18" s="42"/>
      <c r="M18" s="47"/>
      <c r="Q18" s="40">
        <v>-1000000</v>
      </c>
      <c r="R18" s="40">
        <v>1000000</v>
      </c>
    </row>
    <row r="19" spans="2:18" x14ac:dyDescent="0.25">
      <c r="B19" s="26" t="s">
        <v>115</v>
      </c>
      <c r="C19" s="26" t="s">
        <v>179</v>
      </c>
      <c r="D19" s="26">
        <v>1755543</v>
      </c>
      <c r="E19" s="26"/>
      <c r="F19" s="42"/>
      <c r="G19" s="41"/>
      <c r="J19" s="41"/>
      <c r="K19" s="42"/>
      <c r="M19" s="47"/>
      <c r="Q19" s="40">
        <v>1000000</v>
      </c>
      <c r="R19" s="40">
        <v>-1000000</v>
      </c>
    </row>
    <row r="20" spans="2:18" x14ac:dyDescent="0.25">
      <c r="C20" s="26" t="s">
        <v>180</v>
      </c>
      <c r="D20" s="48" t="s">
        <v>181</v>
      </c>
      <c r="E20" s="48" t="s">
        <v>182</v>
      </c>
      <c r="F20" s="49" t="s">
        <v>183</v>
      </c>
      <c r="G20" s="50">
        <v>2942</v>
      </c>
      <c r="H20" s="47" t="s">
        <v>184</v>
      </c>
      <c r="I20" s="47" t="s">
        <v>185</v>
      </c>
      <c r="J20" s="50" t="s">
        <v>186</v>
      </c>
      <c r="K20" s="49" t="s">
        <v>187</v>
      </c>
      <c r="L20" s="47" t="s">
        <v>182</v>
      </c>
      <c r="M20" s="47">
        <v>2</v>
      </c>
      <c r="N20" s="47" t="s">
        <v>182</v>
      </c>
      <c r="O20" s="47" t="s">
        <v>182</v>
      </c>
      <c r="P20" s="47" t="s">
        <v>182</v>
      </c>
      <c r="Q20" s="47">
        <v>960000</v>
      </c>
      <c r="R20" s="47">
        <v>540000</v>
      </c>
    </row>
    <row r="21" spans="2:18" x14ac:dyDescent="0.25">
      <c r="B21" s="26" t="s">
        <v>190</v>
      </c>
      <c r="C21" s="26" t="s">
        <v>193</v>
      </c>
      <c r="D21" s="26"/>
      <c r="E21" s="26"/>
      <c r="F21" s="42"/>
      <c r="G21" s="42">
        <v>2503</v>
      </c>
      <c r="H21" t="s">
        <v>188</v>
      </c>
      <c r="I21">
        <v>8</v>
      </c>
      <c r="J21" s="41" t="s">
        <v>189</v>
      </c>
      <c r="K21" s="42"/>
      <c r="M21" s="47"/>
      <c r="Q21" s="40"/>
      <c r="R21" s="40"/>
    </row>
    <row r="22" spans="2:18" x14ac:dyDescent="0.25">
      <c r="B22" s="26" t="s">
        <v>190</v>
      </c>
      <c r="C22" s="26" t="s">
        <v>194</v>
      </c>
      <c r="D22" s="26"/>
      <c r="E22" s="26"/>
      <c r="F22" s="42" t="s">
        <v>191</v>
      </c>
      <c r="G22" s="42">
        <v>2503</v>
      </c>
      <c r="J22" s="41"/>
      <c r="K22" s="42"/>
      <c r="M22" s="47"/>
      <c r="Q22" s="40"/>
      <c r="R22" s="40"/>
    </row>
    <row r="23" spans="2:18" x14ac:dyDescent="0.25">
      <c r="B23" s="26" t="s">
        <v>190</v>
      </c>
      <c r="C23" s="26" t="s">
        <v>195</v>
      </c>
      <c r="D23" s="26"/>
      <c r="E23" s="26"/>
      <c r="F23" s="42" t="s">
        <v>192</v>
      </c>
      <c r="G23" s="42">
        <v>2503</v>
      </c>
      <c r="J23" s="41"/>
      <c r="K23" s="42"/>
      <c r="M23" s="47"/>
      <c r="Q23" s="40"/>
      <c r="R23" s="40"/>
    </row>
  </sheetData>
  <mergeCells count="5">
    <mergeCell ref="D1:K1"/>
    <mergeCell ref="T1:AE1"/>
    <mergeCell ref="L1:S1"/>
    <mergeCell ref="AQ1:AV1"/>
    <mergeCell ref="AF1:AP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defaultColWidth="8.7109375" defaultRowHeight="15" x14ac:dyDescent="0.25"/>
  <cols>
    <col min="1" max="1" width="10.7109375" bestFit="1" customWidth="1"/>
    <col min="2" max="2" width="1.7109375" customWidth="1"/>
    <col min="3" max="3" width="11.42578125" bestFit="1" customWidth="1"/>
    <col min="4" max="4" width="34.140625" bestFit="1" customWidth="1"/>
    <col min="5" max="6" width="30.85546875" bestFit="1" customWidth="1"/>
    <col min="7" max="7" width="22.7109375" bestFit="1" customWidth="1"/>
    <col min="8" max="8" width="1.7109375" customWidth="1"/>
    <col min="9" max="9" width="17" bestFit="1" customWidth="1"/>
    <col min="10" max="10" width="18.5703125" bestFit="1" customWidth="1"/>
    <col min="11" max="11" width="14.7109375" bestFit="1" customWidth="1"/>
    <col min="12" max="12" width="21.42578125" bestFit="1" customWidth="1"/>
    <col min="13" max="13" width="21.5703125" bestFit="1" customWidth="1"/>
    <col min="14" max="14" width="16.5703125" bestFit="1" customWidth="1"/>
    <col min="15" max="15" width="1.7109375" customWidth="1"/>
    <col min="16" max="16" width="17.28515625" bestFit="1" customWidth="1"/>
    <col min="17" max="17" width="24.28515625" bestFit="1" customWidth="1"/>
    <col min="18" max="18" width="19" bestFit="1" customWidth="1"/>
    <col min="19" max="19" width="1.7109375" customWidth="1"/>
    <col min="20" max="20" width="15.85546875" bestFit="1" customWidth="1"/>
  </cols>
  <sheetData>
    <row r="1" spans="1:20" ht="16.5" thickTop="1" thickBot="1" x14ac:dyDescent="0.3">
      <c r="A1" s="25"/>
      <c r="B1" s="1"/>
      <c r="C1" s="61" t="s">
        <v>0</v>
      </c>
      <c r="D1" s="62"/>
      <c r="E1" s="62"/>
      <c r="F1" s="62"/>
      <c r="G1" s="63"/>
      <c r="I1" s="64" t="s">
        <v>1</v>
      </c>
      <c r="J1" s="65"/>
      <c r="K1" s="65"/>
      <c r="L1" s="65"/>
      <c r="M1" s="65"/>
      <c r="N1" s="66"/>
      <c r="P1" s="67" t="s">
        <v>3</v>
      </c>
      <c r="Q1" s="68"/>
      <c r="R1" s="69"/>
      <c r="T1" s="20" t="s">
        <v>4</v>
      </c>
    </row>
    <row r="2" spans="1:20" ht="15.75" thickTop="1" x14ac:dyDescent="0.2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2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3" t="s">
        <v>17</v>
      </c>
      <c r="P2" s="29" t="s">
        <v>39</v>
      </c>
      <c r="Q2" s="30" t="s">
        <v>40</v>
      </c>
      <c r="R2" s="31" t="s">
        <v>41</v>
      </c>
      <c r="T2" s="21"/>
    </row>
    <row r="3" spans="1:20" ht="75" x14ac:dyDescent="0.2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4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5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.75" thickBot="1" x14ac:dyDescent="0.3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6" t="s">
        <v>69</v>
      </c>
      <c r="J4" s="37" t="s">
        <v>70</v>
      </c>
      <c r="K4" s="37" t="s">
        <v>71</v>
      </c>
      <c r="L4" s="37" t="s">
        <v>72</v>
      </c>
      <c r="M4" s="37" t="s">
        <v>73</v>
      </c>
      <c r="N4" s="38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75" x14ac:dyDescent="0.5">
      <c r="C7" s="43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Charrière Maxime</cp:lastModifiedBy>
  <cp:revision/>
  <dcterms:created xsi:type="dcterms:W3CDTF">2024-07-24T17:47:48Z</dcterms:created>
  <dcterms:modified xsi:type="dcterms:W3CDTF">2024-10-16T14:14:16Z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