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InvestingFinance-models\models\simulations\"/>
    </mc:Choice>
  </mc:AlternateContent>
  <xr:revisionPtr revIDLastSave="0" documentId="13_ncr:1_{CD2FD4B5-CFE7-4BD6-ABB8-F7F49AC1901A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Main" sheetId="2" r:id="rId1"/>
    <sheet name="Model" sheetId="1" r:id="rId2"/>
    <sheet name="Explan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94" i="1" l="1"/>
  <c r="AR94" i="1"/>
  <c r="AR96" i="1" s="1"/>
  <c r="AR110" i="1"/>
  <c r="AQ110" i="1"/>
  <c r="AP110" i="1"/>
  <c r="AO110" i="1"/>
  <c r="AN110" i="1"/>
  <c r="AM110" i="1"/>
  <c r="AR72" i="1"/>
  <c r="AR73" i="1"/>
  <c r="AR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B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X73" i="1"/>
  <c r="Y74" i="1"/>
  <c r="Y73" i="1"/>
  <c r="Y66" i="1"/>
  <c r="AR109" i="1"/>
  <c r="AQ109" i="1"/>
  <c r="AP109" i="1"/>
  <c r="AO109" i="1"/>
  <c r="AN109" i="1"/>
  <c r="AM109" i="1"/>
  <c r="AR104" i="1"/>
  <c r="AQ104" i="1"/>
  <c r="AP104" i="1"/>
  <c r="AO104" i="1"/>
  <c r="AN104" i="1"/>
  <c r="AM104" i="1"/>
  <c r="AR103" i="1"/>
  <c r="AQ103" i="1"/>
  <c r="AP103" i="1"/>
  <c r="AO103" i="1"/>
  <c r="AN103" i="1"/>
  <c r="AM103" i="1"/>
  <c r="AR102" i="1"/>
  <c r="AQ102" i="1"/>
  <c r="AP102" i="1"/>
  <c r="AO102" i="1"/>
  <c r="AN102" i="1"/>
  <c r="AM102" i="1"/>
  <c r="Y99" i="1"/>
  <c r="AR98" i="1"/>
  <c r="AQ98" i="1"/>
  <c r="AP98" i="1"/>
  <c r="AO98" i="1"/>
  <c r="AN98" i="1"/>
  <c r="AM98" i="1"/>
  <c r="Y98" i="1"/>
  <c r="AQ96" i="1"/>
  <c r="AP96" i="1"/>
  <c r="AO96" i="1"/>
  <c r="AN96" i="1"/>
  <c r="AM96" i="1"/>
  <c r="AQ94" i="1"/>
  <c r="AP94" i="1"/>
  <c r="AO94" i="1"/>
  <c r="AN94" i="1"/>
  <c r="AM94" i="1"/>
  <c r="AR93" i="1"/>
  <c r="AQ93" i="1"/>
  <c r="AP93" i="1"/>
  <c r="AO93" i="1"/>
  <c r="AN93" i="1"/>
  <c r="AM93" i="1"/>
  <c r="AR92" i="1"/>
  <c r="AQ92" i="1"/>
  <c r="AP92" i="1"/>
  <c r="AO92" i="1"/>
  <c r="AN92" i="1"/>
  <c r="AM92" i="1"/>
  <c r="AR91" i="1"/>
  <c r="AQ91" i="1"/>
  <c r="AP91" i="1"/>
  <c r="AO91" i="1"/>
  <c r="AN91" i="1"/>
  <c r="AM91" i="1"/>
  <c r="AR90" i="1"/>
  <c r="AQ90" i="1"/>
  <c r="AP90" i="1"/>
  <c r="AO90" i="1"/>
  <c r="AN90" i="1"/>
  <c r="AM90" i="1"/>
  <c r="AR89" i="1"/>
  <c r="AQ89" i="1"/>
  <c r="AP89" i="1"/>
  <c r="AO89" i="1"/>
  <c r="AN89" i="1"/>
  <c r="AM89" i="1"/>
  <c r="B96" i="1"/>
  <c r="AM56" i="1"/>
  <c r="AR87" i="1"/>
  <c r="AQ87" i="1"/>
  <c r="AP87" i="1"/>
  <c r="AO87" i="1"/>
  <c r="AN87" i="1"/>
  <c r="AM87" i="1"/>
  <c r="AR86" i="1"/>
  <c r="AQ86" i="1"/>
  <c r="AP86" i="1"/>
  <c r="AO86" i="1"/>
  <c r="AN86" i="1"/>
  <c r="AM86" i="1"/>
  <c r="AR85" i="1"/>
  <c r="AQ85" i="1"/>
  <c r="AP85" i="1"/>
  <c r="AO85" i="1"/>
  <c r="AN85" i="1"/>
  <c r="AM85" i="1"/>
  <c r="AR84" i="1"/>
  <c r="AQ84" i="1"/>
  <c r="AP84" i="1"/>
  <c r="AO84" i="1"/>
  <c r="AN84" i="1"/>
  <c r="AM84" i="1"/>
  <c r="AR82" i="1"/>
  <c r="AQ82" i="1"/>
  <c r="AP82" i="1"/>
  <c r="AO82" i="1"/>
  <c r="AN82" i="1"/>
  <c r="AM82" i="1"/>
  <c r="AR81" i="1"/>
  <c r="AQ81" i="1"/>
  <c r="AP81" i="1"/>
  <c r="AO81" i="1"/>
  <c r="AN81" i="1"/>
  <c r="AM81" i="1"/>
  <c r="AR80" i="1"/>
  <c r="AQ80" i="1"/>
  <c r="AP80" i="1"/>
  <c r="AO80" i="1"/>
  <c r="AN80" i="1"/>
  <c r="AM80" i="1"/>
  <c r="AR79" i="1"/>
  <c r="AQ79" i="1"/>
  <c r="AP79" i="1"/>
  <c r="AO79" i="1"/>
  <c r="AN79" i="1"/>
  <c r="AM79" i="1"/>
  <c r="AR78" i="1"/>
  <c r="AQ78" i="1"/>
  <c r="AP78" i="1"/>
  <c r="AO78" i="1"/>
  <c r="AN78" i="1"/>
  <c r="AM78" i="1" l="1"/>
  <c r="B82" i="1"/>
  <c r="AR56" i="1"/>
  <c r="AQ56" i="1"/>
  <c r="AP56" i="1"/>
  <c r="AO56" i="1"/>
  <c r="AN56" i="1"/>
  <c r="AM54" i="1"/>
  <c r="AR54" i="1"/>
  <c r="AQ54" i="1"/>
  <c r="AP54" i="1"/>
  <c r="AO54" i="1"/>
  <c r="AN54" i="1"/>
  <c r="AM51" i="1"/>
  <c r="AM52" i="1"/>
  <c r="Y52" i="1"/>
  <c r="AN52" i="1"/>
  <c r="AR52" i="1"/>
  <c r="AQ52" i="1"/>
  <c r="AP52" i="1"/>
  <c r="AO52" i="1"/>
  <c r="AR51" i="1"/>
  <c r="AQ51" i="1"/>
  <c r="AP51" i="1"/>
  <c r="AO51" i="1"/>
  <c r="AN51" i="1"/>
  <c r="AR50" i="1"/>
  <c r="AQ50" i="1"/>
  <c r="AP50" i="1"/>
  <c r="AO50" i="1"/>
  <c r="AN50" i="1"/>
  <c r="AM50" i="1"/>
  <c r="Y50" i="1"/>
  <c r="Y49" i="1"/>
  <c r="AQ74" i="1"/>
  <c r="AP74" i="1"/>
  <c r="AO74" i="1"/>
  <c r="AN74" i="1"/>
  <c r="AM74" i="1"/>
  <c r="AR49" i="1"/>
  <c r="AQ73" i="1"/>
  <c r="AQ55" i="1" s="1"/>
  <c r="AP73" i="1"/>
  <c r="AO73" i="1"/>
  <c r="AN73" i="1"/>
  <c r="AN55" i="1" s="1"/>
  <c r="AM73" i="1"/>
  <c r="AM55" i="1" s="1"/>
  <c r="AQ72" i="1"/>
  <c r="AP72" i="1"/>
  <c r="AO72" i="1"/>
  <c r="AN72" i="1"/>
  <c r="AM72" i="1"/>
  <c r="AR71" i="1"/>
  <c r="AQ71" i="1"/>
  <c r="AP71" i="1"/>
  <c r="AO71" i="1"/>
  <c r="AN71" i="1"/>
  <c r="AM71" i="1"/>
  <c r="AR70" i="1"/>
  <c r="AQ70" i="1"/>
  <c r="AP70" i="1"/>
  <c r="AO70" i="1"/>
  <c r="AN70" i="1"/>
  <c r="AM70" i="1"/>
  <c r="AR69" i="1"/>
  <c r="AQ69" i="1"/>
  <c r="AP69" i="1"/>
  <c r="AO69" i="1"/>
  <c r="AN69" i="1"/>
  <c r="AM69" i="1"/>
  <c r="AR68" i="1"/>
  <c r="AQ68" i="1"/>
  <c r="AP68" i="1"/>
  <c r="AO68" i="1"/>
  <c r="AN68" i="1"/>
  <c r="AM68" i="1"/>
  <c r="AR65" i="1"/>
  <c r="AR66" i="1"/>
  <c r="AQ66" i="1"/>
  <c r="AP66" i="1"/>
  <c r="AO66" i="1"/>
  <c r="AN66" i="1"/>
  <c r="AM66" i="1"/>
  <c r="B66" i="1"/>
  <c r="AQ65" i="1"/>
  <c r="AP65" i="1"/>
  <c r="AO65" i="1"/>
  <c r="AN65" i="1"/>
  <c r="AM65" i="1"/>
  <c r="AR64" i="1"/>
  <c r="AQ64" i="1"/>
  <c r="AP64" i="1"/>
  <c r="AO64" i="1"/>
  <c r="AN64" i="1"/>
  <c r="AM64" i="1"/>
  <c r="AR63" i="1"/>
  <c r="AQ63" i="1"/>
  <c r="AP63" i="1"/>
  <c r="AO63" i="1"/>
  <c r="AN63" i="1"/>
  <c r="AM63" i="1"/>
  <c r="AR62" i="1"/>
  <c r="AQ62" i="1"/>
  <c r="AP62" i="1"/>
  <c r="AO62" i="1"/>
  <c r="AN62" i="1"/>
  <c r="AM62" i="1"/>
  <c r="AR61" i="1"/>
  <c r="AQ61" i="1"/>
  <c r="AP61" i="1"/>
  <c r="AO61" i="1"/>
  <c r="AN61" i="1"/>
  <c r="AM61" i="1"/>
  <c r="AR60" i="1"/>
  <c r="AQ60" i="1"/>
  <c r="AP60" i="1"/>
  <c r="AO60" i="1"/>
  <c r="AN60" i="1"/>
  <c r="AM60" i="1"/>
  <c r="AR59" i="1"/>
  <c r="AQ59" i="1"/>
  <c r="AP59" i="1"/>
  <c r="AO59" i="1"/>
  <c r="AN59" i="1"/>
  <c r="AM59" i="1"/>
  <c r="AR29" i="1"/>
  <c r="AQ29" i="1"/>
  <c r="AP29" i="1"/>
  <c r="AO29" i="1"/>
  <c r="AN29" i="1"/>
  <c r="Y30" i="1"/>
  <c r="AM29" i="1"/>
  <c r="J4" i="2"/>
  <c r="AM28" i="1"/>
  <c r="AM24" i="1"/>
  <c r="AM23" i="1"/>
  <c r="AM20" i="1"/>
  <c r="AM18" i="1"/>
  <c r="I96" i="1"/>
  <c r="E94" i="1"/>
  <c r="AP107" i="1" l="1"/>
  <c r="AP108" i="1"/>
  <c r="AP49" i="1"/>
  <c r="AN108" i="1"/>
  <c r="AN107" i="1"/>
  <c r="AN49" i="1"/>
  <c r="AP55" i="1"/>
  <c r="AO107" i="1"/>
  <c r="AO108" i="1"/>
  <c r="AO49" i="1"/>
  <c r="AM108" i="1"/>
  <c r="AM107" i="1"/>
  <c r="AQ107" i="1"/>
  <c r="AQ108" i="1"/>
  <c r="AM49" i="1"/>
  <c r="AQ49" i="1"/>
  <c r="AO55" i="1"/>
  <c r="AR55" i="1"/>
  <c r="AR108" i="1"/>
  <c r="AR107" i="1"/>
  <c r="B23" i="1"/>
  <c r="F33" i="1"/>
  <c r="B17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B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B98" i="1"/>
  <c r="C82" i="1"/>
  <c r="C98" i="1" s="1"/>
  <c r="D82" i="1"/>
  <c r="D98" i="1" s="1"/>
  <c r="E82" i="1"/>
  <c r="F82" i="1"/>
  <c r="G82" i="1"/>
  <c r="G98" i="1" s="1"/>
  <c r="H82" i="1"/>
  <c r="H98" i="1" s="1"/>
  <c r="I82" i="1"/>
  <c r="J82" i="1"/>
  <c r="K82" i="1"/>
  <c r="K98" i="1" s="1"/>
  <c r="L82" i="1"/>
  <c r="L98" i="1" s="1"/>
  <c r="M82" i="1"/>
  <c r="N82" i="1"/>
  <c r="O82" i="1"/>
  <c r="P82" i="1"/>
  <c r="P98" i="1" s="1"/>
  <c r="Q82" i="1"/>
  <c r="R82" i="1"/>
  <c r="S82" i="1"/>
  <c r="S98" i="1" s="1"/>
  <c r="T82" i="1"/>
  <c r="T98" i="1" s="1"/>
  <c r="U82" i="1"/>
  <c r="V82" i="1"/>
  <c r="W82" i="1"/>
  <c r="W98" i="1" s="1"/>
  <c r="X82" i="1"/>
  <c r="X98" i="1" s="1"/>
  <c r="Y82" i="1"/>
  <c r="B87" i="1"/>
  <c r="C87" i="1"/>
  <c r="D87" i="1"/>
  <c r="E87" i="1"/>
  <c r="F87" i="1"/>
  <c r="G87" i="1"/>
  <c r="G96" i="1" s="1"/>
  <c r="H87" i="1"/>
  <c r="I87" i="1"/>
  <c r="J87" i="1"/>
  <c r="K87" i="1"/>
  <c r="K96" i="1" s="1"/>
  <c r="L87" i="1"/>
  <c r="M87" i="1"/>
  <c r="N87" i="1"/>
  <c r="O87" i="1"/>
  <c r="P87" i="1"/>
  <c r="Q87" i="1"/>
  <c r="R87" i="1"/>
  <c r="S87" i="1"/>
  <c r="S96" i="1" s="1"/>
  <c r="T87" i="1"/>
  <c r="U87" i="1"/>
  <c r="V87" i="1"/>
  <c r="W87" i="1"/>
  <c r="W96" i="1" s="1"/>
  <c r="X87" i="1"/>
  <c r="Y87" i="1"/>
  <c r="B94" i="1"/>
  <c r="C94" i="1"/>
  <c r="C96" i="1" s="1"/>
  <c r="D94" i="1"/>
  <c r="D96" i="1" s="1"/>
  <c r="F94" i="1"/>
  <c r="G94" i="1"/>
  <c r="H94" i="1"/>
  <c r="I94" i="1"/>
  <c r="J94" i="1"/>
  <c r="K94" i="1"/>
  <c r="L94" i="1"/>
  <c r="M94" i="1"/>
  <c r="M96" i="1" s="1"/>
  <c r="N94" i="1"/>
  <c r="O94" i="1"/>
  <c r="P94" i="1"/>
  <c r="Q94" i="1"/>
  <c r="Q96" i="1" s="1"/>
  <c r="R94" i="1"/>
  <c r="S94" i="1"/>
  <c r="T94" i="1"/>
  <c r="U94" i="1"/>
  <c r="U96" i="1" s="1"/>
  <c r="V94" i="1"/>
  <c r="W94" i="1"/>
  <c r="X94" i="1"/>
  <c r="Y96" i="1"/>
  <c r="E96" i="1"/>
  <c r="F96" i="1"/>
  <c r="J96" i="1"/>
  <c r="N96" i="1"/>
  <c r="O96" i="1"/>
  <c r="R96" i="1"/>
  <c r="V96" i="1"/>
  <c r="E98" i="1"/>
  <c r="F98" i="1"/>
  <c r="I98" i="1"/>
  <c r="J98" i="1"/>
  <c r="M98" i="1"/>
  <c r="N98" i="1"/>
  <c r="O98" i="1"/>
  <c r="Q98" i="1"/>
  <c r="R98" i="1"/>
  <c r="U98" i="1"/>
  <c r="V98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AN33" i="1"/>
  <c r="AO33" i="1"/>
  <c r="AP33" i="1"/>
  <c r="AQ33" i="1"/>
  <c r="AR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AN38" i="1"/>
  <c r="AO38" i="1"/>
  <c r="AP38" i="1"/>
  <c r="AQ38" i="1"/>
  <c r="AR38" i="1"/>
  <c r="AN39" i="1"/>
  <c r="AO39" i="1"/>
  <c r="AP39" i="1"/>
  <c r="AQ39" i="1"/>
  <c r="AR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AM41" i="1"/>
  <c r="AM44" i="1"/>
  <c r="X96" i="1" l="1"/>
  <c r="T96" i="1"/>
  <c r="P96" i="1"/>
  <c r="L96" i="1"/>
  <c r="H96" i="1"/>
  <c r="G99" i="1"/>
  <c r="V99" i="1"/>
  <c r="W99" i="1"/>
  <c r="R99" i="1"/>
  <c r="S99" i="1"/>
  <c r="N99" i="1"/>
  <c r="O99" i="1"/>
  <c r="J99" i="1"/>
  <c r="K99" i="1"/>
  <c r="L99" i="1"/>
  <c r="P99" i="1"/>
  <c r="X99" i="1"/>
  <c r="H99" i="1"/>
  <c r="E99" i="1"/>
  <c r="T99" i="1"/>
  <c r="U99" i="1"/>
  <c r="Q99" i="1"/>
  <c r="M99" i="1"/>
  <c r="I99" i="1"/>
  <c r="F99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M26" i="1" l="1"/>
  <c r="AR14" i="1"/>
  <c r="AR37" i="1" s="1"/>
  <c r="AQ14" i="1"/>
  <c r="AP14" i="1"/>
  <c r="AR13" i="1"/>
  <c r="AQ13" i="1"/>
  <c r="AQ36" i="1" s="1"/>
  <c r="AP13" i="1"/>
  <c r="AR12" i="1"/>
  <c r="AQ12" i="1"/>
  <c r="AP12" i="1"/>
  <c r="AR11" i="1"/>
  <c r="AQ11" i="1"/>
  <c r="AP11" i="1"/>
  <c r="AR10" i="1"/>
  <c r="AQ10" i="1"/>
  <c r="AP10" i="1"/>
  <c r="AP18" i="1" s="1"/>
  <c r="AR8" i="1"/>
  <c r="AQ8" i="1"/>
  <c r="AP8" i="1"/>
  <c r="AR7" i="1"/>
  <c r="AQ7" i="1"/>
  <c r="AP7" i="1"/>
  <c r="AR6" i="1"/>
  <c r="AQ6" i="1"/>
  <c r="AP6" i="1"/>
  <c r="AR5" i="1"/>
  <c r="AQ5" i="1"/>
  <c r="AP5" i="1"/>
  <c r="AR4" i="1"/>
  <c r="AQ4" i="1"/>
  <c r="AP4" i="1"/>
  <c r="AR27" i="1"/>
  <c r="AQ27" i="1"/>
  <c r="AP27" i="1"/>
  <c r="AR25" i="1"/>
  <c r="AQ25" i="1"/>
  <c r="AP25" i="1"/>
  <c r="AR22" i="1"/>
  <c r="AQ22" i="1"/>
  <c r="AP22" i="1"/>
  <c r="AR21" i="1"/>
  <c r="AQ21" i="1"/>
  <c r="AP21" i="1"/>
  <c r="AR19" i="1"/>
  <c r="AQ19" i="1"/>
  <c r="AP19" i="1"/>
  <c r="AR17" i="1"/>
  <c r="AQ17" i="1"/>
  <c r="AP17" i="1"/>
  <c r="AO27" i="1"/>
  <c r="AO25" i="1"/>
  <c r="AO22" i="1"/>
  <c r="AO21" i="1"/>
  <c r="AO19" i="1"/>
  <c r="AO17" i="1"/>
  <c r="AO14" i="1"/>
  <c r="AO13" i="1"/>
  <c r="AO12" i="1"/>
  <c r="AO11" i="1"/>
  <c r="AO10" i="1"/>
  <c r="AO8" i="1"/>
  <c r="AO7" i="1"/>
  <c r="AO6" i="1"/>
  <c r="AO5" i="1"/>
  <c r="AO4" i="1"/>
  <c r="AN27" i="1"/>
  <c r="AN25" i="1"/>
  <c r="AN22" i="1"/>
  <c r="AN23" i="1" s="1"/>
  <c r="AN21" i="1"/>
  <c r="AN19" i="1"/>
  <c r="AN17" i="1"/>
  <c r="AN14" i="1"/>
  <c r="AN37" i="1" s="1"/>
  <c r="AN13" i="1"/>
  <c r="AN36" i="1" s="1"/>
  <c r="AN12" i="1"/>
  <c r="AN35" i="1" s="1"/>
  <c r="AN11" i="1"/>
  <c r="AN34" i="1" s="1"/>
  <c r="AN10" i="1"/>
  <c r="AN9" i="1"/>
  <c r="AN8" i="1"/>
  <c r="AN7" i="1"/>
  <c r="AN6" i="1"/>
  <c r="AN5" i="1"/>
  <c r="AN4" i="1"/>
  <c r="AV23" i="1"/>
  <c r="AU23" i="1"/>
  <c r="AT23" i="1"/>
  <c r="AS23" i="1"/>
  <c r="AV18" i="1"/>
  <c r="AV20" i="1" s="1"/>
  <c r="AU18" i="1"/>
  <c r="AU20" i="1" s="1"/>
  <c r="AT18" i="1"/>
  <c r="AT20" i="1" s="1"/>
  <c r="AS18" i="1"/>
  <c r="AS20" i="1" s="1"/>
  <c r="AM43" i="1"/>
  <c r="Y23" i="1"/>
  <c r="Y18" i="1"/>
  <c r="X23" i="1"/>
  <c r="X18" i="1"/>
  <c r="W23" i="1"/>
  <c r="W18" i="1"/>
  <c r="V18" i="1"/>
  <c r="V23" i="1"/>
  <c r="U23" i="1"/>
  <c r="U18" i="1"/>
  <c r="T23" i="1"/>
  <c r="T18" i="1"/>
  <c r="S23" i="1"/>
  <c r="S18" i="1"/>
  <c r="R23" i="1"/>
  <c r="R18" i="1"/>
  <c r="Q18" i="1"/>
  <c r="Q23" i="1"/>
  <c r="P23" i="1"/>
  <c r="P18" i="1"/>
  <c r="O23" i="1"/>
  <c r="O18" i="1"/>
  <c r="N18" i="1"/>
  <c r="M18" i="1"/>
  <c r="N23" i="1"/>
  <c r="M23" i="1"/>
  <c r="L23" i="1"/>
  <c r="L18" i="1"/>
  <c r="K23" i="1"/>
  <c r="K18" i="1"/>
  <c r="J23" i="1"/>
  <c r="J18" i="1"/>
  <c r="I23" i="1"/>
  <c r="I18" i="1"/>
  <c r="H23" i="1"/>
  <c r="H18" i="1"/>
  <c r="G18" i="1"/>
  <c r="G23" i="1"/>
  <c r="C30" i="1"/>
  <c r="D30" i="1" s="1"/>
  <c r="E30" i="1" s="1"/>
  <c r="F23" i="1"/>
  <c r="F18" i="1"/>
  <c r="E23" i="1"/>
  <c r="E18" i="1"/>
  <c r="D23" i="1"/>
  <c r="D18" i="1"/>
  <c r="C18" i="1"/>
  <c r="C23" i="1"/>
  <c r="B20" i="1"/>
  <c r="AM45" i="1" l="1"/>
  <c r="AQ44" i="1"/>
  <c r="AR35" i="1"/>
  <c r="AO18" i="1"/>
  <c r="AQ34" i="1"/>
  <c r="AP37" i="1"/>
  <c r="B24" i="1"/>
  <c r="B43" i="1"/>
  <c r="AU24" i="1"/>
  <c r="AU26" i="1" s="1"/>
  <c r="AU28" i="1" s="1"/>
  <c r="AN41" i="1"/>
  <c r="AO36" i="1"/>
  <c r="AO41" i="1"/>
  <c r="AQ18" i="1"/>
  <c r="AP41" i="1"/>
  <c r="AR44" i="1"/>
  <c r="AR34" i="1"/>
  <c r="AP36" i="1"/>
  <c r="AQ37" i="1"/>
  <c r="D20" i="1"/>
  <c r="D43" i="1" s="1"/>
  <c r="AO37" i="1"/>
  <c r="AQ23" i="1"/>
  <c r="AQ41" i="1"/>
  <c r="AP35" i="1"/>
  <c r="AO35" i="1"/>
  <c r="E20" i="1"/>
  <c r="E43" i="1" s="1"/>
  <c r="C20" i="1"/>
  <c r="C43" i="1" s="1"/>
  <c r="O43" i="1"/>
  <c r="AN44" i="1"/>
  <c r="AO34" i="1"/>
  <c r="AO44" i="1"/>
  <c r="AR23" i="1"/>
  <c r="AR41" i="1"/>
  <c r="AP44" i="1"/>
  <c r="AP34" i="1"/>
  <c r="AQ35" i="1"/>
  <c r="AR36" i="1"/>
  <c r="AP23" i="1"/>
  <c r="AN18" i="1"/>
  <c r="H20" i="1"/>
  <c r="H43" i="1" s="1"/>
  <c r="J20" i="1"/>
  <c r="J43" i="1" s="1"/>
  <c r="S20" i="1"/>
  <c r="S43" i="1" s="1"/>
  <c r="U20" i="1"/>
  <c r="U43" i="1" s="1"/>
  <c r="W20" i="1"/>
  <c r="W43" i="1" s="1"/>
  <c r="Y20" i="1"/>
  <c r="Y24" i="1" s="1"/>
  <c r="AO23" i="1"/>
  <c r="L20" i="1"/>
  <c r="L43" i="1" s="1"/>
  <c r="M20" i="1"/>
  <c r="M43" i="1" s="1"/>
  <c r="P20" i="1"/>
  <c r="P43" i="1" s="1"/>
  <c r="AV24" i="1"/>
  <c r="AV26" i="1" s="1"/>
  <c r="AV28" i="1" s="1"/>
  <c r="I20" i="1"/>
  <c r="I43" i="1" s="1"/>
  <c r="N20" i="1"/>
  <c r="N43" i="1" s="1"/>
  <c r="R20" i="1"/>
  <c r="R24" i="1" s="1"/>
  <c r="T20" i="1"/>
  <c r="T43" i="1" s="1"/>
  <c r="X20" i="1"/>
  <c r="X43" i="1" s="1"/>
  <c r="AS24" i="1"/>
  <c r="AS26" i="1" s="1"/>
  <c r="AS28" i="1" s="1"/>
  <c r="AR18" i="1"/>
  <c r="F20" i="1"/>
  <c r="F43" i="1" s="1"/>
  <c r="G20" i="1"/>
  <c r="G24" i="1" s="1"/>
  <c r="K20" i="1"/>
  <c r="K43" i="1" s="1"/>
  <c r="O20" i="1"/>
  <c r="Q20" i="1"/>
  <c r="Q43" i="1" s="1"/>
  <c r="V20" i="1"/>
  <c r="V43" i="1" s="1"/>
  <c r="AT24" i="1"/>
  <c r="AT26" i="1" s="1"/>
  <c r="AT28" i="1" s="1"/>
  <c r="AO20" i="1"/>
  <c r="AO43" i="1" s="1"/>
  <c r="AP20" i="1"/>
  <c r="AP24" i="1" s="1"/>
  <c r="AP26" i="1" s="1"/>
  <c r="AP28" i="1" s="1"/>
  <c r="AO24" i="1"/>
  <c r="AO26" i="1" s="1"/>
  <c r="AO28" i="1" s="1"/>
  <c r="AN20" i="1"/>
  <c r="AN24" i="1" s="1"/>
  <c r="AN26" i="1" s="1"/>
  <c r="AN28" i="1" s="1"/>
  <c r="X24" i="1"/>
  <c r="S24" i="1"/>
  <c r="O24" i="1"/>
  <c r="L24" i="1"/>
  <c r="I24" i="1"/>
  <c r="H24" i="1"/>
  <c r="F24" i="1"/>
  <c r="F30" i="1"/>
  <c r="G30" i="1" s="1"/>
  <c r="H30" i="1" s="1"/>
  <c r="I30" i="1" s="1"/>
  <c r="J30" i="1" s="1"/>
  <c r="K30" i="1" s="1"/>
  <c r="L30" i="1" s="1"/>
  <c r="C24" i="1"/>
  <c r="AN45" i="1" l="1"/>
  <c r="E24" i="1"/>
  <c r="E26" i="1" s="1"/>
  <c r="E28" i="1" s="1"/>
  <c r="T24" i="1"/>
  <c r="AP43" i="1"/>
  <c r="N24" i="1"/>
  <c r="N52" i="1" s="1"/>
  <c r="D24" i="1"/>
  <c r="D26" i="1" s="1"/>
  <c r="R26" i="1"/>
  <c r="R52" i="1"/>
  <c r="R44" i="1"/>
  <c r="Y26" i="1"/>
  <c r="Y28" i="1" s="1"/>
  <c r="Y44" i="1"/>
  <c r="C26" i="1"/>
  <c r="C52" i="1"/>
  <c r="C44" i="1"/>
  <c r="AR20" i="1"/>
  <c r="AR24" i="1" s="1"/>
  <c r="AR26" i="1" s="1"/>
  <c r="AR43" i="1"/>
  <c r="AO45" i="1"/>
  <c r="R43" i="1"/>
  <c r="I26" i="1"/>
  <c r="I44" i="1"/>
  <c r="I52" i="1"/>
  <c r="X26" i="1"/>
  <c r="X44" i="1"/>
  <c r="X52" i="1"/>
  <c r="G26" i="1"/>
  <c r="G52" i="1"/>
  <c r="G44" i="1"/>
  <c r="G43" i="1"/>
  <c r="AQ20" i="1"/>
  <c r="AQ24" i="1" s="1"/>
  <c r="AQ26" i="1" s="1"/>
  <c r="F26" i="1"/>
  <c r="F52" i="1"/>
  <c r="F44" i="1"/>
  <c r="M24" i="1"/>
  <c r="S26" i="1"/>
  <c r="S52" i="1"/>
  <c r="S44" i="1"/>
  <c r="AP45" i="1"/>
  <c r="B26" i="1"/>
  <c r="B52" i="1"/>
  <c r="B44" i="1"/>
  <c r="N26" i="1"/>
  <c r="N28" i="1" s="1"/>
  <c r="H26" i="1"/>
  <c r="H44" i="1"/>
  <c r="H52" i="1"/>
  <c r="T26" i="1"/>
  <c r="T44" i="1"/>
  <c r="T52" i="1"/>
  <c r="Y43" i="1"/>
  <c r="O26" i="1"/>
  <c r="O52" i="1"/>
  <c r="O44" i="1"/>
  <c r="L26" i="1"/>
  <c r="L28" i="1" s="1"/>
  <c r="L29" i="1" s="1"/>
  <c r="L44" i="1"/>
  <c r="L52" i="1"/>
  <c r="AN43" i="1"/>
  <c r="G28" i="1"/>
  <c r="F28" i="1"/>
  <c r="O28" i="1"/>
  <c r="Q24" i="1"/>
  <c r="W24" i="1"/>
  <c r="R28" i="1"/>
  <c r="S28" i="1"/>
  <c r="U24" i="1"/>
  <c r="J24" i="1"/>
  <c r="I28" i="1"/>
  <c r="V24" i="1"/>
  <c r="K24" i="1"/>
  <c r="P24" i="1"/>
  <c r="M30" i="1"/>
  <c r="E52" i="1" l="1"/>
  <c r="D52" i="1"/>
  <c r="E44" i="1"/>
  <c r="N44" i="1"/>
  <c r="D44" i="1"/>
  <c r="AQ43" i="1"/>
  <c r="N50" i="1"/>
  <c r="N49" i="1"/>
  <c r="L49" i="1"/>
  <c r="L50" i="1"/>
  <c r="R50" i="1"/>
  <c r="R49" i="1"/>
  <c r="O50" i="1"/>
  <c r="O49" i="1"/>
  <c r="H51" i="1"/>
  <c r="H45" i="1"/>
  <c r="C45" i="1"/>
  <c r="C51" i="1"/>
  <c r="P26" i="1"/>
  <c r="P44" i="1"/>
  <c r="P52" i="1"/>
  <c r="I29" i="1"/>
  <c r="I50" i="1"/>
  <c r="I49" i="1"/>
  <c r="J26" i="1"/>
  <c r="J52" i="1"/>
  <c r="J44" i="1"/>
  <c r="S50" i="1"/>
  <c r="S49" i="1"/>
  <c r="W26" i="1"/>
  <c r="W52" i="1"/>
  <c r="W44" i="1"/>
  <c r="F50" i="1"/>
  <c r="F49" i="1"/>
  <c r="O45" i="1"/>
  <c r="O51" i="1"/>
  <c r="T51" i="1"/>
  <c r="T45" i="1"/>
  <c r="S45" i="1"/>
  <c r="S51" i="1"/>
  <c r="F45" i="1"/>
  <c r="F51" i="1"/>
  <c r="I45" i="1"/>
  <c r="I51" i="1"/>
  <c r="AR28" i="1"/>
  <c r="AR45" i="1"/>
  <c r="F29" i="1"/>
  <c r="K26" i="1"/>
  <c r="K52" i="1"/>
  <c r="K44" i="1"/>
  <c r="E29" i="1"/>
  <c r="E50" i="1"/>
  <c r="E49" i="1"/>
  <c r="U26" i="1"/>
  <c r="U44" i="1"/>
  <c r="U52" i="1"/>
  <c r="Q26" i="1"/>
  <c r="Q44" i="1"/>
  <c r="Q52" i="1"/>
  <c r="C28" i="1"/>
  <c r="E45" i="1"/>
  <c r="E51" i="1"/>
  <c r="B45" i="1"/>
  <c r="B51" i="1"/>
  <c r="B28" i="1"/>
  <c r="D51" i="1"/>
  <c r="D45" i="1"/>
  <c r="M26" i="1"/>
  <c r="M44" i="1"/>
  <c r="M52" i="1"/>
  <c r="X51" i="1"/>
  <c r="X45" i="1"/>
  <c r="R45" i="1"/>
  <c r="R51" i="1"/>
  <c r="V26" i="1"/>
  <c r="V52" i="1"/>
  <c r="V44" i="1"/>
  <c r="H28" i="1"/>
  <c r="D28" i="1"/>
  <c r="X28" i="1"/>
  <c r="T28" i="1"/>
  <c r="G29" i="1"/>
  <c r="G50" i="1"/>
  <c r="G49" i="1"/>
  <c r="L51" i="1"/>
  <c r="L45" i="1"/>
  <c r="N45" i="1"/>
  <c r="N51" i="1"/>
  <c r="AQ28" i="1"/>
  <c r="AQ45" i="1"/>
  <c r="G45" i="1"/>
  <c r="G51" i="1"/>
  <c r="Y45" i="1"/>
  <c r="Y51" i="1"/>
  <c r="V28" i="1"/>
  <c r="K28" i="1"/>
  <c r="Q28" i="1"/>
  <c r="U28" i="1"/>
  <c r="J28" i="1"/>
  <c r="W28" i="1"/>
  <c r="N30" i="1"/>
  <c r="N29" i="1" s="1"/>
  <c r="U50" i="1" l="1"/>
  <c r="U49" i="1"/>
  <c r="H29" i="1"/>
  <c r="H49" i="1"/>
  <c r="H50" i="1"/>
  <c r="P51" i="1"/>
  <c r="P45" i="1"/>
  <c r="W50" i="1"/>
  <c r="W49" i="1"/>
  <c r="Q50" i="1"/>
  <c r="Q49" i="1"/>
  <c r="T49" i="1"/>
  <c r="T50" i="1"/>
  <c r="U45" i="1"/>
  <c r="U51" i="1"/>
  <c r="W45" i="1"/>
  <c r="W51" i="1"/>
  <c r="J29" i="1"/>
  <c r="J50" i="1"/>
  <c r="J49" i="1"/>
  <c r="K29" i="1"/>
  <c r="K50" i="1"/>
  <c r="K49" i="1"/>
  <c r="X49" i="1"/>
  <c r="X50" i="1"/>
  <c r="B50" i="1"/>
  <c r="B49" i="1"/>
  <c r="B29" i="1"/>
  <c r="Q45" i="1"/>
  <c r="Q51" i="1"/>
  <c r="J45" i="1"/>
  <c r="J51" i="1"/>
  <c r="P28" i="1"/>
  <c r="V50" i="1"/>
  <c r="V49" i="1"/>
  <c r="D29" i="1"/>
  <c r="D49" i="1"/>
  <c r="D50" i="1"/>
  <c r="V45" i="1"/>
  <c r="V51" i="1"/>
  <c r="M45" i="1"/>
  <c r="M51" i="1"/>
  <c r="M28" i="1"/>
  <c r="C29" i="1"/>
  <c r="C50" i="1"/>
  <c r="C49" i="1"/>
  <c r="K45" i="1"/>
  <c r="K51" i="1"/>
  <c r="O30" i="1"/>
  <c r="O29" i="1" s="1"/>
  <c r="P49" i="1" l="1"/>
  <c r="P50" i="1"/>
  <c r="M50" i="1"/>
  <c r="M49" i="1"/>
  <c r="M29" i="1"/>
  <c r="P30" i="1"/>
  <c r="P29" i="1" s="1"/>
  <c r="Q30" i="1" l="1"/>
  <c r="Q29" i="1" s="1"/>
  <c r="R30" i="1" l="1"/>
  <c r="R29" i="1" s="1"/>
  <c r="S30" i="1" l="1"/>
  <c r="S29" i="1" s="1"/>
  <c r="T30" i="1" l="1"/>
  <c r="T29" i="1" s="1"/>
  <c r="U30" i="1" l="1"/>
  <c r="U29" i="1" s="1"/>
  <c r="V30" i="1" l="1"/>
  <c r="V29" i="1" s="1"/>
  <c r="W30" i="1" l="1"/>
  <c r="X30" i="1" l="1"/>
  <c r="W29" i="1"/>
  <c r="X29" i="1" l="1"/>
  <c r="Y29" i="1" l="1"/>
</calcChain>
</file>

<file path=xl/sharedStrings.xml><?xml version="1.0" encoding="utf-8"?>
<sst xmlns="http://schemas.openxmlformats.org/spreadsheetml/2006/main" count="546" uniqueCount="472">
  <si>
    <t>Price</t>
  </si>
  <si>
    <t>Shares</t>
  </si>
  <si>
    <t>MC</t>
  </si>
  <si>
    <t>Cash</t>
  </si>
  <si>
    <t>Debt</t>
  </si>
  <si>
    <t>EV</t>
  </si>
  <si>
    <t>Americas</t>
  </si>
  <si>
    <t>Main</t>
  </si>
  <si>
    <t>Europe</t>
  </si>
  <si>
    <t>China</t>
  </si>
  <si>
    <t>Japan</t>
  </si>
  <si>
    <t>APAC</t>
  </si>
  <si>
    <t>HoloLens</t>
  </si>
  <si>
    <t>QuantumPad</t>
  </si>
  <si>
    <t>NanoBot</t>
  </si>
  <si>
    <t>EnergyCore</t>
  </si>
  <si>
    <t>CloudMatrix</t>
  </si>
  <si>
    <t>UnitPrice</t>
  </si>
  <si>
    <t>Products</t>
  </si>
  <si>
    <t>Revenue</t>
  </si>
  <si>
    <t>COGS</t>
  </si>
  <si>
    <t>Gross Profit</t>
  </si>
  <si>
    <t>R&amp;D</t>
  </si>
  <si>
    <t>SGA</t>
  </si>
  <si>
    <t>OpEx</t>
  </si>
  <si>
    <t>OpInc</t>
  </si>
  <si>
    <t>Interest</t>
  </si>
  <si>
    <t>Pretax Income</t>
  </si>
  <si>
    <t>Taxes</t>
  </si>
  <si>
    <t>Net Income</t>
  </si>
  <si>
    <t>EPS</t>
  </si>
  <si>
    <t>Revenue y/y</t>
  </si>
  <si>
    <t>Y1Q1</t>
  </si>
  <si>
    <t>Y1Q2</t>
  </si>
  <si>
    <t>Y1Q3</t>
  </si>
  <si>
    <t>Y1Q4</t>
  </si>
  <si>
    <t>ASP</t>
  </si>
  <si>
    <t>Mac</t>
  </si>
  <si>
    <t>iPad</t>
  </si>
  <si>
    <t>Wearables</t>
  </si>
  <si>
    <t>Services Margin</t>
  </si>
  <si>
    <t>Products Margin</t>
  </si>
  <si>
    <t>Operating Margin</t>
  </si>
  <si>
    <t>Net Cash</t>
  </si>
  <si>
    <t>VTR</t>
  </si>
  <si>
    <t>PP&amp;E</t>
  </si>
  <si>
    <t>ONCL</t>
  </si>
  <si>
    <t>SE</t>
  </si>
  <si>
    <t>Model NI</t>
  </si>
  <si>
    <t>Reported NI</t>
  </si>
  <si>
    <t>SEC</t>
  </si>
  <si>
    <t>Other</t>
  </si>
  <si>
    <t>WC</t>
  </si>
  <si>
    <t>CFO</t>
  </si>
  <si>
    <t>CapEx</t>
  </si>
  <si>
    <t>Explanations of Each Part</t>
  </si>
  <si>
    <r>
      <t>1. Americas</t>
    </r>
    <r>
      <rPr>
        <sz val="11"/>
        <color theme="1"/>
        <rFont val="Calibri"/>
        <family val="2"/>
        <scheme val="minor"/>
      </rPr>
      <t xml:space="preserve">: </t>
    </r>
  </si>
  <si>
    <t>Revenue or sales from North, Central, and South America.</t>
  </si>
  <si>
    <r>
      <t>2. Europe</t>
    </r>
    <r>
      <rPr>
        <sz val="11"/>
        <color theme="1"/>
        <rFont val="Calibri"/>
        <family val="2"/>
        <scheme val="minor"/>
      </rPr>
      <t xml:space="preserve">: </t>
    </r>
  </si>
  <si>
    <t>Revenue or sales from European markets.</t>
  </si>
  <si>
    <r>
      <t>3. China</t>
    </r>
    <r>
      <rPr>
        <sz val="11"/>
        <color theme="1"/>
        <rFont val="Calibri"/>
        <family val="2"/>
        <scheme val="minor"/>
      </rPr>
      <t xml:space="preserve">: </t>
    </r>
  </si>
  <si>
    <t>Revenue or sales specifically from China.</t>
  </si>
  <si>
    <r>
      <t>4. Japan</t>
    </r>
    <r>
      <rPr>
        <sz val="11"/>
        <color theme="1"/>
        <rFont val="Calibri"/>
        <family val="2"/>
        <scheme val="minor"/>
      </rPr>
      <t xml:space="preserve">: </t>
    </r>
  </si>
  <si>
    <t>Revenue or sales from Japan.</t>
  </si>
  <si>
    <r>
      <t>5. APAC</t>
    </r>
    <r>
      <rPr>
        <sz val="11"/>
        <color theme="1"/>
        <rFont val="Calibri"/>
        <family val="2"/>
        <scheme val="minor"/>
      </rPr>
      <t xml:space="preserve">: </t>
    </r>
  </si>
  <si>
    <t>Revenue or sales from the Asia-Pacific region (excluding Japan and China).</t>
  </si>
  <si>
    <r>
      <t>6. iPhone Units</t>
    </r>
    <r>
      <rPr>
        <sz val="11"/>
        <color theme="1"/>
        <rFont val="Calibri"/>
        <family val="2"/>
        <scheme val="minor"/>
      </rPr>
      <t xml:space="preserve">: </t>
    </r>
  </si>
  <si>
    <t>Number of iPhone units sold (to be replaced with a generic product for a different company).</t>
  </si>
  <si>
    <r>
      <t>7. ASP</t>
    </r>
    <r>
      <rPr>
        <sz val="11"/>
        <color theme="1"/>
        <rFont val="Calibri"/>
        <family val="2"/>
        <scheme val="minor"/>
      </rPr>
      <t xml:space="preserve">: </t>
    </r>
  </si>
  <si>
    <t>Average Selling Price, the average price at which products are sold.</t>
  </si>
  <si>
    <r>
      <t>8. Mac</t>
    </r>
    <r>
      <rPr>
        <sz val="11"/>
        <color theme="1"/>
        <rFont val="Calibri"/>
        <family val="2"/>
        <scheme val="minor"/>
      </rPr>
      <t xml:space="preserve">: </t>
    </r>
  </si>
  <si>
    <t>Revenue or units sold for Mac computers (to be replaced with a generic product).</t>
  </si>
  <si>
    <r>
      <t>9. iPad</t>
    </r>
    <r>
      <rPr>
        <sz val="11"/>
        <color theme="1"/>
        <rFont val="Calibri"/>
        <family val="2"/>
        <scheme val="minor"/>
      </rPr>
      <t xml:space="preserve">: </t>
    </r>
  </si>
  <si>
    <t>Revenue or units sold for iPads (to be replaced with a generic product).</t>
  </si>
  <si>
    <r>
      <t>10. Wearables</t>
    </r>
    <r>
      <rPr>
        <sz val="11"/>
        <color theme="1"/>
        <rFont val="Calibri"/>
        <family val="2"/>
        <scheme val="minor"/>
      </rPr>
      <t xml:space="preserve">: </t>
    </r>
  </si>
  <si>
    <t>Revenue from wearable tech (e.g., smartwatches; to be replaced with a generic product).</t>
  </si>
  <si>
    <r>
      <t>11. Services</t>
    </r>
    <r>
      <rPr>
        <sz val="11"/>
        <color theme="1"/>
        <rFont val="Calibri"/>
        <family val="2"/>
        <scheme val="minor"/>
      </rPr>
      <t xml:space="preserve">: </t>
    </r>
  </si>
  <si>
    <t>Revenue from service offerings (e.g., subscriptions, cloud services).</t>
  </si>
  <si>
    <r>
      <t>12. Revenue</t>
    </r>
    <r>
      <rPr>
        <sz val="11"/>
        <color theme="1"/>
        <rFont val="Calibri"/>
        <family val="2"/>
        <scheme val="minor"/>
      </rPr>
      <t xml:space="preserve">: </t>
    </r>
  </si>
  <si>
    <t>Total income from all sales and services.</t>
  </si>
  <si>
    <r>
      <t>13. COP</t>
    </r>
    <r>
      <rPr>
        <sz val="11"/>
        <color theme="1"/>
        <rFont val="Calibri"/>
        <family val="2"/>
        <scheme val="minor"/>
      </rPr>
      <t xml:space="preserve">: </t>
    </r>
  </si>
  <si>
    <t>Cost of Products, the direct cost to produce goods sold.</t>
  </si>
  <si>
    <r>
      <t>14. COGS</t>
    </r>
    <r>
      <rPr>
        <sz val="11"/>
        <color theme="1"/>
        <rFont val="Calibri"/>
        <family val="2"/>
        <scheme val="minor"/>
      </rPr>
      <t xml:space="preserve">: </t>
    </r>
  </si>
  <si>
    <t>Cost of Goods Sold, total cost of producing goods, including materials and labor.</t>
  </si>
  <si>
    <r>
      <t>15. Gross Profit</t>
    </r>
    <r>
      <rPr>
        <sz val="11"/>
        <color theme="1"/>
        <rFont val="Calibri"/>
        <family val="2"/>
        <scheme val="minor"/>
      </rPr>
      <t>:</t>
    </r>
  </si>
  <si>
    <t xml:space="preserve"> Revenue minus COGS, showing profit before operating expenses.</t>
  </si>
  <si>
    <r>
      <t>16. R&amp;D</t>
    </r>
    <r>
      <rPr>
        <sz val="11"/>
        <color theme="1"/>
        <rFont val="Calibri"/>
        <family val="2"/>
        <scheme val="minor"/>
      </rPr>
      <t xml:space="preserve">: </t>
    </r>
  </si>
  <si>
    <t>Research and Development expenses, costs for innovation and product development.</t>
  </si>
  <si>
    <r>
      <t>17. SGA</t>
    </r>
    <r>
      <rPr>
        <sz val="11"/>
        <color theme="1"/>
        <rFont val="Calibri"/>
        <family val="2"/>
        <scheme val="minor"/>
      </rPr>
      <t xml:space="preserve">: </t>
    </r>
  </si>
  <si>
    <t>Selling, General, and Administrative expenses, overhead costs like marketing and salaries.</t>
  </si>
  <si>
    <r>
      <t>18. OpEx</t>
    </r>
    <r>
      <rPr>
        <sz val="11"/>
        <color theme="1"/>
        <rFont val="Calibri"/>
        <family val="2"/>
        <scheme val="minor"/>
      </rPr>
      <t xml:space="preserve">: </t>
    </r>
  </si>
  <si>
    <t>Operating Expenses, total of R&amp;D and SGA.</t>
  </si>
  <si>
    <r>
      <t>19. OpInc</t>
    </r>
    <r>
      <rPr>
        <sz val="11"/>
        <color theme="1"/>
        <rFont val="Calibri"/>
        <family val="2"/>
        <scheme val="minor"/>
      </rPr>
      <t>:</t>
    </r>
  </si>
  <si>
    <t xml:space="preserve"> Operating Income, gross profit minus operating expenses.</t>
  </si>
  <si>
    <r>
      <t>20. Interest</t>
    </r>
    <r>
      <rPr>
        <sz val="11"/>
        <color theme="1"/>
        <rFont val="Calibri"/>
        <family val="2"/>
        <scheme val="minor"/>
      </rPr>
      <t xml:space="preserve">: </t>
    </r>
  </si>
  <si>
    <t>Interest expenses on debt.</t>
  </si>
  <si>
    <r>
      <t>21. PretaxIncome</t>
    </r>
    <r>
      <rPr>
        <sz val="11"/>
        <color theme="1"/>
        <rFont val="Calibri"/>
        <family val="2"/>
        <scheme val="minor"/>
      </rPr>
      <t xml:space="preserve">: </t>
    </r>
  </si>
  <si>
    <t>Income before taxes, after subtracting interest from operating income.</t>
  </si>
  <si>
    <r>
      <t>22. Taxes</t>
    </r>
    <r>
      <rPr>
        <sz val="11"/>
        <color theme="1"/>
        <rFont val="Calibri"/>
        <family val="2"/>
        <scheme val="minor"/>
      </rPr>
      <t xml:space="preserve">: </t>
    </r>
  </si>
  <si>
    <t>Tax expenses paid.</t>
  </si>
  <si>
    <r>
      <t>23. Net Income</t>
    </r>
    <r>
      <rPr>
        <sz val="11"/>
        <color theme="1"/>
        <rFont val="Calibri"/>
        <family val="2"/>
        <scheme val="minor"/>
      </rPr>
      <t xml:space="preserve">: </t>
    </r>
  </si>
  <si>
    <t>Profit after taxes, the final earnings.</t>
  </si>
  <si>
    <r>
      <t>24. EPS</t>
    </r>
    <r>
      <rPr>
        <sz val="11"/>
        <color theme="1"/>
        <rFont val="Calibri"/>
        <family val="2"/>
        <scheme val="minor"/>
      </rPr>
      <t xml:space="preserve">: </t>
    </r>
  </si>
  <si>
    <t>Earnings Per Share, net income divided by outstanding shares.</t>
  </si>
  <si>
    <r>
      <t>25. Shares</t>
    </r>
    <r>
      <rPr>
        <sz val="11"/>
        <color theme="1"/>
        <rFont val="Calibri"/>
        <family val="2"/>
        <scheme val="minor"/>
      </rPr>
      <t xml:space="preserve">: </t>
    </r>
  </si>
  <si>
    <t>Number of outstanding shares of the company.</t>
  </si>
  <si>
    <r>
      <t>26. iPhone y/y</t>
    </r>
    <r>
      <rPr>
        <sz val="11"/>
        <color theme="1"/>
        <rFont val="Calibri"/>
        <family val="2"/>
        <scheme val="minor"/>
      </rPr>
      <t xml:space="preserve">: </t>
    </r>
  </si>
  <si>
    <t>Year-over-year growth rate for iPhone sales (to be replaced with a generic product).</t>
  </si>
  <si>
    <r>
      <t>27. Services y/y</t>
    </r>
    <r>
      <rPr>
        <sz val="11"/>
        <color theme="1"/>
        <rFont val="Calibri"/>
        <family val="2"/>
        <scheme val="minor"/>
      </rPr>
      <t xml:space="preserve">: </t>
    </r>
  </si>
  <si>
    <t>Year-over-year growth rate for services revenue.</t>
  </si>
  <si>
    <r>
      <t>28. Gross Margin</t>
    </r>
    <r>
      <rPr>
        <sz val="11"/>
        <color theme="1"/>
        <rFont val="Calibri"/>
        <family val="2"/>
        <scheme val="minor"/>
      </rPr>
      <t xml:space="preserve">: </t>
    </r>
  </si>
  <si>
    <t>Gross profit as a percentage of revenue, showing profitability.</t>
  </si>
  <si>
    <r>
      <t>29. Services Margin</t>
    </r>
    <r>
      <rPr>
        <sz val="11"/>
        <color theme="1"/>
        <rFont val="Calibri"/>
        <family val="2"/>
        <scheme val="minor"/>
      </rPr>
      <t xml:space="preserve">: </t>
    </r>
  </si>
  <si>
    <t>Profit margin specifically for services.</t>
  </si>
  <si>
    <r>
      <t>30. Products Margin</t>
    </r>
    <r>
      <rPr>
        <sz val="11"/>
        <color theme="1"/>
        <rFont val="Calibri"/>
        <family val="2"/>
        <scheme val="minor"/>
      </rPr>
      <t xml:space="preserve">: </t>
    </r>
  </si>
  <si>
    <t>Profit margin for physical products.</t>
  </si>
  <si>
    <r>
      <t>31. Operating Margin</t>
    </r>
    <r>
      <rPr>
        <sz val="11"/>
        <color theme="1"/>
        <rFont val="Calibri"/>
        <family val="2"/>
        <scheme val="minor"/>
      </rPr>
      <t xml:space="preserve">: </t>
    </r>
  </si>
  <si>
    <t>Operating income as a percentage of revenue.</t>
  </si>
  <si>
    <r>
      <t>32. Tax Rate</t>
    </r>
    <r>
      <rPr>
        <sz val="11"/>
        <color theme="1"/>
        <rFont val="Calibri"/>
        <family val="2"/>
        <scheme val="minor"/>
      </rPr>
      <t xml:space="preserve">: </t>
    </r>
  </si>
  <si>
    <t>Percentage of pretax income paid as taxes.</t>
  </si>
  <si>
    <r>
      <t>33. EPS y/y</t>
    </r>
    <r>
      <rPr>
        <sz val="11"/>
        <color theme="1"/>
        <rFont val="Calibri"/>
        <family val="2"/>
        <scheme val="minor"/>
      </rPr>
      <t xml:space="preserve">: </t>
    </r>
  </si>
  <si>
    <t>Year-over-year growth rate for EPS.</t>
  </si>
  <si>
    <r>
      <t>34. Employees</t>
    </r>
    <r>
      <rPr>
        <sz val="11"/>
        <color theme="1"/>
        <rFont val="Calibri"/>
        <family val="2"/>
        <scheme val="minor"/>
      </rPr>
      <t>:</t>
    </r>
  </si>
  <si>
    <t xml:space="preserve"> Number of employees in the company.</t>
  </si>
  <si>
    <r>
      <t>35. Net Cash</t>
    </r>
    <r>
      <rPr>
        <sz val="11"/>
        <color theme="1"/>
        <rFont val="Calibri"/>
        <family val="2"/>
        <scheme val="minor"/>
      </rPr>
      <t xml:space="preserve">: </t>
    </r>
  </si>
  <si>
    <t>Cash minus debt, showing liquidity.</t>
  </si>
  <si>
    <r>
      <t>36. Cash</t>
    </r>
    <r>
      <rPr>
        <sz val="11"/>
        <color theme="1"/>
        <rFont val="Calibri"/>
        <family val="2"/>
        <scheme val="minor"/>
      </rPr>
      <t xml:space="preserve">: </t>
    </r>
  </si>
  <si>
    <t>Total cash reserves.</t>
  </si>
  <si>
    <r>
      <t>37. AR</t>
    </r>
    <r>
      <rPr>
        <sz val="11"/>
        <color theme="1"/>
        <rFont val="Calibri"/>
        <family val="2"/>
        <scheme val="minor"/>
      </rPr>
      <t xml:space="preserve">: </t>
    </r>
  </si>
  <si>
    <t>Accounts Receivable, money owed to the company by customers.</t>
  </si>
  <si>
    <r>
      <t>38. Inventories</t>
    </r>
    <r>
      <rPr>
        <sz val="11"/>
        <color theme="1"/>
        <rFont val="Calibri"/>
        <family val="2"/>
        <scheme val="minor"/>
      </rPr>
      <t xml:space="preserve">: </t>
    </r>
  </si>
  <si>
    <t>Value of unsold goods or products in stock.</t>
  </si>
  <si>
    <r>
      <t>39. VTR</t>
    </r>
    <r>
      <rPr>
        <sz val="11"/>
        <color theme="1"/>
        <rFont val="Calibri"/>
        <family val="2"/>
        <scheme val="minor"/>
      </rPr>
      <t xml:space="preserve">: </t>
    </r>
  </si>
  <si>
    <t>Likely "Value to Risk," a risk management metric (context unclear).</t>
  </si>
  <si>
    <r>
      <t>40. OCA</t>
    </r>
    <r>
      <rPr>
        <sz val="11"/>
        <color theme="1"/>
        <rFont val="Calibri"/>
        <family val="2"/>
        <scheme val="minor"/>
      </rPr>
      <t xml:space="preserve">: </t>
    </r>
  </si>
  <si>
    <t>Other Current Assets, short-term assets like prepaid expenses.</t>
  </si>
  <si>
    <r>
      <t>41. PP&amp;E</t>
    </r>
    <r>
      <rPr>
        <sz val="11"/>
        <color theme="1"/>
        <rFont val="Calibri"/>
        <family val="2"/>
        <scheme val="minor"/>
      </rPr>
      <t xml:space="preserve">: </t>
    </r>
  </si>
  <si>
    <t>Property, Plant, and Equipment, value of physical assets.</t>
  </si>
  <si>
    <r>
      <t>42. ONCA</t>
    </r>
    <r>
      <rPr>
        <sz val="11"/>
        <color theme="1"/>
        <rFont val="Calibri"/>
        <family val="2"/>
        <scheme val="minor"/>
      </rPr>
      <t xml:space="preserve">: </t>
    </r>
  </si>
  <si>
    <t>Other Non-Current Assets, long-term assets like patents.</t>
  </si>
  <si>
    <r>
      <t>43. Assets</t>
    </r>
    <r>
      <rPr>
        <sz val="11"/>
        <color theme="1"/>
        <rFont val="Calibri"/>
        <family val="2"/>
        <scheme val="minor"/>
      </rPr>
      <t xml:space="preserve">: </t>
    </r>
  </si>
  <si>
    <t>Total assets, the sum of all company resources.</t>
  </si>
  <si>
    <r>
      <t>44. AP</t>
    </r>
    <r>
      <rPr>
        <sz val="11"/>
        <color theme="1"/>
        <rFont val="Calibri"/>
        <family val="2"/>
        <scheme val="minor"/>
      </rPr>
      <t xml:space="preserve">: </t>
    </r>
  </si>
  <si>
    <t>Accounts Payable, money the company owes to suppliers.</t>
  </si>
  <si>
    <r>
      <t>45. OCL</t>
    </r>
    <r>
      <rPr>
        <sz val="11"/>
        <color theme="1"/>
        <rFont val="Calibri"/>
        <family val="2"/>
        <scheme val="minor"/>
      </rPr>
      <t xml:space="preserve">: </t>
    </r>
  </si>
  <si>
    <t>Other Current Liabilities, short-term debts or obligations.</t>
  </si>
  <si>
    <r>
      <t>46. DR</t>
    </r>
    <r>
      <rPr>
        <sz val="11"/>
        <color theme="1"/>
        <rFont val="Calibri"/>
        <family val="2"/>
        <scheme val="minor"/>
      </rPr>
      <t xml:space="preserve">: </t>
    </r>
  </si>
  <si>
    <t>Deferred Revenue, payments received in advance for future goods/services.</t>
  </si>
  <si>
    <r>
      <t>47. Debt</t>
    </r>
    <r>
      <rPr>
        <sz val="11"/>
        <color theme="1"/>
        <rFont val="Calibri"/>
        <family val="2"/>
        <scheme val="minor"/>
      </rPr>
      <t xml:space="preserve">: </t>
    </r>
  </si>
  <si>
    <t>Total debt owed by the company.</t>
  </si>
  <si>
    <r>
      <t>48. ONCL</t>
    </r>
    <r>
      <rPr>
        <sz val="11"/>
        <color theme="1"/>
        <rFont val="Calibri"/>
        <family val="2"/>
        <scheme val="minor"/>
      </rPr>
      <t xml:space="preserve">: </t>
    </r>
  </si>
  <si>
    <t>Other Non-Current Liabilities, long-term obligations.</t>
  </si>
  <si>
    <r>
      <t>49. SE</t>
    </r>
    <r>
      <rPr>
        <sz val="11"/>
        <color theme="1"/>
        <rFont val="Calibri"/>
        <family val="2"/>
        <scheme val="minor"/>
      </rPr>
      <t xml:space="preserve">: </t>
    </r>
  </si>
  <si>
    <t>Shareholders’ Equity, the company’s net worth for shareholders.</t>
  </si>
  <si>
    <r>
      <t>50. L+E</t>
    </r>
    <r>
      <rPr>
        <sz val="11"/>
        <color theme="1"/>
        <rFont val="Calibri"/>
        <family val="2"/>
        <scheme val="minor"/>
      </rPr>
      <t xml:space="preserve">: </t>
    </r>
  </si>
  <si>
    <t>Liabilities plus Equity, the total balance sheet value.</t>
  </si>
  <si>
    <r>
      <t>51. Model NI</t>
    </r>
    <r>
      <rPr>
        <sz val="11"/>
        <color theme="1"/>
        <rFont val="Calibri"/>
        <family val="2"/>
        <scheme val="minor"/>
      </rPr>
      <t xml:space="preserve">: </t>
    </r>
  </si>
  <si>
    <t>Modeled Net Income, a projected or estimated net income.</t>
  </si>
  <si>
    <r>
      <t>52. Reported NI</t>
    </r>
    <r>
      <rPr>
        <sz val="11"/>
        <color theme="1"/>
        <rFont val="Calibri"/>
        <family val="2"/>
        <scheme val="minor"/>
      </rPr>
      <t xml:space="preserve">: </t>
    </r>
  </si>
  <si>
    <t>Actual Net Income as reported in financial statements.</t>
  </si>
  <si>
    <t>Depreciation, Amortization, and other adjustments (context unclear).</t>
  </si>
  <si>
    <r>
      <t>55. Other</t>
    </r>
    <r>
      <rPr>
        <sz val="11"/>
        <color theme="1"/>
        <rFont val="Calibri"/>
        <family val="2"/>
        <scheme val="minor"/>
      </rPr>
      <t xml:space="preserve">: </t>
    </r>
  </si>
  <si>
    <t>Miscellaneous financial data.</t>
  </si>
  <si>
    <r>
      <t>56. WC</t>
    </r>
    <r>
      <rPr>
        <sz val="11"/>
        <color theme="1"/>
        <rFont val="Calibri"/>
        <family val="2"/>
        <scheme val="minor"/>
      </rPr>
      <t xml:space="preserve">: </t>
    </r>
  </si>
  <si>
    <t>Working Capital, cash available for daily operations.</t>
  </si>
  <si>
    <r>
      <t>57. CFO</t>
    </r>
    <r>
      <rPr>
        <sz val="11"/>
        <color theme="1"/>
        <rFont val="Calibri"/>
        <family val="2"/>
        <scheme val="minor"/>
      </rPr>
      <t xml:space="preserve">: </t>
    </r>
  </si>
  <si>
    <t>Cash Flow from Operations, cash generated from core business activities.</t>
  </si>
  <si>
    <r>
      <t>58. CapEx</t>
    </r>
    <r>
      <rPr>
        <sz val="11"/>
        <color theme="1"/>
        <rFont val="Calibri"/>
        <family val="2"/>
        <scheme val="minor"/>
      </rPr>
      <t xml:space="preserve">: </t>
    </r>
  </si>
  <si>
    <t>Capital Expenditure, spending on assets like equipment.</t>
  </si>
  <si>
    <r>
      <t>59. CapEx</t>
    </r>
    <r>
      <rPr>
        <sz val="11"/>
        <color theme="1"/>
        <rFont val="Calibri"/>
        <family val="2"/>
        <scheme val="minor"/>
      </rPr>
      <t xml:space="preserve">: </t>
    </r>
  </si>
  <si>
    <t>Repeated, likely emphasizing capital spending trends.</t>
  </si>
  <si>
    <r>
      <t>60. Other</t>
    </r>
    <r>
      <rPr>
        <sz val="11"/>
        <color theme="1"/>
        <rFont val="Calibri"/>
        <family val="2"/>
        <scheme val="minor"/>
      </rPr>
      <t xml:space="preserve">: </t>
    </r>
  </si>
  <si>
    <t>Repeated, for additional miscellaneous financial data.</t>
  </si>
  <si>
    <r>
      <t>61. CFFI</t>
    </r>
    <r>
      <rPr>
        <sz val="11"/>
        <color theme="1"/>
        <rFont val="Calibri"/>
        <family val="2"/>
        <scheme val="minor"/>
      </rPr>
      <t xml:space="preserve">: </t>
    </r>
  </si>
  <si>
    <t>Cash Flow from Financing and Investing, cash movements from investments or loans.</t>
  </si>
  <si>
    <r>
      <t>62. ESOP Tax</t>
    </r>
    <r>
      <rPr>
        <sz val="11"/>
        <color theme="1"/>
        <rFont val="Calibri"/>
        <family val="2"/>
        <scheme val="minor"/>
      </rPr>
      <t xml:space="preserve">: </t>
    </r>
  </si>
  <si>
    <t>Tax related to Employee Stock Ownership Plans.</t>
  </si>
  <si>
    <r>
      <t>63. Dividends</t>
    </r>
    <r>
      <rPr>
        <sz val="11"/>
        <color theme="1"/>
        <rFont val="Calibri"/>
        <family val="2"/>
        <scheme val="minor"/>
      </rPr>
      <t xml:space="preserve">: </t>
    </r>
  </si>
  <si>
    <t>Payments made to shareholders.</t>
  </si>
  <si>
    <r>
      <t>64. Buybacks</t>
    </r>
    <r>
      <rPr>
        <sz val="11"/>
        <color theme="1"/>
        <rFont val="Calibri"/>
        <family val="2"/>
        <scheme val="minor"/>
      </rPr>
      <t xml:space="preserve">: </t>
    </r>
  </si>
  <si>
    <t>Money spent on repurchasing company shares.</t>
  </si>
  <si>
    <r>
      <t>65. Debt</t>
    </r>
    <r>
      <rPr>
        <sz val="11"/>
        <color theme="1"/>
        <rFont val="Calibri"/>
        <family val="2"/>
        <scheme val="minor"/>
      </rPr>
      <t xml:space="preserve">: </t>
    </r>
  </si>
  <si>
    <t>Repeated, possibly focusing on debt trends.</t>
  </si>
  <si>
    <r>
      <t>66. CFO</t>
    </r>
    <r>
      <rPr>
        <sz val="11"/>
        <color theme="1"/>
        <rFont val="Calibri"/>
        <family val="2"/>
        <scheme val="minor"/>
      </rPr>
      <t xml:space="preserve">: </t>
    </r>
  </si>
  <si>
    <t>Repeated, likely emphasizing cash flow trends.</t>
  </si>
  <si>
    <r>
      <t>67. CIC</t>
    </r>
    <r>
      <rPr>
        <sz val="11"/>
        <color theme="1"/>
        <rFont val="Calibri"/>
        <family val="2"/>
        <scheme val="minor"/>
      </rPr>
      <t xml:space="preserve">: </t>
    </r>
  </si>
  <si>
    <t>Possibly "Cash in Circulation" or another financial metric.</t>
  </si>
  <si>
    <r>
      <t>68. FCI</t>
    </r>
    <r>
      <rPr>
        <sz val="11"/>
        <color theme="1"/>
        <rFont val="Calibri"/>
        <family val="2"/>
        <scheme val="minor"/>
      </rPr>
      <t xml:space="preserve">: </t>
    </r>
  </si>
  <si>
    <t>Likely "Fixed Capital Investment," investments in fixed assets.</t>
  </si>
  <si>
    <r>
      <t>69. FCF</t>
    </r>
    <r>
      <rPr>
        <sz val="11"/>
        <color theme="1"/>
        <rFont val="Calibri"/>
        <family val="2"/>
        <scheme val="minor"/>
      </rPr>
      <t xml:space="preserve">: </t>
    </r>
  </si>
  <si>
    <t>Free Cash Flow, cash remaining after operating expenses and CapEx.</t>
  </si>
  <si>
    <r>
      <t>70. TTM</t>
    </r>
    <r>
      <rPr>
        <sz val="11"/>
        <color theme="1"/>
        <rFont val="Calibri"/>
        <family val="2"/>
        <scheme val="minor"/>
      </rPr>
      <t xml:space="preserve">: </t>
    </r>
  </si>
  <si>
    <t>Trailing Twelve Months, financial data over the past year.</t>
  </si>
  <si>
    <t>Grouping into Categories/Segments</t>
  </si>
  <si>
    <t>Greographic Markets:</t>
  </si>
  <si>
    <t>Product and Service Categories</t>
  </si>
  <si>
    <t>iPhone Units</t>
  </si>
  <si>
    <t>iPhone y/y</t>
  </si>
  <si>
    <t>Services y/y</t>
  </si>
  <si>
    <t>Income Statement Metrics</t>
  </si>
  <si>
    <t>COP</t>
  </si>
  <si>
    <t>Gross Margin</t>
  </si>
  <si>
    <t>Tax Rate</t>
  </si>
  <si>
    <t>EPS Y/Y</t>
  </si>
  <si>
    <t>Explanation: These are core financial metrics from the income statement, showing revenue, costs and profitability</t>
  </si>
  <si>
    <t>Balance Sheets Metrics</t>
  </si>
  <si>
    <t>AR</t>
  </si>
  <si>
    <t>Invetories</t>
  </si>
  <si>
    <t>OCA</t>
  </si>
  <si>
    <t>ONCA</t>
  </si>
  <si>
    <t>Assets</t>
  </si>
  <si>
    <t>AP</t>
  </si>
  <si>
    <t>OCL</t>
  </si>
  <si>
    <t>DR</t>
  </si>
  <si>
    <t>L+E</t>
  </si>
  <si>
    <t>Explanation: These represents the company's assets, liabilities, and equity, reflecting financial positin.</t>
  </si>
  <si>
    <t>Cash Flow and Investment Metrics</t>
  </si>
  <si>
    <t>CFFO</t>
  </si>
  <si>
    <t>ESOP Tax</t>
  </si>
  <si>
    <t>Dividends</t>
  </si>
  <si>
    <t>Buybacks</t>
  </si>
  <si>
    <t>CIC</t>
  </si>
  <si>
    <t>FCI</t>
  </si>
  <si>
    <t>FCF</t>
  </si>
  <si>
    <t>TTM</t>
  </si>
  <si>
    <t>Explanation: These focus on cash flow, investments, and sharehodlers returns</t>
  </si>
  <si>
    <t>Operational Metrics</t>
  </si>
  <si>
    <t>Employees</t>
  </si>
  <si>
    <t>DBA</t>
  </si>
  <si>
    <t>Explanation: These cover operationa laspects like workforce size and regulatory filings</t>
  </si>
  <si>
    <t>Imaginaty Company and Product Setup</t>
  </si>
  <si>
    <t>Company name</t>
  </si>
  <si>
    <t>TechNova</t>
  </si>
  <si>
    <t>Products (replacing iPhone, Mac, iPad, Wearables, Services, ASP</t>
  </si>
  <si>
    <t>HoleLens</t>
  </si>
  <si>
    <t>CludMatrix</t>
  </si>
  <si>
    <t>subscription-based AI cloud service (replacing Services)</t>
  </si>
  <si>
    <t>is ASP</t>
  </si>
  <si>
    <t>holographic dipslay device (iPhone)</t>
  </si>
  <si>
    <t>quantum computing table (Mac)</t>
  </si>
  <si>
    <t>a nanotechnology health device (iPad)</t>
  </si>
  <si>
    <t>portable energy generator (Wearables)</t>
  </si>
  <si>
    <t>STRUCTURE</t>
  </si>
  <si>
    <t>Rows</t>
  </si>
  <si>
    <t>Columns</t>
  </si>
  <si>
    <t>Data</t>
  </si>
  <si>
    <t>I’ll generate realistic but fictional numbers, showing trends like growth, dips, and recovery over the years.</t>
  </si>
  <si>
    <t>Q1, Q2, Q3, Q4 for Y1 to Y8 (8 years = 32 quarters), plus an annualized column for each year (8 annualized columns).</t>
  </si>
  <si>
    <t>Same as the provided sheet, but with TechNova’s products</t>
  </si>
  <si>
    <t>DATA CREATION</t>
  </si>
  <si>
    <t>Below is the dataset for TechNova. I’ll focus on key trends:</t>
  </si>
  <si>
    <t>Revenue grows steadily with some dips (e.g., due to economic downturns).</t>
  </si>
  <si>
    <t>Product mix shifts over time (e.g., HoloLens dominates early, CloudMatrix grows later).</t>
  </si>
  <si>
    <t>Margins and EPS improve as the company matures.</t>
  </si>
  <si>
    <t>Geographic revenue shifts (e.g., APAC grows faster later on).</t>
  </si>
  <si>
    <t>Y2Q1</t>
  </si>
  <si>
    <t>Y2Q2</t>
  </si>
  <si>
    <t>Y2Q3</t>
  </si>
  <si>
    <t>Y2Q4</t>
  </si>
  <si>
    <t>Y3Q1</t>
  </si>
  <si>
    <t>Y3Q2</t>
  </si>
  <si>
    <t>Y3Q3</t>
  </si>
  <si>
    <t>Y3Q4</t>
  </si>
  <si>
    <t>Y4Q1</t>
  </si>
  <si>
    <t>Y4Q2</t>
  </si>
  <si>
    <t>Y4Q3</t>
  </si>
  <si>
    <t>Y4Q4</t>
  </si>
  <si>
    <t>Y5Q1</t>
  </si>
  <si>
    <t>Y5Q2</t>
  </si>
  <si>
    <t>Y5Q3</t>
  </si>
  <si>
    <t>Y5Q4</t>
  </si>
  <si>
    <t>Y6Q1</t>
  </si>
  <si>
    <t>Y6Q2</t>
  </si>
  <si>
    <t>Y6Q3</t>
  </si>
  <si>
    <t>Y6Q4</t>
  </si>
  <si>
    <t>Año 1</t>
  </si>
  <si>
    <t>Año 2</t>
  </si>
  <si>
    <t>Año 3</t>
  </si>
  <si>
    <t>Año 4</t>
  </si>
  <si>
    <t>Año 5</t>
  </si>
  <si>
    <t>Año 6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</si>
  <si>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</si>
  <si>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</si>
  <si>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</si>
  <si>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</si>
  <si>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</si>
  <si>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</si>
  <si>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</si>
  <si>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</si>
  <si>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</si>
  <si>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</si>
  <si>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HoloLens y/y</t>
  </si>
  <si>
    <t>QuantumPad y/y</t>
  </si>
  <si>
    <t>NanoBot y/y</t>
  </si>
  <si>
    <t>EnergyCore y/y</t>
  </si>
  <si>
    <t>CloudMatrix y/y</t>
  </si>
  <si>
    <t>EPS y/y</t>
  </si>
  <si>
    <t>L+SE</t>
  </si>
  <si>
    <t>D&amp;A</t>
  </si>
  <si>
    <t>SBC</t>
  </si>
  <si>
    <t xml:space="preserve">Securities </t>
  </si>
  <si>
    <t>CFFI</t>
  </si>
  <si>
    <t>CFFF</t>
  </si>
  <si>
    <t>Explanation of Values</t>
  </si>
  <si>
    <r>
      <t>1. AP (Accounts Payable)</t>
    </r>
    <r>
      <rPr>
        <sz val="11"/>
        <color theme="1"/>
        <rFont val="Calibri"/>
        <family val="2"/>
        <scheme val="minor"/>
      </rPr>
      <t>: Grows with revenue as TechNova scales, reflecting increased supplier obligations.</t>
    </r>
  </si>
  <si>
    <r>
      <t>2. OCL (Other Current Liabilities)</t>
    </r>
    <r>
      <rPr>
        <sz val="11"/>
        <color theme="1"/>
        <rFont val="Calibri"/>
        <family val="2"/>
        <scheme val="minor"/>
      </rPr>
      <t>: Scales with operations (e.g., taxes, wages due).</t>
    </r>
  </si>
  <si>
    <r>
      <t>3. DR (Deferred Revenue)</t>
    </r>
    <r>
      <rPr>
        <sz val="11"/>
        <color theme="1"/>
        <rFont val="Calibri"/>
        <family val="2"/>
        <scheme val="minor"/>
      </rPr>
      <t>: Increases as TechNova offers more subscription-based services (CloudMatrix).</t>
    </r>
  </si>
  <si>
    <r>
      <t>4. Debt</t>
    </r>
    <r>
      <rPr>
        <sz val="11"/>
        <color theme="1"/>
        <rFont val="Calibri"/>
        <family val="2"/>
        <scheme val="minor"/>
      </rPr>
      <t>: Matches the previous Debt row, decreasing as TechNova pays down debt with growing cash flows.</t>
    </r>
  </si>
  <si>
    <r>
      <t>5. ONCL (Other Non-Current Liabilities)</t>
    </r>
    <r>
      <rPr>
        <sz val="11"/>
        <color theme="1"/>
        <rFont val="Calibri"/>
        <family val="2"/>
        <scheme val="minor"/>
      </rPr>
      <t>: Grows modestly, reflecting long-term obligations like leases.</t>
    </r>
  </si>
  <si>
    <r>
      <t>6. SE (Shareholders’ Equity)</t>
    </r>
    <r>
      <rPr>
        <sz val="11"/>
        <color theme="1"/>
        <rFont val="Calibri"/>
        <family val="2"/>
        <scheme val="minor"/>
      </rPr>
      <t>: Grows with retained earnings as profits increase.</t>
    </r>
  </si>
  <si>
    <r>
      <t>7. L+E (Liabilities + Equity)</t>
    </r>
    <r>
      <rPr>
        <sz val="11"/>
        <color theme="1"/>
        <rFont val="Calibri"/>
        <family val="2"/>
        <scheme val="minor"/>
      </rPr>
      <t>: Matches the Assets row, ensuring the balance sheet balances.</t>
    </r>
  </si>
  <si>
    <r>
      <t>8. Model NI (Modeled Net Income)</t>
    </r>
    <r>
      <rPr>
        <sz val="11"/>
        <color theme="1"/>
        <rFont val="Calibri"/>
        <family val="2"/>
        <scheme val="minor"/>
      </rPr>
      <t>: Matches Pretax Income, assuming it’s a projection.</t>
    </r>
  </si>
  <si>
    <r>
      <t>9. Reported NI</t>
    </r>
    <r>
      <rPr>
        <sz val="11"/>
        <color theme="1"/>
        <rFont val="Calibri"/>
        <family val="2"/>
        <scheme val="minor"/>
      </rPr>
      <t>: Slightly lower than Model NI, reflecting adjustments (e.g., 80% of Model NI).</t>
    </r>
  </si>
  <si>
    <r>
      <t>10. D&amp;A (Depreciation &amp; Amortization)</t>
    </r>
    <r>
      <rPr>
        <sz val="11"/>
        <color theme="1"/>
        <rFont val="Calibri"/>
        <family val="2"/>
        <scheme val="minor"/>
      </rPr>
      <t>: Increases with PP&amp;E growth as TechNova invests in assets.</t>
    </r>
  </si>
  <si>
    <r>
      <t>11. SBC (Stock-Based Compensation)</t>
    </r>
    <r>
      <rPr>
        <sz val="11"/>
        <color theme="1"/>
        <rFont val="Calibri"/>
        <family val="2"/>
        <scheme val="minor"/>
      </rPr>
      <t>: Grows with employees and share issuance.</t>
    </r>
  </si>
  <si>
    <r>
      <t>12. Other</t>
    </r>
    <r>
      <rPr>
        <sz val="11"/>
        <color theme="1"/>
        <rFont val="Calibri"/>
        <family val="2"/>
        <scheme val="minor"/>
      </rPr>
      <t>: Miscellaneous expenses, growing modestly.</t>
    </r>
  </si>
  <si>
    <r>
      <t>13. WC (Working Capital)</t>
    </r>
    <r>
      <rPr>
        <sz val="11"/>
        <color theme="1"/>
        <rFont val="Calibri"/>
        <family val="2"/>
        <scheme val="minor"/>
      </rPr>
      <t>: Matches the previous WC row, reflecting operational liquidity.</t>
    </r>
  </si>
  <si>
    <r>
      <t>14. CFO (Cash Flow from Operations)</t>
    </r>
    <r>
      <rPr>
        <sz val="11"/>
        <color theme="1"/>
        <rFont val="Calibri"/>
        <family val="2"/>
        <scheme val="minor"/>
      </rPr>
      <t>: Grows with revenue, reflecting strong operational cash generation.</t>
    </r>
  </si>
  <si>
    <r>
      <t>15. Securities</t>
    </r>
    <r>
      <rPr>
        <sz val="11"/>
        <color theme="1"/>
        <rFont val="Calibri"/>
        <family val="2"/>
        <scheme val="minor"/>
      </rPr>
      <t>: Grows as TechNova invests excess cash in financial securities.</t>
    </r>
  </si>
  <si>
    <r>
      <t>16. CapEx</t>
    </r>
    <r>
      <rPr>
        <sz val="11"/>
        <color theme="1"/>
        <rFont val="Calibri"/>
        <family val="2"/>
        <scheme val="minor"/>
      </rPr>
      <t>: Matches the previous CapEx row, reflecting capital investments.</t>
    </r>
  </si>
  <si>
    <r>
      <t>17. Other (Repeated)</t>
    </r>
    <r>
      <rPr>
        <sz val="11"/>
        <color theme="1"/>
        <rFont val="Calibri"/>
        <family val="2"/>
        <scheme val="minor"/>
      </rPr>
      <t>: Miscellaneous cash flow items, growing modestly.</t>
    </r>
  </si>
  <si>
    <r>
      <t>18. CFFI (Cash Flow from Financing and Investing)</t>
    </r>
    <r>
      <rPr>
        <sz val="11"/>
        <color theme="1"/>
        <rFont val="Calibri"/>
        <family val="2"/>
        <scheme val="minor"/>
      </rPr>
      <t>: Negative, reflecting debt repayment and investments.</t>
    </r>
  </si>
  <si>
    <r>
      <t>19. ESOP Tax</t>
    </r>
    <r>
      <rPr>
        <sz val="11"/>
        <color theme="1"/>
        <rFont val="Calibri"/>
        <family val="2"/>
        <scheme val="minor"/>
      </rPr>
      <t>: Tax benefits from stock-based compensation, growing with SBC.</t>
    </r>
  </si>
  <si>
    <r>
      <t>20. Dividends</t>
    </r>
    <r>
      <rPr>
        <sz val="11"/>
        <color theme="1"/>
        <rFont val="Calibri"/>
        <family val="2"/>
        <scheme val="minor"/>
      </rPr>
      <t>: Increases as TechNova returns more to shareholders.</t>
    </r>
  </si>
  <si>
    <r>
      <t>21. Buybacks</t>
    </r>
    <r>
      <rPr>
        <sz val="11"/>
        <color theme="1"/>
        <rFont val="Calibri"/>
        <family val="2"/>
        <scheme val="minor"/>
      </rPr>
      <t>: Grows as TechNova repurchases shares to boost EPS.</t>
    </r>
  </si>
  <si>
    <r>
      <t>22. Debt (Repeated)</t>
    </r>
    <r>
      <rPr>
        <sz val="11"/>
        <color theme="1"/>
        <rFont val="Calibri"/>
        <family val="2"/>
        <scheme val="minor"/>
      </rPr>
      <t>: Matches the earlier Debt row.</t>
    </r>
  </si>
  <si>
    <r>
      <t>23. CFF (Cash Flow from Financing)</t>
    </r>
    <r>
      <rPr>
        <sz val="11"/>
        <color theme="1"/>
        <rFont val="Calibri"/>
        <family val="2"/>
        <scheme val="minor"/>
      </rPr>
      <t>: Negative, reflecting dividends, buybacks, and debt repayment.</t>
    </r>
  </si>
  <si>
    <r>
      <t>24. CIC (Cash in Circulation)</t>
    </r>
    <r>
      <rPr>
        <sz val="11"/>
        <color theme="1"/>
        <rFont val="Calibri"/>
        <family val="2"/>
        <scheme val="minor"/>
      </rPr>
      <t>: Grows with operational scale.</t>
    </r>
  </si>
  <si>
    <r>
      <t>25. FCF (Free Cash Flow)</t>
    </r>
    <r>
      <rPr>
        <sz val="11"/>
        <color theme="1"/>
        <rFont val="Calibri"/>
        <family val="2"/>
        <scheme val="minor"/>
      </rPr>
      <t>: CFO minus CapEx, growing as operations expand.</t>
    </r>
  </si>
  <si>
    <r>
      <t>26. TTM (Trailing Twelve Months)</t>
    </r>
    <r>
      <rPr>
        <sz val="11"/>
        <color theme="1"/>
        <rFont val="Calibri"/>
        <family val="2"/>
        <scheme val="minor"/>
      </rPr>
      <t>: Matches Revenue, assuming it’s the TTM revenue.</t>
    </r>
  </si>
  <si>
    <t>Inventories</t>
  </si>
  <si>
    <t>make an investment memo / report for the idea long or short</t>
  </si>
  <si>
    <t>always check earnings report for company  - miercoles</t>
  </si>
  <si>
    <t>create a call with team for the invest. Idea memo discussion (hard questions to you)- miercoles</t>
  </si>
  <si>
    <t>always check for risk controls with streching your positions to cut out potential big losses</t>
  </si>
  <si>
    <t>hear earnings call and stuff - miercoles</t>
  </si>
  <si>
    <t>check suppliers and clients for company - jueves</t>
  </si>
  <si>
    <t>check thids-party data providers on the company you are analyzing - viernes</t>
  </si>
  <si>
    <t>METRICS</t>
  </si>
  <si>
    <t>ROE</t>
  </si>
  <si>
    <t>ROA</t>
  </si>
  <si>
    <t>ROIC</t>
  </si>
  <si>
    <t>ROCE</t>
  </si>
  <si>
    <t>P/E</t>
  </si>
  <si>
    <t>P/B</t>
  </si>
  <si>
    <t>P/CF</t>
  </si>
  <si>
    <t>P/S</t>
  </si>
  <si>
    <t>Liquidity</t>
  </si>
  <si>
    <t>Current</t>
  </si>
  <si>
    <t>Quick</t>
  </si>
  <si>
    <t>Solvency / Leverage</t>
  </si>
  <si>
    <t>Equity Ratio</t>
  </si>
  <si>
    <t>Debt Ratio</t>
  </si>
  <si>
    <t>Interest Coverage</t>
  </si>
  <si>
    <t>Debt to Equity</t>
  </si>
  <si>
    <t>Interest Coverage Ratio</t>
  </si>
  <si>
    <t>Debt Service Coverage</t>
  </si>
  <si>
    <t>Current Ratio</t>
  </si>
  <si>
    <t>Current Assets / Current Liabilities</t>
  </si>
  <si>
    <t>Quick Ratio</t>
  </si>
  <si>
    <t>(Current Assets - Inventory) / Current Liabilities</t>
  </si>
  <si>
    <t>Cash Ratio</t>
  </si>
  <si>
    <t>Cash &amp; Equiv / Current Liabilities</t>
  </si>
  <si>
    <t>Operating CF Ratio</t>
  </si>
  <si>
    <t>Operating CF / Current Liabilities</t>
  </si>
  <si>
    <t>Liquidity Ratios</t>
  </si>
  <si>
    <t>Profitability Ratios/Margins</t>
  </si>
  <si>
    <t>Net Profin Margin</t>
  </si>
  <si>
    <t>EBITDA Margin</t>
  </si>
  <si>
    <t>Rentabilida bruta</t>
  </si>
  <si>
    <t>Rentabilidad  operativa</t>
  </si>
  <si>
    <t>Rentavilidad neta</t>
  </si>
  <si>
    <t>Rentabilidad antes de depreciacion e impuestos</t>
  </si>
  <si>
    <t>Return Ratios</t>
  </si>
  <si>
    <t>Returns over Equity</t>
  </si>
  <si>
    <t>Returns over Assets</t>
  </si>
  <si>
    <t>Returns over Capital Employed</t>
  </si>
  <si>
    <t>Return over Investment Capital</t>
  </si>
  <si>
    <t>Price Ratios</t>
  </si>
  <si>
    <t>PEG</t>
  </si>
  <si>
    <t>P/BV</t>
  </si>
  <si>
    <t>Div. YIELD</t>
  </si>
  <si>
    <t>Mkt value vs Earnings</t>
  </si>
  <si>
    <t>Mkt value vs book value</t>
  </si>
  <si>
    <t>Mkt value vs Sales</t>
  </si>
  <si>
    <t>Mkt value vs Cash Flow</t>
  </si>
  <si>
    <t>Dividends Returns per share</t>
  </si>
  <si>
    <t>Financial Leverage</t>
  </si>
  <si>
    <t>Proportion of Assets financed by Capital</t>
  </si>
  <si>
    <t>% of Debt over Assets</t>
  </si>
  <si>
    <t>Earnings capacity to cover Interest</t>
  </si>
  <si>
    <t>Short-Term Solvency</t>
  </si>
  <si>
    <t>Short-Term Solvency without Inventory</t>
  </si>
  <si>
    <t>Short-Term Solvency with Available Cash</t>
  </si>
  <si>
    <t>Liquidity based Operations</t>
  </si>
  <si>
    <t>Total Liabilities / Equity</t>
  </si>
  <si>
    <t>Equity / Total Assets</t>
  </si>
  <si>
    <t>Total Liabilities / Total Assets</t>
  </si>
  <si>
    <t>EBIT / Interest Expenses</t>
  </si>
  <si>
    <t>(Sales - COGS) / Sales</t>
  </si>
  <si>
    <t>EBIT / SALES</t>
  </si>
  <si>
    <t>Net Profit / Sales</t>
  </si>
  <si>
    <t>EBITDA / Sales</t>
  </si>
  <si>
    <t>Net Profit / Total Assets</t>
  </si>
  <si>
    <t>Net Profit / Equity</t>
  </si>
  <si>
    <t>EBIT / (Total Assets - Current Liabilities )</t>
  </si>
  <si>
    <t xml:space="preserve">NOPAT / Invested Capital </t>
  </si>
  <si>
    <t>if ROIC bigger than WACC the company creates value and vice-versa</t>
  </si>
  <si>
    <t>A company can be profitable but go broke because of liquidity problems</t>
  </si>
  <si>
    <t>Tell's you if has enough cash or assets to pay his obligations</t>
  </si>
  <si>
    <t xml:space="preserve">Are Key to evaluate short-term Insolvency Risks </t>
  </si>
  <si>
    <t>Why Liquidity Ratios?</t>
  </si>
  <si>
    <t>Why Solvency Ratios ?</t>
  </si>
  <si>
    <t>Evaluate level of structutal debt over own capital</t>
  </si>
  <si>
    <t>Let you to know is company can sustain his operations without collapsing</t>
  </si>
  <si>
    <t>Key to understand Total Finance Risks</t>
  </si>
  <si>
    <t>Why Leverage Ratios ?</t>
  </si>
  <si>
    <t>Lot's of Debt can 10x returns but also increment risk of go broke</t>
  </si>
  <si>
    <t>Tell you if growth is organic or third party financed</t>
  </si>
  <si>
    <t>Solvency / Leverage Ratios</t>
  </si>
  <si>
    <t>Why Return Ratios ?</t>
  </si>
  <si>
    <t>Tell you how much efficiently the company employ assets</t>
  </si>
  <si>
    <t>Are used to make comps between other competitors</t>
  </si>
  <si>
    <t>Speed cliche</t>
  </si>
  <si>
    <t>Profitability = Earn Money ? How much is left ?</t>
  </si>
  <si>
    <t>Liquidity = Can pay right now ?</t>
  </si>
  <si>
    <t>Solvency = Can perdure over time ?</t>
  </si>
  <si>
    <t>Leverage = How much debt is using ?</t>
  </si>
  <si>
    <t xml:space="preserve">Return = </t>
  </si>
  <si>
    <t>Price = Worth what it cost ?</t>
  </si>
  <si>
    <t>d</t>
  </si>
  <si>
    <t>Feature</t>
  </si>
  <si>
    <t>Focus</t>
  </si>
  <si>
    <t>Efficiency of invested operating capital</t>
  </si>
  <si>
    <t>Efficiency of total capital (debt + equity)</t>
  </si>
  <si>
    <t>Profit Measure</t>
  </si>
  <si>
    <t>NOPAT (after-tax)</t>
  </si>
  <si>
    <t>EBIT (pre-tax)</t>
  </si>
  <si>
    <t>Capital Base</t>
  </si>
  <si>
    <t>Only operating capital</t>
  </si>
  <si>
    <t>All long-term capital employed</t>
  </si>
  <si>
    <t>Usefulness</t>
  </si>
  <si>
    <t>More precise for evaluating investment returns</t>
  </si>
  <si>
    <t>Better for high-level profitability analysis</t>
  </si>
  <si>
    <t>Excludes</t>
  </si>
  <si>
    <t>Non-operational assets/liabilities</t>
  </si>
  <si>
    <t>Includes broader range of capital</t>
  </si>
  <si>
    <t>Cash &amp; Equiv</t>
  </si>
  <si>
    <t>Long Debt/Equity</t>
  </si>
  <si>
    <r>
      <t xml:space="preserve">Estos indicadores muestran que la empresa es </t>
    </r>
    <r>
      <rPr>
        <b/>
        <sz val="11"/>
        <color theme="1"/>
        <rFont val="Calibri"/>
        <family val="2"/>
        <scheme val="minor"/>
      </rPr>
      <t>altamente solvente en el corto plazo (pero para una mirada mas realista usa el op. Cash para ver la solvencia efectiva)</t>
    </r>
    <r>
      <rPr>
        <sz val="11"/>
        <color theme="1"/>
        <rFont val="Calibri"/>
        <family val="2"/>
        <scheme val="minor"/>
      </rPr>
      <t xml:space="preserve"> y que </t>
    </r>
    <r>
      <rPr>
        <b/>
        <sz val="11"/>
        <color theme="1"/>
        <rFont val="Calibri"/>
        <family val="2"/>
        <scheme val="minor"/>
      </rPr>
      <t>la deuda no representa una parte preocupante de su estructura financiera</t>
    </r>
  </si>
  <si>
    <t>Recuerda que mucho del Income Statement es CONTABLE y del Cash Flow Statement es Caja (REAL)</t>
  </si>
  <si>
    <t>🧠 ¿Entonces cuándo usar cada uno?</t>
  </si>
  <si>
    <t>✅ Usa EBIT si:</t>
  </si>
  <si>
    <r>
      <t xml:space="preserve">Estás calculando </t>
    </r>
    <r>
      <rPr>
        <b/>
        <sz val="11"/>
        <color theme="1"/>
        <rFont val="Calibri"/>
        <family val="2"/>
        <scheme val="minor"/>
      </rPr>
      <t>Interest Coverage Ratio</t>
    </r>
    <r>
      <rPr>
        <sz val="11"/>
        <color theme="1"/>
        <rFont val="Calibri"/>
        <family val="2"/>
        <scheme val="minor"/>
      </rPr>
      <t xml:space="preserve"> (es el estándar).</t>
    </r>
  </si>
  <si>
    <r>
      <t xml:space="preserve">Quieres hacer </t>
    </r>
    <r>
      <rPr>
        <b/>
        <sz val="11"/>
        <color theme="1"/>
        <rFont val="Calibri"/>
        <family val="2"/>
        <scheme val="minor"/>
      </rPr>
      <t>comparaciones entre empresas</t>
    </r>
    <r>
      <rPr>
        <sz val="11"/>
        <color theme="1"/>
        <rFont val="Calibri"/>
        <family val="2"/>
        <scheme val="minor"/>
      </rPr>
      <t xml:space="preserve"> (más estandarizado).</t>
    </r>
  </si>
  <si>
    <r>
      <t xml:space="preserve">Analizas la </t>
    </r>
    <r>
      <rPr>
        <b/>
        <sz val="11"/>
        <color theme="1"/>
        <rFont val="Calibri"/>
        <family val="2"/>
        <scheme val="minor"/>
      </rPr>
      <t>rentabilidad operativa pura</t>
    </r>
    <r>
      <rPr>
        <sz val="11"/>
        <color theme="1"/>
        <rFont val="Calibri"/>
        <family val="2"/>
        <scheme val="minor"/>
      </rPr>
      <t>.</t>
    </r>
  </si>
  <si>
    <r>
      <t xml:space="preserve">Quieres saber si la empresa </t>
    </r>
    <r>
      <rPr>
        <b/>
        <sz val="11"/>
        <color theme="1"/>
        <rFont val="Calibri"/>
        <family val="2"/>
        <scheme val="minor"/>
      </rPr>
      <t>realmente genera efectivo suficiente para pagar sus deudas</t>
    </r>
    <r>
      <rPr>
        <sz val="11"/>
        <color theme="1"/>
        <rFont val="Calibri"/>
        <family val="2"/>
        <scheme val="minor"/>
      </rPr>
      <t>.</t>
    </r>
  </si>
  <si>
    <r>
      <t xml:space="preserve">Estás haciendo un </t>
    </r>
    <r>
      <rPr>
        <b/>
        <sz val="11"/>
        <color theme="1"/>
        <rFont val="Calibri"/>
        <family val="2"/>
        <scheme val="minor"/>
      </rPr>
      <t>análisis conservador o de stress test</t>
    </r>
    <r>
      <rPr>
        <sz val="11"/>
        <color theme="1"/>
        <rFont val="Calibri"/>
        <family val="2"/>
        <scheme val="minor"/>
      </rPr>
      <t>.</t>
    </r>
  </si>
  <si>
    <t>✅ Usa CFFO si:</t>
  </si>
  <si>
    <t>✔️ ¿Qué conviene usar?</t>
  </si>
  <si>
    <t>Para</t>
  </si>
  <si>
    <t>Mejor usar</t>
  </si>
  <si>
    <t>Ratios estándar (Interest Coverage, Debt/EBITDA)</t>
  </si>
  <si>
    <r>
      <t>EBIT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EBITDA</t>
    </r>
  </si>
  <si>
    <t>Análisis de capacidad de pago real</t>
  </si>
  <si>
    <t>Evaluar si el negocio genera cash útil para deuda</t>
  </si>
  <si>
    <t>Comparar entre empresas</t>
  </si>
  <si>
    <t>EBIT</t>
  </si>
  <si>
    <r>
      <t xml:space="preserve">📌 </t>
    </r>
    <r>
      <rPr>
        <b/>
        <sz val="11"/>
        <color theme="1"/>
        <rFont val="Calibri"/>
        <family val="2"/>
        <scheme val="minor"/>
      </rPr>
      <t>Conclusión</t>
    </r>
    <r>
      <rPr>
        <sz val="11"/>
        <color theme="1"/>
        <rFont val="Calibri"/>
        <family val="2"/>
        <scheme val="minor"/>
      </rPr>
      <t xml:space="preserve">: Ambos muestran solvencia, pero </t>
    </r>
    <r>
      <rPr>
        <b/>
        <sz val="11"/>
        <color theme="1"/>
        <rFont val="Calibri"/>
        <family val="2"/>
        <scheme val="minor"/>
      </rPr>
      <t>CFO refleja mejor la realidad de caja</t>
    </r>
    <r>
      <rPr>
        <sz val="11"/>
        <color theme="1"/>
        <rFont val="Calibri"/>
        <family val="2"/>
        <scheme val="minor"/>
      </rPr>
      <t>. Si el EBIT es alto pero el CFO es bajo, cuidado: puede haber problemas ocultos (cobros lentos, inventario inmovilizado, etc.).</t>
    </r>
  </si>
  <si>
    <r>
      <t>53. D&amp;A</t>
    </r>
    <r>
      <rPr>
        <sz val="11"/>
        <color theme="1"/>
        <rFont val="Calibri"/>
        <family val="2"/>
        <scheme val="minor"/>
      </rPr>
      <t xml:space="preserve">: </t>
    </r>
  </si>
  <si>
    <r>
      <t>54. SBC</t>
    </r>
    <r>
      <rPr>
        <sz val="11"/>
        <color theme="1"/>
        <rFont val="Calibri"/>
        <family val="2"/>
        <scheme val="minor"/>
      </rPr>
      <t xml:space="preserve">: </t>
    </r>
  </si>
  <si>
    <t>Stock based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</si>
</sst>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#,##0"/>
    <numFmt numFmtId="165" formatCode="0.0%"/>
    <numFmt numFmtId="166" formatCode="0.0"/>
    <numFmt numFmtId="167" formatCode="#,##0.00_ ;\-#,##0.00\ "/>
    <numFmt numFmtId="168" formatCode="&quot;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3" fontId="1" fillId="0" borderId="0" xfId="0" applyNumberFormat="1" applyFont="1"/>
    <xf numFmtId="3" fontId="0" fillId="0" borderId="0" xfId="0" applyNumberFormat="1" applyFont="1"/>
    <xf numFmtId="4" fontId="0" fillId="0" borderId="0" xfId="0" applyNumberFormat="1"/>
    <xf numFmtId="0" fontId="4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right"/>
    </xf>
    <xf numFmtId="0" fontId="5" fillId="0" borderId="0" xfId="1"/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168" fontId="0" fillId="0" borderId="0" xfId="0" applyNumberForma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33617</xdr:colOff>
      <xdr:row>1</xdr:row>
      <xdr:rowOff>168088</xdr:rowOff>
    </xdr:from>
    <xdr:to>
      <xdr:col>44</xdr:col>
      <xdr:colOff>41460</xdr:colOff>
      <xdr:row>32</xdr:row>
      <xdr:rowOff>33617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F9E3F9A-1C58-4735-BFD7-831E244C5B83}"/>
            </a:ext>
          </a:extLst>
        </xdr:cNvPr>
        <xdr:cNvCxnSpPr/>
      </xdr:nvCxnSpPr>
      <xdr:spPr>
        <a:xfrm flipH="1">
          <a:off x="27207882" y="358588"/>
          <a:ext cx="7843" cy="5771029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33618</xdr:colOff>
      <xdr:row>2</xdr:row>
      <xdr:rowOff>0</xdr:rowOff>
    </xdr:from>
    <xdr:to>
      <xdr:col>9</xdr:col>
      <xdr:colOff>44823</xdr:colOff>
      <xdr:row>30</xdr:row>
      <xdr:rowOff>134471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BE0124E-2E64-4425-AC44-D85E2A722A20}"/>
            </a:ext>
          </a:extLst>
        </xdr:cNvPr>
        <xdr:cNvCxnSpPr/>
      </xdr:nvCxnSpPr>
      <xdr:spPr>
        <a:xfrm flipH="1">
          <a:off x="6331324" y="381000"/>
          <a:ext cx="11205" cy="5468471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600636</xdr:colOff>
      <xdr:row>1</xdr:row>
      <xdr:rowOff>96371</xdr:rowOff>
    </xdr:from>
    <xdr:to>
      <xdr:col>5</xdr:col>
      <xdr:colOff>6724</xdr:colOff>
      <xdr:row>30</xdr:row>
      <xdr:rowOff>40342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5DD52A8-96EA-4B73-90A3-3EA814AD525B}"/>
            </a:ext>
          </a:extLst>
        </xdr:cNvPr>
        <xdr:cNvCxnSpPr/>
      </xdr:nvCxnSpPr>
      <xdr:spPr>
        <a:xfrm flipH="1">
          <a:off x="3872754" y="286871"/>
          <a:ext cx="11205" cy="5468471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13448</xdr:colOff>
      <xdr:row>1</xdr:row>
      <xdr:rowOff>125506</xdr:rowOff>
    </xdr:from>
    <xdr:to>
      <xdr:col>13</xdr:col>
      <xdr:colOff>24653</xdr:colOff>
      <xdr:row>30</xdr:row>
      <xdr:rowOff>69477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5303232-58DB-4F72-9BC1-E27121E386B1}"/>
            </a:ext>
          </a:extLst>
        </xdr:cNvPr>
        <xdr:cNvCxnSpPr/>
      </xdr:nvCxnSpPr>
      <xdr:spPr>
        <a:xfrm flipH="1">
          <a:off x="8731624" y="316006"/>
          <a:ext cx="11205" cy="5468471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53788</xdr:colOff>
      <xdr:row>1</xdr:row>
      <xdr:rowOff>165847</xdr:rowOff>
    </xdr:from>
    <xdr:to>
      <xdr:col>17</xdr:col>
      <xdr:colOff>64993</xdr:colOff>
      <xdr:row>30</xdr:row>
      <xdr:rowOff>109818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43FFA37-5C27-4CA1-B322-B9B19EC6BD4C}"/>
            </a:ext>
          </a:extLst>
        </xdr:cNvPr>
        <xdr:cNvCxnSpPr/>
      </xdr:nvCxnSpPr>
      <xdr:spPr>
        <a:xfrm flipH="1">
          <a:off x="11192435" y="356347"/>
          <a:ext cx="11205" cy="5468471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49305</xdr:colOff>
      <xdr:row>1</xdr:row>
      <xdr:rowOff>127747</xdr:rowOff>
    </xdr:from>
    <xdr:to>
      <xdr:col>21</xdr:col>
      <xdr:colOff>60510</xdr:colOff>
      <xdr:row>30</xdr:row>
      <xdr:rowOff>71718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601D20F-9039-4EBC-9D9D-D0AFE864C1A9}"/>
            </a:ext>
          </a:extLst>
        </xdr:cNvPr>
        <xdr:cNvCxnSpPr/>
      </xdr:nvCxnSpPr>
      <xdr:spPr>
        <a:xfrm flipH="1">
          <a:off x="13608423" y="318247"/>
          <a:ext cx="11205" cy="5468471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78441</xdr:colOff>
      <xdr:row>1</xdr:row>
      <xdr:rowOff>168088</xdr:rowOff>
    </xdr:from>
    <xdr:to>
      <xdr:col>25</xdr:col>
      <xdr:colOff>89646</xdr:colOff>
      <xdr:row>30</xdr:row>
      <xdr:rowOff>112059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5F020A9-E073-4EEA-A0E6-2DF773E53536}"/>
            </a:ext>
          </a:extLst>
        </xdr:cNvPr>
        <xdr:cNvCxnSpPr/>
      </xdr:nvCxnSpPr>
      <xdr:spPr>
        <a:xfrm flipH="1">
          <a:off x="16058029" y="358588"/>
          <a:ext cx="11205" cy="5468471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BE12-D065-4108-AC93-F47F6776273D}">
  <dimension ref="A2:J26"/>
  <sheetViews>
    <sheetView topLeftCell="B1" workbookViewId="0">
      <selection activeCell="J4" sqref="J4"/>
    </sheetView>
  </sheetViews>
  <sheetFormatPr defaultRowHeight="15" x14ac:dyDescent="0.25"/>
  <cols>
    <col min="1" max="1" width="59" bestFit="1" customWidth="1"/>
    <col min="10" max="10" width="13.85546875" bestFit="1" customWidth="1"/>
  </cols>
  <sheetData>
    <row r="2" spans="1:10" x14ac:dyDescent="0.25">
      <c r="I2" t="s">
        <v>0</v>
      </c>
      <c r="J2" s="25">
        <v>18</v>
      </c>
    </row>
    <row r="3" spans="1:10" x14ac:dyDescent="0.25">
      <c r="A3" t="s">
        <v>230</v>
      </c>
      <c r="I3" t="s">
        <v>1</v>
      </c>
      <c r="J3" s="2">
        <v>1352</v>
      </c>
    </row>
    <row r="4" spans="1:10" x14ac:dyDescent="0.25">
      <c r="A4" t="s">
        <v>231</v>
      </c>
      <c r="B4" t="s">
        <v>232</v>
      </c>
      <c r="I4" t="s">
        <v>2</v>
      </c>
      <c r="J4" s="2">
        <f>J2*J3</f>
        <v>24336</v>
      </c>
    </row>
    <row r="5" spans="1:10" x14ac:dyDescent="0.25">
      <c r="A5" t="s">
        <v>233</v>
      </c>
      <c r="I5" t="s">
        <v>3</v>
      </c>
    </row>
    <row r="6" spans="1:10" x14ac:dyDescent="0.25">
      <c r="A6" t="s">
        <v>234</v>
      </c>
      <c r="B6" t="s">
        <v>238</v>
      </c>
      <c r="I6" t="s">
        <v>4</v>
      </c>
    </row>
    <row r="7" spans="1:10" x14ac:dyDescent="0.25">
      <c r="A7" t="s">
        <v>13</v>
      </c>
      <c r="B7" t="s">
        <v>239</v>
      </c>
      <c r="I7" t="s">
        <v>5</v>
      </c>
    </row>
    <row r="8" spans="1:10" x14ac:dyDescent="0.25">
      <c r="A8" t="s">
        <v>14</v>
      </c>
      <c r="B8" t="s">
        <v>240</v>
      </c>
    </row>
    <row r="9" spans="1:10" x14ac:dyDescent="0.25">
      <c r="A9" t="s">
        <v>15</v>
      </c>
      <c r="B9" t="s">
        <v>241</v>
      </c>
    </row>
    <row r="10" spans="1:10" x14ac:dyDescent="0.25">
      <c r="A10" t="s">
        <v>235</v>
      </c>
      <c r="B10" t="s">
        <v>236</v>
      </c>
    </row>
    <row r="11" spans="1:10" x14ac:dyDescent="0.25">
      <c r="A11" t="s">
        <v>17</v>
      </c>
      <c r="B11" t="s">
        <v>237</v>
      </c>
    </row>
    <row r="14" spans="1:10" x14ac:dyDescent="0.25">
      <c r="A14" s="1" t="s">
        <v>242</v>
      </c>
    </row>
    <row r="15" spans="1:10" x14ac:dyDescent="0.25">
      <c r="A15" t="s">
        <v>243</v>
      </c>
      <c r="B15" t="s">
        <v>248</v>
      </c>
    </row>
    <row r="16" spans="1:10" x14ac:dyDescent="0.25">
      <c r="A16" t="s">
        <v>244</v>
      </c>
      <c r="B16" t="s">
        <v>247</v>
      </c>
    </row>
    <row r="17" spans="1:2" x14ac:dyDescent="0.25">
      <c r="A17" t="s">
        <v>245</v>
      </c>
      <c r="B17" t="s">
        <v>246</v>
      </c>
    </row>
    <row r="20" spans="1:2" x14ac:dyDescent="0.25">
      <c r="A20" s="1" t="s">
        <v>249</v>
      </c>
    </row>
    <row r="21" spans="1:2" x14ac:dyDescent="0.25">
      <c r="A21" t="s">
        <v>250</v>
      </c>
    </row>
    <row r="22" spans="1:2" x14ac:dyDescent="0.25">
      <c r="A22" s="5"/>
    </row>
    <row r="23" spans="1:2" x14ac:dyDescent="0.25">
      <c r="A23" s="5" t="s">
        <v>251</v>
      </c>
    </row>
    <row r="24" spans="1:2" x14ac:dyDescent="0.25">
      <c r="A24" s="5" t="s">
        <v>252</v>
      </c>
    </row>
    <row r="25" spans="1:2" x14ac:dyDescent="0.25">
      <c r="A25" s="5" t="s">
        <v>253</v>
      </c>
    </row>
    <row r="26" spans="1:2" x14ac:dyDescent="0.25">
      <c r="A26" s="5" t="s">
        <v>254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46"/>
  <sheetViews>
    <sheetView tabSelected="1" zoomScale="80" zoomScaleNormal="80" workbookViewId="0">
      <pane xSplit="1" ySplit="3" topLeftCell="N71" activePane="bottomRight" state="frozen"/>
      <selection pane="topRight" activeCell="B1" sqref="B1"/>
      <selection pane="bottomLeft" activeCell="A4" sqref="A4"/>
      <selection pane="bottomRight" activeCell="AO120" sqref="AO120"/>
    </sheetView>
  </sheetViews>
  <sheetFormatPr defaultRowHeight="15" x14ac:dyDescent="0.25"/>
  <cols>
    <col min="1" max="1" width="18.85546875" bestFit="1" customWidth="1"/>
    <col min="2" max="2" width="17.85546875" customWidth="1"/>
    <col min="3" max="3" width="10.85546875" bestFit="1" customWidth="1"/>
    <col min="4" max="4" width="9.85546875" bestFit="1" customWidth="1"/>
    <col min="5" max="5" width="10.85546875" bestFit="1" customWidth="1"/>
    <col min="6" max="6" width="9.85546875" bestFit="1" customWidth="1"/>
    <col min="7" max="8" width="10.5703125" bestFit="1" customWidth="1"/>
    <col min="9" max="9" width="9.85546875" bestFit="1" customWidth="1"/>
    <col min="10" max="10" width="10.85546875" bestFit="1" customWidth="1"/>
    <col min="11" max="11" width="9.85546875" bestFit="1" customWidth="1"/>
    <col min="12" max="12" width="10.5703125" bestFit="1" customWidth="1"/>
    <col min="13" max="14" width="9.85546875" bestFit="1" customWidth="1"/>
    <col min="15" max="15" width="10.85546875" bestFit="1" customWidth="1"/>
    <col min="16" max="17" width="9.85546875" bestFit="1" customWidth="1"/>
    <col min="18" max="18" width="10.5703125" bestFit="1" customWidth="1"/>
    <col min="19" max="21" width="9.85546875" bestFit="1" customWidth="1"/>
    <col min="22" max="23" width="8.7109375" bestFit="1" customWidth="1"/>
    <col min="24" max="25" width="9.85546875" bestFit="1" customWidth="1"/>
    <col min="39" max="39" width="9.85546875" bestFit="1" customWidth="1"/>
    <col min="40" max="40" width="9.42578125" bestFit="1" customWidth="1"/>
    <col min="41" max="44" width="8.42578125" bestFit="1" customWidth="1"/>
  </cols>
  <sheetData>
    <row r="1" spans="1:48" x14ac:dyDescent="0.25">
      <c r="A1" s="15" t="s">
        <v>7</v>
      </c>
    </row>
    <row r="2" spans="1:48" x14ac:dyDescent="0.25">
      <c r="A2" s="1"/>
      <c r="B2" s="24" t="s">
        <v>275</v>
      </c>
      <c r="C2" s="24"/>
      <c r="D2" s="24"/>
      <c r="E2" s="24"/>
      <c r="F2" s="24" t="s">
        <v>276</v>
      </c>
      <c r="G2" s="24"/>
      <c r="H2" s="24"/>
      <c r="I2" s="24"/>
      <c r="J2" s="24" t="s">
        <v>277</v>
      </c>
      <c r="K2" s="24"/>
      <c r="L2" s="24"/>
      <c r="M2" s="24"/>
      <c r="N2" s="24" t="s">
        <v>278</v>
      </c>
      <c r="O2" s="24"/>
      <c r="P2" s="24"/>
      <c r="Q2" s="24"/>
      <c r="R2" s="24" t="s">
        <v>279</v>
      </c>
      <c r="S2" s="24"/>
      <c r="T2" s="24"/>
      <c r="U2" s="24"/>
      <c r="V2" s="24" t="s">
        <v>280</v>
      </c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48" x14ac:dyDescent="0.25">
      <c r="B3" s="14" t="s">
        <v>32</v>
      </c>
      <c r="C3" s="14" t="s">
        <v>33</v>
      </c>
      <c r="D3" s="14" t="s">
        <v>34</v>
      </c>
      <c r="E3" s="14" t="s">
        <v>35</v>
      </c>
      <c r="F3" s="14" t="s">
        <v>255</v>
      </c>
      <c r="G3" s="14" t="s">
        <v>256</v>
      </c>
      <c r="H3" s="14" t="s">
        <v>257</v>
      </c>
      <c r="I3" s="14" t="s">
        <v>258</v>
      </c>
      <c r="J3" s="14" t="s">
        <v>259</v>
      </c>
      <c r="K3" s="14" t="s">
        <v>260</v>
      </c>
      <c r="L3" s="14" t="s">
        <v>261</v>
      </c>
      <c r="M3" s="14" t="s">
        <v>262</v>
      </c>
      <c r="N3" s="14" t="s">
        <v>263</v>
      </c>
      <c r="O3" s="14" t="s">
        <v>264</v>
      </c>
      <c r="P3" s="14" t="s">
        <v>265</v>
      </c>
      <c r="Q3" s="14" t="s">
        <v>266</v>
      </c>
      <c r="R3" s="14" t="s">
        <v>267</v>
      </c>
      <c r="S3" s="14" t="s">
        <v>268</v>
      </c>
      <c r="T3" s="14" t="s">
        <v>269</v>
      </c>
      <c r="U3" s="14" t="s">
        <v>270</v>
      </c>
      <c r="V3" s="14" t="s">
        <v>271</v>
      </c>
      <c r="W3" s="14" t="s">
        <v>272</v>
      </c>
      <c r="X3" s="14" t="s">
        <v>273</v>
      </c>
      <c r="Y3" s="14" t="s">
        <v>274</v>
      </c>
      <c r="Z3" s="14"/>
      <c r="AA3" s="14"/>
      <c r="AB3" s="14"/>
      <c r="AC3" s="14"/>
      <c r="AD3" s="14"/>
      <c r="AE3" s="14"/>
      <c r="AF3" s="14"/>
      <c r="AG3" s="14"/>
      <c r="AM3" t="s">
        <v>281</v>
      </c>
      <c r="AN3" t="s">
        <v>282</v>
      </c>
      <c r="AO3" t="s">
        <v>283</v>
      </c>
      <c r="AP3" t="s">
        <v>284</v>
      </c>
      <c r="AQ3" t="s">
        <v>285</v>
      </c>
      <c r="AR3" t="s">
        <v>286</v>
      </c>
      <c r="AS3" t="s">
        <v>287</v>
      </c>
      <c r="AT3" t="s">
        <v>288</v>
      </c>
      <c r="AU3" t="s">
        <v>289</v>
      </c>
      <c r="AV3" t="s">
        <v>290</v>
      </c>
    </row>
    <row r="4" spans="1:48" x14ac:dyDescent="0.25">
      <c r="A4" t="s">
        <v>6</v>
      </c>
      <c r="B4" s="2">
        <v>2500</v>
      </c>
      <c r="C4" s="2">
        <v>2600</v>
      </c>
      <c r="D4" s="2">
        <v>2700</v>
      </c>
      <c r="E4" s="2">
        <v>3000</v>
      </c>
      <c r="F4" s="2">
        <v>3100</v>
      </c>
      <c r="G4" s="2">
        <v>3200</v>
      </c>
      <c r="H4" s="2">
        <v>3300</v>
      </c>
      <c r="I4" s="2">
        <v>3500</v>
      </c>
      <c r="J4" s="2">
        <v>3600</v>
      </c>
      <c r="K4" s="2">
        <v>3700</v>
      </c>
      <c r="L4" s="2">
        <v>3800</v>
      </c>
      <c r="M4" s="2">
        <v>4000</v>
      </c>
      <c r="N4" s="2">
        <v>4100</v>
      </c>
      <c r="O4" s="2">
        <v>4200</v>
      </c>
      <c r="P4" s="2">
        <v>4300</v>
      </c>
      <c r="Q4" s="2">
        <v>4500</v>
      </c>
      <c r="R4" s="2">
        <v>4600</v>
      </c>
      <c r="S4" s="2">
        <v>4700</v>
      </c>
      <c r="T4" s="2">
        <v>4800</v>
      </c>
      <c r="U4" s="2">
        <v>5000</v>
      </c>
      <c r="V4" s="2">
        <v>5100</v>
      </c>
      <c r="W4" s="2">
        <v>5200</v>
      </c>
      <c r="X4" s="2">
        <v>5300</v>
      </c>
      <c r="Y4" s="2">
        <v>5500</v>
      </c>
      <c r="Z4" s="2"/>
      <c r="AA4" s="2"/>
      <c r="AB4" s="2"/>
      <c r="AC4" s="2"/>
      <c r="AD4" s="2"/>
      <c r="AM4" s="11">
        <v>10800</v>
      </c>
      <c r="AN4" s="2">
        <f>SUM(F4:I4)</f>
        <v>13100</v>
      </c>
      <c r="AO4" s="2">
        <f>SUM(G4:J4)</f>
        <v>13600</v>
      </c>
      <c r="AP4" s="2">
        <f t="shared" ref="AP4:AR8" si="0">SUM(H4:K4)</f>
        <v>14100</v>
      </c>
      <c r="AQ4" s="2">
        <f t="shared" si="0"/>
        <v>14600</v>
      </c>
      <c r="AR4" s="2">
        <f t="shared" si="0"/>
        <v>15100</v>
      </c>
    </row>
    <row r="5" spans="1:48" x14ac:dyDescent="0.25">
      <c r="A5" t="s">
        <v>8</v>
      </c>
      <c r="B5" s="2">
        <v>1800</v>
      </c>
      <c r="C5" s="2">
        <v>1900</v>
      </c>
      <c r="D5" s="2">
        <v>2000</v>
      </c>
      <c r="E5" s="2">
        <v>2200</v>
      </c>
      <c r="F5" s="2">
        <v>2300</v>
      </c>
      <c r="G5" s="2">
        <v>2400</v>
      </c>
      <c r="H5" s="2">
        <v>2500</v>
      </c>
      <c r="I5" s="2">
        <v>2700</v>
      </c>
      <c r="J5" s="2">
        <v>2800</v>
      </c>
      <c r="K5" s="2">
        <v>2900</v>
      </c>
      <c r="L5" s="2">
        <v>3000</v>
      </c>
      <c r="M5" s="2">
        <v>3200</v>
      </c>
      <c r="N5" s="2">
        <v>3300</v>
      </c>
      <c r="O5" s="2">
        <v>3400</v>
      </c>
      <c r="P5" s="2">
        <v>3500</v>
      </c>
      <c r="Q5" s="2">
        <v>3700</v>
      </c>
      <c r="R5" s="2">
        <v>3800</v>
      </c>
      <c r="S5" s="2">
        <v>3900</v>
      </c>
      <c r="T5" s="2">
        <v>4000</v>
      </c>
      <c r="U5" s="2">
        <v>4200</v>
      </c>
      <c r="V5" s="2">
        <v>4300</v>
      </c>
      <c r="W5" s="2">
        <v>4400</v>
      </c>
      <c r="X5" s="2">
        <v>4500</v>
      </c>
      <c r="Y5" s="2">
        <v>4700</v>
      </c>
      <c r="AM5" s="11">
        <v>7900</v>
      </c>
      <c r="AN5" s="2">
        <f t="shared" ref="AN5:AO22" si="1">SUM(F5:I5)</f>
        <v>9900</v>
      </c>
      <c r="AO5" s="2">
        <f t="shared" si="1"/>
        <v>10400</v>
      </c>
      <c r="AP5" s="2">
        <f t="shared" si="0"/>
        <v>10900</v>
      </c>
      <c r="AQ5" s="2">
        <f t="shared" si="0"/>
        <v>11400</v>
      </c>
      <c r="AR5" s="2">
        <f t="shared" si="0"/>
        <v>11900</v>
      </c>
    </row>
    <row r="6" spans="1:48" x14ac:dyDescent="0.25">
      <c r="A6" t="s">
        <v>9</v>
      </c>
      <c r="B6" s="2">
        <v>1200</v>
      </c>
      <c r="C6" s="2">
        <v>1300</v>
      </c>
      <c r="D6" s="2">
        <v>1400</v>
      </c>
      <c r="E6" s="2">
        <v>1500</v>
      </c>
      <c r="F6" s="2">
        <v>1600</v>
      </c>
      <c r="G6" s="2">
        <v>1700</v>
      </c>
      <c r="H6" s="2">
        <v>1800</v>
      </c>
      <c r="I6" s="2">
        <v>1900</v>
      </c>
      <c r="J6" s="2">
        <v>2000</v>
      </c>
      <c r="K6" s="2">
        <v>1200</v>
      </c>
      <c r="L6" s="2">
        <v>2200</v>
      </c>
      <c r="M6" s="2">
        <v>2300</v>
      </c>
      <c r="N6" s="2">
        <v>2400</v>
      </c>
      <c r="O6" s="2">
        <v>2500</v>
      </c>
      <c r="P6" s="2">
        <v>2600</v>
      </c>
      <c r="Q6" s="2">
        <v>1700</v>
      </c>
      <c r="R6" s="2">
        <v>2700</v>
      </c>
      <c r="S6" s="2">
        <v>2900</v>
      </c>
      <c r="T6" s="2">
        <v>3000</v>
      </c>
      <c r="U6" s="2">
        <v>3100</v>
      </c>
      <c r="V6" s="2">
        <v>3200</v>
      </c>
      <c r="W6" s="2">
        <v>3300</v>
      </c>
      <c r="X6" s="2">
        <v>3400</v>
      </c>
      <c r="Y6" s="2">
        <v>3500</v>
      </c>
      <c r="AM6" s="11">
        <v>5400</v>
      </c>
      <c r="AN6" s="2">
        <f t="shared" si="1"/>
        <v>7000</v>
      </c>
      <c r="AO6" s="2">
        <f t="shared" si="1"/>
        <v>7400</v>
      </c>
      <c r="AP6" s="2">
        <f t="shared" si="0"/>
        <v>6900</v>
      </c>
      <c r="AQ6" s="2">
        <f t="shared" si="0"/>
        <v>7300</v>
      </c>
      <c r="AR6" s="2">
        <f t="shared" si="0"/>
        <v>7700</v>
      </c>
    </row>
    <row r="7" spans="1:48" x14ac:dyDescent="0.25">
      <c r="A7" t="s">
        <v>10</v>
      </c>
      <c r="B7" s="2">
        <v>800</v>
      </c>
      <c r="C7" s="2">
        <v>850</v>
      </c>
      <c r="D7" s="2">
        <v>900</v>
      </c>
      <c r="E7" s="2">
        <v>950</v>
      </c>
      <c r="F7" s="2">
        <v>1000</v>
      </c>
      <c r="G7" s="2">
        <v>1050</v>
      </c>
      <c r="H7" s="2">
        <v>1100</v>
      </c>
      <c r="I7" s="2">
        <v>1150</v>
      </c>
      <c r="J7" s="2">
        <v>1200</v>
      </c>
      <c r="K7" s="2">
        <v>1250</v>
      </c>
      <c r="L7" s="2">
        <v>1300</v>
      </c>
      <c r="M7" s="2">
        <v>1350</v>
      </c>
      <c r="N7" s="2">
        <v>1400</v>
      </c>
      <c r="O7" s="2">
        <v>1450</v>
      </c>
      <c r="P7" s="2">
        <v>1500</v>
      </c>
      <c r="Q7" s="2">
        <v>1550</v>
      </c>
      <c r="R7" s="2">
        <v>1600</v>
      </c>
      <c r="S7" s="2">
        <v>1650</v>
      </c>
      <c r="T7" s="2">
        <v>1700</v>
      </c>
      <c r="U7" s="2">
        <v>1750</v>
      </c>
      <c r="V7" s="2">
        <v>1800</v>
      </c>
      <c r="W7" s="2">
        <v>1850</v>
      </c>
      <c r="X7" s="2">
        <v>1900</v>
      </c>
      <c r="Y7" s="2">
        <v>1950</v>
      </c>
      <c r="AM7" s="11">
        <v>3500</v>
      </c>
      <c r="AN7" s="2">
        <f t="shared" si="1"/>
        <v>4300</v>
      </c>
      <c r="AO7" s="2">
        <f t="shared" si="1"/>
        <v>4500</v>
      </c>
      <c r="AP7" s="2">
        <f t="shared" si="0"/>
        <v>4700</v>
      </c>
      <c r="AQ7" s="2">
        <f t="shared" si="0"/>
        <v>4900</v>
      </c>
      <c r="AR7" s="2">
        <f t="shared" si="0"/>
        <v>5100</v>
      </c>
    </row>
    <row r="8" spans="1:48" x14ac:dyDescent="0.25">
      <c r="A8" t="s">
        <v>11</v>
      </c>
      <c r="B8" s="2">
        <v>900</v>
      </c>
      <c r="C8" s="2">
        <v>950</v>
      </c>
      <c r="D8" s="2">
        <v>1000</v>
      </c>
      <c r="E8" s="2">
        <v>1050</v>
      </c>
      <c r="F8" s="2">
        <v>1100</v>
      </c>
      <c r="G8" s="2">
        <v>1150</v>
      </c>
      <c r="H8" s="2">
        <v>1200</v>
      </c>
      <c r="I8" s="2">
        <v>1250</v>
      </c>
      <c r="J8" s="2">
        <v>1300</v>
      </c>
      <c r="K8" s="2">
        <v>1350</v>
      </c>
      <c r="L8" s="2">
        <v>1400</v>
      </c>
      <c r="M8" s="2">
        <v>1450</v>
      </c>
      <c r="N8" s="2">
        <v>1500</v>
      </c>
      <c r="O8" s="2">
        <v>1550</v>
      </c>
      <c r="P8" s="2">
        <v>1600</v>
      </c>
      <c r="Q8" s="2">
        <v>1650</v>
      </c>
      <c r="R8" s="2">
        <v>1700</v>
      </c>
      <c r="S8" s="2">
        <v>1750</v>
      </c>
      <c r="T8" s="2">
        <v>1800</v>
      </c>
      <c r="U8" s="2">
        <v>1850</v>
      </c>
      <c r="V8" s="2">
        <v>1900</v>
      </c>
      <c r="W8" s="2">
        <v>1950</v>
      </c>
      <c r="X8" s="2">
        <v>2000</v>
      </c>
      <c r="Y8" s="2">
        <v>2050</v>
      </c>
      <c r="AM8" s="11">
        <v>3900</v>
      </c>
      <c r="AN8" s="2">
        <f t="shared" si="1"/>
        <v>4700</v>
      </c>
      <c r="AO8" s="2">
        <f t="shared" si="1"/>
        <v>4900</v>
      </c>
      <c r="AP8" s="2">
        <f t="shared" si="0"/>
        <v>5100</v>
      </c>
      <c r="AQ8" s="2">
        <f t="shared" si="0"/>
        <v>5300</v>
      </c>
      <c r="AR8" s="2">
        <f t="shared" si="0"/>
        <v>5500</v>
      </c>
    </row>
    <row r="9" spans="1:48" x14ac:dyDescent="0.25">
      <c r="B9" s="2"/>
      <c r="C9" s="2"/>
      <c r="L9" s="2"/>
      <c r="M9" s="2"/>
      <c r="R9" s="2"/>
      <c r="S9" s="2"/>
      <c r="T9" s="2"/>
      <c r="U9" s="2"/>
      <c r="V9" s="2"/>
      <c r="W9" s="2"/>
      <c r="X9" s="2"/>
      <c r="Y9" s="2"/>
      <c r="AM9" s="11"/>
      <c r="AN9" s="2">
        <f t="shared" si="1"/>
        <v>0</v>
      </c>
    </row>
    <row r="10" spans="1:48" x14ac:dyDescent="0.25">
      <c r="A10" t="s">
        <v>12</v>
      </c>
      <c r="B10" s="2">
        <v>2500</v>
      </c>
      <c r="C10" s="2">
        <v>2600</v>
      </c>
      <c r="D10" s="2">
        <v>2700</v>
      </c>
      <c r="E10" s="2">
        <v>3000</v>
      </c>
      <c r="F10" s="2">
        <v>3100</v>
      </c>
      <c r="G10" s="2">
        <v>3200</v>
      </c>
      <c r="H10" s="2">
        <v>3300</v>
      </c>
      <c r="I10" s="2">
        <v>3500</v>
      </c>
      <c r="J10" s="2">
        <v>3600</v>
      </c>
      <c r="K10" s="2">
        <v>3700</v>
      </c>
      <c r="L10" s="2">
        <v>3800</v>
      </c>
      <c r="M10" s="2">
        <v>4000</v>
      </c>
      <c r="N10" s="2">
        <v>4100</v>
      </c>
      <c r="O10" s="2">
        <v>4200</v>
      </c>
      <c r="P10" s="2">
        <v>4300</v>
      </c>
      <c r="Q10" s="2">
        <v>4500</v>
      </c>
      <c r="R10" s="2">
        <v>4600</v>
      </c>
      <c r="S10" s="2">
        <v>4700</v>
      </c>
      <c r="T10" s="2">
        <v>4800</v>
      </c>
      <c r="U10" s="2">
        <v>5000</v>
      </c>
      <c r="V10" s="2">
        <v>5100</v>
      </c>
      <c r="W10" s="2">
        <v>5200</v>
      </c>
      <c r="X10" s="2">
        <v>5300</v>
      </c>
      <c r="Y10" s="2">
        <v>5500</v>
      </c>
      <c r="AM10" s="11">
        <v>10800</v>
      </c>
      <c r="AN10" s="2">
        <f t="shared" si="1"/>
        <v>13100</v>
      </c>
      <c r="AO10" s="2">
        <f t="shared" ref="AO10:AO14" si="2">SUM(G10:J10)</f>
        <v>13600</v>
      </c>
      <c r="AP10" s="2">
        <f t="shared" ref="AP10:AP14" si="3">SUM(H10:K10)</f>
        <v>14100</v>
      </c>
      <c r="AQ10" s="2">
        <f t="shared" ref="AQ10:AQ14" si="4">SUM(I10:L10)</f>
        <v>14600</v>
      </c>
      <c r="AR10" s="2">
        <f t="shared" ref="AR10:AR14" si="5">SUM(J10:M10)</f>
        <v>15100</v>
      </c>
    </row>
    <row r="11" spans="1:48" x14ac:dyDescent="0.25">
      <c r="A11" t="s">
        <v>13</v>
      </c>
      <c r="B11" s="2">
        <v>1200</v>
      </c>
      <c r="C11" s="2">
        <v>1300</v>
      </c>
      <c r="D11" s="2">
        <v>1400</v>
      </c>
      <c r="E11" s="2">
        <v>1500</v>
      </c>
      <c r="F11" s="2">
        <v>1600</v>
      </c>
      <c r="G11" s="2">
        <v>1700</v>
      </c>
      <c r="H11" s="2">
        <v>1800</v>
      </c>
      <c r="I11" s="2">
        <v>1900</v>
      </c>
      <c r="J11" s="2">
        <v>2000</v>
      </c>
      <c r="K11" s="2">
        <v>2100</v>
      </c>
      <c r="L11" s="2">
        <v>2200</v>
      </c>
      <c r="M11" s="2">
        <v>2300</v>
      </c>
      <c r="N11" s="2">
        <v>2400</v>
      </c>
      <c r="O11" s="2">
        <v>2500</v>
      </c>
      <c r="P11" s="2">
        <v>2600</v>
      </c>
      <c r="Q11" s="2">
        <v>2700</v>
      </c>
      <c r="R11" s="2">
        <v>2800</v>
      </c>
      <c r="S11" s="2">
        <v>2900</v>
      </c>
      <c r="T11" s="2">
        <v>3000</v>
      </c>
      <c r="U11" s="2">
        <v>3100</v>
      </c>
      <c r="V11" s="2">
        <v>3200</v>
      </c>
      <c r="W11" s="2">
        <v>3300</v>
      </c>
      <c r="X11" s="2">
        <v>3400</v>
      </c>
      <c r="Y11" s="2">
        <v>3500</v>
      </c>
      <c r="AM11" s="11">
        <v>5400</v>
      </c>
      <c r="AN11" s="2">
        <f t="shared" si="1"/>
        <v>7000</v>
      </c>
      <c r="AO11" s="2">
        <f t="shared" si="2"/>
        <v>7400</v>
      </c>
      <c r="AP11" s="2">
        <f t="shared" si="3"/>
        <v>7800</v>
      </c>
      <c r="AQ11" s="2">
        <f t="shared" si="4"/>
        <v>8200</v>
      </c>
      <c r="AR11" s="2">
        <f t="shared" si="5"/>
        <v>8600</v>
      </c>
    </row>
    <row r="12" spans="1:48" x14ac:dyDescent="0.25">
      <c r="A12" t="s">
        <v>14</v>
      </c>
      <c r="B12" s="2">
        <v>800</v>
      </c>
      <c r="C12" s="2">
        <v>850</v>
      </c>
      <c r="D12" s="2">
        <v>900</v>
      </c>
      <c r="E12" s="2">
        <v>950</v>
      </c>
      <c r="F12" s="2">
        <v>1000</v>
      </c>
      <c r="G12" s="2">
        <v>1050</v>
      </c>
      <c r="H12" s="2">
        <v>1100</v>
      </c>
      <c r="I12" s="2">
        <v>1150</v>
      </c>
      <c r="J12" s="2">
        <v>1200</v>
      </c>
      <c r="K12" s="2">
        <v>1250</v>
      </c>
      <c r="L12" s="2">
        <v>1300</v>
      </c>
      <c r="M12" s="2">
        <v>1350</v>
      </c>
      <c r="N12" s="2">
        <v>1400</v>
      </c>
      <c r="O12" s="2">
        <v>1450</v>
      </c>
      <c r="P12" s="2">
        <v>1500</v>
      </c>
      <c r="Q12" s="2">
        <v>1550</v>
      </c>
      <c r="R12" s="2">
        <v>1600</v>
      </c>
      <c r="S12" s="2">
        <v>1650</v>
      </c>
      <c r="T12" s="2">
        <v>1700</v>
      </c>
      <c r="U12" s="2">
        <v>1750</v>
      </c>
      <c r="V12" s="2">
        <v>1800</v>
      </c>
      <c r="W12" s="2">
        <v>1850</v>
      </c>
      <c r="X12" s="2">
        <v>1900</v>
      </c>
      <c r="Y12" s="2">
        <v>1950</v>
      </c>
      <c r="AM12" s="11">
        <v>3500</v>
      </c>
      <c r="AN12" s="2">
        <f t="shared" si="1"/>
        <v>4300</v>
      </c>
      <c r="AO12" s="2">
        <f t="shared" si="2"/>
        <v>4500</v>
      </c>
      <c r="AP12" s="2">
        <f t="shared" si="3"/>
        <v>4700</v>
      </c>
      <c r="AQ12" s="2">
        <f t="shared" si="4"/>
        <v>4900</v>
      </c>
      <c r="AR12" s="2">
        <f t="shared" si="5"/>
        <v>5100</v>
      </c>
    </row>
    <row r="13" spans="1:48" x14ac:dyDescent="0.25">
      <c r="A13" t="s">
        <v>15</v>
      </c>
      <c r="B13" s="2">
        <v>600</v>
      </c>
      <c r="C13" s="2">
        <v>650</v>
      </c>
      <c r="D13" s="2">
        <v>700</v>
      </c>
      <c r="E13" s="2">
        <v>750</v>
      </c>
      <c r="F13" s="2">
        <v>800</v>
      </c>
      <c r="G13" s="2">
        <v>850</v>
      </c>
      <c r="H13" s="2">
        <v>900</v>
      </c>
      <c r="I13" s="2">
        <v>950</v>
      </c>
      <c r="J13" s="2">
        <v>1000</v>
      </c>
      <c r="K13" s="2">
        <v>1050</v>
      </c>
      <c r="L13" s="2">
        <v>1100</v>
      </c>
      <c r="M13" s="2">
        <v>1150</v>
      </c>
      <c r="N13" s="2">
        <v>1200</v>
      </c>
      <c r="O13" s="2">
        <v>1250</v>
      </c>
      <c r="P13" s="2">
        <v>1300</v>
      </c>
      <c r="Q13" s="2">
        <v>1350</v>
      </c>
      <c r="R13" s="2">
        <v>1400</v>
      </c>
      <c r="S13" s="2">
        <v>1450</v>
      </c>
      <c r="T13" s="2">
        <v>1500</v>
      </c>
      <c r="U13" s="2">
        <v>1550</v>
      </c>
      <c r="V13" s="2">
        <v>1600</v>
      </c>
      <c r="W13" s="2">
        <v>1650</v>
      </c>
      <c r="X13" s="2">
        <v>1700</v>
      </c>
      <c r="Y13" s="2">
        <v>1750</v>
      </c>
      <c r="AM13" s="11">
        <v>2700</v>
      </c>
      <c r="AN13" s="2">
        <f t="shared" si="1"/>
        <v>3500</v>
      </c>
      <c r="AO13" s="2">
        <f t="shared" si="2"/>
        <v>3700</v>
      </c>
      <c r="AP13" s="2">
        <f t="shared" si="3"/>
        <v>3900</v>
      </c>
      <c r="AQ13" s="2">
        <f t="shared" si="4"/>
        <v>4100</v>
      </c>
      <c r="AR13" s="2">
        <f t="shared" si="5"/>
        <v>4300</v>
      </c>
    </row>
    <row r="14" spans="1:48" x14ac:dyDescent="0.25">
      <c r="A14" t="s">
        <v>16</v>
      </c>
      <c r="B14" s="2">
        <v>500</v>
      </c>
      <c r="C14" s="2">
        <v>550</v>
      </c>
      <c r="D14" s="2">
        <v>600</v>
      </c>
      <c r="E14" s="2">
        <v>650</v>
      </c>
      <c r="F14" s="2">
        <v>700</v>
      </c>
      <c r="G14" s="2">
        <v>750</v>
      </c>
      <c r="H14" s="2">
        <v>800</v>
      </c>
      <c r="I14" s="2">
        <v>850</v>
      </c>
      <c r="J14" s="2">
        <v>900</v>
      </c>
      <c r="K14" s="2">
        <v>950</v>
      </c>
      <c r="L14" s="2">
        <v>1000</v>
      </c>
      <c r="M14" s="2">
        <v>1050</v>
      </c>
      <c r="N14" s="2">
        <v>1100</v>
      </c>
      <c r="O14" s="2">
        <v>1150</v>
      </c>
      <c r="P14" s="2">
        <v>1200</v>
      </c>
      <c r="Q14" s="2">
        <v>1250</v>
      </c>
      <c r="R14" s="2">
        <v>1300</v>
      </c>
      <c r="S14" s="2">
        <v>1350</v>
      </c>
      <c r="T14" s="2">
        <v>1400</v>
      </c>
      <c r="U14" s="2">
        <v>1450</v>
      </c>
      <c r="V14" s="2">
        <v>1500</v>
      </c>
      <c r="W14" s="2">
        <v>1550</v>
      </c>
      <c r="X14" s="2">
        <v>1600</v>
      </c>
      <c r="Y14" s="2">
        <v>1650</v>
      </c>
      <c r="AM14" s="11">
        <v>2300</v>
      </c>
      <c r="AN14" s="2">
        <f t="shared" si="1"/>
        <v>3100</v>
      </c>
      <c r="AO14" s="2">
        <f t="shared" si="2"/>
        <v>3300</v>
      </c>
      <c r="AP14" s="2">
        <f t="shared" si="3"/>
        <v>3500</v>
      </c>
      <c r="AQ14" s="2">
        <f t="shared" si="4"/>
        <v>3700</v>
      </c>
      <c r="AR14" s="2">
        <f t="shared" si="5"/>
        <v>3900</v>
      </c>
    </row>
    <row r="15" spans="1:48" x14ac:dyDescent="0.25">
      <c r="A15" s="3" t="s">
        <v>17</v>
      </c>
      <c r="B15" s="8">
        <v>800</v>
      </c>
      <c r="C15" s="8">
        <v>810</v>
      </c>
      <c r="D15" s="2">
        <v>820</v>
      </c>
      <c r="E15" s="2">
        <v>830</v>
      </c>
      <c r="F15" s="2">
        <v>840</v>
      </c>
      <c r="G15" s="2">
        <v>850</v>
      </c>
      <c r="H15" s="2">
        <v>860</v>
      </c>
      <c r="I15" s="2">
        <v>780</v>
      </c>
      <c r="J15" s="2">
        <v>880</v>
      </c>
      <c r="K15" s="2">
        <v>890</v>
      </c>
      <c r="L15" s="2">
        <v>900</v>
      </c>
      <c r="M15" s="2">
        <v>910</v>
      </c>
      <c r="N15" s="2">
        <v>920</v>
      </c>
      <c r="O15" s="2">
        <v>930</v>
      </c>
      <c r="P15" s="2">
        <v>940</v>
      </c>
      <c r="Q15" s="2">
        <v>950</v>
      </c>
      <c r="R15" s="2">
        <v>650</v>
      </c>
      <c r="S15" s="2">
        <v>970</v>
      </c>
      <c r="T15" s="2">
        <v>980</v>
      </c>
      <c r="U15" s="2">
        <v>990</v>
      </c>
      <c r="V15" s="2">
        <v>1000</v>
      </c>
      <c r="W15" s="2">
        <v>1010</v>
      </c>
      <c r="X15" s="2">
        <v>1020</v>
      </c>
      <c r="Y15" s="2">
        <v>1030</v>
      </c>
      <c r="AG15" t="s">
        <v>430</v>
      </c>
      <c r="AM15">
        <v>815</v>
      </c>
      <c r="AN15" s="2">
        <v>855</v>
      </c>
    </row>
    <row r="17" spans="1:48" x14ac:dyDescent="0.25">
      <c r="A17" t="s">
        <v>18</v>
      </c>
      <c r="B17" s="2">
        <f>SUM(B10:B14)</f>
        <v>5600</v>
      </c>
      <c r="C17" s="2">
        <f t="shared" ref="C17:Y17" si="6">SUM(C10:C14)</f>
        <v>5950</v>
      </c>
      <c r="D17" s="2">
        <f t="shared" si="6"/>
        <v>6300</v>
      </c>
      <c r="E17" s="2">
        <f t="shared" si="6"/>
        <v>6850</v>
      </c>
      <c r="F17" s="2">
        <f t="shared" si="6"/>
        <v>7200</v>
      </c>
      <c r="G17" s="2">
        <f t="shared" si="6"/>
        <v>7550</v>
      </c>
      <c r="H17" s="2">
        <f t="shared" si="6"/>
        <v>7900</v>
      </c>
      <c r="I17" s="2">
        <f t="shared" si="6"/>
        <v>8350</v>
      </c>
      <c r="J17" s="2">
        <f t="shared" si="6"/>
        <v>8700</v>
      </c>
      <c r="K17" s="2">
        <f t="shared" si="6"/>
        <v>9050</v>
      </c>
      <c r="L17" s="2">
        <f t="shared" si="6"/>
        <v>9400</v>
      </c>
      <c r="M17" s="2">
        <f t="shared" si="6"/>
        <v>9850</v>
      </c>
      <c r="N17" s="2">
        <f t="shared" si="6"/>
        <v>10200</v>
      </c>
      <c r="O17" s="2">
        <f t="shared" si="6"/>
        <v>10550</v>
      </c>
      <c r="P17" s="2">
        <f t="shared" si="6"/>
        <v>10900</v>
      </c>
      <c r="Q17" s="2">
        <f t="shared" si="6"/>
        <v>11350</v>
      </c>
      <c r="R17" s="2">
        <f t="shared" si="6"/>
        <v>11700</v>
      </c>
      <c r="S17" s="2">
        <f t="shared" si="6"/>
        <v>12050</v>
      </c>
      <c r="T17" s="2">
        <f t="shared" si="6"/>
        <v>12400</v>
      </c>
      <c r="U17" s="2">
        <f t="shared" si="6"/>
        <v>12850</v>
      </c>
      <c r="V17" s="2">
        <f t="shared" si="6"/>
        <v>13200</v>
      </c>
      <c r="W17" s="2">
        <f t="shared" si="6"/>
        <v>13550</v>
      </c>
      <c r="X17" s="2">
        <f t="shared" si="6"/>
        <v>13900</v>
      </c>
      <c r="Y17" s="2">
        <f t="shared" si="6"/>
        <v>14350</v>
      </c>
      <c r="AM17">
        <v>22400</v>
      </c>
      <c r="AN17" s="2">
        <f t="shared" si="1"/>
        <v>31000</v>
      </c>
      <c r="AO17" s="2">
        <f t="shared" si="1"/>
        <v>32500</v>
      </c>
      <c r="AP17" s="2">
        <f t="shared" ref="AP17" si="7">SUM(H17:K17)</f>
        <v>34000</v>
      </c>
      <c r="AQ17" s="2">
        <f t="shared" ref="AQ17" si="8">SUM(I17:L17)</f>
        <v>35500</v>
      </c>
      <c r="AR17" s="2">
        <f t="shared" ref="AR17" si="9">SUM(J17:M17)</f>
        <v>37000</v>
      </c>
    </row>
    <row r="18" spans="1:48" x14ac:dyDescent="0.25">
      <c r="A18" s="1" t="s">
        <v>19</v>
      </c>
      <c r="B18" s="7">
        <v>5600</v>
      </c>
      <c r="C18" s="7">
        <f t="shared" ref="C18:Y18" si="10">SUM(C10:C14)</f>
        <v>5950</v>
      </c>
      <c r="D18" s="7">
        <f t="shared" si="10"/>
        <v>6300</v>
      </c>
      <c r="E18" s="7">
        <f t="shared" si="10"/>
        <v>6850</v>
      </c>
      <c r="F18" s="7">
        <f t="shared" si="10"/>
        <v>7200</v>
      </c>
      <c r="G18" s="7">
        <f t="shared" si="10"/>
        <v>7550</v>
      </c>
      <c r="H18" s="7">
        <f t="shared" si="10"/>
        <v>7900</v>
      </c>
      <c r="I18" s="7">
        <f t="shared" si="10"/>
        <v>8350</v>
      </c>
      <c r="J18" s="7">
        <f t="shared" si="10"/>
        <v>8700</v>
      </c>
      <c r="K18" s="7">
        <f t="shared" si="10"/>
        <v>9050</v>
      </c>
      <c r="L18" s="7">
        <f t="shared" si="10"/>
        <v>9400</v>
      </c>
      <c r="M18" s="7">
        <f t="shared" si="10"/>
        <v>9850</v>
      </c>
      <c r="N18" s="7">
        <f t="shared" si="10"/>
        <v>10200</v>
      </c>
      <c r="O18" s="7">
        <f t="shared" si="10"/>
        <v>10550</v>
      </c>
      <c r="P18" s="7">
        <f t="shared" si="10"/>
        <v>10900</v>
      </c>
      <c r="Q18" s="7">
        <f t="shared" si="10"/>
        <v>11350</v>
      </c>
      <c r="R18" s="7">
        <f t="shared" si="10"/>
        <v>11700</v>
      </c>
      <c r="S18" s="7">
        <f t="shared" si="10"/>
        <v>12050</v>
      </c>
      <c r="T18" s="7">
        <f t="shared" si="10"/>
        <v>12400</v>
      </c>
      <c r="U18" s="7">
        <f t="shared" si="10"/>
        <v>12850</v>
      </c>
      <c r="V18" s="7">
        <f t="shared" si="10"/>
        <v>13200</v>
      </c>
      <c r="W18" s="7">
        <f t="shared" si="10"/>
        <v>13550</v>
      </c>
      <c r="X18" s="7">
        <f t="shared" si="10"/>
        <v>13900</v>
      </c>
      <c r="Y18" s="7">
        <f t="shared" si="10"/>
        <v>14350</v>
      </c>
      <c r="AM18" s="7">
        <f>SUM(AM10:AM14)</f>
        <v>24700</v>
      </c>
      <c r="AN18" s="7">
        <f t="shared" ref="AN18:AV18" si="11">SUM(AN10:AN14)</f>
        <v>31000</v>
      </c>
      <c r="AO18" s="7">
        <f t="shared" si="11"/>
        <v>32500</v>
      </c>
      <c r="AP18" s="7">
        <f t="shared" ref="AP18:AR18" si="12">SUM(AP10:AP14)</f>
        <v>34000</v>
      </c>
      <c r="AQ18" s="7">
        <f t="shared" si="12"/>
        <v>35500</v>
      </c>
      <c r="AR18" s="7">
        <f t="shared" si="12"/>
        <v>37000</v>
      </c>
      <c r="AS18" s="7">
        <f t="shared" si="11"/>
        <v>0</v>
      </c>
      <c r="AT18" s="7">
        <f t="shared" si="11"/>
        <v>0</v>
      </c>
      <c r="AU18" s="7">
        <f t="shared" si="11"/>
        <v>0</v>
      </c>
      <c r="AV18" s="7">
        <f t="shared" si="11"/>
        <v>0</v>
      </c>
    </row>
    <row r="19" spans="1:48" x14ac:dyDescent="0.25">
      <c r="A19" t="s">
        <v>20</v>
      </c>
      <c r="B19" s="2">
        <v>3500</v>
      </c>
      <c r="C19" s="2">
        <v>3700</v>
      </c>
      <c r="D19" s="2">
        <v>3900</v>
      </c>
      <c r="E19" s="2">
        <v>4200</v>
      </c>
      <c r="F19" s="2">
        <v>4400</v>
      </c>
      <c r="G19" s="2">
        <v>4600</v>
      </c>
      <c r="H19" s="2">
        <v>4800</v>
      </c>
      <c r="I19" s="2">
        <v>5100</v>
      </c>
      <c r="J19" s="2">
        <v>5300</v>
      </c>
      <c r="K19" s="2">
        <v>5500</v>
      </c>
      <c r="L19" s="2">
        <v>5700</v>
      </c>
      <c r="M19" s="2">
        <v>6000</v>
      </c>
      <c r="N19" s="2">
        <v>6200</v>
      </c>
      <c r="O19" s="2">
        <v>6400</v>
      </c>
      <c r="P19" s="2">
        <v>6600</v>
      </c>
      <c r="Q19" s="2">
        <v>6900</v>
      </c>
      <c r="R19" s="2">
        <v>7100</v>
      </c>
      <c r="S19" s="2">
        <v>7300</v>
      </c>
      <c r="T19" s="2">
        <v>7500</v>
      </c>
      <c r="U19" s="2">
        <v>7800</v>
      </c>
      <c r="V19" s="2">
        <v>8000</v>
      </c>
      <c r="W19" s="2">
        <v>8200</v>
      </c>
      <c r="X19" s="2">
        <v>8400</v>
      </c>
      <c r="Y19" s="2">
        <v>8700</v>
      </c>
      <c r="AM19">
        <v>15300</v>
      </c>
      <c r="AN19" s="2">
        <f t="shared" si="1"/>
        <v>18900</v>
      </c>
      <c r="AO19" s="2">
        <f t="shared" ref="AO19" si="13">SUM(G19:J19)</f>
        <v>19800</v>
      </c>
      <c r="AP19" s="2">
        <f t="shared" ref="AP19" si="14">SUM(H19:K19)</f>
        <v>20700</v>
      </c>
      <c r="AQ19" s="2">
        <f t="shared" ref="AQ19" si="15">SUM(I19:L19)</f>
        <v>21600</v>
      </c>
      <c r="AR19" s="2">
        <f t="shared" ref="AR19" si="16">SUM(J19:M19)</f>
        <v>22500</v>
      </c>
    </row>
    <row r="20" spans="1:48" x14ac:dyDescent="0.25">
      <c r="A20" s="1" t="s">
        <v>21</v>
      </c>
      <c r="B20" s="7">
        <f t="shared" ref="B20:Y20" si="17">B18-B19</f>
        <v>2100</v>
      </c>
      <c r="C20" s="7">
        <f t="shared" si="17"/>
        <v>2250</v>
      </c>
      <c r="D20" s="7">
        <f t="shared" si="17"/>
        <v>2400</v>
      </c>
      <c r="E20" s="7">
        <f t="shared" si="17"/>
        <v>2650</v>
      </c>
      <c r="F20" s="7">
        <f t="shared" si="17"/>
        <v>2800</v>
      </c>
      <c r="G20" s="7">
        <f t="shared" si="17"/>
        <v>2950</v>
      </c>
      <c r="H20" s="7">
        <f t="shared" si="17"/>
        <v>3100</v>
      </c>
      <c r="I20" s="7">
        <f t="shared" si="17"/>
        <v>3250</v>
      </c>
      <c r="J20" s="7">
        <f t="shared" si="17"/>
        <v>3400</v>
      </c>
      <c r="K20" s="7">
        <f t="shared" si="17"/>
        <v>3550</v>
      </c>
      <c r="L20" s="7">
        <f t="shared" si="17"/>
        <v>3700</v>
      </c>
      <c r="M20" s="7">
        <f t="shared" si="17"/>
        <v>3850</v>
      </c>
      <c r="N20" s="7">
        <f t="shared" si="17"/>
        <v>4000</v>
      </c>
      <c r="O20" s="7">
        <f t="shared" si="17"/>
        <v>4150</v>
      </c>
      <c r="P20" s="7">
        <f t="shared" si="17"/>
        <v>4300</v>
      </c>
      <c r="Q20" s="7">
        <f t="shared" si="17"/>
        <v>4450</v>
      </c>
      <c r="R20" s="7">
        <f t="shared" si="17"/>
        <v>4600</v>
      </c>
      <c r="S20" s="7">
        <f t="shared" si="17"/>
        <v>4750</v>
      </c>
      <c r="T20" s="7">
        <f t="shared" si="17"/>
        <v>4900</v>
      </c>
      <c r="U20" s="7">
        <f t="shared" si="17"/>
        <v>5050</v>
      </c>
      <c r="V20" s="7">
        <f t="shared" si="17"/>
        <v>5200</v>
      </c>
      <c r="W20" s="7">
        <f t="shared" si="17"/>
        <v>5350</v>
      </c>
      <c r="X20" s="7">
        <f t="shared" si="17"/>
        <v>5500</v>
      </c>
      <c r="Y20" s="7">
        <f t="shared" si="17"/>
        <v>5650</v>
      </c>
      <c r="AM20" s="7">
        <f>AM18-AM19</f>
        <v>9400</v>
      </c>
      <c r="AN20" s="7">
        <f t="shared" ref="AN20:AV20" si="18">AN18-AN19</f>
        <v>12100</v>
      </c>
      <c r="AO20" s="7">
        <f t="shared" ref="AO20" si="19">AO18-AO19</f>
        <v>12700</v>
      </c>
      <c r="AP20" s="7">
        <f t="shared" ref="AP20" si="20">AP18-AP19</f>
        <v>13300</v>
      </c>
      <c r="AQ20" s="7">
        <f t="shared" ref="AQ20" si="21">AQ18-AQ19</f>
        <v>13900</v>
      </c>
      <c r="AR20" s="7">
        <f t="shared" ref="AR20" si="22">AR18-AR19</f>
        <v>14500</v>
      </c>
      <c r="AS20" s="7">
        <f t="shared" si="18"/>
        <v>0</v>
      </c>
      <c r="AT20" s="7">
        <f t="shared" si="18"/>
        <v>0</v>
      </c>
      <c r="AU20" s="7">
        <f t="shared" si="18"/>
        <v>0</v>
      </c>
      <c r="AV20" s="7">
        <f t="shared" si="18"/>
        <v>0</v>
      </c>
    </row>
    <row r="21" spans="1:48" x14ac:dyDescent="0.25">
      <c r="A21" t="s">
        <v>22</v>
      </c>
      <c r="B21" s="2">
        <v>400</v>
      </c>
      <c r="C21" s="2">
        <v>420</v>
      </c>
      <c r="D21" s="2">
        <v>440</v>
      </c>
      <c r="E21" s="2">
        <v>460</v>
      </c>
      <c r="F21" s="2">
        <v>480</v>
      </c>
      <c r="G21" s="2">
        <v>500</v>
      </c>
      <c r="H21" s="2">
        <v>520</v>
      </c>
      <c r="I21" s="2">
        <v>540</v>
      </c>
      <c r="J21" s="2">
        <v>560</v>
      </c>
      <c r="K21" s="2">
        <v>580</v>
      </c>
      <c r="L21" s="2">
        <v>600</v>
      </c>
      <c r="M21" s="2">
        <v>620</v>
      </c>
      <c r="N21" s="2">
        <v>640</v>
      </c>
      <c r="O21" s="2">
        <v>660</v>
      </c>
      <c r="P21" s="2">
        <v>680</v>
      </c>
      <c r="Q21" s="2">
        <v>700</v>
      </c>
      <c r="R21" s="2">
        <v>720</v>
      </c>
      <c r="S21" s="2">
        <v>740</v>
      </c>
      <c r="T21" s="2">
        <v>760</v>
      </c>
      <c r="U21" s="2">
        <v>780</v>
      </c>
      <c r="V21" s="2">
        <v>800</v>
      </c>
      <c r="W21" s="2">
        <v>820</v>
      </c>
      <c r="X21" s="2">
        <v>840</v>
      </c>
      <c r="Y21" s="2">
        <v>860</v>
      </c>
      <c r="AM21">
        <v>1720</v>
      </c>
      <c r="AN21" s="2">
        <f t="shared" si="1"/>
        <v>2040</v>
      </c>
      <c r="AO21" s="2">
        <f t="shared" ref="AO21:AO22" si="23">SUM(G21:J21)</f>
        <v>2120</v>
      </c>
      <c r="AP21" s="2">
        <f t="shared" ref="AP21:AP22" si="24">SUM(H21:K21)</f>
        <v>2200</v>
      </c>
      <c r="AQ21" s="2">
        <f t="shared" ref="AQ21:AQ22" si="25">SUM(I21:L21)</f>
        <v>2280</v>
      </c>
      <c r="AR21" s="2">
        <f t="shared" ref="AR21:AR22" si="26">SUM(J21:M21)</f>
        <v>2360</v>
      </c>
    </row>
    <row r="22" spans="1:48" x14ac:dyDescent="0.25">
      <c r="A22" s="3" t="s">
        <v>23</v>
      </c>
      <c r="B22" s="8">
        <v>300</v>
      </c>
      <c r="C22" s="8">
        <v>310</v>
      </c>
      <c r="D22" s="8">
        <v>320</v>
      </c>
      <c r="E22" s="8">
        <v>330</v>
      </c>
      <c r="F22" s="8">
        <v>340</v>
      </c>
      <c r="G22" s="8">
        <v>350</v>
      </c>
      <c r="H22" s="8">
        <v>360</v>
      </c>
      <c r="I22" s="8">
        <v>370</v>
      </c>
      <c r="J22" s="8">
        <v>380</v>
      </c>
      <c r="K22" s="8">
        <v>390</v>
      </c>
      <c r="L22" s="8">
        <v>400</v>
      </c>
      <c r="M22" s="8">
        <v>410</v>
      </c>
      <c r="N22" s="8">
        <v>420</v>
      </c>
      <c r="O22" s="8">
        <v>430</v>
      </c>
      <c r="P22" s="8">
        <v>440</v>
      </c>
      <c r="Q22" s="8">
        <v>450</v>
      </c>
      <c r="R22" s="8">
        <v>460</v>
      </c>
      <c r="S22" s="8">
        <v>470</v>
      </c>
      <c r="T22" s="8">
        <v>470</v>
      </c>
      <c r="U22" s="8">
        <v>490</v>
      </c>
      <c r="V22" s="8">
        <v>500</v>
      </c>
      <c r="W22" s="8">
        <v>510</v>
      </c>
      <c r="X22" s="8">
        <v>520</v>
      </c>
      <c r="Y22" s="8">
        <v>530</v>
      </c>
      <c r="AM22" s="8">
        <v>1260</v>
      </c>
      <c r="AN22" s="2">
        <f t="shared" si="1"/>
        <v>1420</v>
      </c>
      <c r="AO22" s="2">
        <f t="shared" si="23"/>
        <v>1460</v>
      </c>
      <c r="AP22" s="2">
        <f t="shared" si="24"/>
        <v>1500</v>
      </c>
      <c r="AQ22" s="2">
        <f t="shared" si="25"/>
        <v>1540</v>
      </c>
      <c r="AR22" s="2">
        <f t="shared" si="26"/>
        <v>1580</v>
      </c>
    </row>
    <row r="23" spans="1:48" x14ac:dyDescent="0.25">
      <c r="A23" s="10" t="s">
        <v>24</v>
      </c>
      <c r="B23" s="7">
        <f>B21+B22</f>
        <v>700</v>
      </c>
      <c r="C23" s="7">
        <f t="shared" ref="C23:Y23" si="27">C21+C22</f>
        <v>730</v>
      </c>
      <c r="D23" s="7">
        <f t="shared" si="27"/>
        <v>760</v>
      </c>
      <c r="E23" s="7">
        <f t="shared" si="27"/>
        <v>790</v>
      </c>
      <c r="F23" s="7">
        <f t="shared" si="27"/>
        <v>820</v>
      </c>
      <c r="G23" s="7">
        <f t="shared" si="27"/>
        <v>850</v>
      </c>
      <c r="H23" s="7">
        <f t="shared" si="27"/>
        <v>880</v>
      </c>
      <c r="I23" s="7">
        <f t="shared" si="27"/>
        <v>910</v>
      </c>
      <c r="J23" s="7">
        <f t="shared" si="27"/>
        <v>940</v>
      </c>
      <c r="K23" s="7">
        <f t="shared" si="27"/>
        <v>970</v>
      </c>
      <c r="L23" s="7">
        <f t="shared" si="27"/>
        <v>1000</v>
      </c>
      <c r="M23" s="7">
        <f t="shared" si="27"/>
        <v>1030</v>
      </c>
      <c r="N23" s="7">
        <f t="shared" si="27"/>
        <v>1060</v>
      </c>
      <c r="O23" s="7">
        <f t="shared" si="27"/>
        <v>1090</v>
      </c>
      <c r="P23" s="7">
        <f t="shared" si="27"/>
        <v>1120</v>
      </c>
      <c r="Q23" s="7">
        <f t="shared" si="27"/>
        <v>1150</v>
      </c>
      <c r="R23" s="7">
        <f t="shared" si="27"/>
        <v>1180</v>
      </c>
      <c r="S23" s="7">
        <f t="shared" si="27"/>
        <v>1210</v>
      </c>
      <c r="T23" s="7">
        <f t="shared" si="27"/>
        <v>1230</v>
      </c>
      <c r="U23" s="7">
        <f t="shared" si="27"/>
        <v>1270</v>
      </c>
      <c r="V23" s="7">
        <f t="shared" si="27"/>
        <v>1300</v>
      </c>
      <c r="W23" s="7">
        <f t="shared" si="27"/>
        <v>1330</v>
      </c>
      <c r="X23" s="7">
        <f t="shared" si="27"/>
        <v>1360</v>
      </c>
      <c r="Y23" s="7">
        <f t="shared" si="27"/>
        <v>1390</v>
      </c>
      <c r="AM23" s="7">
        <f>AM21+AM22</f>
        <v>2980</v>
      </c>
      <c r="AN23" s="7">
        <f t="shared" ref="AN23:AV23" si="28">AN21+AN22</f>
        <v>3460</v>
      </c>
      <c r="AO23" s="7">
        <f t="shared" ref="AO23" si="29">AO21+AO22</f>
        <v>3580</v>
      </c>
      <c r="AP23" s="7">
        <f t="shared" ref="AP23" si="30">AP21+AP22</f>
        <v>3700</v>
      </c>
      <c r="AQ23" s="7">
        <f t="shared" ref="AQ23" si="31">AQ21+AQ22</f>
        <v>3820</v>
      </c>
      <c r="AR23" s="7">
        <f t="shared" ref="AR23" si="32">AR21+AR22</f>
        <v>3940</v>
      </c>
      <c r="AS23" s="7">
        <f t="shared" si="28"/>
        <v>0</v>
      </c>
      <c r="AT23" s="7">
        <f t="shared" si="28"/>
        <v>0</v>
      </c>
      <c r="AU23" s="7">
        <f t="shared" si="28"/>
        <v>0</v>
      </c>
      <c r="AV23" s="7">
        <f t="shared" si="28"/>
        <v>0</v>
      </c>
    </row>
    <row r="24" spans="1:48" x14ac:dyDescent="0.25">
      <c r="A24" s="10" t="s">
        <v>25</v>
      </c>
      <c r="B24" s="7">
        <f>B20-B23</f>
        <v>1400</v>
      </c>
      <c r="C24" s="7">
        <f t="shared" ref="C24:Y24" si="33">C20-C23</f>
        <v>1520</v>
      </c>
      <c r="D24" s="7">
        <f t="shared" si="33"/>
        <v>1640</v>
      </c>
      <c r="E24" s="7">
        <f t="shared" si="33"/>
        <v>1860</v>
      </c>
      <c r="F24" s="7">
        <f t="shared" si="33"/>
        <v>1980</v>
      </c>
      <c r="G24" s="7">
        <f t="shared" si="33"/>
        <v>2100</v>
      </c>
      <c r="H24" s="7">
        <f t="shared" si="33"/>
        <v>2220</v>
      </c>
      <c r="I24" s="7">
        <f t="shared" si="33"/>
        <v>2340</v>
      </c>
      <c r="J24" s="7">
        <f t="shared" si="33"/>
        <v>2460</v>
      </c>
      <c r="K24" s="7">
        <f t="shared" si="33"/>
        <v>2580</v>
      </c>
      <c r="L24" s="7">
        <f t="shared" si="33"/>
        <v>2700</v>
      </c>
      <c r="M24" s="7">
        <f t="shared" si="33"/>
        <v>2820</v>
      </c>
      <c r="N24" s="7">
        <f t="shared" si="33"/>
        <v>2940</v>
      </c>
      <c r="O24" s="7">
        <f t="shared" si="33"/>
        <v>3060</v>
      </c>
      <c r="P24" s="7">
        <f t="shared" si="33"/>
        <v>3180</v>
      </c>
      <c r="Q24" s="7">
        <f t="shared" si="33"/>
        <v>3300</v>
      </c>
      <c r="R24" s="7">
        <f t="shared" si="33"/>
        <v>3420</v>
      </c>
      <c r="S24" s="7">
        <f t="shared" si="33"/>
        <v>3540</v>
      </c>
      <c r="T24" s="7">
        <f t="shared" si="33"/>
        <v>3670</v>
      </c>
      <c r="U24" s="7">
        <f t="shared" si="33"/>
        <v>3780</v>
      </c>
      <c r="V24" s="7">
        <f t="shared" si="33"/>
        <v>3900</v>
      </c>
      <c r="W24" s="7">
        <f t="shared" si="33"/>
        <v>4020</v>
      </c>
      <c r="X24" s="7">
        <f t="shared" si="33"/>
        <v>4140</v>
      </c>
      <c r="Y24" s="7">
        <f t="shared" si="33"/>
        <v>4260</v>
      </c>
      <c r="AM24" s="7">
        <f>AM20-AM23</f>
        <v>6420</v>
      </c>
      <c r="AN24" s="7">
        <f t="shared" ref="AN24:AV24" si="34">AN20-AN23</f>
        <v>8640</v>
      </c>
      <c r="AO24" s="7">
        <f t="shared" ref="AO24" si="35">AO20-AO23</f>
        <v>9120</v>
      </c>
      <c r="AP24" s="7">
        <f t="shared" ref="AP24" si="36">AP20-AP23</f>
        <v>9600</v>
      </c>
      <c r="AQ24" s="7">
        <f t="shared" ref="AQ24" si="37">AQ20-AQ23</f>
        <v>10080</v>
      </c>
      <c r="AR24" s="7">
        <f t="shared" ref="AR24" si="38">AR20-AR23</f>
        <v>10560</v>
      </c>
      <c r="AS24" s="7">
        <f t="shared" si="34"/>
        <v>0</v>
      </c>
      <c r="AT24" s="7">
        <f t="shared" si="34"/>
        <v>0</v>
      </c>
      <c r="AU24" s="7">
        <f t="shared" si="34"/>
        <v>0</v>
      </c>
      <c r="AV24" s="7">
        <f t="shared" si="34"/>
        <v>0</v>
      </c>
    </row>
    <row r="25" spans="1:48" x14ac:dyDescent="0.25">
      <c r="A25" t="s">
        <v>26</v>
      </c>
      <c r="B25" s="2">
        <v>50</v>
      </c>
      <c r="C25" s="2">
        <v>50</v>
      </c>
      <c r="D25" s="2">
        <v>50</v>
      </c>
      <c r="E25" s="2">
        <v>50</v>
      </c>
      <c r="F25" s="2">
        <v>45</v>
      </c>
      <c r="G25" s="2">
        <v>45</v>
      </c>
      <c r="H25" s="2">
        <v>45</v>
      </c>
      <c r="I25" s="2">
        <v>45</v>
      </c>
      <c r="J25" s="2">
        <v>40</v>
      </c>
      <c r="K25" s="2">
        <v>40</v>
      </c>
      <c r="L25" s="2">
        <v>40</v>
      </c>
      <c r="M25" s="2">
        <v>40</v>
      </c>
      <c r="N25" s="2">
        <v>35</v>
      </c>
      <c r="O25" s="2">
        <v>35</v>
      </c>
      <c r="P25" s="2">
        <v>35</v>
      </c>
      <c r="Q25" s="2">
        <v>35</v>
      </c>
      <c r="R25" s="2">
        <v>30</v>
      </c>
      <c r="S25" s="2">
        <v>30</v>
      </c>
      <c r="T25" s="2">
        <v>30</v>
      </c>
      <c r="U25" s="2">
        <v>30</v>
      </c>
      <c r="V25" s="2">
        <v>25</v>
      </c>
      <c r="W25" s="2">
        <v>25</v>
      </c>
      <c r="X25" s="2">
        <v>25</v>
      </c>
      <c r="Y25" s="2">
        <v>25</v>
      </c>
      <c r="AM25" s="2">
        <v>200</v>
      </c>
      <c r="AN25" s="2">
        <f t="shared" ref="AN25:AN27" si="39">SUM(F25:I25)</f>
        <v>180</v>
      </c>
      <c r="AO25" s="2">
        <f t="shared" ref="AO25" si="40">SUM(G25:J25)</f>
        <v>175</v>
      </c>
      <c r="AP25" s="2">
        <f t="shared" ref="AP25" si="41">SUM(H25:K25)</f>
        <v>170</v>
      </c>
      <c r="AQ25" s="2">
        <f t="shared" ref="AQ25" si="42">SUM(I25:L25)</f>
        <v>165</v>
      </c>
      <c r="AR25" s="2">
        <f t="shared" ref="AR25" si="43">SUM(J25:M25)</f>
        <v>160</v>
      </c>
    </row>
    <row r="26" spans="1:48" x14ac:dyDescent="0.25">
      <c r="A26" s="10" t="s">
        <v>27</v>
      </c>
      <c r="B26" s="7">
        <f>B24-B25</f>
        <v>1350</v>
      </c>
      <c r="C26" s="7">
        <f t="shared" ref="C26:Y26" si="44">C24-C25</f>
        <v>1470</v>
      </c>
      <c r="D26" s="7">
        <f t="shared" si="44"/>
        <v>1590</v>
      </c>
      <c r="E26" s="7">
        <f t="shared" si="44"/>
        <v>1810</v>
      </c>
      <c r="F26" s="7">
        <f t="shared" si="44"/>
        <v>1935</v>
      </c>
      <c r="G26" s="7">
        <f t="shared" si="44"/>
        <v>2055</v>
      </c>
      <c r="H26" s="7">
        <f t="shared" si="44"/>
        <v>2175</v>
      </c>
      <c r="I26" s="7">
        <f t="shared" si="44"/>
        <v>2295</v>
      </c>
      <c r="J26" s="7">
        <f t="shared" si="44"/>
        <v>2420</v>
      </c>
      <c r="K26" s="7">
        <f t="shared" si="44"/>
        <v>2540</v>
      </c>
      <c r="L26" s="7">
        <f t="shared" si="44"/>
        <v>2660</v>
      </c>
      <c r="M26" s="7">
        <f t="shared" si="44"/>
        <v>2780</v>
      </c>
      <c r="N26" s="7">
        <f t="shared" si="44"/>
        <v>2905</v>
      </c>
      <c r="O26" s="7">
        <f t="shared" si="44"/>
        <v>3025</v>
      </c>
      <c r="P26" s="7">
        <f t="shared" si="44"/>
        <v>3145</v>
      </c>
      <c r="Q26" s="7">
        <f t="shared" si="44"/>
        <v>3265</v>
      </c>
      <c r="R26" s="7">
        <f t="shared" si="44"/>
        <v>3390</v>
      </c>
      <c r="S26" s="7">
        <f t="shared" si="44"/>
        <v>3510</v>
      </c>
      <c r="T26" s="7">
        <f t="shared" si="44"/>
        <v>3640</v>
      </c>
      <c r="U26" s="7">
        <f t="shared" si="44"/>
        <v>3750</v>
      </c>
      <c r="V26" s="7">
        <f t="shared" si="44"/>
        <v>3875</v>
      </c>
      <c r="W26" s="7">
        <f t="shared" si="44"/>
        <v>3995</v>
      </c>
      <c r="X26" s="7">
        <f t="shared" si="44"/>
        <v>4115</v>
      </c>
      <c r="Y26" s="7">
        <f t="shared" si="44"/>
        <v>4235</v>
      </c>
      <c r="AM26" s="7">
        <f>AM24-AM25</f>
        <v>6220</v>
      </c>
      <c r="AN26" s="7">
        <f t="shared" ref="AN26:AV26" si="45">AN24-AN25</f>
        <v>8460</v>
      </c>
      <c r="AO26" s="7">
        <f t="shared" ref="AO26" si="46">AO24-AO25</f>
        <v>8945</v>
      </c>
      <c r="AP26" s="7">
        <f t="shared" ref="AP26" si="47">AP24-AP25</f>
        <v>9430</v>
      </c>
      <c r="AQ26" s="7">
        <f t="shared" ref="AQ26" si="48">AQ24-AQ25</f>
        <v>9915</v>
      </c>
      <c r="AR26" s="7">
        <f t="shared" ref="AR26" si="49">AR24-AR25</f>
        <v>10400</v>
      </c>
      <c r="AS26" s="7">
        <f t="shared" si="45"/>
        <v>0</v>
      </c>
      <c r="AT26" s="7">
        <f t="shared" si="45"/>
        <v>0</v>
      </c>
      <c r="AU26" s="7">
        <f t="shared" si="45"/>
        <v>0</v>
      </c>
      <c r="AV26" s="7">
        <f t="shared" si="45"/>
        <v>0</v>
      </c>
    </row>
    <row r="27" spans="1:48" x14ac:dyDescent="0.25">
      <c r="A27" t="s">
        <v>28</v>
      </c>
      <c r="B27" s="2">
        <v>270</v>
      </c>
      <c r="C27" s="2">
        <v>294</v>
      </c>
      <c r="D27" s="2">
        <v>318</v>
      </c>
      <c r="E27" s="2">
        <v>362</v>
      </c>
      <c r="F27" s="2">
        <v>387</v>
      </c>
      <c r="G27" s="2">
        <v>411</v>
      </c>
      <c r="H27" s="2">
        <v>435</v>
      </c>
      <c r="I27" s="2">
        <v>459</v>
      </c>
      <c r="J27" s="2">
        <v>484</v>
      </c>
      <c r="K27" s="2">
        <v>508</v>
      </c>
      <c r="L27" s="2">
        <v>532</v>
      </c>
      <c r="M27" s="2">
        <v>556</v>
      </c>
      <c r="N27" s="2">
        <v>581</v>
      </c>
      <c r="O27" s="2">
        <v>605</v>
      </c>
      <c r="P27" s="2">
        <v>629</v>
      </c>
      <c r="Q27" s="2">
        <v>653</v>
      </c>
      <c r="R27" s="2">
        <v>678</v>
      </c>
      <c r="S27" s="2">
        <v>702</v>
      </c>
      <c r="T27" s="2">
        <v>726</v>
      </c>
      <c r="U27" s="2">
        <v>750</v>
      </c>
      <c r="V27" s="2">
        <v>775</v>
      </c>
      <c r="W27" s="2">
        <v>799</v>
      </c>
      <c r="X27" s="2">
        <v>823</v>
      </c>
      <c r="Y27" s="2">
        <v>847</v>
      </c>
      <c r="AM27" s="2">
        <v>1244</v>
      </c>
      <c r="AN27" s="2">
        <f t="shared" si="39"/>
        <v>1692</v>
      </c>
      <c r="AO27" s="2">
        <f t="shared" ref="AO27" si="50">SUM(G27:J27)</f>
        <v>1789</v>
      </c>
      <c r="AP27" s="2">
        <f t="shared" ref="AP27" si="51">SUM(H27:K27)</f>
        <v>1886</v>
      </c>
      <c r="AQ27" s="2">
        <f t="shared" ref="AQ27" si="52">SUM(I27:L27)</f>
        <v>1983</v>
      </c>
      <c r="AR27" s="2">
        <f t="shared" ref="AR27" si="53">SUM(J27:M27)</f>
        <v>2080</v>
      </c>
    </row>
    <row r="28" spans="1:48" x14ac:dyDescent="0.25">
      <c r="A28" s="10" t="s">
        <v>29</v>
      </c>
      <c r="B28" s="7">
        <f>B26-B27</f>
        <v>1080</v>
      </c>
      <c r="C28" s="7">
        <f t="shared" ref="C28:Y28" si="54">C26-C27</f>
        <v>1176</v>
      </c>
      <c r="D28" s="7">
        <f t="shared" si="54"/>
        <v>1272</v>
      </c>
      <c r="E28" s="7">
        <f t="shared" si="54"/>
        <v>1448</v>
      </c>
      <c r="F28" s="7">
        <f t="shared" si="54"/>
        <v>1548</v>
      </c>
      <c r="G28" s="7">
        <f t="shared" si="54"/>
        <v>1644</v>
      </c>
      <c r="H28" s="7">
        <f t="shared" si="54"/>
        <v>1740</v>
      </c>
      <c r="I28" s="7">
        <f t="shared" si="54"/>
        <v>1836</v>
      </c>
      <c r="J28" s="7">
        <f t="shared" si="54"/>
        <v>1936</v>
      </c>
      <c r="K28" s="7">
        <f t="shared" si="54"/>
        <v>2032</v>
      </c>
      <c r="L28" s="7">
        <f t="shared" si="54"/>
        <v>2128</v>
      </c>
      <c r="M28" s="7">
        <f t="shared" si="54"/>
        <v>2224</v>
      </c>
      <c r="N28" s="7">
        <f t="shared" si="54"/>
        <v>2324</v>
      </c>
      <c r="O28" s="7">
        <f t="shared" si="54"/>
        <v>2420</v>
      </c>
      <c r="P28" s="7">
        <f t="shared" si="54"/>
        <v>2516</v>
      </c>
      <c r="Q28" s="7">
        <f t="shared" si="54"/>
        <v>2612</v>
      </c>
      <c r="R28" s="7">
        <f t="shared" si="54"/>
        <v>2712</v>
      </c>
      <c r="S28" s="7">
        <f t="shared" si="54"/>
        <v>2808</v>
      </c>
      <c r="T28" s="7">
        <f t="shared" si="54"/>
        <v>2914</v>
      </c>
      <c r="U28" s="7">
        <f t="shared" si="54"/>
        <v>3000</v>
      </c>
      <c r="V28" s="7">
        <f t="shared" si="54"/>
        <v>3100</v>
      </c>
      <c r="W28" s="7">
        <f t="shared" si="54"/>
        <v>3196</v>
      </c>
      <c r="X28" s="7">
        <f t="shared" si="54"/>
        <v>3292</v>
      </c>
      <c r="Y28" s="7">
        <f t="shared" si="54"/>
        <v>3388</v>
      </c>
      <c r="AM28" s="7">
        <f>AM26-AM27</f>
        <v>4976</v>
      </c>
      <c r="AN28" s="7">
        <f t="shared" ref="AN28:AV28" si="55">AN26-AN27</f>
        <v>6768</v>
      </c>
      <c r="AO28" s="7">
        <f t="shared" ref="AO28" si="56">AO26-AO27</f>
        <v>7156</v>
      </c>
      <c r="AP28" s="7">
        <f t="shared" ref="AP28" si="57">AP26-AP27</f>
        <v>7544</v>
      </c>
      <c r="AQ28" s="7">
        <f t="shared" ref="AQ28" si="58">AQ26-AQ27</f>
        <v>7932</v>
      </c>
      <c r="AR28" s="7">
        <f t="shared" ref="AR28" si="59">AR26-AR27</f>
        <v>8320</v>
      </c>
      <c r="AS28" s="7">
        <f t="shared" si="55"/>
        <v>0</v>
      </c>
      <c r="AT28" s="7">
        <f t="shared" si="55"/>
        <v>0</v>
      </c>
      <c r="AU28" s="7">
        <f t="shared" si="55"/>
        <v>0</v>
      </c>
      <c r="AV28" s="7">
        <f t="shared" si="55"/>
        <v>0</v>
      </c>
    </row>
    <row r="29" spans="1:48" x14ac:dyDescent="0.25">
      <c r="A29" s="1" t="s">
        <v>30</v>
      </c>
      <c r="B29" s="26">
        <f>B28/B30</f>
        <v>0.79881656804733725</v>
      </c>
      <c r="C29" s="26">
        <f t="shared" ref="C29:Y29" si="60">C28/C30</f>
        <v>0.86981540830658921</v>
      </c>
      <c r="D29" s="26">
        <f t="shared" si="60"/>
        <v>0.94081309327806806</v>
      </c>
      <c r="E29" s="26">
        <f t="shared" si="60"/>
        <v>1.0709797763811979</v>
      </c>
      <c r="F29" s="26">
        <f t="shared" si="60"/>
        <v>1.1449331530630662</v>
      </c>
      <c r="G29" s="26">
        <f t="shared" si="60"/>
        <v>1.2159268668804155</v>
      </c>
      <c r="H29" s="26">
        <f t="shared" si="60"/>
        <v>1.2869194255310024</v>
      </c>
      <c r="I29" s="26">
        <f t="shared" si="60"/>
        <v>1.3579108290430206</v>
      </c>
      <c r="J29" s="26">
        <f t="shared" si="60"/>
        <v>1.4318594647685656</v>
      </c>
      <c r="K29" s="26">
        <f t="shared" si="60"/>
        <v>1.5028485340200683</v>
      </c>
      <c r="L29" s="26">
        <f t="shared" si="60"/>
        <v>1.5738364482179708</v>
      </c>
      <c r="M29" s="26">
        <f t="shared" si="60"/>
        <v>1.6448232073904632</v>
      </c>
      <c r="N29" s="26">
        <f t="shared" si="60"/>
        <v>1.718767102620159</v>
      </c>
      <c r="O29" s="26">
        <f t="shared" si="60"/>
        <v>1.7897515277600082</v>
      </c>
      <c r="P29" s="26">
        <f t="shared" si="60"/>
        <v>1.8607347979594047</v>
      </c>
      <c r="Q29" s="26">
        <f t="shared" si="60"/>
        <v>1.9317169132465351</v>
      </c>
      <c r="R29" s="26">
        <f t="shared" si="60"/>
        <v>2.0056560684407954</v>
      </c>
      <c r="S29" s="26">
        <f t="shared" si="60"/>
        <v>2.0766358499231252</v>
      </c>
      <c r="T29" s="26">
        <f t="shared" si="60"/>
        <v>2.1550098432330187</v>
      </c>
      <c r="U29" s="26">
        <f t="shared" si="60"/>
        <v>2.2185919484340078</v>
      </c>
      <c r="V29" s="26">
        <f t="shared" si="60"/>
        <v>2.2925263640531877</v>
      </c>
      <c r="W29" s="26">
        <f t="shared" si="60"/>
        <v>2.3635015023320731</v>
      </c>
      <c r="X29" s="26">
        <f t="shared" si="60"/>
        <v>2.4344754858967566</v>
      </c>
      <c r="Y29" s="26">
        <f t="shared" si="60"/>
        <v>2.5054483147754167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26">
        <f>SUM(B29:E29)</f>
        <v>3.6804248460131923</v>
      </c>
      <c r="AN29" s="26">
        <f>AN28/AN30</f>
        <v>5.0059171597633139</v>
      </c>
      <c r="AO29" s="26">
        <f>AO28/AO30</f>
        <v>5.2928994082840237</v>
      </c>
      <c r="AP29" s="26">
        <f>AP28/AP30</f>
        <v>5.5798816568047336</v>
      </c>
      <c r="AQ29" s="26">
        <f>AQ28/AQ30</f>
        <v>5.8668639053254434</v>
      </c>
      <c r="AR29" s="26">
        <f>AR28/AR30</f>
        <v>6.1538461538461542</v>
      </c>
    </row>
    <row r="30" spans="1:48" x14ac:dyDescent="0.25">
      <c r="A30" t="s">
        <v>1</v>
      </c>
      <c r="B30" s="2">
        <v>1352</v>
      </c>
      <c r="C30" s="2">
        <f>B30+1.1%</f>
        <v>1352.011</v>
      </c>
      <c r="D30" s="2">
        <f t="shared" ref="D30:Y30" si="61">C30+1.1%</f>
        <v>1352.0219999999999</v>
      </c>
      <c r="E30" s="2">
        <f t="shared" si="61"/>
        <v>1352.0329999999999</v>
      </c>
      <c r="F30" s="2">
        <f>E30+1.1%</f>
        <v>1352.0439999999999</v>
      </c>
      <c r="G30" s="2">
        <f t="shared" si="61"/>
        <v>1352.0549999999998</v>
      </c>
      <c r="H30" s="2">
        <f t="shared" si="61"/>
        <v>1352.0659999999998</v>
      </c>
      <c r="I30" s="2">
        <f t="shared" si="61"/>
        <v>1352.0769999999998</v>
      </c>
      <c r="J30" s="2">
        <f t="shared" si="61"/>
        <v>1352.0879999999997</v>
      </c>
      <c r="K30" s="2">
        <f t="shared" si="61"/>
        <v>1352.0989999999997</v>
      </c>
      <c r="L30" s="2">
        <f t="shared" si="61"/>
        <v>1352.1099999999997</v>
      </c>
      <c r="M30" s="2">
        <f t="shared" si="61"/>
        <v>1352.1209999999996</v>
      </c>
      <c r="N30" s="2">
        <f t="shared" si="61"/>
        <v>1352.1319999999996</v>
      </c>
      <c r="O30" s="2">
        <f t="shared" si="61"/>
        <v>1352.1429999999996</v>
      </c>
      <c r="P30" s="2">
        <f t="shared" si="61"/>
        <v>1352.1539999999995</v>
      </c>
      <c r="Q30" s="2">
        <f t="shared" si="61"/>
        <v>1352.1649999999995</v>
      </c>
      <c r="R30" s="2">
        <f t="shared" si="61"/>
        <v>1352.1759999999995</v>
      </c>
      <c r="S30" s="2">
        <f t="shared" si="61"/>
        <v>1352.1869999999994</v>
      </c>
      <c r="T30" s="2">
        <f t="shared" si="61"/>
        <v>1352.1979999999994</v>
      </c>
      <c r="U30" s="2">
        <f t="shared" si="61"/>
        <v>1352.2089999999994</v>
      </c>
      <c r="V30" s="2">
        <f t="shared" si="61"/>
        <v>1352.2199999999993</v>
      </c>
      <c r="W30" s="2">
        <f t="shared" si="61"/>
        <v>1352.2309999999993</v>
      </c>
      <c r="X30" s="2">
        <f t="shared" si="61"/>
        <v>1352.2419999999993</v>
      </c>
      <c r="Y30" s="2">
        <f>X30+1.1%</f>
        <v>1352.2529999999992</v>
      </c>
      <c r="Z30" s="2"/>
      <c r="AA30" s="2"/>
      <c r="AB30" s="2"/>
      <c r="AC30" s="2"/>
      <c r="AD30" s="2"/>
      <c r="AE30" s="2"/>
      <c r="AF30" s="2"/>
      <c r="AG30" s="2"/>
      <c r="AM30" s="2">
        <v>1352</v>
      </c>
      <c r="AN30" s="2">
        <v>1352</v>
      </c>
      <c r="AO30" s="2">
        <v>1352</v>
      </c>
      <c r="AP30" s="2">
        <v>1352</v>
      </c>
      <c r="AQ30" s="2">
        <v>1352</v>
      </c>
      <c r="AR30" s="2">
        <v>1352</v>
      </c>
    </row>
    <row r="31" spans="1:48" x14ac:dyDescent="0.25">
      <c r="AN31" s="2"/>
    </row>
    <row r="32" spans="1:48" x14ac:dyDescent="0.25">
      <c r="A32" s="1" t="s">
        <v>338</v>
      </c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AN32" s="12"/>
      <c r="AO32" s="12"/>
      <c r="AP32" s="12"/>
      <c r="AQ32" s="12"/>
      <c r="AR32" s="12"/>
    </row>
    <row r="33" spans="1:44" x14ac:dyDescent="0.25">
      <c r="A33" s="1" t="s">
        <v>31</v>
      </c>
      <c r="E33" s="12"/>
      <c r="F33" s="13">
        <f>F19/B19-1</f>
        <v>0.25714285714285712</v>
      </c>
      <c r="G33" s="13">
        <f t="shared" ref="G33" si="62">G19/C19-1</f>
        <v>0.2432432432432432</v>
      </c>
      <c r="H33" s="13">
        <f t="shared" ref="H33" si="63">H19/D19-1</f>
        <v>0.23076923076923084</v>
      </c>
      <c r="I33" s="13">
        <f t="shared" ref="I33" si="64">I19/E19-1</f>
        <v>0.21428571428571419</v>
      </c>
      <c r="J33" s="13">
        <f t="shared" ref="J33" si="65">J19/F19-1</f>
        <v>0.20454545454545459</v>
      </c>
      <c r="K33" s="13">
        <f t="shared" ref="K33" si="66">K19/G19-1</f>
        <v>0.19565217391304346</v>
      </c>
      <c r="L33" s="13">
        <f t="shared" ref="L33" si="67">L19/H19-1</f>
        <v>0.1875</v>
      </c>
      <c r="M33" s="13">
        <f t="shared" ref="M33" si="68">M19/I19-1</f>
        <v>0.17647058823529416</v>
      </c>
      <c r="N33" s="13">
        <f t="shared" ref="N33" si="69">N19/J19-1</f>
        <v>0.16981132075471694</v>
      </c>
      <c r="O33" s="13">
        <f t="shared" ref="O33" si="70">O19/K19-1</f>
        <v>0.16363636363636358</v>
      </c>
      <c r="P33" s="13">
        <f t="shared" ref="P33" si="71">P19/L19-1</f>
        <v>0.15789473684210531</v>
      </c>
      <c r="Q33" s="13">
        <f t="shared" ref="Q33" si="72">Q19/M19-1</f>
        <v>0.14999999999999991</v>
      </c>
      <c r="R33" s="13">
        <f t="shared" ref="R33" si="73">R19/N19-1</f>
        <v>0.14516129032258074</v>
      </c>
      <c r="S33" s="13">
        <f t="shared" ref="S33" si="74">S19/O19-1</f>
        <v>0.140625</v>
      </c>
      <c r="T33" s="13">
        <f t="shared" ref="T33" si="75">T19/P19-1</f>
        <v>0.13636363636363646</v>
      </c>
      <c r="U33" s="13">
        <f t="shared" ref="U33" si="76">U19/Q19-1</f>
        <v>0.13043478260869557</v>
      </c>
      <c r="V33" s="13">
        <f t="shared" ref="V33" si="77">V19/R19-1</f>
        <v>0.12676056338028174</v>
      </c>
      <c r="W33" s="13">
        <f t="shared" ref="W33" si="78">W19/S19-1</f>
        <v>0.12328767123287676</v>
      </c>
      <c r="X33" s="13">
        <f t="shared" ref="X33" si="79">X19/T19-1</f>
        <v>0.12000000000000011</v>
      </c>
      <c r="Y33" s="13">
        <f>Y19/U19-1</f>
        <v>0.11538461538461542</v>
      </c>
      <c r="AN33" s="12">
        <f>AN29/AM29-1</f>
        <v>0.36014655079452496</v>
      </c>
      <c r="AO33" s="12">
        <f t="shared" ref="AO33" si="80">AO29/AN29-1</f>
        <v>5.7328605200945626E-2</v>
      </c>
      <c r="AP33" s="12">
        <f t="shared" ref="AP33" si="81">AP29/AO29-1</f>
        <v>5.4220234768026732E-2</v>
      </c>
      <c r="AQ33" s="12">
        <f t="shared" ref="AQ33" si="82">AQ29/AP29-1</f>
        <v>5.1431601272534433E-2</v>
      </c>
      <c r="AR33" s="12">
        <f t="shared" ref="AR33" si="83">AR29/AQ29-1</f>
        <v>4.8915784165405984E-2</v>
      </c>
    </row>
    <row r="34" spans="1:44" x14ac:dyDescent="0.25">
      <c r="A34" t="s">
        <v>291</v>
      </c>
      <c r="F34" s="13">
        <f>F11/B11-1</f>
        <v>0.33333333333333326</v>
      </c>
      <c r="G34" s="13">
        <f t="shared" ref="G34:G38" si="84">G11/C11-1</f>
        <v>0.30769230769230771</v>
      </c>
      <c r="H34" s="13">
        <f t="shared" ref="H34:H38" si="85">H11/D11-1</f>
        <v>0.28571428571428581</v>
      </c>
      <c r="I34" s="13">
        <f t="shared" ref="I34:I38" si="86">I11/E11-1</f>
        <v>0.26666666666666661</v>
      </c>
      <c r="J34" s="13">
        <f t="shared" ref="J34:J38" si="87">J11/F11-1</f>
        <v>0.25</v>
      </c>
      <c r="K34" s="13">
        <f t="shared" ref="K34:K38" si="88">K11/G11-1</f>
        <v>0.23529411764705888</v>
      </c>
      <c r="L34" s="13">
        <f t="shared" ref="L34:L38" si="89">L11/H11-1</f>
        <v>0.22222222222222232</v>
      </c>
      <c r="M34" s="13">
        <f t="shared" ref="M34:M38" si="90">M11/I11-1</f>
        <v>0.21052631578947367</v>
      </c>
      <c r="N34" s="13">
        <f t="shared" ref="N34:N38" si="91">N11/J11-1</f>
        <v>0.19999999999999996</v>
      </c>
      <c r="O34" s="13">
        <f t="shared" ref="O34:O38" si="92">O11/K11-1</f>
        <v>0.19047619047619047</v>
      </c>
      <c r="P34" s="13">
        <f t="shared" ref="P34:P38" si="93">P11/L11-1</f>
        <v>0.18181818181818188</v>
      </c>
      <c r="Q34" s="13">
        <f t="shared" ref="Q34:Q38" si="94">Q11/M11-1</f>
        <v>0.17391304347826098</v>
      </c>
      <c r="R34" s="13">
        <f t="shared" ref="R34:R38" si="95">R11/N11-1</f>
        <v>0.16666666666666674</v>
      </c>
      <c r="S34" s="13">
        <f t="shared" ref="S34:S38" si="96">S11/O11-1</f>
        <v>0.15999999999999992</v>
      </c>
      <c r="T34" s="13">
        <f t="shared" ref="T34:T38" si="97">T11/P11-1</f>
        <v>0.15384615384615374</v>
      </c>
      <c r="U34" s="13">
        <f t="shared" ref="U34:U38" si="98">U11/Q11-1</f>
        <v>0.14814814814814814</v>
      </c>
      <c r="V34" s="13">
        <f t="shared" ref="V34:V38" si="99">V11/R11-1</f>
        <v>0.14285714285714279</v>
      </c>
      <c r="W34" s="13">
        <f t="shared" ref="W34:W38" si="100">W11/S11-1</f>
        <v>0.13793103448275867</v>
      </c>
      <c r="X34" s="13">
        <f t="shared" ref="X34:X38" si="101">X11/T11-1</f>
        <v>0.1333333333333333</v>
      </c>
      <c r="Y34" s="13">
        <f>Y11/U11-1</f>
        <v>0.12903225806451624</v>
      </c>
      <c r="AN34" s="13">
        <f>AN11/AM11-1</f>
        <v>0.29629629629629628</v>
      </c>
      <c r="AO34" s="13">
        <f t="shared" ref="AO34:AO38" si="102">AO11/AN11-1</f>
        <v>5.7142857142857162E-2</v>
      </c>
      <c r="AP34" s="13">
        <f t="shared" ref="AP34:AP38" si="103">AP11/AO11-1</f>
        <v>5.4054054054053946E-2</v>
      </c>
      <c r="AQ34" s="13">
        <f t="shared" ref="AQ34:AQ38" si="104">AQ11/AP11-1</f>
        <v>5.1282051282051322E-2</v>
      </c>
      <c r="AR34" s="13">
        <f t="shared" ref="AR34:AR38" si="105">AR11/AQ11-1</f>
        <v>4.8780487804878092E-2</v>
      </c>
    </row>
    <row r="35" spans="1:44" x14ac:dyDescent="0.25">
      <c r="A35" t="s">
        <v>292</v>
      </c>
      <c r="F35" s="13">
        <f>F12/B12-1</f>
        <v>0.25</v>
      </c>
      <c r="G35" s="13">
        <f t="shared" si="84"/>
        <v>0.23529411764705888</v>
      </c>
      <c r="H35" s="13">
        <f t="shared" si="85"/>
        <v>0.22222222222222232</v>
      </c>
      <c r="I35" s="13">
        <f t="shared" si="86"/>
        <v>0.21052631578947367</v>
      </c>
      <c r="J35" s="13">
        <f t="shared" si="87"/>
        <v>0.19999999999999996</v>
      </c>
      <c r="K35" s="13">
        <f t="shared" si="88"/>
        <v>0.19047619047619047</v>
      </c>
      <c r="L35" s="13">
        <f t="shared" si="89"/>
        <v>0.18181818181818188</v>
      </c>
      <c r="M35" s="13">
        <f t="shared" si="90"/>
        <v>0.17391304347826098</v>
      </c>
      <c r="N35" s="13">
        <f t="shared" si="91"/>
        <v>0.16666666666666674</v>
      </c>
      <c r="O35" s="13">
        <f t="shared" si="92"/>
        <v>0.15999999999999992</v>
      </c>
      <c r="P35" s="13">
        <f t="shared" si="93"/>
        <v>0.15384615384615374</v>
      </c>
      <c r="Q35" s="13">
        <f t="shared" si="94"/>
        <v>0.14814814814814814</v>
      </c>
      <c r="R35" s="13">
        <f t="shared" si="95"/>
        <v>0.14285714285714279</v>
      </c>
      <c r="S35" s="13">
        <f t="shared" si="96"/>
        <v>0.13793103448275867</v>
      </c>
      <c r="T35" s="13">
        <f t="shared" si="97"/>
        <v>0.1333333333333333</v>
      </c>
      <c r="U35" s="13">
        <f t="shared" si="98"/>
        <v>0.12903225806451624</v>
      </c>
      <c r="V35" s="13">
        <f t="shared" si="99"/>
        <v>0.125</v>
      </c>
      <c r="W35" s="13">
        <f t="shared" si="100"/>
        <v>0.1212121212121211</v>
      </c>
      <c r="X35" s="13">
        <f t="shared" si="101"/>
        <v>0.11764705882352944</v>
      </c>
      <c r="Y35" s="13">
        <f>Y12/U12-1</f>
        <v>0.11428571428571432</v>
      </c>
      <c r="AN35" s="13">
        <f>AN12/AM12-1</f>
        <v>0.22857142857142865</v>
      </c>
      <c r="AO35" s="13">
        <f t="shared" si="102"/>
        <v>4.6511627906976827E-2</v>
      </c>
      <c r="AP35" s="13">
        <f t="shared" si="103"/>
        <v>4.4444444444444509E-2</v>
      </c>
      <c r="AQ35" s="13">
        <f t="shared" si="104"/>
        <v>4.2553191489361764E-2</v>
      </c>
      <c r="AR35" s="13">
        <f t="shared" si="105"/>
        <v>4.081632653061229E-2</v>
      </c>
    </row>
    <row r="36" spans="1:44" x14ac:dyDescent="0.25">
      <c r="A36" t="s">
        <v>293</v>
      </c>
      <c r="F36" s="13">
        <f>F13/B13-1</f>
        <v>0.33333333333333326</v>
      </c>
      <c r="G36" s="13">
        <f t="shared" si="84"/>
        <v>0.30769230769230771</v>
      </c>
      <c r="H36" s="13">
        <f t="shared" si="85"/>
        <v>0.28571428571428581</v>
      </c>
      <c r="I36" s="13">
        <f t="shared" si="86"/>
        <v>0.26666666666666661</v>
      </c>
      <c r="J36" s="13">
        <f t="shared" si="87"/>
        <v>0.25</v>
      </c>
      <c r="K36" s="13">
        <f t="shared" si="88"/>
        <v>0.23529411764705888</v>
      </c>
      <c r="L36" s="13">
        <f t="shared" si="89"/>
        <v>0.22222222222222232</v>
      </c>
      <c r="M36" s="13">
        <f t="shared" si="90"/>
        <v>0.21052631578947367</v>
      </c>
      <c r="N36" s="13">
        <f t="shared" si="91"/>
        <v>0.19999999999999996</v>
      </c>
      <c r="O36" s="13">
        <f t="shared" si="92"/>
        <v>0.19047619047619047</v>
      </c>
      <c r="P36" s="13">
        <f t="shared" si="93"/>
        <v>0.18181818181818188</v>
      </c>
      <c r="Q36" s="13">
        <f t="shared" si="94"/>
        <v>0.17391304347826098</v>
      </c>
      <c r="R36" s="13">
        <f t="shared" si="95"/>
        <v>0.16666666666666674</v>
      </c>
      <c r="S36" s="13">
        <f t="shared" si="96"/>
        <v>0.15999999999999992</v>
      </c>
      <c r="T36" s="13">
        <f t="shared" si="97"/>
        <v>0.15384615384615374</v>
      </c>
      <c r="U36" s="13">
        <f t="shared" si="98"/>
        <v>0.14814814814814814</v>
      </c>
      <c r="V36" s="13">
        <f t="shared" si="99"/>
        <v>0.14285714285714279</v>
      </c>
      <c r="W36" s="13">
        <f t="shared" si="100"/>
        <v>0.13793103448275867</v>
      </c>
      <c r="X36" s="13">
        <f t="shared" si="101"/>
        <v>0.1333333333333333</v>
      </c>
      <c r="Y36" s="13">
        <f t="shared" ref="Y36:Y37" si="106">Y13/U13-1</f>
        <v>0.12903225806451624</v>
      </c>
      <c r="AN36" s="13">
        <f t="shared" ref="AN36:AN37" si="107">AN13/AM13-1</f>
        <v>0.29629629629629628</v>
      </c>
      <c r="AO36" s="13">
        <f t="shared" si="102"/>
        <v>5.7142857142857162E-2</v>
      </c>
      <c r="AP36" s="13">
        <f t="shared" si="103"/>
        <v>5.4054054054053946E-2</v>
      </c>
      <c r="AQ36" s="13">
        <f t="shared" si="104"/>
        <v>5.1282051282051322E-2</v>
      </c>
      <c r="AR36" s="13">
        <f t="shared" si="105"/>
        <v>4.8780487804878092E-2</v>
      </c>
    </row>
    <row r="37" spans="1:44" x14ac:dyDescent="0.25">
      <c r="A37" t="s">
        <v>294</v>
      </c>
      <c r="F37" s="13">
        <f>F14/B14-1</f>
        <v>0.39999999999999991</v>
      </c>
      <c r="G37" s="13">
        <f t="shared" si="84"/>
        <v>0.36363636363636354</v>
      </c>
      <c r="H37" s="13">
        <f t="shared" si="85"/>
        <v>0.33333333333333326</v>
      </c>
      <c r="I37" s="13">
        <f t="shared" si="86"/>
        <v>0.30769230769230771</v>
      </c>
      <c r="J37" s="13">
        <f t="shared" si="87"/>
        <v>0.28571428571428581</v>
      </c>
      <c r="K37" s="13">
        <f t="shared" si="88"/>
        <v>0.26666666666666661</v>
      </c>
      <c r="L37" s="13">
        <f t="shared" si="89"/>
        <v>0.25</v>
      </c>
      <c r="M37" s="13">
        <f t="shared" si="90"/>
        <v>0.23529411764705888</v>
      </c>
      <c r="N37" s="13">
        <f t="shared" si="91"/>
        <v>0.22222222222222232</v>
      </c>
      <c r="O37" s="13">
        <f t="shared" si="92"/>
        <v>0.21052631578947367</v>
      </c>
      <c r="P37" s="13">
        <f t="shared" si="93"/>
        <v>0.19999999999999996</v>
      </c>
      <c r="Q37" s="13">
        <f t="shared" si="94"/>
        <v>0.19047619047619047</v>
      </c>
      <c r="R37" s="13">
        <f t="shared" si="95"/>
        <v>0.18181818181818188</v>
      </c>
      <c r="S37" s="13">
        <f t="shared" si="96"/>
        <v>0.17391304347826098</v>
      </c>
      <c r="T37" s="13">
        <f t="shared" si="97"/>
        <v>0.16666666666666674</v>
      </c>
      <c r="U37" s="13">
        <f t="shared" si="98"/>
        <v>0.15999999999999992</v>
      </c>
      <c r="V37" s="13">
        <f t="shared" si="99"/>
        <v>0.15384615384615374</v>
      </c>
      <c r="W37" s="13">
        <f t="shared" si="100"/>
        <v>0.14814814814814814</v>
      </c>
      <c r="X37" s="13">
        <f t="shared" si="101"/>
        <v>0.14285714285714279</v>
      </c>
      <c r="Y37" s="13">
        <f t="shared" si="106"/>
        <v>0.13793103448275867</v>
      </c>
      <c r="AN37" s="13">
        <f t="shared" si="107"/>
        <v>0.34782608695652173</v>
      </c>
      <c r="AO37" s="13">
        <f t="shared" si="102"/>
        <v>6.4516129032258007E-2</v>
      </c>
      <c r="AP37" s="13">
        <f t="shared" si="103"/>
        <v>6.0606060606060552E-2</v>
      </c>
      <c r="AQ37" s="13">
        <f t="shared" si="104"/>
        <v>5.7142857142857162E-2</v>
      </c>
      <c r="AR37" s="13">
        <f t="shared" si="105"/>
        <v>5.4054054054053946E-2</v>
      </c>
    </row>
    <row r="38" spans="1:44" x14ac:dyDescent="0.25">
      <c r="A38" t="s">
        <v>295</v>
      </c>
      <c r="F38" s="13">
        <f>F15/B15-1</f>
        <v>5.0000000000000044E-2</v>
      </c>
      <c r="G38" s="13">
        <f t="shared" si="84"/>
        <v>4.9382716049382713E-2</v>
      </c>
      <c r="H38" s="13">
        <f t="shared" si="85"/>
        <v>4.8780487804878092E-2</v>
      </c>
      <c r="I38" s="13">
        <f t="shared" si="86"/>
        <v>-6.0240963855421659E-2</v>
      </c>
      <c r="J38" s="13">
        <f t="shared" si="87"/>
        <v>4.7619047619047672E-2</v>
      </c>
      <c r="K38" s="13">
        <f t="shared" si="88"/>
        <v>4.705882352941182E-2</v>
      </c>
      <c r="L38" s="13">
        <f t="shared" si="89"/>
        <v>4.6511627906976827E-2</v>
      </c>
      <c r="M38" s="13">
        <f t="shared" si="90"/>
        <v>0.16666666666666674</v>
      </c>
      <c r="N38" s="13">
        <f t="shared" si="91"/>
        <v>4.5454545454545414E-2</v>
      </c>
      <c r="O38" s="13">
        <f t="shared" si="92"/>
        <v>4.4943820224719211E-2</v>
      </c>
      <c r="P38" s="13">
        <f t="shared" si="93"/>
        <v>4.4444444444444509E-2</v>
      </c>
      <c r="Q38" s="13">
        <f t="shared" si="94"/>
        <v>4.3956043956044022E-2</v>
      </c>
      <c r="R38" s="13">
        <f t="shared" si="95"/>
        <v>-0.29347826086956519</v>
      </c>
      <c r="S38" s="13">
        <f t="shared" si="96"/>
        <v>4.3010752688172005E-2</v>
      </c>
      <c r="T38" s="13">
        <f t="shared" si="97"/>
        <v>4.2553191489361764E-2</v>
      </c>
      <c r="U38" s="13">
        <f t="shared" si="98"/>
        <v>4.2105263157894646E-2</v>
      </c>
      <c r="V38" s="13">
        <f t="shared" si="99"/>
        <v>0.53846153846153855</v>
      </c>
      <c r="W38" s="13">
        <f t="shared" si="100"/>
        <v>4.1237113402061931E-2</v>
      </c>
      <c r="X38" s="13">
        <f t="shared" si="101"/>
        <v>4.081632653061229E-2</v>
      </c>
      <c r="Y38" s="13">
        <f>Y15/U15-1</f>
        <v>4.0404040404040442E-2</v>
      </c>
      <c r="AN38" s="13">
        <f>AN15/AM15-1</f>
        <v>4.9079754601226933E-2</v>
      </c>
      <c r="AO38" s="13">
        <f t="shared" si="102"/>
        <v>-1</v>
      </c>
      <c r="AP38" s="13" t="e">
        <f t="shared" si="103"/>
        <v>#DIV/0!</v>
      </c>
      <c r="AQ38" s="13" t="e">
        <f t="shared" si="104"/>
        <v>#DIV/0!</v>
      </c>
      <c r="AR38" s="13" t="e">
        <f t="shared" si="105"/>
        <v>#DIV/0!</v>
      </c>
    </row>
    <row r="39" spans="1:44" x14ac:dyDescent="0.25">
      <c r="A39" t="s">
        <v>296</v>
      </c>
      <c r="AN39" s="13">
        <f>AN29/AM29-1</f>
        <v>0.36014655079452496</v>
      </c>
      <c r="AO39" s="13">
        <f t="shared" ref="AO39" si="108">AO29/AN29-1</f>
        <v>5.7328605200945626E-2</v>
      </c>
      <c r="AP39" s="13">
        <f t="shared" ref="AP39" si="109">AP29/AO29-1</f>
        <v>5.4220234768026732E-2</v>
      </c>
      <c r="AQ39" s="13">
        <f t="shared" ref="AQ39" si="110">AQ29/AP29-1</f>
        <v>5.1431601272534433E-2</v>
      </c>
      <c r="AR39" s="13">
        <f t="shared" ref="AR39" si="111">AR29/AQ29-1</f>
        <v>4.8915784165405984E-2</v>
      </c>
    </row>
    <row r="40" spans="1:44" x14ac:dyDescent="0.2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AM40" s="16"/>
      <c r="AN40" s="16"/>
      <c r="AO40" s="16"/>
      <c r="AP40" s="16"/>
      <c r="AQ40" s="16"/>
      <c r="AR40" s="16"/>
    </row>
    <row r="41" spans="1:44" x14ac:dyDescent="0.25">
      <c r="A41" t="s">
        <v>201</v>
      </c>
      <c r="B41" s="13">
        <f>+B21/B19</f>
        <v>0.11428571428571428</v>
      </c>
      <c r="C41" s="13">
        <f t="shared" ref="C41:X41" si="112">+C21/C19</f>
        <v>0.11351351351351352</v>
      </c>
      <c r="D41" s="13">
        <f t="shared" si="112"/>
        <v>0.11282051282051282</v>
      </c>
      <c r="E41" s="13">
        <f t="shared" si="112"/>
        <v>0.10952380952380952</v>
      </c>
      <c r="F41" s="13">
        <f t="shared" si="112"/>
        <v>0.10909090909090909</v>
      </c>
      <c r="G41" s="13">
        <f t="shared" si="112"/>
        <v>0.10869565217391304</v>
      </c>
      <c r="H41" s="13">
        <f t="shared" si="112"/>
        <v>0.10833333333333334</v>
      </c>
      <c r="I41" s="13">
        <f t="shared" si="112"/>
        <v>0.10588235294117647</v>
      </c>
      <c r="J41" s="13">
        <f t="shared" si="112"/>
        <v>0.10566037735849057</v>
      </c>
      <c r="K41" s="13">
        <f t="shared" si="112"/>
        <v>0.10545454545454545</v>
      </c>
      <c r="L41" s="13">
        <f t="shared" si="112"/>
        <v>0.10526315789473684</v>
      </c>
      <c r="M41" s="13">
        <f t="shared" si="112"/>
        <v>0.10333333333333333</v>
      </c>
      <c r="N41" s="13">
        <f t="shared" si="112"/>
        <v>0.1032258064516129</v>
      </c>
      <c r="O41" s="13">
        <f t="shared" si="112"/>
        <v>0.10312499999999999</v>
      </c>
      <c r="P41" s="13">
        <f t="shared" si="112"/>
        <v>0.10303030303030303</v>
      </c>
      <c r="Q41" s="13">
        <f t="shared" si="112"/>
        <v>0.10144927536231885</v>
      </c>
      <c r="R41" s="13">
        <f t="shared" si="112"/>
        <v>0.10140845070422536</v>
      </c>
      <c r="S41" s="13">
        <f t="shared" si="112"/>
        <v>0.10136986301369863</v>
      </c>
      <c r="T41" s="13">
        <f t="shared" si="112"/>
        <v>0.10133333333333333</v>
      </c>
      <c r="U41" s="13">
        <f t="shared" si="112"/>
        <v>0.1</v>
      </c>
      <c r="V41" s="13">
        <f t="shared" si="112"/>
        <v>0.1</v>
      </c>
      <c r="W41" s="13">
        <f t="shared" si="112"/>
        <v>0.1</v>
      </c>
      <c r="X41" s="13">
        <f t="shared" si="112"/>
        <v>0.1</v>
      </c>
      <c r="Y41" s="13">
        <f>+Y21/Y19</f>
        <v>9.8850574712643677E-2</v>
      </c>
      <c r="AM41" s="16">
        <f>+AM21/AM19</f>
        <v>0.11241830065359477</v>
      </c>
      <c r="AN41" s="16">
        <f t="shared" ref="AN41:AR41" si="113">+AN21/AN19</f>
        <v>0.10793650793650794</v>
      </c>
      <c r="AO41" s="16">
        <f t="shared" si="113"/>
        <v>0.10707070707070707</v>
      </c>
      <c r="AP41" s="16">
        <f t="shared" si="113"/>
        <v>0.10628019323671498</v>
      </c>
      <c r="AQ41" s="16">
        <f t="shared" si="113"/>
        <v>0.10555555555555556</v>
      </c>
      <c r="AR41" s="16">
        <f t="shared" si="113"/>
        <v>0.10488888888888889</v>
      </c>
    </row>
    <row r="42" spans="1:44" x14ac:dyDescent="0.25">
      <c r="A42" t="s">
        <v>40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44" x14ac:dyDescent="0.25">
      <c r="A43" t="s">
        <v>41</v>
      </c>
      <c r="B43" s="13">
        <f>(B18-B20)/B18</f>
        <v>0.625</v>
      </c>
      <c r="C43" s="13">
        <f t="shared" ref="C43:X43" si="114">(C18-C20)/C18</f>
        <v>0.62184873949579833</v>
      </c>
      <c r="D43" s="13">
        <f t="shared" si="114"/>
        <v>0.61904761904761907</v>
      </c>
      <c r="E43" s="13">
        <f t="shared" si="114"/>
        <v>0.61313868613138689</v>
      </c>
      <c r="F43" s="13">
        <f t="shared" si="114"/>
        <v>0.61111111111111116</v>
      </c>
      <c r="G43" s="13">
        <f t="shared" si="114"/>
        <v>0.60927152317880795</v>
      </c>
      <c r="H43" s="13">
        <f t="shared" si="114"/>
        <v>0.60759493670886078</v>
      </c>
      <c r="I43" s="13">
        <f t="shared" si="114"/>
        <v>0.6107784431137725</v>
      </c>
      <c r="J43" s="13">
        <f t="shared" si="114"/>
        <v>0.60919540229885061</v>
      </c>
      <c r="K43" s="13">
        <f t="shared" si="114"/>
        <v>0.60773480662983426</v>
      </c>
      <c r="L43" s="13">
        <f t="shared" si="114"/>
        <v>0.6063829787234043</v>
      </c>
      <c r="M43" s="13">
        <f t="shared" si="114"/>
        <v>0.6091370558375635</v>
      </c>
      <c r="N43" s="13">
        <f t="shared" si="114"/>
        <v>0.60784313725490191</v>
      </c>
      <c r="O43" s="13">
        <f t="shared" si="114"/>
        <v>0.60663507109004744</v>
      </c>
      <c r="P43" s="13">
        <f t="shared" si="114"/>
        <v>0.60550458715596334</v>
      </c>
      <c r="Q43" s="13">
        <f t="shared" si="114"/>
        <v>0.60792951541850215</v>
      </c>
      <c r="R43" s="13">
        <f t="shared" si="114"/>
        <v>0.60683760683760679</v>
      </c>
      <c r="S43" s="13">
        <f t="shared" si="114"/>
        <v>0.60580912863070535</v>
      </c>
      <c r="T43" s="13">
        <f t="shared" si="114"/>
        <v>0.60483870967741937</v>
      </c>
      <c r="U43" s="13">
        <f t="shared" si="114"/>
        <v>0.60700389105058361</v>
      </c>
      <c r="V43" s="13">
        <f t="shared" si="114"/>
        <v>0.60606060606060608</v>
      </c>
      <c r="W43" s="13">
        <f t="shared" si="114"/>
        <v>0.60516605166051662</v>
      </c>
      <c r="X43" s="13">
        <f t="shared" si="114"/>
        <v>0.60431654676258995</v>
      </c>
      <c r="Y43" s="13">
        <f>(Y18-Y20)/Y18</f>
        <v>0.60627177700348434</v>
      </c>
      <c r="AM43" s="13">
        <f>(AM18-AM20)/AM18</f>
        <v>0.61943319838056676</v>
      </c>
      <c r="AN43" s="13">
        <f t="shared" ref="AN43:AR43" si="115">(AN18-AN20)/AN18</f>
        <v>0.60967741935483866</v>
      </c>
      <c r="AO43" s="13">
        <f t="shared" si="115"/>
        <v>0.60923076923076924</v>
      </c>
      <c r="AP43" s="13">
        <f t="shared" si="115"/>
        <v>0.60882352941176465</v>
      </c>
      <c r="AQ43" s="13">
        <f t="shared" si="115"/>
        <v>0.60845070422535208</v>
      </c>
      <c r="AR43" s="13">
        <f t="shared" si="115"/>
        <v>0.60810810810810811</v>
      </c>
    </row>
    <row r="44" spans="1:44" x14ac:dyDescent="0.25">
      <c r="A44" t="s">
        <v>42</v>
      </c>
      <c r="B44" s="13">
        <f>+B24/B18</f>
        <v>0.25</v>
      </c>
      <c r="C44" s="13">
        <f t="shared" ref="C44:Y44" si="116">+C24/C18</f>
        <v>0.25546218487394956</v>
      </c>
      <c r="D44" s="13">
        <f t="shared" si="116"/>
        <v>0.26031746031746034</v>
      </c>
      <c r="E44" s="13">
        <f t="shared" si="116"/>
        <v>0.27153284671532846</v>
      </c>
      <c r="F44" s="13">
        <f t="shared" si="116"/>
        <v>0.27500000000000002</v>
      </c>
      <c r="G44" s="13">
        <f t="shared" si="116"/>
        <v>0.27814569536423839</v>
      </c>
      <c r="H44" s="13">
        <f t="shared" si="116"/>
        <v>0.2810126582278481</v>
      </c>
      <c r="I44" s="13">
        <f t="shared" si="116"/>
        <v>0.28023952095808385</v>
      </c>
      <c r="J44" s="13">
        <f t="shared" si="116"/>
        <v>0.28275862068965518</v>
      </c>
      <c r="K44" s="13">
        <f t="shared" si="116"/>
        <v>0.2850828729281768</v>
      </c>
      <c r="L44" s="13">
        <f t="shared" si="116"/>
        <v>0.28723404255319152</v>
      </c>
      <c r="M44" s="13">
        <f t="shared" si="116"/>
        <v>0.28629441624365481</v>
      </c>
      <c r="N44" s="13">
        <f t="shared" si="116"/>
        <v>0.28823529411764703</v>
      </c>
      <c r="O44" s="13">
        <f t="shared" si="116"/>
        <v>0.29004739336492891</v>
      </c>
      <c r="P44" s="13">
        <f t="shared" si="116"/>
        <v>0.29174311926605506</v>
      </c>
      <c r="Q44" s="13">
        <f t="shared" si="116"/>
        <v>0.29074889867841408</v>
      </c>
      <c r="R44" s="13">
        <f t="shared" si="116"/>
        <v>0.29230769230769232</v>
      </c>
      <c r="S44" s="13">
        <f t="shared" si="116"/>
        <v>0.29377593360995852</v>
      </c>
      <c r="T44" s="13">
        <f t="shared" si="116"/>
        <v>0.29596774193548386</v>
      </c>
      <c r="U44" s="13">
        <f t="shared" si="116"/>
        <v>0.29416342412451363</v>
      </c>
      <c r="V44" s="13">
        <f t="shared" si="116"/>
        <v>0.29545454545454547</v>
      </c>
      <c r="W44" s="13">
        <f t="shared" si="116"/>
        <v>0.29667896678966788</v>
      </c>
      <c r="X44" s="13">
        <f t="shared" si="116"/>
        <v>0.29784172661870506</v>
      </c>
      <c r="Y44" s="13">
        <f t="shared" si="116"/>
        <v>0.29686411149825787</v>
      </c>
      <c r="AM44" s="13">
        <f>+AM25/AM19</f>
        <v>1.3071895424836602E-2</v>
      </c>
      <c r="AN44" s="13">
        <f t="shared" ref="AN44:AR44" si="117">+AN25/AN19</f>
        <v>9.5238095238095247E-3</v>
      </c>
      <c r="AO44" s="13">
        <f t="shared" si="117"/>
        <v>8.8383838383838381E-3</v>
      </c>
      <c r="AP44" s="13">
        <f t="shared" si="117"/>
        <v>8.2125603864734303E-3</v>
      </c>
      <c r="AQ44" s="13">
        <f t="shared" si="117"/>
        <v>7.6388888888888886E-3</v>
      </c>
      <c r="AR44" s="13">
        <f t="shared" si="117"/>
        <v>7.1111111111111115E-3</v>
      </c>
    </row>
    <row r="45" spans="1:44" x14ac:dyDescent="0.25">
      <c r="A45" t="s">
        <v>202</v>
      </c>
      <c r="B45" s="13">
        <f>+B27/B26</f>
        <v>0.2</v>
      </c>
      <c r="C45" s="13">
        <f t="shared" ref="C45:Y45" si="118">+C27/C26</f>
        <v>0.2</v>
      </c>
      <c r="D45" s="13">
        <f t="shared" si="118"/>
        <v>0.2</v>
      </c>
      <c r="E45" s="13">
        <f t="shared" si="118"/>
        <v>0.2</v>
      </c>
      <c r="F45" s="13">
        <f t="shared" si="118"/>
        <v>0.2</v>
      </c>
      <c r="G45" s="13">
        <f t="shared" si="118"/>
        <v>0.2</v>
      </c>
      <c r="H45" s="13">
        <f t="shared" si="118"/>
        <v>0.2</v>
      </c>
      <c r="I45" s="13">
        <f t="shared" si="118"/>
        <v>0.2</v>
      </c>
      <c r="J45" s="13">
        <f t="shared" si="118"/>
        <v>0.2</v>
      </c>
      <c r="K45" s="13">
        <f t="shared" si="118"/>
        <v>0.2</v>
      </c>
      <c r="L45" s="13">
        <f t="shared" si="118"/>
        <v>0.2</v>
      </c>
      <c r="M45" s="13">
        <f t="shared" si="118"/>
        <v>0.2</v>
      </c>
      <c r="N45" s="13">
        <f t="shared" si="118"/>
        <v>0.2</v>
      </c>
      <c r="O45" s="13">
        <f t="shared" si="118"/>
        <v>0.2</v>
      </c>
      <c r="P45" s="13">
        <f t="shared" si="118"/>
        <v>0.2</v>
      </c>
      <c r="Q45" s="13">
        <f t="shared" si="118"/>
        <v>0.2</v>
      </c>
      <c r="R45" s="13">
        <f t="shared" si="118"/>
        <v>0.2</v>
      </c>
      <c r="S45" s="13">
        <f t="shared" si="118"/>
        <v>0.2</v>
      </c>
      <c r="T45" s="13">
        <f t="shared" si="118"/>
        <v>0.19945054945054946</v>
      </c>
      <c r="U45" s="13">
        <f t="shared" si="118"/>
        <v>0.2</v>
      </c>
      <c r="V45" s="13">
        <f t="shared" si="118"/>
        <v>0.2</v>
      </c>
      <c r="W45" s="13">
        <f t="shared" si="118"/>
        <v>0.2</v>
      </c>
      <c r="X45" s="13">
        <f t="shared" si="118"/>
        <v>0.2</v>
      </c>
      <c r="Y45" s="13">
        <f t="shared" si="118"/>
        <v>0.2</v>
      </c>
      <c r="AM45" s="13">
        <f t="shared" ref="AM45:AR45" si="119">+AM27/AM26</f>
        <v>0.2</v>
      </c>
      <c r="AN45" s="13">
        <f t="shared" si="119"/>
        <v>0.2</v>
      </c>
      <c r="AO45" s="13">
        <f t="shared" si="119"/>
        <v>0.2</v>
      </c>
      <c r="AP45" s="13">
        <f t="shared" si="119"/>
        <v>0.2</v>
      </c>
      <c r="AQ45" s="13">
        <f t="shared" si="119"/>
        <v>0.2</v>
      </c>
      <c r="AR45" s="13">
        <f t="shared" si="119"/>
        <v>0.2</v>
      </c>
    </row>
    <row r="47" spans="1:44" x14ac:dyDescent="0.25">
      <c r="A47" t="s">
        <v>227</v>
      </c>
    </row>
    <row r="48" spans="1:44" x14ac:dyDescent="0.25">
      <c r="A48" s="3"/>
    </row>
    <row r="49" spans="1:44" x14ac:dyDescent="0.25">
      <c r="A49" s="3" t="s">
        <v>339</v>
      </c>
      <c r="B49" s="16">
        <f>+B28/B73</f>
        <v>0.41538461538461541</v>
      </c>
      <c r="C49" s="16">
        <f t="shared" ref="C49:X49" si="120">+C28/C73</f>
        <v>0.42302158273381296</v>
      </c>
      <c r="D49" s="16">
        <f t="shared" si="120"/>
        <v>0.42972972972972973</v>
      </c>
      <c r="E49" s="16">
        <f t="shared" si="120"/>
        <v>0.46634460547504025</v>
      </c>
      <c r="F49" s="16">
        <f t="shared" si="120"/>
        <v>0.50178282009724473</v>
      </c>
      <c r="G49" s="16">
        <f t="shared" si="120"/>
        <v>0.48581560283687941</v>
      </c>
      <c r="H49" s="16">
        <f t="shared" si="120"/>
        <v>0.48739495798319327</v>
      </c>
      <c r="I49" s="16">
        <f t="shared" si="120"/>
        <v>0.76024844720496898</v>
      </c>
      <c r="J49" s="16">
        <f t="shared" si="120"/>
        <v>0.52896174863387979</v>
      </c>
      <c r="K49" s="16">
        <f t="shared" si="120"/>
        <v>0.58474820143884887</v>
      </c>
      <c r="L49" s="16">
        <f t="shared" si="120"/>
        <v>0.5878453038674033</v>
      </c>
      <c r="M49" s="16">
        <f t="shared" si="120"/>
        <v>0.60682128240109146</v>
      </c>
      <c r="N49" s="16">
        <f t="shared" si="120"/>
        <v>0.62641509433962261</v>
      </c>
      <c r="O49" s="16">
        <f t="shared" si="120"/>
        <v>0.64447403462050601</v>
      </c>
      <c r="P49" s="16">
        <f t="shared" si="120"/>
        <v>0.70476190476190481</v>
      </c>
      <c r="Q49" s="16">
        <f t="shared" si="120"/>
        <v>0.67580853816300135</v>
      </c>
      <c r="R49" s="16">
        <f t="shared" si="120"/>
        <v>0.72127659574468084</v>
      </c>
      <c r="S49" s="16">
        <f t="shared" si="120"/>
        <v>0.7379763469119579</v>
      </c>
      <c r="T49" s="16">
        <f t="shared" si="120"/>
        <v>0.75688311688311694</v>
      </c>
      <c r="U49" s="16">
        <f t="shared" si="120"/>
        <v>0.81855388813096863</v>
      </c>
      <c r="V49" s="16">
        <f t="shared" si="120"/>
        <v>0.81364829396325455</v>
      </c>
      <c r="W49" s="16">
        <f t="shared" si="120"/>
        <v>0.87441860465116283</v>
      </c>
      <c r="X49" s="16">
        <f t="shared" si="120"/>
        <v>0.84410256410256412</v>
      </c>
      <c r="Y49" s="16">
        <f>+Y28/Y73</f>
        <v>0.85772151898734172</v>
      </c>
      <c r="AM49" s="16">
        <f>+AM28/AM73</f>
        <v>0.43477501092179993</v>
      </c>
      <c r="AN49" s="16">
        <f t="shared" ref="AN49:AR49" si="121">+AN28/AN73</f>
        <v>0.54343985867994216</v>
      </c>
      <c r="AO49" s="16">
        <f t="shared" si="121"/>
        <v>0.49625520110957005</v>
      </c>
      <c r="AP49" s="16">
        <f t="shared" si="121"/>
        <v>0.50630872483221478</v>
      </c>
      <c r="AQ49" s="16">
        <f t="shared" si="121"/>
        <v>0.52599469496021223</v>
      </c>
      <c r="AR49" s="16">
        <f t="shared" si="121"/>
        <v>0.54325824355207308</v>
      </c>
    </row>
    <row r="50" spans="1:44" x14ac:dyDescent="0.25">
      <c r="A50" s="3" t="s">
        <v>340</v>
      </c>
      <c r="B50" s="16">
        <f>+B28/B66</f>
        <v>0.24545454545454545</v>
      </c>
      <c r="C50" s="16">
        <f t="shared" ref="C50:Y50" si="122">+C28/C66</f>
        <v>0.25399568034557235</v>
      </c>
      <c r="D50" s="16">
        <f t="shared" si="122"/>
        <v>0.2617283950617284</v>
      </c>
      <c r="E50" s="16">
        <f t="shared" si="122"/>
        <v>0.28447937131630646</v>
      </c>
      <c r="F50" s="16">
        <f t="shared" si="122"/>
        <v>0.30412573673870336</v>
      </c>
      <c r="G50" s="16">
        <f t="shared" si="122"/>
        <v>0.3033210332103321</v>
      </c>
      <c r="H50" s="16">
        <f t="shared" si="122"/>
        <v>0.30796460176991153</v>
      </c>
      <c r="I50" s="16">
        <f t="shared" si="122"/>
        <v>0.3923076923076923</v>
      </c>
      <c r="J50" s="16">
        <f t="shared" si="122"/>
        <v>0.31685761047463173</v>
      </c>
      <c r="K50" s="16">
        <f t="shared" si="122"/>
        <v>0.33256955810147298</v>
      </c>
      <c r="L50" s="16">
        <f t="shared" si="122"/>
        <v>0.33043478260869563</v>
      </c>
      <c r="M50" s="16">
        <f t="shared" si="122"/>
        <v>0.33343328335832084</v>
      </c>
      <c r="N50" s="16">
        <f t="shared" si="122"/>
        <v>0.33681159420289852</v>
      </c>
      <c r="O50" s="16">
        <f t="shared" si="122"/>
        <v>0.33941093969144459</v>
      </c>
      <c r="P50" s="16">
        <f t="shared" si="122"/>
        <v>0.352875175315568</v>
      </c>
      <c r="Q50" s="16">
        <f t="shared" si="122"/>
        <v>0.34323258869908013</v>
      </c>
      <c r="R50" s="16">
        <f t="shared" si="122"/>
        <v>0.35266579973992196</v>
      </c>
      <c r="S50" s="16">
        <f t="shared" si="122"/>
        <v>0.35454545454545455</v>
      </c>
      <c r="T50" s="16">
        <f t="shared" si="122"/>
        <v>0.35754601226993865</v>
      </c>
      <c r="U50" s="16">
        <f t="shared" si="122"/>
        <v>0.36809815950920244</v>
      </c>
      <c r="V50" s="16">
        <f t="shared" si="122"/>
        <v>0.36556603773584906</v>
      </c>
      <c r="W50" s="16">
        <f t="shared" si="122"/>
        <v>0.3755581668625147</v>
      </c>
      <c r="X50" s="16">
        <f t="shared" si="122"/>
        <v>0.36823266219239376</v>
      </c>
      <c r="Y50" s="16">
        <f>+Y28/Y66</f>
        <v>0.36926430517711173</v>
      </c>
      <c r="AM50" s="16">
        <f>+AM28/AM66</f>
        <v>0.26217070600632242</v>
      </c>
      <c r="AN50" s="16">
        <f t="shared" ref="AN50:AR50" si="123">+AN28/AN66</f>
        <v>0.32476007677543184</v>
      </c>
      <c r="AO50" s="16">
        <f t="shared" si="123"/>
        <v>0.28251085669166998</v>
      </c>
      <c r="AP50" s="16">
        <f t="shared" si="123"/>
        <v>0.26221758776503301</v>
      </c>
      <c r="AQ50" s="16">
        <f t="shared" si="123"/>
        <v>0.24857411469758697</v>
      </c>
      <c r="AR50" s="16">
        <f t="shared" si="123"/>
        <v>0.23700327588662584</v>
      </c>
    </row>
    <row r="51" spans="1:44" x14ac:dyDescent="0.25">
      <c r="A51" s="3" t="s">
        <v>341</v>
      </c>
      <c r="B51" s="16">
        <f>B26/(B61+B63+B64-B68-B70-B69)</f>
        <v>2.25</v>
      </c>
      <c r="C51" s="16">
        <f t="shared" ref="C51:Y51" si="124">C26/(C61+C63+C64-C68-C70-C69)</f>
        <v>2.1940298507462686</v>
      </c>
      <c r="D51" s="16">
        <f t="shared" si="124"/>
        <v>2.1486486486486487</v>
      </c>
      <c r="E51" s="16">
        <f t="shared" si="124"/>
        <v>2.1939393939393939</v>
      </c>
      <c r="F51" s="16">
        <f t="shared" si="124"/>
        <v>2.3742331288343559</v>
      </c>
      <c r="G51" s="16">
        <f t="shared" si="124"/>
        <v>2.2732300884955752</v>
      </c>
      <c r="H51" s="16">
        <f t="shared" si="124"/>
        <v>2.1969696969696968</v>
      </c>
      <c r="I51" s="16">
        <f t="shared" si="124"/>
        <v>-10.199999999999999</v>
      </c>
      <c r="J51" s="16">
        <f t="shared" si="124"/>
        <v>2.5208333333333335</v>
      </c>
      <c r="K51" s="16">
        <f t="shared" si="124"/>
        <v>3.0419161676646707</v>
      </c>
      <c r="L51" s="16">
        <f t="shared" si="124"/>
        <v>3.2439024390243905</v>
      </c>
      <c r="M51" s="16">
        <f t="shared" si="124"/>
        <v>3.4534161490683228</v>
      </c>
      <c r="N51" s="16">
        <f t="shared" si="124"/>
        <v>3.6772151898734178</v>
      </c>
      <c r="O51" s="16">
        <f t="shared" si="124"/>
        <v>3.903225806451613</v>
      </c>
      <c r="P51" s="16">
        <f t="shared" si="124"/>
        <v>4.8384615384615381</v>
      </c>
      <c r="Q51" s="16">
        <f t="shared" si="124"/>
        <v>4.7664233576642339</v>
      </c>
      <c r="R51" s="16">
        <f t="shared" si="124"/>
        <v>5.467741935483871</v>
      </c>
      <c r="S51" s="16">
        <f t="shared" si="124"/>
        <v>5.8016528925619832</v>
      </c>
      <c r="T51" s="16">
        <f t="shared" si="124"/>
        <v>6.1694915254237293</v>
      </c>
      <c r="U51" s="16">
        <f t="shared" si="124"/>
        <v>8.064516129032258</v>
      </c>
      <c r="V51" s="16">
        <f t="shared" si="124"/>
        <v>8.6111111111111107</v>
      </c>
      <c r="W51" s="16">
        <f t="shared" si="124"/>
        <v>17</v>
      </c>
      <c r="X51" s="16">
        <f t="shared" si="124"/>
        <v>9.7976190476190474</v>
      </c>
      <c r="Y51" s="16">
        <f t="shared" si="124"/>
        <v>9.4111111111111114</v>
      </c>
      <c r="AM51" s="16">
        <f>AM26/(AM61+AM63+AM64-AM68-AM70-AM69)</f>
        <v>2.1940035273368608</v>
      </c>
      <c r="AN51" s="16">
        <f t="shared" ref="AM51:AR51" si="125">AN26/(AN61+AN63+AN64-AN68-AN70-AN69)</f>
        <v>3.4057971014492754</v>
      </c>
      <c r="AO51" s="16">
        <f t="shared" si="125"/>
        <v>2.615497076023392</v>
      </c>
      <c r="AP51" s="16">
        <f t="shared" si="125"/>
        <v>3.2517241379310344</v>
      </c>
      <c r="AQ51" s="16">
        <f t="shared" si="125"/>
        <v>4.3486842105263159</v>
      </c>
      <c r="AR51" s="16">
        <f t="shared" si="125"/>
        <v>6.688102893890675</v>
      </c>
    </row>
    <row r="52" spans="1:44" x14ac:dyDescent="0.25">
      <c r="A52" s="3" t="s">
        <v>342</v>
      </c>
      <c r="B52" s="16">
        <f>B24/(B66-B68-B69-B70)</f>
        <v>0.42424242424242425</v>
      </c>
      <c r="C52" s="16">
        <f t="shared" ref="C52:Y52" si="126">C24/(C66-C68-C69-C70)</f>
        <v>0.4355300859598854</v>
      </c>
      <c r="D52" s="16">
        <f t="shared" si="126"/>
        <v>0.44565217391304346</v>
      </c>
      <c r="E52" s="16">
        <f t="shared" si="126"/>
        <v>0.47876447876447875</v>
      </c>
      <c r="F52" s="16">
        <f t="shared" si="126"/>
        <v>0.51096774193548389</v>
      </c>
      <c r="G52" s="16">
        <f t="shared" si="126"/>
        <v>0.50191204588910132</v>
      </c>
      <c r="H52" s="16">
        <f t="shared" si="126"/>
        <v>0.50569476082004561</v>
      </c>
      <c r="I52" s="16">
        <f t="shared" si="126"/>
        <v>0.7101669195751138</v>
      </c>
      <c r="J52" s="16">
        <f t="shared" si="126"/>
        <v>0.5347826086956522</v>
      </c>
      <c r="K52" s="16">
        <f t="shared" si="126"/>
        <v>0.57653631284916196</v>
      </c>
      <c r="L52" s="16">
        <f t="shared" si="126"/>
        <v>0.57692307692307687</v>
      </c>
      <c r="M52" s="16">
        <f t="shared" si="126"/>
        <v>0.58934169278996862</v>
      </c>
      <c r="N52" s="16">
        <f t="shared" si="126"/>
        <v>0.60122699386503065</v>
      </c>
      <c r="O52" s="16">
        <f t="shared" si="126"/>
        <v>0.61261261261261257</v>
      </c>
      <c r="P52" s="16">
        <f t="shared" si="126"/>
        <v>0.65297741273100618</v>
      </c>
      <c r="Q52" s="16">
        <f t="shared" si="126"/>
        <v>0.63157894736842102</v>
      </c>
      <c r="R52" s="16">
        <f t="shared" si="126"/>
        <v>0.66023166023166024</v>
      </c>
      <c r="S52" s="16">
        <f t="shared" si="126"/>
        <v>0.66982024597918632</v>
      </c>
      <c r="T52" s="16">
        <f t="shared" si="126"/>
        <v>0.68089053803339517</v>
      </c>
      <c r="U52" s="16">
        <f t="shared" si="126"/>
        <v>0.71794871794871795</v>
      </c>
      <c r="V52" s="16">
        <f t="shared" si="126"/>
        <v>0.71297989031078612</v>
      </c>
      <c r="W52" s="16">
        <f t="shared" si="126"/>
        <v>0.74790697674418605</v>
      </c>
      <c r="X52" s="16">
        <f t="shared" si="126"/>
        <v>0.72887323943661975</v>
      </c>
      <c r="Y52" s="16">
        <f>Y24/(Y66-Y68-Y69-Y70)</f>
        <v>0.73575129533678751</v>
      </c>
      <c r="AM52" s="16">
        <f>AM24/(AM66-AM68-AM69-AM70)</f>
        <v>0.44723092998955066</v>
      </c>
      <c r="AN52" s="16">
        <f>AN24/(AN66-AN68-AN69-AN70)</f>
        <v>0.54878048780487809</v>
      </c>
      <c r="AO52" s="16">
        <f t="shared" ref="AM52:AR52" si="127">AO24/(AO66-AO68-AO69-AO70)</f>
        <v>0.49190938511326859</v>
      </c>
      <c r="AP52" s="16">
        <f t="shared" si="127"/>
        <v>0.48048048048048048</v>
      </c>
      <c r="AQ52" s="16">
        <f t="shared" si="127"/>
        <v>0.47727272727272729</v>
      </c>
      <c r="AR52" s="16">
        <f t="shared" si="127"/>
        <v>0.47322428859511539</v>
      </c>
    </row>
    <row r="54" spans="1:44" x14ac:dyDescent="0.25">
      <c r="A54" t="s">
        <v>343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AM54" s="9">
        <f>Main!$J2/AM29</f>
        <v>4.8907397251973341</v>
      </c>
      <c r="AN54" s="9">
        <f>Main!$J2/AN29</f>
        <v>3.5957446808510638</v>
      </c>
      <c r="AO54" s="9">
        <f>Main!$J2/AO29</f>
        <v>3.4007825600894352</v>
      </c>
      <c r="AP54" s="9">
        <f>Main!$J2/AP29</f>
        <v>3.2258748674443267</v>
      </c>
      <c r="AQ54" s="9">
        <f>Main!$J2/AQ29</f>
        <v>3.0680786686838126</v>
      </c>
      <c r="AR54" s="9">
        <f>Main!$J2/AR29</f>
        <v>2.9249999999999998</v>
      </c>
    </row>
    <row r="55" spans="1:44" x14ac:dyDescent="0.25">
      <c r="A55" t="s">
        <v>344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AM55" s="9">
        <f>Main!$J2/(AM73/AM30)</f>
        <v>2.1263433813892529</v>
      </c>
      <c r="AN55" s="9">
        <f>Main!$J2/(AN73/AN30)</f>
        <v>1.9540709812108559</v>
      </c>
      <c r="AO55" s="9">
        <f>Main!$J2/(AO73/AO30)</f>
        <v>1.6876560332871013</v>
      </c>
      <c r="AP55" s="9">
        <f>Main!$J2/(AP73/AP30)</f>
        <v>1.6332885906040266</v>
      </c>
      <c r="AQ55" s="9">
        <f>Main!$J2/(AQ73/AQ30)</f>
        <v>1.613793103448276</v>
      </c>
      <c r="AR55" s="9">
        <f>Main!$J2/(AR73/AR30)</f>
        <v>1.5890303623898139</v>
      </c>
    </row>
    <row r="56" spans="1:44" x14ac:dyDescent="0.25">
      <c r="A56" t="s">
        <v>346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AM56" s="9">
        <f>Main!$J3/(AM18/AM30)</f>
        <v>74.004210526315788</v>
      </c>
      <c r="AN56" s="9">
        <f>Main!$J3/(AN18/AN30)</f>
        <v>58.964645161290321</v>
      </c>
      <c r="AO56" s="9">
        <f>Main!$J3/(AO18/AO30)</f>
        <v>56.243199999999995</v>
      </c>
      <c r="AP56" s="9">
        <f>Main!$J3/(AP18/AP30)</f>
        <v>53.761882352941178</v>
      </c>
      <c r="AQ56" s="9">
        <f>Main!$J3/(AQ18/AQ30)</f>
        <v>51.49025352112676</v>
      </c>
      <c r="AR56" s="9">
        <f>Main!$J3/(AR18/AR30)</f>
        <v>49.402810810810806</v>
      </c>
    </row>
    <row r="57" spans="1:44" x14ac:dyDescent="0.25">
      <c r="A57" t="s">
        <v>345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9" spans="1:44" x14ac:dyDescent="0.25">
      <c r="A59" t="s">
        <v>447</v>
      </c>
      <c r="B59" s="2">
        <v>1500</v>
      </c>
      <c r="C59" s="2">
        <v>1600</v>
      </c>
      <c r="D59" s="2">
        <v>1700</v>
      </c>
      <c r="E59" s="2">
        <v>1800</v>
      </c>
      <c r="F59" s="2">
        <v>1800</v>
      </c>
      <c r="G59" s="2">
        <v>2000</v>
      </c>
      <c r="H59" s="2">
        <v>2100</v>
      </c>
      <c r="I59" s="2">
        <v>2200</v>
      </c>
      <c r="J59" s="2">
        <v>2300</v>
      </c>
      <c r="K59" s="2">
        <v>2300</v>
      </c>
      <c r="L59" s="2">
        <v>2500</v>
      </c>
      <c r="M59" s="2">
        <v>2600</v>
      </c>
      <c r="N59" s="2">
        <v>2700</v>
      </c>
      <c r="O59" s="2">
        <v>2800</v>
      </c>
      <c r="P59" s="2">
        <v>2800</v>
      </c>
      <c r="Q59" s="2">
        <v>3000</v>
      </c>
      <c r="R59" s="2">
        <v>3100</v>
      </c>
      <c r="S59" s="2">
        <v>3200</v>
      </c>
      <c r="T59" s="2">
        <v>3300</v>
      </c>
      <c r="U59" s="2">
        <v>3300</v>
      </c>
      <c r="V59" s="2">
        <v>3500</v>
      </c>
      <c r="W59" s="2">
        <v>3600</v>
      </c>
      <c r="X59" s="2">
        <v>3700</v>
      </c>
      <c r="Y59" s="2">
        <v>3800</v>
      </c>
      <c r="AM59" s="8">
        <f>SUM(B59:E59)</f>
        <v>6600</v>
      </c>
      <c r="AN59" s="2">
        <f>SUM(F59:I59)</f>
        <v>8100</v>
      </c>
      <c r="AO59" s="2">
        <f>SUM(J59:M59)</f>
        <v>9700</v>
      </c>
      <c r="AP59" s="2">
        <f>SUM(N59:Q59)</f>
        <v>11300</v>
      </c>
      <c r="AQ59" s="2">
        <f>SUM(R59:U59)</f>
        <v>12900</v>
      </c>
      <c r="AR59" s="2">
        <f>SUM(V59:Y59)</f>
        <v>14600</v>
      </c>
    </row>
    <row r="60" spans="1:44" x14ac:dyDescent="0.25">
      <c r="A60" t="s">
        <v>3</v>
      </c>
      <c r="B60" s="2">
        <v>2000</v>
      </c>
      <c r="C60" s="2">
        <v>2100</v>
      </c>
      <c r="D60" s="2">
        <v>2200</v>
      </c>
      <c r="E60" s="2">
        <v>2300</v>
      </c>
      <c r="F60" s="2">
        <v>2300</v>
      </c>
      <c r="G60" s="2">
        <v>2500</v>
      </c>
      <c r="H60" s="2">
        <v>2600</v>
      </c>
      <c r="I60" s="2">
        <v>2700</v>
      </c>
      <c r="J60" s="2">
        <v>2800</v>
      </c>
      <c r="K60" s="2">
        <v>2800</v>
      </c>
      <c r="L60" s="2">
        <v>3000</v>
      </c>
      <c r="M60" s="2">
        <v>3100</v>
      </c>
      <c r="N60" s="2">
        <v>3200</v>
      </c>
      <c r="O60" s="2">
        <v>3300</v>
      </c>
      <c r="P60" s="2">
        <v>3300</v>
      </c>
      <c r="Q60" s="2">
        <v>3600</v>
      </c>
      <c r="R60" s="2">
        <v>3600</v>
      </c>
      <c r="S60" s="2">
        <v>3700</v>
      </c>
      <c r="T60" s="2">
        <v>3800</v>
      </c>
      <c r="U60" s="2">
        <v>3800</v>
      </c>
      <c r="V60" s="2">
        <v>4000</v>
      </c>
      <c r="W60" s="2">
        <v>4100</v>
      </c>
      <c r="X60" s="2">
        <v>4200</v>
      </c>
      <c r="Y60" s="2">
        <v>4250</v>
      </c>
      <c r="AM60" s="8">
        <f t="shared" ref="AM60:AM65" si="128">SUM(B60:E60)</f>
        <v>8600</v>
      </c>
      <c r="AN60" s="2">
        <f t="shared" ref="AN60:AN65" si="129">SUM(F60:I60)</f>
        <v>10100</v>
      </c>
      <c r="AO60" s="2">
        <f t="shared" ref="AO60:AO65" si="130">SUM(J60:M60)</f>
        <v>11700</v>
      </c>
      <c r="AP60" s="2">
        <f t="shared" ref="AP60:AP65" si="131">SUM(N60:Q60)</f>
        <v>13400</v>
      </c>
      <c r="AQ60" s="2">
        <f t="shared" ref="AQ60:AQ65" si="132">SUM(R60:U60)</f>
        <v>14900</v>
      </c>
      <c r="AR60" s="2">
        <f t="shared" ref="AR60:AR65" si="133">SUM(V60:Y60)</f>
        <v>16550</v>
      </c>
    </row>
    <row r="61" spans="1:44" x14ac:dyDescent="0.25">
      <c r="A61" t="s">
        <v>330</v>
      </c>
      <c r="B61" s="2">
        <v>500</v>
      </c>
      <c r="C61" s="2">
        <v>550</v>
      </c>
      <c r="D61" s="2">
        <v>600</v>
      </c>
      <c r="E61" s="2">
        <v>650</v>
      </c>
      <c r="F61" s="2">
        <v>650</v>
      </c>
      <c r="G61" s="2">
        <v>700</v>
      </c>
      <c r="H61" s="2">
        <v>750</v>
      </c>
      <c r="I61" s="2">
        <v>800</v>
      </c>
      <c r="J61" s="2">
        <v>850</v>
      </c>
      <c r="K61" s="2">
        <v>850</v>
      </c>
      <c r="L61" s="2">
        <v>900</v>
      </c>
      <c r="M61" s="2">
        <v>950</v>
      </c>
      <c r="N61" s="2">
        <v>1000</v>
      </c>
      <c r="O61" s="2">
        <v>1050</v>
      </c>
      <c r="P61" s="2">
        <v>1050</v>
      </c>
      <c r="Q61" s="2">
        <v>1150</v>
      </c>
      <c r="R61" s="2">
        <v>1150</v>
      </c>
      <c r="S61" s="2">
        <v>1200</v>
      </c>
      <c r="T61" s="2">
        <v>1250</v>
      </c>
      <c r="U61" s="2">
        <v>1250</v>
      </c>
      <c r="V61" s="2">
        <v>1300</v>
      </c>
      <c r="W61" s="2">
        <v>1350</v>
      </c>
      <c r="X61" s="2">
        <v>1400</v>
      </c>
      <c r="Y61" s="2">
        <v>1500</v>
      </c>
      <c r="AM61" s="8">
        <f t="shared" si="128"/>
        <v>2300</v>
      </c>
      <c r="AN61" s="2">
        <f t="shared" si="129"/>
        <v>2900</v>
      </c>
      <c r="AO61" s="2">
        <f t="shared" si="130"/>
        <v>3550</v>
      </c>
      <c r="AP61" s="2">
        <f t="shared" si="131"/>
        <v>4250</v>
      </c>
      <c r="AQ61" s="2">
        <f t="shared" si="132"/>
        <v>4850</v>
      </c>
      <c r="AR61" s="2">
        <f t="shared" si="133"/>
        <v>5550</v>
      </c>
    </row>
    <row r="62" spans="1:44" x14ac:dyDescent="0.25">
      <c r="A62" t="s">
        <v>44</v>
      </c>
      <c r="B62" s="2">
        <v>300</v>
      </c>
      <c r="C62" s="2">
        <v>310</v>
      </c>
      <c r="D62" s="2">
        <v>320</v>
      </c>
      <c r="E62" s="2">
        <v>330</v>
      </c>
      <c r="F62" s="2">
        <v>330</v>
      </c>
      <c r="G62" s="2">
        <v>340</v>
      </c>
      <c r="H62" s="2">
        <v>350</v>
      </c>
      <c r="I62" s="2">
        <v>360</v>
      </c>
      <c r="J62" s="2">
        <v>370</v>
      </c>
      <c r="K62" s="2">
        <v>370</v>
      </c>
      <c r="L62" s="2">
        <v>380</v>
      </c>
      <c r="M62" s="2">
        <v>390</v>
      </c>
      <c r="N62" s="2">
        <v>400</v>
      </c>
      <c r="O62" s="2">
        <v>410</v>
      </c>
      <c r="P62" s="2">
        <v>410</v>
      </c>
      <c r="Q62" s="2">
        <v>420</v>
      </c>
      <c r="R62" s="2">
        <v>430</v>
      </c>
      <c r="S62" s="2">
        <v>440</v>
      </c>
      <c r="T62" s="2">
        <v>450</v>
      </c>
      <c r="U62" s="2">
        <v>450</v>
      </c>
      <c r="V62" s="2">
        <v>460</v>
      </c>
      <c r="W62" s="2">
        <v>470</v>
      </c>
      <c r="X62" s="2">
        <v>480</v>
      </c>
      <c r="Y62" s="2">
        <v>490</v>
      </c>
      <c r="AM62" s="8">
        <f t="shared" si="128"/>
        <v>1260</v>
      </c>
      <c r="AN62" s="2">
        <f t="shared" si="129"/>
        <v>1380</v>
      </c>
      <c r="AO62" s="2">
        <f t="shared" si="130"/>
        <v>1510</v>
      </c>
      <c r="AP62" s="2">
        <f t="shared" si="131"/>
        <v>1640</v>
      </c>
      <c r="AQ62" s="2">
        <f t="shared" si="132"/>
        <v>1770</v>
      </c>
      <c r="AR62" s="2">
        <f t="shared" si="133"/>
        <v>1900</v>
      </c>
    </row>
    <row r="63" spans="1:44" x14ac:dyDescent="0.25">
      <c r="A63" t="s">
        <v>208</v>
      </c>
      <c r="B63" s="2">
        <v>200</v>
      </c>
      <c r="C63" s="2">
        <v>210</v>
      </c>
      <c r="D63" s="2">
        <v>220</v>
      </c>
      <c r="E63" s="2">
        <v>230</v>
      </c>
      <c r="F63" s="2">
        <v>230</v>
      </c>
      <c r="G63" s="2">
        <v>240</v>
      </c>
      <c r="H63" s="2">
        <v>250</v>
      </c>
      <c r="I63" s="2">
        <v>260</v>
      </c>
      <c r="J63" s="2">
        <v>270</v>
      </c>
      <c r="K63" s="2">
        <v>270</v>
      </c>
      <c r="L63" s="2">
        <v>280</v>
      </c>
      <c r="M63" s="2">
        <v>290</v>
      </c>
      <c r="N63" s="2">
        <v>300</v>
      </c>
      <c r="O63" s="2">
        <v>310</v>
      </c>
      <c r="P63" s="2">
        <v>310</v>
      </c>
      <c r="Q63" s="2">
        <v>320</v>
      </c>
      <c r="R63" s="2">
        <v>330</v>
      </c>
      <c r="S63" s="2">
        <v>340</v>
      </c>
      <c r="T63" s="2">
        <v>350</v>
      </c>
      <c r="U63" s="2">
        <v>350</v>
      </c>
      <c r="V63" s="2">
        <v>360</v>
      </c>
      <c r="W63" s="2">
        <v>170</v>
      </c>
      <c r="X63" s="2">
        <v>380</v>
      </c>
      <c r="Y63" s="2">
        <v>385</v>
      </c>
      <c r="AM63" s="8">
        <f t="shared" si="128"/>
        <v>860</v>
      </c>
      <c r="AN63" s="2">
        <f t="shared" si="129"/>
        <v>980</v>
      </c>
      <c r="AO63" s="2">
        <f t="shared" si="130"/>
        <v>1110</v>
      </c>
      <c r="AP63" s="2">
        <f t="shared" si="131"/>
        <v>1240</v>
      </c>
      <c r="AQ63" s="2">
        <f t="shared" si="132"/>
        <v>1370</v>
      </c>
      <c r="AR63" s="2">
        <f t="shared" si="133"/>
        <v>1295</v>
      </c>
    </row>
    <row r="64" spans="1:44" x14ac:dyDescent="0.25">
      <c r="A64" t="s">
        <v>45</v>
      </c>
      <c r="B64" s="2">
        <v>1000</v>
      </c>
      <c r="C64" s="2">
        <v>1050</v>
      </c>
      <c r="D64" s="2">
        <v>1100</v>
      </c>
      <c r="E64" s="2">
        <v>1150</v>
      </c>
      <c r="F64" s="2">
        <v>1150</v>
      </c>
      <c r="G64" s="2">
        <v>1200</v>
      </c>
      <c r="H64" s="2">
        <v>1250</v>
      </c>
      <c r="I64" s="2">
        <v>100</v>
      </c>
      <c r="J64" s="2">
        <v>1350</v>
      </c>
      <c r="K64" s="2">
        <v>1350</v>
      </c>
      <c r="L64" s="2">
        <v>1400</v>
      </c>
      <c r="M64" s="2">
        <v>1450</v>
      </c>
      <c r="N64" s="2">
        <v>1500</v>
      </c>
      <c r="O64" s="2">
        <v>1550</v>
      </c>
      <c r="P64" s="2">
        <v>1550</v>
      </c>
      <c r="Q64" s="2">
        <v>1600</v>
      </c>
      <c r="R64" s="2">
        <v>1650</v>
      </c>
      <c r="S64" s="2">
        <v>1700</v>
      </c>
      <c r="T64" s="2">
        <v>1750</v>
      </c>
      <c r="U64" s="2">
        <v>1750</v>
      </c>
      <c r="V64" s="2">
        <v>1800</v>
      </c>
      <c r="W64" s="2">
        <v>1850</v>
      </c>
      <c r="X64" s="2">
        <v>1900</v>
      </c>
      <c r="Y64" s="2">
        <v>1950</v>
      </c>
      <c r="AM64" s="8">
        <f t="shared" si="128"/>
        <v>4300</v>
      </c>
      <c r="AN64" s="2">
        <f t="shared" si="129"/>
        <v>3700</v>
      </c>
      <c r="AO64" s="2">
        <f t="shared" si="130"/>
        <v>5550</v>
      </c>
      <c r="AP64" s="2">
        <f t="shared" si="131"/>
        <v>6200</v>
      </c>
      <c r="AQ64" s="2">
        <f t="shared" si="132"/>
        <v>6850</v>
      </c>
      <c r="AR64" s="2">
        <f t="shared" si="133"/>
        <v>7500</v>
      </c>
    </row>
    <row r="65" spans="1:44" x14ac:dyDescent="0.25">
      <c r="A65" t="s">
        <v>209</v>
      </c>
      <c r="B65" s="2">
        <v>400</v>
      </c>
      <c r="C65" s="2">
        <v>410</v>
      </c>
      <c r="D65" s="2">
        <v>420</v>
      </c>
      <c r="E65" s="2">
        <v>430</v>
      </c>
      <c r="F65" s="2">
        <v>430</v>
      </c>
      <c r="G65" s="2">
        <v>440</v>
      </c>
      <c r="H65" s="2">
        <v>450</v>
      </c>
      <c r="I65" s="2">
        <v>460</v>
      </c>
      <c r="J65" s="2">
        <v>470</v>
      </c>
      <c r="K65" s="2">
        <v>470</v>
      </c>
      <c r="L65" s="2">
        <v>480</v>
      </c>
      <c r="M65" s="2">
        <v>490</v>
      </c>
      <c r="N65" s="2">
        <v>500</v>
      </c>
      <c r="O65" s="2">
        <v>510</v>
      </c>
      <c r="P65" s="2">
        <v>510</v>
      </c>
      <c r="Q65" s="2">
        <v>520</v>
      </c>
      <c r="R65" s="2">
        <v>530</v>
      </c>
      <c r="S65" s="2">
        <v>540</v>
      </c>
      <c r="T65" s="2">
        <v>550</v>
      </c>
      <c r="U65" s="2">
        <v>550</v>
      </c>
      <c r="V65" s="2">
        <v>560</v>
      </c>
      <c r="W65" s="2">
        <v>570</v>
      </c>
      <c r="X65" s="2">
        <v>580</v>
      </c>
      <c r="Y65" s="2">
        <v>600</v>
      </c>
      <c r="AM65" s="8">
        <f t="shared" si="128"/>
        <v>1660</v>
      </c>
      <c r="AN65" s="2">
        <f t="shared" si="129"/>
        <v>1780</v>
      </c>
      <c r="AO65" s="2">
        <f t="shared" si="130"/>
        <v>1910</v>
      </c>
      <c r="AP65" s="2">
        <f t="shared" si="131"/>
        <v>2040</v>
      </c>
      <c r="AQ65" s="2">
        <f t="shared" si="132"/>
        <v>2170</v>
      </c>
      <c r="AR65" s="2">
        <f>SUM(V65:Y65)</f>
        <v>2310</v>
      </c>
    </row>
    <row r="66" spans="1:44" x14ac:dyDescent="0.25">
      <c r="A66" s="1" t="s">
        <v>210</v>
      </c>
      <c r="B66" s="7">
        <f>SUM(B60:B65)</f>
        <v>4400</v>
      </c>
      <c r="C66" s="7">
        <f t="shared" ref="C66" si="134">SUM(C60:C65)</f>
        <v>4630</v>
      </c>
      <c r="D66" s="7">
        <f>SUM(D60:D65)</f>
        <v>4860</v>
      </c>
      <c r="E66" s="7">
        <f t="shared" ref="E66:Y66" si="135">SUM(E60:E65)</f>
        <v>5090</v>
      </c>
      <c r="F66" s="7">
        <f t="shared" si="135"/>
        <v>5090</v>
      </c>
      <c r="G66" s="7">
        <f t="shared" si="135"/>
        <v>5420</v>
      </c>
      <c r="H66" s="7">
        <f t="shared" si="135"/>
        <v>5650</v>
      </c>
      <c r="I66" s="7">
        <f t="shared" si="135"/>
        <v>4680</v>
      </c>
      <c r="J66" s="7">
        <f t="shared" si="135"/>
        <v>6110</v>
      </c>
      <c r="K66" s="7">
        <f t="shared" si="135"/>
        <v>6110</v>
      </c>
      <c r="L66" s="7">
        <f t="shared" si="135"/>
        <v>6440</v>
      </c>
      <c r="M66" s="7">
        <f t="shared" si="135"/>
        <v>6670</v>
      </c>
      <c r="N66" s="7">
        <f t="shared" si="135"/>
        <v>6900</v>
      </c>
      <c r="O66" s="7">
        <f t="shared" si="135"/>
        <v>7130</v>
      </c>
      <c r="P66" s="7">
        <f t="shared" si="135"/>
        <v>7130</v>
      </c>
      <c r="Q66" s="7">
        <f t="shared" si="135"/>
        <v>7610</v>
      </c>
      <c r="R66" s="7">
        <f t="shared" si="135"/>
        <v>7690</v>
      </c>
      <c r="S66" s="7">
        <f t="shared" si="135"/>
        <v>7920</v>
      </c>
      <c r="T66" s="7">
        <f t="shared" si="135"/>
        <v>8150</v>
      </c>
      <c r="U66" s="7">
        <f t="shared" si="135"/>
        <v>8150</v>
      </c>
      <c r="V66" s="7">
        <f t="shared" si="135"/>
        <v>8480</v>
      </c>
      <c r="W66" s="7">
        <f t="shared" si="135"/>
        <v>8510</v>
      </c>
      <c r="X66" s="7">
        <f t="shared" si="135"/>
        <v>8940</v>
      </c>
      <c r="Y66" s="7">
        <f>SUM(Y60:Y65)</f>
        <v>9175</v>
      </c>
      <c r="AM66" s="7">
        <f>SUM(AM60:AM65)</f>
        <v>18980</v>
      </c>
      <c r="AN66" s="7">
        <f t="shared" ref="AN66:AR66" si="136">SUM(AN60:AN65)</f>
        <v>20840</v>
      </c>
      <c r="AO66" s="7">
        <f t="shared" si="136"/>
        <v>25330</v>
      </c>
      <c r="AP66" s="7">
        <f t="shared" si="136"/>
        <v>28770</v>
      </c>
      <c r="AQ66" s="7">
        <f t="shared" si="136"/>
        <v>31910</v>
      </c>
      <c r="AR66" s="7">
        <f t="shared" si="136"/>
        <v>35105</v>
      </c>
    </row>
    <row r="67" spans="1:44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44" x14ac:dyDescent="0.25">
      <c r="A68" t="s">
        <v>211</v>
      </c>
      <c r="B68" s="2">
        <v>600</v>
      </c>
      <c r="C68" s="2">
        <v>620</v>
      </c>
      <c r="D68" s="2">
        <v>640</v>
      </c>
      <c r="E68" s="2">
        <v>650</v>
      </c>
      <c r="F68" s="2">
        <v>655</v>
      </c>
      <c r="G68" s="2">
        <v>666</v>
      </c>
      <c r="H68" s="2">
        <v>670</v>
      </c>
      <c r="I68" s="2">
        <v>675</v>
      </c>
      <c r="J68" s="2">
        <v>680</v>
      </c>
      <c r="K68" s="2">
        <v>685</v>
      </c>
      <c r="L68" s="2">
        <v>690</v>
      </c>
      <c r="M68" s="2">
        <v>695</v>
      </c>
      <c r="N68" s="2">
        <v>700</v>
      </c>
      <c r="O68" s="2">
        <v>705</v>
      </c>
      <c r="P68" s="2">
        <v>710</v>
      </c>
      <c r="Q68" s="2">
        <v>715</v>
      </c>
      <c r="R68" s="2">
        <v>720</v>
      </c>
      <c r="S68" s="2">
        <v>725</v>
      </c>
      <c r="T68" s="2">
        <v>730</v>
      </c>
      <c r="U68" s="2">
        <v>735</v>
      </c>
      <c r="V68" s="2">
        <v>740</v>
      </c>
      <c r="W68" s="2">
        <v>745</v>
      </c>
      <c r="X68" s="2">
        <v>750</v>
      </c>
      <c r="Y68" s="2">
        <v>755</v>
      </c>
      <c r="AM68" s="8">
        <f>SUM(B68:E68)</f>
        <v>2510</v>
      </c>
      <c r="AN68" s="2">
        <f>SUM(F68:I68)</f>
        <v>2666</v>
      </c>
      <c r="AO68" s="2">
        <f>SUM(J68:M68)</f>
        <v>2750</v>
      </c>
      <c r="AP68" s="2">
        <f>SUM(N68:Q68)</f>
        <v>2830</v>
      </c>
      <c r="AQ68" s="2">
        <f>SUM(R68:U68)</f>
        <v>2910</v>
      </c>
      <c r="AR68" s="2">
        <f>SUM(V68:Y68)</f>
        <v>2990</v>
      </c>
    </row>
    <row r="69" spans="1:44" x14ac:dyDescent="0.25">
      <c r="A69" t="s">
        <v>212</v>
      </c>
      <c r="B69" s="2">
        <v>300</v>
      </c>
      <c r="C69" s="2">
        <v>310</v>
      </c>
      <c r="D69" s="2">
        <v>320</v>
      </c>
      <c r="E69" s="2">
        <v>325</v>
      </c>
      <c r="F69" s="2">
        <v>325</v>
      </c>
      <c r="G69" s="2">
        <v>330</v>
      </c>
      <c r="H69" s="2">
        <v>340</v>
      </c>
      <c r="I69" s="2">
        <v>450</v>
      </c>
      <c r="J69" s="2">
        <v>560</v>
      </c>
      <c r="K69" s="2">
        <v>670</v>
      </c>
      <c r="L69" s="2">
        <v>780</v>
      </c>
      <c r="M69" s="2">
        <v>890</v>
      </c>
      <c r="N69" s="2">
        <v>1000</v>
      </c>
      <c r="O69" s="2">
        <v>1110</v>
      </c>
      <c r="P69" s="2">
        <v>1220</v>
      </c>
      <c r="Q69" s="2">
        <v>1330</v>
      </c>
      <c r="R69" s="2">
        <v>1440</v>
      </c>
      <c r="S69" s="2">
        <v>1550</v>
      </c>
      <c r="T69" s="2">
        <v>1660</v>
      </c>
      <c r="U69" s="2">
        <v>1770</v>
      </c>
      <c r="V69" s="2">
        <v>1880</v>
      </c>
      <c r="W69" s="2">
        <v>1990</v>
      </c>
      <c r="X69" s="2">
        <v>2100</v>
      </c>
      <c r="Y69" s="2">
        <v>2210</v>
      </c>
      <c r="AM69" s="8">
        <f t="shared" ref="AM69:AM73" si="137">SUM(B69:E69)</f>
        <v>1255</v>
      </c>
      <c r="AN69" s="2">
        <f t="shared" ref="AN69:AN73" si="138">SUM(F69:I69)</f>
        <v>1445</v>
      </c>
      <c r="AO69" s="2">
        <f t="shared" ref="AO69:AO73" si="139">SUM(J69:M69)</f>
        <v>2900</v>
      </c>
      <c r="AP69" s="2">
        <f t="shared" ref="AP69:AP73" si="140">SUM(N69:Q69)</f>
        <v>4660</v>
      </c>
      <c r="AQ69" s="2">
        <f t="shared" ref="AQ69:AQ73" si="141">SUM(R69:U69)</f>
        <v>6420</v>
      </c>
      <c r="AR69" s="2">
        <f t="shared" ref="AR69:AR73" si="142">SUM(V69:Y69)</f>
        <v>8180</v>
      </c>
    </row>
    <row r="70" spans="1:44" x14ac:dyDescent="0.25">
      <c r="A70" t="s">
        <v>213</v>
      </c>
      <c r="B70" s="2">
        <v>200</v>
      </c>
      <c r="C70" s="2">
        <v>210</v>
      </c>
      <c r="D70" s="2">
        <v>220</v>
      </c>
      <c r="E70" s="2">
        <v>230</v>
      </c>
      <c r="F70" s="2">
        <v>235</v>
      </c>
      <c r="G70" s="2">
        <v>240</v>
      </c>
      <c r="H70" s="2">
        <v>250</v>
      </c>
      <c r="I70" s="2">
        <v>260</v>
      </c>
      <c r="J70" s="2">
        <v>270</v>
      </c>
      <c r="K70" s="2">
        <v>280</v>
      </c>
      <c r="L70" s="2">
        <v>290</v>
      </c>
      <c r="M70" s="2">
        <v>300</v>
      </c>
      <c r="N70" s="2">
        <v>310</v>
      </c>
      <c r="O70" s="2">
        <v>320</v>
      </c>
      <c r="P70" s="2">
        <v>330</v>
      </c>
      <c r="Q70" s="2">
        <v>340</v>
      </c>
      <c r="R70" s="2">
        <v>350</v>
      </c>
      <c r="S70" s="2">
        <v>360</v>
      </c>
      <c r="T70" s="2">
        <v>370</v>
      </c>
      <c r="U70" s="2">
        <v>380</v>
      </c>
      <c r="V70" s="2">
        <v>390</v>
      </c>
      <c r="W70" s="2">
        <v>400</v>
      </c>
      <c r="X70" s="2">
        <v>410</v>
      </c>
      <c r="Y70" s="2">
        <v>420</v>
      </c>
      <c r="AM70" s="8">
        <f t="shared" si="137"/>
        <v>860</v>
      </c>
      <c r="AN70" s="2">
        <f t="shared" si="138"/>
        <v>985</v>
      </c>
      <c r="AO70" s="2">
        <f t="shared" si="139"/>
        <v>1140</v>
      </c>
      <c r="AP70" s="2">
        <f t="shared" si="140"/>
        <v>1300</v>
      </c>
      <c r="AQ70" s="2">
        <f t="shared" si="141"/>
        <v>1460</v>
      </c>
      <c r="AR70" s="2">
        <f t="shared" si="142"/>
        <v>1620</v>
      </c>
    </row>
    <row r="71" spans="1:44" x14ac:dyDescent="0.25">
      <c r="A71" t="s">
        <v>4</v>
      </c>
      <c r="B71" s="2">
        <v>500</v>
      </c>
      <c r="C71" s="2">
        <v>500</v>
      </c>
      <c r="D71" s="2">
        <v>500</v>
      </c>
      <c r="E71" s="2">
        <v>550</v>
      </c>
      <c r="F71" s="2">
        <v>555</v>
      </c>
      <c r="G71" s="2">
        <v>560</v>
      </c>
      <c r="H71" s="2">
        <v>570</v>
      </c>
      <c r="I71" s="2">
        <v>580</v>
      </c>
      <c r="J71" s="2">
        <v>590</v>
      </c>
      <c r="K71" s="2">
        <v>600</v>
      </c>
      <c r="L71" s="2">
        <v>610</v>
      </c>
      <c r="M71" s="2">
        <v>620</v>
      </c>
      <c r="N71" s="2">
        <v>630</v>
      </c>
      <c r="O71" s="2">
        <v>640</v>
      </c>
      <c r="P71" s="2">
        <v>650</v>
      </c>
      <c r="Q71" s="2">
        <v>660</v>
      </c>
      <c r="R71" s="2">
        <v>670</v>
      </c>
      <c r="S71" s="2">
        <v>680</v>
      </c>
      <c r="T71" s="2">
        <v>690</v>
      </c>
      <c r="U71" s="2">
        <v>700</v>
      </c>
      <c r="V71" s="2">
        <v>710</v>
      </c>
      <c r="W71" s="2">
        <v>720</v>
      </c>
      <c r="X71" s="2">
        <v>730</v>
      </c>
      <c r="Y71" s="2">
        <v>740</v>
      </c>
      <c r="AM71" s="8">
        <f t="shared" si="137"/>
        <v>2050</v>
      </c>
      <c r="AN71" s="2">
        <f t="shared" si="138"/>
        <v>2265</v>
      </c>
      <c r="AO71" s="2">
        <f t="shared" si="139"/>
        <v>2420</v>
      </c>
      <c r="AP71" s="2">
        <f t="shared" si="140"/>
        <v>2580</v>
      </c>
      <c r="AQ71" s="2">
        <f t="shared" si="141"/>
        <v>2740</v>
      </c>
      <c r="AR71" s="2">
        <f t="shared" si="142"/>
        <v>2900</v>
      </c>
    </row>
    <row r="72" spans="1:44" x14ac:dyDescent="0.25">
      <c r="A72" t="s">
        <v>46</v>
      </c>
      <c r="B72" s="2">
        <v>200</v>
      </c>
      <c r="C72" s="2">
        <v>210</v>
      </c>
      <c r="D72" s="2">
        <v>220</v>
      </c>
      <c r="E72" s="2">
        <v>230</v>
      </c>
      <c r="F72" s="2">
        <v>235</v>
      </c>
      <c r="G72" s="2">
        <v>240</v>
      </c>
      <c r="H72" s="2">
        <v>250</v>
      </c>
      <c r="I72" s="2">
        <v>300</v>
      </c>
      <c r="J72" s="2">
        <v>350</v>
      </c>
      <c r="K72" s="2">
        <v>400</v>
      </c>
      <c r="L72" s="2">
        <v>450</v>
      </c>
      <c r="M72" s="2">
        <v>500</v>
      </c>
      <c r="N72" s="2">
        <v>550</v>
      </c>
      <c r="O72" s="2">
        <v>600</v>
      </c>
      <c r="P72" s="2">
        <v>650</v>
      </c>
      <c r="Q72" s="2">
        <v>700</v>
      </c>
      <c r="R72" s="2">
        <v>750</v>
      </c>
      <c r="S72" s="2">
        <v>800</v>
      </c>
      <c r="T72" s="2">
        <v>850</v>
      </c>
      <c r="U72" s="2">
        <v>900</v>
      </c>
      <c r="V72" s="2">
        <v>950</v>
      </c>
      <c r="W72" s="2">
        <v>1000</v>
      </c>
      <c r="X72" s="2">
        <v>1050</v>
      </c>
      <c r="Y72" s="2">
        <v>1100</v>
      </c>
      <c r="AM72" s="8">
        <f t="shared" si="137"/>
        <v>860</v>
      </c>
      <c r="AN72" s="2">
        <f t="shared" si="138"/>
        <v>1025</v>
      </c>
      <c r="AO72" s="2">
        <f t="shared" si="139"/>
        <v>1700</v>
      </c>
      <c r="AP72" s="2">
        <f t="shared" si="140"/>
        <v>2500</v>
      </c>
      <c r="AQ72" s="2">
        <f t="shared" si="141"/>
        <v>3300</v>
      </c>
      <c r="AR72" s="2">
        <f>SUM(V72:Y72)</f>
        <v>4100</v>
      </c>
    </row>
    <row r="73" spans="1:44" x14ac:dyDescent="0.25">
      <c r="A73" t="s">
        <v>47</v>
      </c>
      <c r="B73" s="2">
        <f>B66-SUM(B68:B72)</f>
        <v>2600</v>
      </c>
      <c r="C73" s="2">
        <f t="shared" ref="B73:W73" si="143">C66-SUM(C68:C72)</f>
        <v>2780</v>
      </c>
      <c r="D73" s="2">
        <f t="shared" si="143"/>
        <v>2960</v>
      </c>
      <c r="E73" s="2">
        <f t="shared" si="143"/>
        <v>3105</v>
      </c>
      <c r="F73" s="2">
        <f t="shared" si="143"/>
        <v>3085</v>
      </c>
      <c r="G73" s="2">
        <f t="shared" si="143"/>
        <v>3384</v>
      </c>
      <c r="H73" s="2">
        <f t="shared" si="143"/>
        <v>3570</v>
      </c>
      <c r="I73" s="2">
        <f t="shared" si="143"/>
        <v>2415</v>
      </c>
      <c r="J73" s="2">
        <f t="shared" si="143"/>
        <v>3660</v>
      </c>
      <c r="K73" s="2">
        <f t="shared" si="143"/>
        <v>3475</v>
      </c>
      <c r="L73" s="2">
        <f t="shared" si="143"/>
        <v>3620</v>
      </c>
      <c r="M73" s="2">
        <f t="shared" si="143"/>
        <v>3665</v>
      </c>
      <c r="N73" s="2">
        <f t="shared" si="143"/>
        <v>3710</v>
      </c>
      <c r="O73" s="2">
        <f t="shared" si="143"/>
        <v>3755</v>
      </c>
      <c r="P73" s="2">
        <f t="shared" si="143"/>
        <v>3570</v>
      </c>
      <c r="Q73" s="2">
        <f t="shared" si="143"/>
        <v>3865</v>
      </c>
      <c r="R73" s="2">
        <f t="shared" si="143"/>
        <v>3760</v>
      </c>
      <c r="S73" s="2">
        <f t="shared" si="143"/>
        <v>3805</v>
      </c>
      <c r="T73" s="2">
        <f t="shared" si="143"/>
        <v>3850</v>
      </c>
      <c r="U73" s="2">
        <f t="shared" si="143"/>
        <v>3665</v>
      </c>
      <c r="V73" s="2">
        <f t="shared" si="143"/>
        <v>3810</v>
      </c>
      <c r="W73" s="2">
        <f t="shared" si="143"/>
        <v>3655</v>
      </c>
      <c r="X73" s="2">
        <f>X66-SUM(X68:X72)</f>
        <v>3900</v>
      </c>
      <c r="Y73" s="2">
        <f>Y66-SUM(Y68:Y72)</f>
        <v>3950</v>
      </c>
      <c r="AM73" s="8">
        <f t="shared" si="137"/>
        <v>11445</v>
      </c>
      <c r="AN73" s="2">
        <f t="shared" si="138"/>
        <v>12454</v>
      </c>
      <c r="AO73" s="2">
        <f t="shared" si="139"/>
        <v>14420</v>
      </c>
      <c r="AP73" s="2">
        <f t="shared" si="140"/>
        <v>14900</v>
      </c>
      <c r="AQ73" s="2">
        <f t="shared" si="141"/>
        <v>15080</v>
      </c>
      <c r="AR73" s="2">
        <f>SUM(V73:Y73)</f>
        <v>15315</v>
      </c>
    </row>
    <row r="74" spans="1:44" x14ac:dyDescent="0.25">
      <c r="A74" t="s">
        <v>297</v>
      </c>
      <c r="B74" s="2">
        <f t="shared" ref="B74:X74" si="144">SUM(B68:B73)</f>
        <v>4400</v>
      </c>
      <c r="C74" s="2">
        <f t="shared" si="144"/>
        <v>4630</v>
      </c>
      <c r="D74" s="2">
        <f t="shared" si="144"/>
        <v>4860</v>
      </c>
      <c r="E74" s="2">
        <f t="shared" si="144"/>
        <v>5090</v>
      </c>
      <c r="F74" s="2">
        <f t="shared" si="144"/>
        <v>5090</v>
      </c>
      <c r="G74" s="2">
        <f t="shared" si="144"/>
        <v>5420</v>
      </c>
      <c r="H74" s="2">
        <f t="shared" si="144"/>
        <v>5650</v>
      </c>
      <c r="I74" s="2">
        <f t="shared" si="144"/>
        <v>4680</v>
      </c>
      <c r="J74" s="2">
        <f t="shared" si="144"/>
        <v>6110</v>
      </c>
      <c r="K74" s="2">
        <f t="shared" si="144"/>
        <v>6110</v>
      </c>
      <c r="L74" s="2">
        <f t="shared" si="144"/>
        <v>6440</v>
      </c>
      <c r="M74" s="2">
        <f t="shared" si="144"/>
        <v>6670</v>
      </c>
      <c r="N74" s="2">
        <f t="shared" si="144"/>
        <v>6900</v>
      </c>
      <c r="O74" s="2">
        <f t="shared" si="144"/>
        <v>7130</v>
      </c>
      <c r="P74" s="2">
        <f t="shared" si="144"/>
        <v>7130</v>
      </c>
      <c r="Q74" s="2">
        <f t="shared" si="144"/>
        <v>7610</v>
      </c>
      <c r="R74" s="2">
        <f t="shared" si="144"/>
        <v>7690</v>
      </c>
      <c r="S74" s="2">
        <f t="shared" si="144"/>
        <v>7920</v>
      </c>
      <c r="T74" s="2">
        <f t="shared" si="144"/>
        <v>8150</v>
      </c>
      <c r="U74" s="2">
        <f t="shared" si="144"/>
        <v>8150</v>
      </c>
      <c r="V74" s="2">
        <f t="shared" si="144"/>
        <v>8480</v>
      </c>
      <c r="W74" s="2">
        <f t="shared" si="144"/>
        <v>8510</v>
      </c>
      <c r="X74" s="2">
        <f t="shared" si="144"/>
        <v>8940</v>
      </c>
      <c r="Y74" s="2">
        <f>SUM(Y68:Y73)</f>
        <v>9175</v>
      </c>
      <c r="AM74" s="8">
        <f t="shared" ref="AM74" si="145">SUM(B74:E74)</f>
        <v>18980</v>
      </c>
      <c r="AN74" s="2">
        <f t="shared" ref="AN74" si="146">SUM(F74:I74)</f>
        <v>20840</v>
      </c>
      <c r="AO74" s="2">
        <f t="shared" ref="AO74" si="147">SUM(J74:M74)</f>
        <v>25330</v>
      </c>
      <c r="AP74" s="2">
        <f t="shared" ref="AP74" si="148">SUM(N74:Q74)</f>
        <v>28770</v>
      </c>
      <c r="AQ74" s="2">
        <f t="shared" ref="AQ74" si="149">SUM(R74:U74)</f>
        <v>31910</v>
      </c>
      <c r="AR74" s="2">
        <f>SUM(V74:Y74)</f>
        <v>35105</v>
      </c>
    </row>
    <row r="76" spans="1:44" x14ac:dyDescent="0.25">
      <c r="A76" t="s">
        <v>48</v>
      </c>
      <c r="B76" s="2">
        <f>B39</f>
        <v>0</v>
      </c>
    </row>
    <row r="77" spans="1:44" x14ac:dyDescent="0.25">
      <c r="A77" t="s">
        <v>49</v>
      </c>
      <c r="B77" s="2">
        <f>B39</f>
        <v>0</v>
      </c>
      <c r="C77" s="2">
        <f t="shared" ref="C77:Y77" si="150">C39</f>
        <v>0</v>
      </c>
      <c r="D77" s="2">
        <f t="shared" si="150"/>
        <v>0</v>
      </c>
      <c r="E77" s="2">
        <f t="shared" si="150"/>
        <v>0</v>
      </c>
      <c r="F77" s="2">
        <f t="shared" si="150"/>
        <v>0</v>
      </c>
      <c r="G77" s="2">
        <f t="shared" si="150"/>
        <v>0</v>
      </c>
      <c r="H77" s="2">
        <f t="shared" si="150"/>
        <v>0</v>
      </c>
      <c r="I77" s="2">
        <f t="shared" si="150"/>
        <v>0</v>
      </c>
      <c r="J77" s="2">
        <f t="shared" si="150"/>
        <v>0</v>
      </c>
      <c r="K77" s="2">
        <f t="shared" si="150"/>
        <v>0</v>
      </c>
      <c r="L77" s="2">
        <f t="shared" si="150"/>
        <v>0</v>
      </c>
      <c r="M77" s="2">
        <f t="shared" si="150"/>
        <v>0</v>
      </c>
      <c r="N77" s="2">
        <f t="shared" si="150"/>
        <v>0</v>
      </c>
      <c r="O77" s="2">
        <f t="shared" si="150"/>
        <v>0</v>
      </c>
      <c r="P77" s="2">
        <f t="shared" si="150"/>
        <v>0</v>
      </c>
      <c r="Q77" s="2">
        <f t="shared" si="150"/>
        <v>0</v>
      </c>
      <c r="R77" s="2">
        <f t="shared" si="150"/>
        <v>0</v>
      </c>
      <c r="S77" s="2">
        <f t="shared" si="150"/>
        <v>0</v>
      </c>
      <c r="T77" s="2">
        <f t="shared" si="150"/>
        <v>0</v>
      </c>
      <c r="U77" s="2">
        <f t="shared" si="150"/>
        <v>0</v>
      </c>
      <c r="V77" s="2">
        <f t="shared" si="150"/>
        <v>0</v>
      </c>
      <c r="W77" s="2">
        <f t="shared" si="150"/>
        <v>0</v>
      </c>
      <c r="X77" s="2">
        <f t="shared" si="150"/>
        <v>0</v>
      </c>
      <c r="Y77" s="2">
        <f t="shared" si="150"/>
        <v>0</v>
      </c>
    </row>
    <row r="78" spans="1:44" x14ac:dyDescent="0.25">
      <c r="A78" t="s">
        <v>298</v>
      </c>
      <c r="B78">
        <v>100</v>
      </c>
      <c r="C78">
        <v>105</v>
      </c>
      <c r="D78">
        <v>110</v>
      </c>
      <c r="E78">
        <v>115</v>
      </c>
      <c r="F78">
        <v>120</v>
      </c>
      <c r="G78">
        <v>125</v>
      </c>
      <c r="H78">
        <v>130</v>
      </c>
      <c r="I78">
        <v>135</v>
      </c>
      <c r="J78">
        <v>140</v>
      </c>
      <c r="K78">
        <v>145</v>
      </c>
      <c r="L78">
        <v>150</v>
      </c>
      <c r="M78">
        <v>155</v>
      </c>
      <c r="N78">
        <v>160</v>
      </c>
      <c r="O78">
        <v>165</v>
      </c>
      <c r="P78">
        <v>170</v>
      </c>
      <c r="Q78">
        <v>175</v>
      </c>
      <c r="R78">
        <v>180</v>
      </c>
      <c r="S78">
        <v>185</v>
      </c>
      <c r="T78">
        <v>190</v>
      </c>
      <c r="U78">
        <v>195</v>
      </c>
      <c r="V78">
        <v>200</v>
      </c>
      <c r="W78">
        <v>205</v>
      </c>
      <c r="X78">
        <v>210</v>
      </c>
      <c r="Y78">
        <v>215</v>
      </c>
      <c r="AM78">
        <f>SUM(B78:E78)</f>
        <v>430</v>
      </c>
      <c r="AN78">
        <f>SUM(F78:I78)</f>
        <v>510</v>
      </c>
      <c r="AO78">
        <f>SUM(J78:M78)</f>
        <v>590</v>
      </c>
      <c r="AP78">
        <f>SUM(N78:Q78)</f>
        <v>670</v>
      </c>
      <c r="AQ78">
        <f>SUM(R78:U78)</f>
        <v>750</v>
      </c>
      <c r="AR78">
        <f>SUM(V78:Y78)</f>
        <v>830</v>
      </c>
    </row>
    <row r="79" spans="1:44" x14ac:dyDescent="0.25">
      <c r="A79" t="s">
        <v>299</v>
      </c>
      <c r="B79">
        <v>50</v>
      </c>
      <c r="C79">
        <v>55</v>
      </c>
      <c r="D79">
        <v>60</v>
      </c>
      <c r="E79">
        <v>65</v>
      </c>
      <c r="F79">
        <v>70</v>
      </c>
      <c r="G79">
        <v>75</v>
      </c>
      <c r="H79">
        <v>80</v>
      </c>
      <c r="I79">
        <v>85</v>
      </c>
      <c r="J79">
        <v>90</v>
      </c>
      <c r="K79">
        <v>95</v>
      </c>
      <c r="L79">
        <v>100</v>
      </c>
      <c r="M79">
        <v>105</v>
      </c>
      <c r="N79">
        <v>110</v>
      </c>
      <c r="O79">
        <v>115</v>
      </c>
      <c r="P79">
        <v>120</v>
      </c>
      <c r="Q79">
        <v>125</v>
      </c>
      <c r="R79">
        <v>130</v>
      </c>
      <c r="S79">
        <v>135</v>
      </c>
      <c r="T79">
        <v>140</v>
      </c>
      <c r="U79">
        <v>145</v>
      </c>
      <c r="V79">
        <v>150</v>
      </c>
      <c r="W79">
        <v>155</v>
      </c>
      <c r="X79">
        <v>160</v>
      </c>
      <c r="Y79">
        <v>165</v>
      </c>
      <c r="AM79">
        <f t="shared" ref="AM79:AM81" si="151">SUM(B79:E79)</f>
        <v>230</v>
      </c>
      <c r="AN79">
        <f t="shared" ref="AN79:AN81" si="152">SUM(F79:I79)</f>
        <v>310</v>
      </c>
      <c r="AO79">
        <f t="shared" ref="AO79:AO81" si="153">SUM(J79:M79)</f>
        <v>390</v>
      </c>
      <c r="AP79">
        <f t="shared" ref="AP79:AP81" si="154">SUM(N79:Q79)</f>
        <v>470</v>
      </c>
      <c r="AQ79">
        <f t="shared" ref="AQ79:AQ81" si="155">SUM(R79:U79)</f>
        <v>550</v>
      </c>
      <c r="AR79">
        <f t="shared" ref="AR79:AR81" si="156">SUM(V79:Y79)</f>
        <v>630</v>
      </c>
    </row>
    <row r="80" spans="1:44" x14ac:dyDescent="0.25">
      <c r="A80" t="s">
        <v>51</v>
      </c>
      <c r="B80">
        <v>-20</v>
      </c>
      <c r="C80">
        <v>-15</v>
      </c>
      <c r="D80">
        <v>-10</v>
      </c>
      <c r="E80">
        <v>-5</v>
      </c>
      <c r="F80">
        <v>0</v>
      </c>
      <c r="G80">
        <v>-50</v>
      </c>
      <c r="H80">
        <v>10</v>
      </c>
      <c r="I80">
        <v>15</v>
      </c>
      <c r="J80">
        <v>-100</v>
      </c>
      <c r="K80">
        <v>25</v>
      </c>
      <c r="L80">
        <v>-50</v>
      </c>
      <c r="M80">
        <v>35</v>
      </c>
      <c r="N80">
        <v>-40</v>
      </c>
      <c r="O80">
        <v>45</v>
      </c>
      <c r="P80">
        <v>-50</v>
      </c>
      <c r="Q80">
        <v>-55</v>
      </c>
      <c r="R80">
        <v>-60</v>
      </c>
      <c r="S80">
        <v>-65</v>
      </c>
      <c r="T80">
        <v>-70</v>
      </c>
      <c r="U80">
        <v>-45</v>
      </c>
      <c r="V80">
        <v>-75</v>
      </c>
      <c r="W80">
        <v>-60</v>
      </c>
      <c r="X80">
        <v>-90</v>
      </c>
      <c r="Y80">
        <v>-100</v>
      </c>
      <c r="AM80">
        <f t="shared" si="151"/>
        <v>-50</v>
      </c>
      <c r="AN80">
        <f t="shared" si="152"/>
        <v>-25</v>
      </c>
      <c r="AO80">
        <f t="shared" si="153"/>
        <v>-90</v>
      </c>
      <c r="AP80">
        <f t="shared" si="154"/>
        <v>-100</v>
      </c>
      <c r="AQ80">
        <f t="shared" si="155"/>
        <v>-240</v>
      </c>
      <c r="AR80">
        <f t="shared" si="156"/>
        <v>-325</v>
      </c>
    </row>
    <row r="81" spans="1:44" x14ac:dyDescent="0.25">
      <c r="A81" t="s">
        <v>52</v>
      </c>
      <c r="B81">
        <v>-100</v>
      </c>
      <c r="C81">
        <v>100</v>
      </c>
      <c r="D81">
        <v>300</v>
      </c>
      <c r="E81">
        <v>-100</v>
      </c>
      <c r="F81">
        <v>700</v>
      </c>
      <c r="G81">
        <v>-900</v>
      </c>
      <c r="H81">
        <v>-550</v>
      </c>
      <c r="I81">
        <v>1300</v>
      </c>
      <c r="J81">
        <v>-50</v>
      </c>
      <c r="K81">
        <v>1700</v>
      </c>
      <c r="L81">
        <v>-1900</v>
      </c>
      <c r="M81">
        <v>1500</v>
      </c>
      <c r="N81">
        <v>300</v>
      </c>
      <c r="O81">
        <v>-60</v>
      </c>
      <c r="P81">
        <v>1700</v>
      </c>
      <c r="Q81">
        <v>900</v>
      </c>
      <c r="R81">
        <v>-1150</v>
      </c>
      <c r="S81">
        <v>2300</v>
      </c>
      <c r="T81">
        <v>2500</v>
      </c>
      <c r="U81">
        <v>2500</v>
      </c>
      <c r="V81">
        <v>3900</v>
      </c>
      <c r="W81">
        <v>4100</v>
      </c>
      <c r="X81">
        <v>900</v>
      </c>
      <c r="Y81">
        <v>2500</v>
      </c>
      <c r="AM81">
        <f t="shared" si="151"/>
        <v>200</v>
      </c>
      <c r="AN81">
        <f t="shared" si="152"/>
        <v>550</v>
      </c>
      <c r="AO81">
        <f t="shared" si="153"/>
        <v>1250</v>
      </c>
      <c r="AP81">
        <f t="shared" si="154"/>
        <v>2840</v>
      </c>
      <c r="AQ81">
        <f t="shared" si="155"/>
        <v>6150</v>
      </c>
      <c r="AR81">
        <f t="shared" si="156"/>
        <v>11400</v>
      </c>
    </row>
    <row r="82" spans="1:44" x14ac:dyDescent="0.25">
      <c r="A82" s="1" t="s">
        <v>217</v>
      </c>
      <c r="B82" s="7">
        <f>SUM(B77:B81)</f>
        <v>30</v>
      </c>
      <c r="C82" s="7">
        <f t="shared" ref="C82:X82" si="157">SUM(C77:C81)</f>
        <v>245</v>
      </c>
      <c r="D82" s="7">
        <f t="shared" si="157"/>
        <v>460</v>
      </c>
      <c r="E82" s="7">
        <f t="shared" si="157"/>
        <v>75</v>
      </c>
      <c r="F82" s="7">
        <f t="shared" si="157"/>
        <v>890</v>
      </c>
      <c r="G82" s="7">
        <f t="shared" si="157"/>
        <v>-750</v>
      </c>
      <c r="H82" s="7">
        <f t="shared" si="157"/>
        <v>-330</v>
      </c>
      <c r="I82" s="7">
        <f t="shared" si="157"/>
        <v>1535</v>
      </c>
      <c r="J82" s="7">
        <f t="shared" si="157"/>
        <v>80</v>
      </c>
      <c r="K82" s="7">
        <f t="shared" si="157"/>
        <v>1965</v>
      </c>
      <c r="L82" s="7">
        <f t="shared" si="157"/>
        <v>-1700</v>
      </c>
      <c r="M82" s="7">
        <f t="shared" si="157"/>
        <v>1795</v>
      </c>
      <c r="N82" s="7">
        <f t="shared" si="157"/>
        <v>530</v>
      </c>
      <c r="O82" s="7">
        <f t="shared" si="157"/>
        <v>265</v>
      </c>
      <c r="P82" s="7">
        <f t="shared" si="157"/>
        <v>1940</v>
      </c>
      <c r="Q82" s="7">
        <f t="shared" si="157"/>
        <v>1145</v>
      </c>
      <c r="R82" s="7">
        <f t="shared" si="157"/>
        <v>-900</v>
      </c>
      <c r="S82" s="7">
        <f t="shared" si="157"/>
        <v>2555</v>
      </c>
      <c r="T82" s="7">
        <f t="shared" si="157"/>
        <v>2760</v>
      </c>
      <c r="U82" s="7">
        <f t="shared" si="157"/>
        <v>2795</v>
      </c>
      <c r="V82" s="7">
        <f t="shared" si="157"/>
        <v>4175</v>
      </c>
      <c r="W82" s="7">
        <f t="shared" si="157"/>
        <v>4400</v>
      </c>
      <c r="X82" s="7">
        <f t="shared" si="157"/>
        <v>1180</v>
      </c>
      <c r="Y82" s="7">
        <f>SUM(Y77:Y81)</f>
        <v>2780</v>
      </c>
      <c r="Z82" s="1"/>
      <c r="AA82" s="1"/>
      <c r="AB82" s="7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7">
        <f>SUM(AM77:AM81)</f>
        <v>810</v>
      </c>
      <c r="AN82" s="7">
        <f t="shared" ref="AN82:AR82" si="158">SUM(AN77:AN81)</f>
        <v>1345</v>
      </c>
      <c r="AO82" s="7">
        <f t="shared" si="158"/>
        <v>2140</v>
      </c>
      <c r="AP82" s="7">
        <f t="shared" si="158"/>
        <v>3880</v>
      </c>
      <c r="AQ82" s="7">
        <f t="shared" si="158"/>
        <v>7210</v>
      </c>
      <c r="AR82" s="7">
        <f t="shared" si="158"/>
        <v>12535</v>
      </c>
    </row>
    <row r="84" spans="1:44" x14ac:dyDescent="0.25">
      <c r="A84" t="s">
        <v>300</v>
      </c>
      <c r="B84">
        <v>300</v>
      </c>
      <c r="C84">
        <v>310</v>
      </c>
      <c r="D84">
        <v>320</v>
      </c>
      <c r="E84">
        <v>330</v>
      </c>
      <c r="F84">
        <v>340</v>
      </c>
      <c r="G84">
        <v>350</v>
      </c>
      <c r="H84">
        <v>360</v>
      </c>
      <c r="I84">
        <v>370</v>
      </c>
      <c r="J84">
        <v>380</v>
      </c>
      <c r="K84">
        <v>390</v>
      </c>
      <c r="L84">
        <v>400</v>
      </c>
      <c r="M84">
        <v>410</v>
      </c>
      <c r="N84">
        <v>420</v>
      </c>
      <c r="O84">
        <v>430</v>
      </c>
      <c r="P84">
        <v>440</v>
      </c>
      <c r="Q84">
        <v>450</v>
      </c>
      <c r="R84">
        <v>460</v>
      </c>
      <c r="S84">
        <v>470</v>
      </c>
      <c r="T84">
        <v>480</v>
      </c>
      <c r="U84">
        <v>490</v>
      </c>
      <c r="V84">
        <v>500</v>
      </c>
      <c r="W84">
        <v>510</v>
      </c>
      <c r="X84">
        <v>520</v>
      </c>
      <c r="Y84">
        <v>530</v>
      </c>
      <c r="AM84">
        <f>SUM(B84:E84)</f>
        <v>1260</v>
      </c>
      <c r="AN84">
        <f>SUM(F84:I84)</f>
        <v>1420</v>
      </c>
      <c r="AO84">
        <f>SUM(J84:M84)</f>
        <v>1580</v>
      </c>
      <c r="AP84">
        <f>SUM(N84:Q84)</f>
        <v>1740</v>
      </c>
      <c r="AQ84">
        <f>SUM(R84:U84)</f>
        <v>1900</v>
      </c>
      <c r="AR84">
        <f>SUM(V84:Y84)</f>
        <v>2060</v>
      </c>
    </row>
    <row r="85" spans="1:44" x14ac:dyDescent="0.25">
      <c r="A85" t="s">
        <v>54</v>
      </c>
      <c r="B85">
        <v>-200</v>
      </c>
      <c r="C85">
        <v>-210</v>
      </c>
      <c r="D85">
        <v>-220</v>
      </c>
      <c r="E85">
        <v>-250</v>
      </c>
      <c r="F85">
        <v>-260</v>
      </c>
      <c r="G85">
        <v>-276</v>
      </c>
      <c r="H85">
        <v>-292</v>
      </c>
      <c r="I85">
        <v>-308</v>
      </c>
      <c r="J85">
        <v>-324</v>
      </c>
      <c r="K85">
        <v>-340</v>
      </c>
      <c r="L85">
        <v>-356</v>
      </c>
      <c r="M85">
        <v>-372</v>
      </c>
      <c r="N85">
        <v>-388</v>
      </c>
      <c r="O85">
        <v>-404</v>
      </c>
      <c r="P85">
        <v>-420</v>
      </c>
      <c r="Q85">
        <v>-436</v>
      </c>
      <c r="R85">
        <v>-452</v>
      </c>
      <c r="S85">
        <v>-468</v>
      </c>
      <c r="T85">
        <v>-484</v>
      </c>
      <c r="U85">
        <v>-500</v>
      </c>
      <c r="V85">
        <v>-516</v>
      </c>
      <c r="W85">
        <v>-532</v>
      </c>
      <c r="X85">
        <v>-548</v>
      </c>
      <c r="Y85">
        <v>-564</v>
      </c>
      <c r="AM85">
        <f t="shared" ref="AM85:AM86" si="159">SUM(B85:E85)</f>
        <v>-880</v>
      </c>
      <c r="AN85">
        <f t="shared" ref="AN85:AN86" si="160">SUM(F85:I85)</f>
        <v>-1136</v>
      </c>
      <c r="AO85">
        <f t="shared" ref="AO85:AO86" si="161">SUM(J85:M85)</f>
        <v>-1392</v>
      </c>
      <c r="AP85">
        <f t="shared" ref="AP85:AP86" si="162">SUM(N85:Q85)</f>
        <v>-1648</v>
      </c>
      <c r="AQ85">
        <f t="shared" ref="AQ85:AQ86" si="163">SUM(R85:U85)</f>
        <v>-1904</v>
      </c>
      <c r="AR85">
        <f t="shared" ref="AR85:AR86" si="164">SUM(V85:Y85)</f>
        <v>-2160</v>
      </c>
    </row>
    <row r="86" spans="1:44" x14ac:dyDescent="0.25">
      <c r="A86" t="s">
        <v>51</v>
      </c>
      <c r="B86">
        <v>-10</v>
      </c>
      <c r="C86">
        <v>-10</v>
      </c>
      <c r="D86">
        <v>-10</v>
      </c>
      <c r="E86">
        <v>-15</v>
      </c>
      <c r="F86">
        <v>-15</v>
      </c>
      <c r="G86">
        <v>-16.5</v>
      </c>
      <c r="H86">
        <v>-18</v>
      </c>
      <c r="I86">
        <v>-19.5</v>
      </c>
      <c r="J86">
        <v>-21</v>
      </c>
      <c r="K86">
        <v>-22.5</v>
      </c>
      <c r="L86">
        <v>-24</v>
      </c>
      <c r="M86">
        <v>-25.5</v>
      </c>
      <c r="N86">
        <v>-27</v>
      </c>
      <c r="O86">
        <v>-28.5</v>
      </c>
      <c r="P86">
        <v>-30</v>
      </c>
      <c r="Q86">
        <v>-31.5</v>
      </c>
      <c r="R86">
        <v>-33</v>
      </c>
      <c r="S86">
        <v>-34.5</v>
      </c>
      <c r="T86">
        <v>-36</v>
      </c>
      <c r="U86">
        <v>-37.5</v>
      </c>
      <c r="V86">
        <v>-39</v>
      </c>
      <c r="W86">
        <v>-40.5</v>
      </c>
      <c r="X86">
        <v>-42</v>
      </c>
      <c r="Y86">
        <v>-43.5</v>
      </c>
      <c r="AM86">
        <f t="shared" si="159"/>
        <v>-45</v>
      </c>
      <c r="AN86">
        <f t="shared" si="160"/>
        <v>-69</v>
      </c>
      <c r="AO86">
        <f t="shared" si="161"/>
        <v>-93</v>
      </c>
      <c r="AP86">
        <f t="shared" si="162"/>
        <v>-117</v>
      </c>
      <c r="AQ86">
        <f t="shared" si="163"/>
        <v>-141</v>
      </c>
      <c r="AR86">
        <f t="shared" si="164"/>
        <v>-165</v>
      </c>
    </row>
    <row r="87" spans="1:44" x14ac:dyDescent="0.25">
      <c r="A87" s="1" t="s">
        <v>301</v>
      </c>
      <c r="B87" s="1">
        <f>SUM(B84:B86)</f>
        <v>90</v>
      </c>
      <c r="C87" s="1">
        <f t="shared" ref="C87:Y87" si="165">SUM(C84:C86)</f>
        <v>90</v>
      </c>
      <c r="D87" s="1">
        <f t="shared" si="165"/>
        <v>90</v>
      </c>
      <c r="E87" s="1">
        <f t="shared" si="165"/>
        <v>65</v>
      </c>
      <c r="F87" s="1">
        <f t="shared" si="165"/>
        <v>65</v>
      </c>
      <c r="G87" s="1">
        <f t="shared" si="165"/>
        <v>57.5</v>
      </c>
      <c r="H87" s="1">
        <f t="shared" si="165"/>
        <v>50</v>
      </c>
      <c r="I87" s="1">
        <f t="shared" si="165"/>
        <v>42.5</v>
      </c>
      <c r="J87" s="1">
        <f t="shared" si="165"/>
        <v>35</v>
      </c>
      <c r="K87" s="1">
        <f t="shared" si="165"/>
        <v>27.5</v>
      </c>
      <c r="L87" s="1">
        <f t="shared" si="165"/>
        <v>20</v>
      </c>
      <c r="M87" s="1">
        <f t="shared" si="165"/>
        <v>12.5</v>
      </c>
      <c r="N87" s="1">
        <f t="shared" si="165"/>
        <v>5</v>
      </c>
      <c r="O87" s="1">
        <f t="shared" si="165"/>
        <v>-2.5</v>
      </c>
      <c r="P87" s="1">
        <f t="shared" si="165"/>
        <v>-10</v>
      </c>
      <c r="Q87" s="1">
        <f t="shared" si="165"/>
        <v>-17.5</v>
      </c>
      <c r="R87" s="1">
        <f t="shared" si="165"/>
        <v>-25</v>
      </c>
      <c r="S87" s="1">
        <f t="shared" si="165"/>
        <v>-32.5</v>
      </c>
      <c r="T87" s="1">
        <f t="shared" si="165"/>
        <v>-40</v>
      </c>
      <c r="U87" s="1">
        <f t="shared" si="165"/>
        <v>-47.5</v>
      </c>
      <c r="V87" s="1">
        <f t="shared" si="165"/>
        <v>-55</v>
      </c>
      <c r="W87" s="1">
        <f t="shared" si="165"/>
        <v>-62.5</v>
      </c>
      <c r="X87" s="1">
        <f t="shared" si="165"/>
        <v>-70</v>
      </c>
      <c r="Y87" s="1">
        <f t="shared" si="165"/>
        <v>-77.5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>
        <f t="shared" ref="AM87:AR87" si="166">SUM(AM84:AM86)</f>
        <v>335</v>
      </c>
      <c r="AN87" s="1">
        <f t="shared" si="166"/>
        <v>215</v>
      </c>
      <c r="AO87" s="1">
        <f t="shared" si="166"/>
        <v>95</v>
      </c>
      <c r="AP87" s="1">
        <f t="shared" si="166"/>
        <v>-25</v>
      </c>
      <c r="AQ87" s="1">
        <f t="shared" si="166"/>
        <v>-145</v>
      </c>
      <c r="AR87" s="1">
        <f t="shared" si="166"/>
        <v>-265</v>
      </c>
    </row>
    <row r="89" spans="1:44" x14ac:dyDescent="0.25">
      <c r="A89" t="s">
        <v>218</v>
      </c>
      <c r="B89">
        <v>-20</v>
      </c>
      <c r="C89">
        <v>-200</v>
      </c>
      <c r="D89">
        <v>-20</v>
      </c>
      <c r="E89">
        <v>-200</v>
      </c>
      <c r="F89">
        <v>-20</v>
      </c>
      <c r="G89">
        <v>-20</v>
      </c>
      <c r="H89">
        <v>-200</v>
      </c>
      <c r="I89">
        <v>10</v>
      </c>
      <c r="J89">
        <v>-200</v>
      </c>
      <c r="K89">
        <v>10</v>
      </c>
      <c r="L89">
        <v>-200</v>
      </c>
      <c r="M89">
        <v>-200</v>
      </c>
      <c r="N89">
        <v>-200</v>
      </c>
      <c r="O89">
        <v>-200</v>
      </c>
      <c r="P89">
        <v>-200</v>
      </c>
      <c r="Q89">
        <v>-200</v>
      </c>
      <c r="R89">
        <v>-100</v>
      </c>
      <c r="S89">
        <v>-100</v>
      </c>
      <c r="T89">
        <v>-100</v>
      </c>
      <c r="U89">
        <v>-100</v>
      </c>
      <c r="V89">
        <v>-100</v>
      </c>
      <c r="W89">
        <v>-100</v>
      </c>
      <c r="X89">
        <v>-100</v>
      </c>
      <c r="Y89">
        <v>-100</v>
      </c>
      <c r="AM89">
        <f t="shared" ref="AM89" si="167">SUM(B89:E89)</f>
        <v>-440</v>
      </c>
      <c r="AN89">
        <f t="shared" ref="AN89" si="168">SUM(F89:I89)</f>
        <v>-230</v>
      </c>
      <c r="AO89">
        <f t="shared" ref="AO89" si="169">SUM(J89:M89)</f>
        <v>-590</v>
      </c>
      <c r="AP89">
        <f t="shared" ref="AP89" si="170">SUM(N89:Q89)</f>
        <v>-800</v>
      </c>
      <c r="AQ89">
        <f t="shared" ref="AQ89" si="171">SUM(R89:U89)</f>
        <v>-400</v>
      </c>
      <c r="AR89">
        <f>SUM(V89:Y89)</f>
        <v>-400</v>
      </c>
    </row>
    <row r="90" spans="1:44" x14ac:dyDescent="0.25">
      <c r="A90" t="s">
        <v>219</v>
      </c>
      <c r="B90">
        <v>-100</v>
      </c>
      <c r="C90">
        <v>-110</v>
      </c>
      <c r="D90">
        <v>-120</v>
      </c>
      <c r="E90">
        <v>-130</v>
      </c>
      <c r="F90">
        <v>-140</v>
      </c>
      <c r="G90">
        <v>-150</v>
      </c>
      <c r="H90">
        <v>-160</v>
      </c>
      <c r="I90">
        <v>-170</v>
      </c>
      <c r="J90">
        <v>-180</v>
      </c>
      <c r="K90">
        <v>-190</v>
      </c>
      <c r="L90">
        <v>-200</v>
      </c>
      <c r="M90">
        <v>-210</v>
      </c>
      <c r="N90">
        <v>-220</v>
      </c>
      <c r="O90">
        <v>-230</v>
      </c>
      <c r="P90">
        <v>-240</v>
      </c>
      <c r="Q90">
        <v>-250</v>
      </c>
      <c r="R90">
        <v>-260</v>
      </c>
      <c r="S90">
        <v>-270</v>
      </c>
      <c r="T90">
        <v>-280</v>
      </c>
      <c r="U90">
        <v>-290</v>
      </c>
      <c r="V90">
        <v>-300</v>
      </c>
      <c r="W90">
        <v>-310</v>
      </c>
      <c r="X90">
        <v>-320</v>
      </c>
      <c r="Y90">
        <v>-330</v>
      </c>
      <c r="AM90">
        <f t="shared" ref="AM90:AM93" si="172">SUM(B90:E90)</f>
        <v>-460</v>
      </c>
      <c r="AN90">
        <f t="shared" ref="AN90:AN93" si="173">SUM(F90:I90)</f>
        <v>-620</v>
      </c>
      <c r="AO90">
        <f t="shared" ref="AO90:AO93" si="174">SUM(J90:M90)</f>
        <v>-780</v>
      </c>
      <c r="AP90">
        <f t="shared" ref="AP90:AP93" si="175">SUM(N90:Q90)</f>
        <v>-940</v>
      </c>
      <c r="AQ90">
        <f t="shared" ref="AQ90:AQ93" si="176">SUM(R90:U90)</f>
        <v>-1100</v>
      </c>
      <c r="AR90">
        <f t="shared" ref="AR90:AR93" si="177">SUM(V90:Y90)</f>
        <v>-1260</v>
      </c>
    </row>
    <row r="91" spans="1:44" x14ac:dyDescent="0.25">
      <c r="A91" t="s">
        <v>220</v>
      </c>
      <c r="B91">
        <v>-550</v>
      </c>
      <c r="C91">
        <v>-600</v>
      </c>
      <c r="D91">
        <v>-650</v>
      </c>
      <c r="E91">
        <v>-700</v>
      </c>
      <c r="F91">
        <v>-750</v>
      </c>
      <c r="G91">
        <v>-800</v>
      </c>
      <c r="H91">
        <v>-850</v>
      </c>
      <c r="I91">
        <v>-900</v>
      </c>
      <c r="J91">
        <v>-950</v>
      </c>
      <c r="K91">
        <v>-1000</v>
      </c>
      <c r="L91">
        <v>-1050</v>
      </c>
      <c r="M91">
        <v>-1100</v>
      </c>
      <c r="N91">
        <v>-1150</v>
      </c>
      <c r="O91">
        <v>-1200</v>
      </c>
      <c r="P91">
        <v>-1250</v>
      </c>
      <c r="Q91">
        <v>-1300</v>
      </c>
      <c r="R91">
        <v>-1350</v>
      </c>
      <c r="S91">
        <v>-1400</v>
      </c>
      <c r="T91">
        <v>-1450</v>
      </c>
      <c r="U91">
        <v>-1500</v>
      </c>
      <c r="V91">
        <v>-1550</v>
      </c>
      <c r="W91">
        <v>-1600</v>
      </c>
      <c r="X91">
        <v>-1650</v>
      </c>
      <c r="Y91">
        <v>-1700</v>
      </c>
      <c r="AM91">
        <f t="shared" si="172"/>
        <v>-2500</v>
      </c>
      <c r="AN91">
        <f t="shared" si="173"/>
        <v>-3300</v>
      </c>
      <c r="AO91">
        <f t="shared" si="174"/>
        <v>-4100</v>
      </c>
      <c r="AP91">
        <f t="shared" si="175"/>
        <v>-4900</v>
      </c>
      <c r="AQ91">
        <f t="shared" si="176"/>
        <v>-5700</v>
      </c>
      <c r="AR91">
        <f t="shared" si="177"/>
        <v>-6500</v>
      </c>
    </row>
    <row r="92" spans="1:44" x14ac:dyDescent="0.25">
      <c r="A92" t="s">
        <v>4</v>
      </c>
      <c r="B92">
        <v>-500</v>
      </c>
      <c r="C92">
        <v>-600</v>
      </c>
      <c r="D92">
        <v>-700</v>
      </c>
      <c r="E92">
        <v>-800</v>
      </c>
      <c r="F92">
        <v>-900</v>
      </c>
      <c r="G92">
        <v>-200</v>
      </c>
      <c r="H92">
        <v>-1100</v>
      </c>
      <c r="I92">
        <v>-1200</v>
      </c>
      <c r="J92">
        <v>-1300</v>
      </c>
      <c r="K92">
        <v>-1400</v>
      </c>
      <c r="L92">
        <v>-1500</v>
      </c>
      <c r="M92">
        <v>-1600</v>
      </c>
      <c r="N92">
        <v>-1700</v>
      </c>
      <c r="O92">
        <v>-1800</v>
      </c>
      <c r="P92">
        <v>-1900</v>
      </c>
      <c r="Q92">
        <v>-2000</v>
      </c>
      <c r="R92">
        <v>-2100</v>
      </c>
      <c r="S92">
        <v>-2200</v>
      </c>
      <c r="T92">
        <v>-2300</v>
      </c>
      <c r="U92">
        <v>-100</v>
      </c>
      <c r="V92">
        <v>-500</v>
      </c>
      <c r="W92">
        <v>-2000</v>
      </c>
      <c r="X92">
        <v>-1900</v>
      </c>
      <c r="Y92">
        <v>-1800</v>
      </c>
      <c r="AM92">
        <f t="shared" si="172"/>
        <v>-2600</v>
      </c>
      <c r="AN92">
        <f t="shared" si="173"/>
        <v>-3400</v>
      </c>
      <c r="AO92">
        <f t="shared" si="174"/>
        <v>-5800</v>
      </c>
      <c r="AP92">
        <f t="shared" si="175"/>
        <v>-7400</v>
      </c>
      <c r="AQ92">
        <f t="shared" si="176"/>
        <v>-6700</v>
      </c>
      <c r="AR92">
        <f t="shared" si="177"/>
        <v>-6200</v>
      </c>
    </row>
    <row r="93" spans="1:44" x14ac:dyDescent="0.25">
      <c r="A93" t="s">
        <v>51</v>
      </c>
      <c r="B93">
        <v>50</v>
      </c>
      <c r="C93">
        <v>-30</v>
      </c>
      <c r="D93">
        <v>-90</v>
      </c>
      <c r="E93">
        <v>-150</v>
      </c>
      <c r="F93">
        <v>-210</v>
      </c>
      <c r="G93">
        <v>-270</v>
      </c>
      <c r="H93">
        <v>-130</v>
      </c>
      <c r="I93">
        <v>-390</v>
      </c>
      <c r="J93">
        <v>-50</v>
      </c>
      <c r="K93">
        <v>-510</v>
      </c>
      <c r="L93">
        <v>-570</v>
      </c>
      <c r="M93">
        <v>-630</v>
      </c>
      <c r="N93">
        <v>-60</v>
      </c>
      <c r="O93">
        <v>-750</v>
      </c>
      <c r="P93">
        <v>-810</v>
      </c>
      <c r="Q93">
        <v>100</v>
      </c>
      <c r="R93">
        <v>-930</v>
      </c>
      <c r="S93">
        <v>-990</v>
      </c>
      <c r="T93">
        <v>-1050</v>
      </c>
      <c r="U93">
        <v>-1110</v>
      </c>
      <c r="V93">
        <v>-1170</v>
      </c>
      <c r="W93">
        <v>-1230</v>
      </c>
      <c r="X93">
        <v>-1290</v>
      </c>
      <c r="Y93">
        <v>-1350</v>
      </c>
      <c r="AM93">
        <f t="shared" si="172"/>
        <v>-220</v>
      </c>
      <c r="AN93">
        <f t="shared" si="173"/>
        <v>-1000</v>
      </c>
      <c r="AO93">
        <f t="shared" si="174"/>
        <v>-1760</v>
      </c>
      <c r="AP93">
        <f t="shared" si="175"/>
        <v>-1520</v>
      </c>
      <c r="AQ93">
        <f t="shared" si="176"/>
        <v>-4080</v>
      </c>
      <c r="AR93">
        <f t="shared" si="177"/>
        <v>-5040</v>
      </c>
    </row>
    <row r="94" spans="1:44" x14ac:dyDescent="0.25">
      <c r="A94" s="1" t="s">
        <v>302</v>
      </c>
      <c r="B94" s="1">
        <f>SUM(B89:B93)</f>
        <v>-1120</v>
      </c>
      <c r="C94" s="1">
        <f>SUM(C89:C93)</f>
        <v>-1540</v>
      </c>
      <c r="D94" s="1">
        <f t="shared" ref="D94:Y94" si="178">SUM(D89:D93)</f>
        <v>-1580</v>
      </c>
      <c r="E94" s="1">
        <f>SUM(E89:E93)</f>
        <v>-1980</v>
      </c>
      <c r="F94" s="1">
        <f t="shared" si="178"/>
        <v>-2020</v>
      </c>
      <c r="G94" s="1">
        <f t="shared" si="178"/>
        <v>-1440</v>
      </c>
      <c r="H94" s="1">
        <f t="shared" si="178"/>
        <v>-2440</v>
      </c>
      <c r="I94" s="1">
        <f t="shared" si="178"/>
        <v>-2650</v>
      </c>
      <c r="J94" s="1">
        <f t="shared" si="178"/>
        <v>-2680</v>
      </c>
      <c r="K94" s="1">
        <f t="shared" si="178"/>
        <v>-3090</v>
      </c>
      <c r="L94" s="1">
        <f t="shared" si="178"/>
        <v>-3520</v>
      </c>
      <c r="M94" s="1">
        <f t="shared" si="178"/>
        <v>-3740</v>
      </c>
      <c r="N94" s="1">
        <f t="shared" si="178"/>
        <v>-3330</v>
      </c>
      <c r="O94" s="1">
        <f t="shared" si="178"/>
        <v>-4180</v>
      </c>
      <c r="P94" s="1">
        <f t="shared" si="178"/>
        <v>-4400</v>
      </c>
      <c r="Q94" s="1">
        <f t="shared" si="178"/>
        <v>-3650</v>
      </c>
      <c r="R94" s="1">
        <f t="shared" si="178"/>
        <v>-4740</v>
      </c>
      <c r="S94" s="1">
        <f t="shared" si="178"/>
        <v>-4960</v>
      </c>
      <c r="T94" s="1">
        <f t="shared" si="178"/>
        <v>-5180</v>
      </c>
      <c r="U94" s="1">
        <f t="shared" si="178"/>
        <v>-3100</v>
      </c>
      <c r="V94" s="1">
        <f t="shared" si="178"/>
        <v>-3620</v>
      </c>
      <c r="W94" s="1">
        <f t="shared" si="178"/>
        <v>-5240</v>
      </c>
      <c r="X94" s="1">
        <f t="shared" si="178"/>
        <v>-5260</v>
      </c>
      <c r="Y94" s="1">
        <f>SUM(Y89:Y93)</f>
        <v>-5280</v>
      </c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>
        <f t="shared" ref="AM94:AR94" si="179">SUM(AM89:AM93)</f>
        <v>-6220</v>
      </c>
      <c r="AN94" s="1">
        <f t="shared" si="179"/>
        <v>-8550</v>
      </c>
      <c r="AO94" s="1">
        <f t="shared" si="179"/>
        <v>-13030</v>
      </c>
      <c r="AP94" s="1">
        <f t="shared" si="179"/>
        <v>-15560</v>
      </c>
      <c r="AQ94" s="1">
        <f t="shared" si="179"/>
        <v>-17980</v>
      </c>
      <c r="AR94" s="1">
        <f>SUM(AR89:AR93)</f>
        <v>-19400</v>
      </c>
    </row>
    <row r="96" spans="1:44" x14ac:dyDescent="0.25">
      <c r="A96" t="s">
        <v>221</v>
      </c>
      <c r="B96" s="2">
        <f>B94+B87+B82</f>
        <v>-1000</v>
      </c>
      <c r="C96" s="2">
        <f t="shared" ref="C96:Y96" si="180">C94+C87+C82</f>
        <v>-1205</v>
      </c>
      <c r="D96" s="2">
        <f t="shared" si="180"/>
        <v>-1030</v>
      </c>
      <c r="E96" s="2">
        <f t="shared" si="180"/>
        <v>-1840</v>
      </c>
      <c r="F96" s="2">
        <f t="shared" si="180"/>
        <v>-1065</v>
      </c>
      <c r="G96" s="2">
        <f t="shared" si="180"/>
        <v>-2132.5</v>
      </c>
      <c r="H96" s="2">
        <f t="shared" si="180"/>
        <v>-2720</v>
      </c>
      <c r="I96" s="2">
        <f t="shared" si="180"/>
        <v>-1072.5</v>
      </c>
      <c r="J96" s="2">
        <f t="shared" si="180"/>
        <v>-2565</v>
      </c>
      <c r="K96" s="2">
        <f t="shared" si="180"/>
        <v>-1097.5</v>
      </c>
      <c r="L96" s="2">
        <f t="shared" si="180"/>
        <v>-5200</v>
      </c>
      <c r="M96" s="2">
        <f t="shared" si="180"/>
        <v>-1932.5</v>
      </c>
      <c r="N96" s="2">
        <f t="shared" si="180"/>
        <v>-2795</v>
      </c>
      <c r="O96" s="2">
        <f t="shared" si="180"/>
        <v>-3917.5</v>
      </c>
      <c r="P96" s="2">
        <f t="shared" si="180"/>
        <v>-2470</v>
      </c>
      <c r="Q96" s="2">
        <f t="shared" si="180"/>
        <v>-2522.5</v>
      </c>
      <c r="R96" s="2">
        <f t="shared" si="180"/>
        <v>-5665</v>
      </c>
      <c r="S96" s="2">
        <f t="shared" si="180"/>
        <v>-2437.5</v>
      </c>
      <c r="T96" s="2">
        <f t="shared" si="180"/>
        <v>-2460</v>
      </c>
      <c r="U96" s="2">
        <f t="shared" si="180"/>
        <v>-352.5</v>
      </c>
      <c r="V96" s="2">
        <f t="shared" si="180"/>
        <v>500</v>
      </c>
      <c r="W96" s="2">
        <f t="shared" si="180"/>
        <v>-902.5</v>
      </c>
      <c r="X96" s="2">
        <f t="shared" si="180"/>
        <v>-4150</v>
      </c>
      <c r="Y96" s="2">
        <f t="shared" si="180"/>
        <v>-2577.5</v>
      </c>
      <c r="AM96" s="2">
        <f t="shared" ref="AM96:AR96" si="181">AM94+AM87+AM82</f>
        <v>-5075</v>
      </c>
      <c r="AN96" s="2">
        <f t="shared" si="181"/>
        <v>-6990</v>
      </c>
      <c r="AO96" s="2">
        <f t="shared" si="181"/>
        <v>-10795</v>
      </c>
      <c r="AP96" s="2">
        <f t="shared" si="181"/>
        <v>-11705</v>
      </c>
      <c r="AQ96" s="2">
        <f t="shared" si="181"/>
        <v>-10915</v>
      </c>
      <c r="AR96" s="2">
        <f>AR94+AR87+AR82</f>
        <v>-7130</v>
      </c>
    </row>
    <row r="98" spans="1:44" x14ac:dyDescent="0.25">
      <c r="A98" t="s">
        <v>223</v>
      </c>
      <c r="B98" s="2">
        <f>B85+B82</f>
        <v>-170</v>
      </c>
      <c r="C98" s="2">
        <f t="shared" ref="C98:Y98" si="182">C85+C82</f>
        <v>35</v>
      </c>
      <c r="D98" s="2">
        <f t="shared" si="182"/>
        <v>240</v>
      </c>
      <c r="E98" s="2">
        <f t="shared" si="182"/>
        <v>-175</v>
      </c>
      <c r="F98" s="2">
        <f t="shared" si="182"/>
        <v>630</v>
      </c>
      <c r="G98" s="2">
        <f t="shared" si="182"/>
        <v>-1026</v>
      </c>
      <c r="H98" s="2">
        <f t="shared" si="182"/>
        <v>-622</v>
      </c>
      <c r="I98" s="2">
        <f t="shared" si="182"/>
        <v>1227</v>
      </c>
      <c r="J98" s="2">
        <f t="shared" si="182"/>
        <v>-244</v>
      </c>
      <c r="K98" s="2">
        <f t="shared" si="182"/>
        <v>1625</v>
      </c>
      <c r="L98" s="2">
        <f t="shared" si="182"/>
        <v>-2056</v>
      </c>
      <c r="M98" s="2">
        <f t="shared" si="182"/>
        <v>1423</v>
      </c>
      <c r="N98" s="2">
        <f t="shared" si="182"/>
        <v>142</v>
      </c>
      <c r="O98" s="2">
        <f t="shared" si="182"/>
        <v>-139</v>
      </c>
      <c r="P98" s="2">
        <f t="shared" si="182"/>
        <v>1520</v>
      </c>
      <c r="Q98" s="2">
        <f t="shared" si="182"/>
        <v>709</v>
      </c>
      <c r="R98" s="2">
        <f t="shared" si="182"/>
        <v>-1352</v>
      </c>
      <c r="S98" s="2">
        <f t="shared" si="182"/>
        <v>2087</v>
      </c>
      <c r="T98" s="2">
        <f t="shared" si="182"/>
        <v>2276</v>
      </c>
      <c r="U98" s="2">
        <f t="shared" si="182"/>
        <v>2295</v>
      </c>
      <c r="V98" s="2">
        <f t="shared" si="182"/>
        <v>3659</v>
      </c>
      <c r="W98" s="2">
        <f t="shared" si="182"/>
        <v>3868</v>
      </c>
      <c r="X98" s="2">
        <f t="shared" si="182"/>
        <v>632</v>
      </c>
      <c r="Y98" s="2">
        <f>Y85+Y82</f>
        <v>2216</v>
      </c>
      <c r="AM98" s="2">
        <f t="shared" ref="AM98:AR98" si="183">AM85+AM82</f>
        <v>-70</v>
      </c>
      <c r="AN98" s="2">
        <f t="shared" si="183"/>
        <v>209</v>
      </c>
      <c r="AO98" s="2">
        <f t="shared" si="183"/>
        <v>748</v>
      </c>
      <c r="AP98" s="2">
        <f t="shared" si="183"/>
        <v>2232</v>
      </c>
      <c r="AQ98" s="2">
        <f t="shared" si="183"/>
        <v>5306</v>
      </c>
      <c r="AR98" s="2">
        <f t="shared" si="183"/>
        <v>10375</v>
      </c>
    </row>
    <row r="99" spans="1:44" x14ac:dyDescent="0.25">
      <c r="A99" t="s">
        <v>224</v>
      </c>
      <c r="E99" s="7">
        <f>SUM(B98:E98)</f>
        <v>-70</v>
      </c>
      <c r="F99" s="2">
        <f>SUM(C98:F98)</f>
        <v>730</v>
      </c>
      <c r="G99" s="2">
        <f>SUM(D98:G98)</f>
        <v>-331</v>
      </c>
      <c r="H99" s="2">
        <f>SUM(E98:H98)</f>
        <v>-1193</v>
      </c>
      <c r="I99" s="7">
        <f>SUM(F98:I98)</f>
        <v>209</v>
      </c>
      <c r="J99" s="2">
        <f t="shared" ref="J99" si="184">SUM(G98:J98)</f>
        <v>-665</v>
      </c>
      <c r="K99" s="2">
        <f t="shared" ref="K99" si="185">SUM(H98:K98)</f>
        <v>1986</v>
      </c>
      <c r="L99" s="2">
        <f t="shared" ref="L99" si="186">SUM(I98:L98)</f>
        <v>552</v>
      </c>
      <c r="M99" s="7">
        <f t="shared" ref="M99" si="187">SUM(J98:M98)</f>
        <v>748</v>
      </c>
      <c r="N99" s="2">
        <f t="shared" ref="N99" si="188">SUM(K98:N98)</f>
        <v>1134</v>
      </c>
      <c r="O99" s="2">
        <f t="shared" ref="O99" si="189">SUM(L98:O98)</f>
        <v>-630</v>
      </c>
      <c r="P99" s="2">
        <f t="shared" ref="P99" si="190">SUM(M98:P98)</f>
        <v>2946</v>
      </c>
      <c r="Q99" s="7">
        <f t="shared" ref="Q99" si="191">SUM(N98:Q98)</f>
        <v>2232</v>
      </c>
      <c r="R99" s="2">
        <f t="shared" ref="R99" si="192">SUM(O98:R98)</f>
        <v>738</v>
      </c>
      <c r="S99" s="2">
        <f t="shared" ref="S99" si="193">SUM(P98:S98)</f>
        <v>2964</v>
      </c>
      <c r="T99" s="2">
        <f t="shared" ref="T99" si="194">SUM(Q98:T98)</f>
        <v>3720</v>
      </c>
      <c r="U99" s="7">
        <f t="shared" ref="U99" si="195">SUM(R98:U98)</f>
        <v>5306</v>
      </c>
      <c r="V99" s="2">
        <f t="shared" ref="V99" si="196">SUM(S98:V98)</f>
        <v>10317</v>
      </c>
      <c r="W99" s="2">
        <f t="shared" ref="W99" si="197">SUM(T98:W98)</f>
        <v>12098</v>
      </c>
      <c r="X99" s="2">
        <f t="shared" ref="X99" si="198">SUM(U98:X98)</f>
        <v>10454</v>
      </c>
      <c r="Y99" s="7">
        <f>SUM(V98:Y98)</f>
        <v>10375</v>
      </c>
    </row>
    <row r="101" spans="1:44" x14ac:dyDescent="0.25">
      <c r="A101" s="1" t="s">
        <v>347</v>
      </c>
      <c r="B101" s="2"/>
      <c r="C101" s="2"/>
      <c r="D101" s="20"/>
    </row>
    <row r="102" spans="1:44" x14ac:dyDescent="0.25">
      <c r="A102" t="s">
        <v>348</v>
      </c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W102" s="21"/>
      <c r="AM102" s="21">
        <f>(AM59+AM60+AM61+AM63)/(AM68+AM69+AM70)</f>
        <v>3.9697297297297296</v>
      </c>
      <c r="AN102" s="21">
        <f>(AN59+AN60+AN61+AN63)/(AN68+AN69+AN70)</f>
        <v>4.3328100470957613</v>
      </c>
      <c r="AO102" s="21">
        <f>(AO59+AO60+AO61+AO63)/(AO68+AO69+AO70)</f>
        <v>3.8379970544919</v>
      </c>
      <c r="AP102" s="21">
        <f>(AP59+AP60+AP61+AP63)/(AP68+AP69+AP70)</f>
        <v>3.434584755403868</v>
      </c>
      <c r="AQ102" s="21">
        <f>(AQ59+AQ60+AQ61+AQ63)/(AQ68+AQ69+AQ70)</f>
        <v>3.1529193697868396</v>
      </c>
      <c r="AR102" s="21">
        <f>(AR59+AR60+AR61+AR63)/(AR68+AR69+AR70)</f>
        <v>2.9706802189210322</v>
      </c>
    </row>
    <row r="103" spans="1:44" x14ac:dyDescent="0.25">
      <c r="A103" t="s">
        <v>349</v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AM103" s="21">
        <f>(AM60+AM63)/(AM68+AM69+AM70)</f>
        <v>2.0454054054054054</v>
      </c>
      <c r="AN103" s="21">
        <f t="shared" ref="AN103:AR103" si="199">(AN60+AN63)/(AN68+AN69+AN70)</f>
        <v>2.1742543171114601</v>
      </c>
      <c r="AO103" s="21">
        <f t="shared" si="199"/>
        <v>1.8865979381443299</v>
      </c>
      <c r="AP103" s="21">
        <f t="shared" si="199"/>
        <v>1.6655290102389078</v>
      </c>
      <c r="AQ103" s="21">
        <f t="shared" si="199"/>
        <v>1.5078776645041705</v>
      </c>
      <c r="AR103" s="21">
        <f t="shared" si="199"/>
        <v>1.3952306489444879</v>
      </c>
    </row>
    <row r="104" spans="1:44" x14ac:dyDescent="0.25">
      <c r="A104" t="s">
        <v>3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AM104" s="21">
        <f t="shared" ref="AM104:AR104" si="200">(AM59+AM60)/(AM68+AM69+AM70)</f>
        <v>3.2864864864864867</v>
      </c>
      <c r="AN104" s="21">
        <f t="shared" si="200"/>
        <v>3.5714285714285716</v>
      </c>
      <c r="AO104" s="21">
        <f t="shared" si="200"/>
        <v>3.1516936671575846</v>
      </c>
      <c r="AP104" s="21">
        <f t="shared" si="200"/>
        <v>2.8100113765642778</v>
      </c>
      <c r="AQ104" s="21">
        <f t="shared" si="200"/>
        <v>2.57645968489342</v>
      </c>
      <c r="AR104" s="21">
        <f>(AR59+AR60)/(AR68+AR69+AR70)</f>
        <v>2.4354964816262705</v>
      </c>
    </row>
    <row r="106" spans="1:44" x14ac:dyDescent="0.25">
      <c r="A106" s="1" t="s">
        <v>350</v>
      </c>
    </row>
    <row r="107" spans="1:44" x14ac:dyDescent="0.25">
      <c r="A107" t="s">
        <v>448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AM107" s="9">
        <f>(AM71+AM72)/AM73</f>
        <v>0.25425950196592401</v>
      </c>
      <c r="AN107" s="9">
        <f>(AN71+AN72)/AN73</f>
        <v>0.26417215352497192</v>
      </c>
      <c r="AO107" s="9">
        <f>(AO71+AO72)/AO73</f>
        <v>0.2857142857142857</v>
      </c>
      <c r="AP107" s="9">
        <f>(AP71+AP72)/AP73</f>
        <v>0.34093959731543622</v>
      </c>
      <c r="AQ107" s="9">
        <f>(AQ71+AQ72)/AQ73</f>
        <v>0.40053050397877982</v>
      </c>
      <c r="AR107" s="9">
        <f>(AR71+AR72)/AR73</f>
        <v>0.45706823375775385</v>
      </c>
    </row>
    <row r="108" spans="1:44" x14ac:dyDescent="0.25">
      <c r="A108" t="s">
        <v>351</v>
      </c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AM108" s="22">
        <f>AM73/AM66</f>
        <v>0.60300316122233932</v>
      </c>
      <c r="AN108" s="22">
        <f>AN73/AN66</f>
        <v>0.59760076775431858</v>
      </c>
      <c r="AO108" s="22">
        <f>AO73/AO66</f>
        <v>0.56928543229372286</v>
      </c>
      <c r="AP108" s="22">
        <f>AP73/AP66</f>
        <v>0.51790059089329166</v>
      </c>
      <c r="AQ108" s="22">
        <f>AQ73/AQ66</f>
        <v>0.47257912879974928</v>
      </c>
      <c r="AR108" s="22">
        <f>AR73/AR66</f>
        <v>0.43626264064948012</v>
      </c>
    </row>
    <row r="109" spans="1:44" x14ac:dyDescent="0.25">
      <c r="A109" t="s">
        <v>352</v>
      </c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AM109" s="22">
        <f t="shared" ref="AM109:AR109" si="201">SUM(AM68:AM72)/AM66</f>
        <v>0.39699683877766068</v>
      </c>
      <c r="AN109" s="22">
        <f t="shared" si="201"/>
        <v>0.40239923224568136</v>
      </c>
      <c r="AO109" s="22">
        <f t="shared" si="201"/>
        <v>0.43071456770627714</v>
      </c>
      <c r="AP109" s="22">
        <f t="shared" si="201"/>
        <v>0.4820994091067084</v>
      </c>
      <c r="AQ109" s="22">
        <f t="shared" si="201"/>
        <v>0.52742087120025072</v>
      </c>
      <c r="AR109" s="22">
        <f>SUM(AR68:AR72)/AR66</f>
        <v>0.56373735935051983</v>
      </c>
    </row>
    <row r="110" spans="1:44" x14ac:dyDescent="0.25">
      <c r="A110" t="s">
        <v>353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AM110" s="22">
        <f>AM24/AM25</f>
        <v>32.1</v>
      </c>
      <c r="AN110" s="22">
        <f>AN24/AN25</f>
        <v>48</v>
      </c>
      <c r="AO110" s="22">
        <f>AO24/AO25</f>
        <v>52.114285714285714</v>
      </c>
      <c r="AP110" s="22">
        <f>AP24/AP25</f>
        <v>56.470588235294116</v>
      </c>
      <c r="AQ110" s="22">
        <f>AQ24/AQ25</f>
        <v>61.090909090909093</v>
      </c>
      <c r="AR110" s="22">
        <f>AR24/AR25</f>
        <v>66</v>
      </c>
    </row>
    <row r="112" spans="1:44" x14ac:dyDescent="0.25">
      <c r="B112" t="s">
        <v>449</v>
      </c>
    </row>
    <row r="113" spans="1:3" x14ac:dyDescent="0.25">
      <c r="A113" s="1"/>
      <c r="B113" s="1" t="s">
        <v>450</v>
      </c>
    </row>
    <row r="114" spans="1:3" x14ac:dyDescent="0.25">
      <c r="B114" t="s">
        <v>468</v>
      </c>
    </row>
    <row r="116" spans="1:3" ht="18" x14ac:dyDescent="0.25">
      <c r="B116" s="4" t="s">
        <v>451</v>
      </c>
    </row>
    <row r="118" spans="1:3" ht="15.75" x14ac:dyDescent="0.25">
      <c r="B118" s="23" t="s">
        <v>452</v>
      </c>
    </row>
    <row r="119" spans="1:3" x14ac:dyDescent="0.25">
      <c r="B119" s="5" t="s">
        <v>453</v>
      </c>
    </row>
    <row r="120" spans="1:3" x14ac:dyDescent="0.25">
      <c r="B120" s="5" t="s">
        <v>454</v>
      </c>
    </row>
    <row r="121" spans="1:3" x14ac:dyDescent="0.25">
      <c r="B121" s="5" t="s">
        <v>455</v>
      </c>
    </row>
    <row r="122" spans="1:3" ht="15.75" x14ac:dyDescent="0.25">
      <c r="B122" s="23" t="s">
        <v>458</v>
      </c>
    </row>
    <row r="123" spans="1:3" x14ac:dyDescent="0.25">
      <c r="B123" s="5" t="s">
        <v>456</v>
      </c>
    </row>
    <row r="124" spans="1:3" x14ac:dyDescent="0.25">
      <c r="B124" s="5" t="s">
        <v>457</v>
      </c>
    </row>
    <row r="125" spans="1:3" x14ac:dyDescent="0.25">
      <c r="B125" s="5"/>
    </row>
    <row r="126" spans="1:3" ht="18" x14ac:dyDescent="0.25">
      <c r="B126" s="4" t="s">
        <v>459</v>
      </c>
    </row>
    <row r="128" spans="1:3" ht="30" x14ac:dyDescent="0.25">
      <c r="B128" s="17" t="s">
        <v>460</v>
      </c>
      <c r="C128" s="17" t="s">
        <v>461</v>
      </c>
    </row>
    <row r="129" spans="1:3" ht="60" x14ac:dyDescent="0.25">
      <c r="B129" s="18" t="s">
        <v>462</v>
      </c>
      <c r="C129" s="19" t="s">
        <v>463</v>
      </c>
    </row>
    <row r="130" spans="1:3" ht="45" x14ac:dyDescent="0.25">
      <c r="B130" s="18" t="s">
        <v>464</v>
      </c>
      <c r="C130" s="19" t="s">
        <v>53</v>
      </c>
    </row>
    <row r="131" spans="1:3" ht="60" x14ac:dyDescent="0.25">
      <c r="B131" s="18" t="s">
        <v>465</v>
      </c>
      <c r="C131" s="19" t="s">
        <v>53</v>
      </c>
    </row>
    <row r="132" spans="1:3" ht="30" x14ac:dyDescent="0.25">
      <c r="B132" s="18" t="s">
        <v>466</v>
      </c>
      <c r="C132" s="19" t="s">
        <v>467</v>
      </c>
    </row>
    <row r="140" spans="1:3" x14ac:dyDescent="0.25">
      <c r="A140" t="s">
        <v>331</v>
      </c>
    </row>
    <row r="141" spans="1:3" x14ac:dyDescent="0.25">
      <c r="A141" t="s">
        <v>332</v>
      </c>
    </row>
    <row r="142" spans="1:3" x14ac:dyDescent="0.25">
      <c r="A142" t="s">
        <v>333</v>
      </c>
    </row>
    <row r="143" spans="1:3" x14ac:dyDescent="0.25">
      <c r="A143" t="s">
        <v>334</v>
      </c>
    </row>
    <row r="144" spans="1:3" x14ac:dyDescent="0.25">
      <c r="A144" t="s">
        <v>335</v>
      </c>
    </row>
    <row r="145" spans="1:1" x14ac:dyDescent="0.25">
      <c r="A145" t="s">
        <v>336</v>
      </c>
    </row>
    <row r="146" spans="1:1" x14ac:dyDescent="0.25">
      <c r="A146" t="s">
        <v>337</v>
      </c>
    </row>
  </sheetData>
  <mergeCells count="8">
    <mergeCell ref="Z2:AC2"/>
    <mergeCell ref="AD2:AG2"/>
    <mergeCell ref="B2:E2"/>
    <mergeCell ref="F2:I2"/>
    <mergeCell ref="J2:M2"/>
    <mergeCell ref="N2:Q2"/>
    <mergeCell ref="R2:U2"/>
    <mergeCell ref="V2:Y2"/>
  </mergeCells>
  <phoneticPr fontId="2" type="noConversion"/>
  <hyperlinks>
    <hyperlink ref="A1" location="Main!A1" display="Main" xr:uid="{8FD9D45C-43CB-4B0F-B318-552E6B8E255D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FBFF-DCC2-4035-944A-9739AE92FECD}">
  <dimension ref="A3:P194"/>
  <sheetViews>
    <sheetView topLeftCell="A42" workbookViewId="0">
      <selection activeCell="B59" sqref="B59"/>
    </sheetView>
  </sheetViews>
  <sheetFormatPr defaultRowHeight="15" x14ac:dyDescent="0.25"/>
  <cols>
    <col min="1" max="1" width="21.85546875" bestFit="1" customWidth="1"/>
    <col min="13" max="13" width="22.140625" bestFit="1" customWidth="1"/>
    <col min="14" max="14" width="43.85546875" bestFit="1" customWidth="1"/>
    <col min="15" max="15" width="38" bestFit="1" customWidth="1"/>
  </cols>
  <sheetData>
    <row r="3" spans="1:16" ht="18" x14ac:dyDescent="0.25">
      <c r="A3" s="4" t="s">
        <v>55</v>
      </c>
    </row>
    <row r="4" spans="1:16" x14ac:dyDescent="0.25">
      <c r="A4" s="5"/>
    </row>
    <row r="5" spans="1:16" x14ac:dyDescent="0.25">
      <c r="A5" s="6" t="s">
        <v>56</v>
      </c>
      <c r="B5" t="s">
        <v>57</v>
      </c>
      <c r="M5" s="1" t="s">
        <v>365</v>
      </c>
    </row>
    <row r="6" spans="1:16" x14ac:dyDescent="0.25">
      <c r="A6" s="6" t="s">
        <v>58</v>
      </c>
      <c r="B6" t="s">
        <v>59</v>
      </c>
      <c r="M6" t="s">
        <v>357</v>
      </c>
      <c r="N6" t="s">
        <v>358</v>
      </c>
      <c r="O6" t="s">
        <v>391</v>
      </c>
      <c r="P6" s="1" t="s">
        <v>411</v>
      </c>
    </row>
    <row r="7" spans="1:16" x14ac:dyDescent="0.25">
      <c r="A7" s="6" t="s">
        <v>60</v>
      </c>
      <c r="B7" t="s">
        <v>61</v>
      </c>
      <c r="M7" t="s">
        <v>359</v>
      </c>
      <c r="N7" t="s">
        <v>360</v>
      </c>
      <c r="O7" t="s">
        <v>392</v>
      </c>
      <c r="P7" t="s">
        <v>408</v>
      </c>
    </row>
    <row r="8" spans="1:16" x14ac:dyDescent="0.25">
      <c r="A8" s="6" t="s">
        <v>62</v>
      </c>
      <c r="B8" t="s">
        <v>63</v>
      </c>
      <c r="M8" t="s">
        <v>361</v>
      </c>
      <c r="N8" t="s">
        <v>362</v>
      </c>
      <c r="O8" t="s">
        <v>393</v>
      </c>
      <c r="P8" t="s">
        <v>409</v>
      </c>
    </row>
    <row r="9" spans="1:16" x14ac:dyDescent="0.25">
      <c r="A9" s="6" t="s">
        <v>64</v>
      </c>
      <c r="B9" t="s">
        <v>65</v>
      </c>
      <c r="M9" t="s">
        <v>363</v>
      </c>
      <c r="N9" t="s">
        <v>364</v>
      </c>
      <c r="O9" t="s">
        <v>394</v>
      </c>
      <c r="P9" t="s">
        <v>410</v>
      </c>
    </row>
    <row r="10" spans="1:16" x14ac:dyDescent="0.25">
      <c r="A10" s="6" t="s">
        <v>66</v>
      </c>
      <c r="B10" t="s">
        <v>67</v>
      </c>
    </row>
    <row r="11" spans="1:16" x14ac:dyDescent="0.25">
      <c r="A11" s="6" t="s">
        <v>68</v>
      </c>
      <c r="B11" t="s">
        <v>69</v>
      </c>
      <c r="M11" s="1" t="s">
        <v>419</v>
      </c>
    </row>
    <row r="12" spans="1:16" x14ac:dyDescent="0.25">
      <c r="A12" s="6" t="s">
        <v>70</v>
      </c>
      <c r="B12" t="s">
        <v>71</v>
      </c>
      <c r="M12" t="s">
        <v>354</v>
      </c>
      <c r="N12" t="s">
        <v>395</v>
      </c>
      <c r="O12" t="s">
        <v>387</v>
      </c>
      <c r="P12" s="1" t="s">
        <v>412</v>
      </c>
    </row>
    <row r="13" spans="1:16" x14ac:dyDescent="0.25">
      <c r="A13" s="6" t="s">
        <v>72</v>
      </c>
      <c r="B13" t="s">
        <v>73</v>
      </c>
      <c r="M13" t="s">
        <v>351</v>
      </c>
      <c r="N13" t="s">
        <v>396</v>
      </c>
      <c r="O13" t="s">
        <v>388</v>
      </c>
      <c r="P13" t="s">
        <v>413</v>
      </c>
    </row>
    <row r="14" spans="1:16" x14ac:dyDescent="0.25">
      <c r="A14" s="6" t="s">
        <v>74</v>
      </c>
      <c r="B14" t="s">
        <v>75</v>
      </c>
      <c r="M14" t="s">
        <v>352</v>
      </c>
      <c r="N14" t="s">
        <v>397</v>
      </c>
      <c r="O14" t="s">
        <v>389</v>
      </c>
      <c r="P14" t="s">
        <v>414</v>
      </c>
    </row>
    <row r="15" spans="1:16" x14ac:dyDescent="0.25">
      <c r="A15" s="6" t="s">
        <v>76</v>
      </c>
      <c r="B15" t="s">
        <v>77</v>
      </c>
      <c r="M15" t="s">
        <v>355</v>
      </c>
      <c r="N15" t="s">
        <v>398</v>
      </c>
      <c r="O15" t="s">
        <v>390</v>
      </c>
      <c r="P15" t="s">
        <v>415</v>
      </c>
    </row>
    <row r="16" spans="1:16" x14ac:dyDescent="0.25">
      <c r="A16" s="6" t="s">
        <v>78</v>
      </c>
      <c r="B16" t="s">
        <v>79</v>
      </c>
      <c r="M16" t="s">
        <v>356</v>
      </c>
      <c r="P16" s="1" t="s">
        <v>416</v>
      </c>
    </row>
    <row r="17" spans="1:16" x14ac:dyDescent="0.25">
      <c r="A17" s="6" t="s">
        <v>80</v>
      </c>
      <c r="B17" t="s">
        <v>81</v>
      </c>
      <c r="P17" t="s">
        <v>417</v>
      </c>
    </row>
    <row r="18" spans="1:16" x14ac:dyDescent="0.25">
      <c r="A18" s="6" t="s">
        <v>82</v>
      </c>
      <c r="B18" t="s">
        <v>83</v>
      </c>
      <c r="M18" s="1"/>
      <c r="P18" t="s">
        <v>418</v>
      </c>
    </row>
    <row r="19" spans="1:16" x14ac:dyDescent="0.25">
      <c r="A19" s="6" t="s">
        <v>84</v>
      </c>
      <c r="B19" t="s">
        <v>85</v>
      </c>
    </row>
    <row r="20" spans="1:16" x14ac:dyDescent="0.25">
      <c r="A20" s="6" t="s">
        <v>86</v>
      </c>
      <c r="B20" t="s">
        <v>87</v>
      </c>
      <c r="M20" s="1" t="s">
        <v>366</v>
      </c>
    </row>
    <row r="21" spans="1:16" x14ac:dyDescent="0.25">
      <c r="A21" s="6" t="s">
        <v>88</v>
      </c>
      <c r="B21" t="s">
        <v>89</v>
      </c>
      <c r="M21" t="s">
        <v>201</v>
      </c>
      <c r="N21" t="s">
        <v>399</v>
      </c>
      <c r="O21" t="s">
        <v>369</v>
      </c>
    </row>
    <row r="22" spans="1:16" x14ac:dyDescent="0.25">
      <c r="A22" s="6" t="s">
        <v>90</v>
      </c>
      <c r="B22" t="s">
        <v>91</v>
      </c>
      <c r="M22" t="s">
        <v>42</v>
      </c>
      <c r="N22" t="s">
        <v>400</v>
      </c>
      <c r="O22" t="s">
        <v>370</v>
      </c>
    </row>
    <row r="23" spans="1:16" x14ac:dyDescent="0.25">
      <c r="A23" s="6" t="s">
        <v>92</v>
      </c>
      <c r="B23" t="s">
        <v>93</v>
      </c>
      <c r="M23" t="s">
        <v>367</v>
      </c>
      <c r="N23" t="s">
        <v>401</v>
      </c>
      <c r="O23" t="s">
        <v>371</v>
      </c>
    </row>
    <row r="24" spans="1:16" x14ac:dyDescent="0.25">
      <c r="A24" s="6" t="s">
        <v>94</v>
      </c>
      <c r="B24" t="s">
        <v>95</v>
      </c>
      <c r="M24" t="s">
        <v>368</v>
      </c>
      <c r="N24" t="s">
        <v>402</v>
      </c>
      <c r="O24" t="s">
        <v>372</v>
      </c>
    </row>
    <row r="25" spans="1:16" x14ac:dyDescent="0.25">
      <c r="A25" s="6" t="s">
        <v>96</v>
      </c>
      <c r="B25" t="s">
        <v>97</v>
      </c>
    </row>
    <row r="26" spans="1:16" x14ac:dyDescent="0.25">
      <c r="A26" s="6" t="s">
        <v>98</v>
      </c>
      <c r="B26" t="s">
        <v>99</v>
      </c>
      <c r="M26" s="1" t="s">
        <v>373</v>
      </c>
    </row>
    <row r="27" spans="1:16" x14ac:dyDescent="0.25">
      <c r="A27" s="6" t="s">
        <v>100</v>
      </c>
      <c r="B27" t="s">
        <v>101</v>
      </c>
      <c r="M27" t="s">
        <v>340</v>
      </c>
      <c r="N27" t="s">
        <v>403</v>
      </c>
      <c r="O27" t="s">
        <v>375</v>
      </c>
      <c r="P27" t="s">
        <v>420</v>
      </c>
    </row>
    <row r="28" spans="1:16" x14ac:dyDescent="0.25">
      <c r="A28" s="6" t="s">
        <v>102</v>
      </c>
      <c r="B28" t="s">
        <v>103</v>
      </c>
      <c r="M28" t="s">
        <v>339</v>
      </c>
      <c r="N28" t="s">
        <v>404</v>
      </c>
      <c r="O28" t="s">
        <v>374</v>
      </c>
      <c r="P28" t="s">
        <v>421</v>
      </c>
    </row>
    <row r="29" spans="1:16" x14ac:dyDescent="0.25">
      <c r="A29" s="6" t="s">
        <v>104</v>
      </c>
      <c r="B29" t="s">
        <v>105</v>
      </c>
      <c r="M29" t="s">
        <v>342</v>
      </c>
      <c r="N29" t="s">
        <v>405</v>
      </c>
      <c r="O29" t="s">
        <v>376</v>
      </c>
      <c r="P29" t="s">
        <v>422</v>
      </c>
    </row>
    <row r="30" spans="1:16" x14ac:dyDescent="0.25">
      <c r="A30" s="6" t="s">
        <v>106</v>
      </c>
      <c r="B30" t="s">
        <v>107</v>
      </c>
      <c r="M30" t="s">
        <v>341</v>
      </c>
      <c r="N30" t="s">
        <v>406</v>
      </c>
      <c r="O30" t="s">
        <v>377</v>
      </c>
      <c r="P30" t="s">
        <v>407</v>
      </c>
    </row>
    <row r="31" spans="1:16" x14ac:dyDescent="0.25">
      <c r="A31" s="6" t="s">
        <v>108</v>
      </c>
      <c r="B31" t="s">
        <v>109</v>
      </c>
    </row>
    <row r="32" spans="1:16" x14ac:dyDescent="0.25">
      <c r="A32" s="6" t="s">
        <v>110</v>
      </c>
      <c r="B32" t="s">
        <v>111</v>
      </c>
      <c r="M32" s="1" t="s">
        <v>378</v>
      </c>
    </row>
    <row r="33" spans="1:15" x14ac:dyDescent="0.25">
      <c r="A33" s="6" t="s">
        <v>112</v>
      </c>
      <c r="B33" t="s">
        <v>113</v>
      </c>
      <c r="M33" t="s">
        <v>343</v>
      </c>
      <c r="O33" t="s">
        <v>382</v>
      </c>
    </row>
    <row r="34" spans="1:15" x14ac:dyDescent="0.25">
      <c r="A34" s="6" t="s">
        <v>114</v>
      </c>
      <c r="B34" t="s">
        <v>115</v>
      </c>
      <c r="M34" t="s">
        <v>380</v>
      </c>
      <c r="O34" t="s">
        <v>383</v>
      </c>
    </row>
    <row r="35" spans="1:15" x14ac:dyDescent="0.25">
      <c r="A35" s="6" t="s">
        <v>116</v>
      </c>
      <c r="B35" t="s">
        <v>117</v>
      </c>
      <c r="M35" t="s">
        <v>346</v>
      </c>
      <c r="O35" t="s">
        <v>384</v>
      </c>
    </row>
    <row r="36" spans="1:15" x14ac:dyDescent="0.25">
      <c r="A36" s="6" t="s">
        <v>118</v>
      </c>
      <c r="B36" t="s">
        <v>119</v>
      </c>
      <c r="M36" t="s">
        <v>345</v>
      </c>
      <c r="O36" t="s">
        <v>385</v>
      </c>
    </row>
    <row r="37" spans="1:15" x14ac:dyDescent="0.25">
      <c r="A37" s="6" t="s">
        <v>120</v>
      </c>
      <c r="B37" t="s">
        <v>121</v>
      </c>
      <c r="M37" t="s">
        <v>379</v>
      </c>
    </row>
    <row r="38" spans="1:15" x14ac:dyDescent="0.25">
      <c r="A38" s="6" t="s">
        <v>122</v>
      </c>
      <c r="B38" t="s">
        <v>123</v>
      </c>
      <c r="M38" t="s">
        <v>381</v>
      </c>
      <c r="O38" t="s">
        <v>386</v>
      </c>
    </row>
    <row r="39" spans="1:15" x14ac:dyDescent="0.25">
      <c r="A39" s="6" t="s">
        <v>124</v>
      </c>
      <c r="B39" t="s">
        <v>125</v>
      </c>
    </row>
    <row r="40" spans="1:15" x14ac:dyDescent="0.25">
      <c r="A40" s="6" t="s">
        <v>126</v>
      </c>
      <c r="B40" t="s">
        <v>127</v>
      </c>
    </row>
    <row r="41" spans="1:15" x14ac:dyDescent="0.25">
      <c r="A41" s="6" t="s">
        <v>128</v>
      </c>
      <c r="B41" t="s">
        <v>129</v>
      </c>
      <c r="M41" s="1" t="s">
        <v>423</v>
      </c>
    </row>
    <row r="42" spans="1:15" x14ac:dyDescent="0.25">
      <c r="A42" s="6" t="s">
        <v>130</v>
      </c>
      <c r="B42" t="s">
        <v>131</v>
      </c>
      <c r="M42" t="s">
        <v>424</v>
      </c>
    </row>
    <row r="43" spans="1:15" x14ac:dyDescent="0.25">
      <c r="A43" s="6" t="s">
        <v>132</v>
      </c>
      <c r="B43" t="s">
        <v>133</v>
      </c>
      <c r="M43" t="s">
        <v>425</v>
      </c>
    </row>
    <row r="44" spans="1:15" x14ac:dyDescent="0.25">
      <c r="A44" s="6" t="s">
        <v>134</v>
      </c>
      <c r="B44" t="s">
        <v>135</v>
      </c>
      <c r="M44" t="s">
        <v>426</v>
      </c>
    </row>
    <row r="45" spans="1:15" x14ac:dyDescent="0.25">
      <c r="A45" s="6" t="s">
        <v>136</v>
      </c>
      <c r="B45" t="s">
        <v>137</v>
      </c>
      <c r="M45" t="s">
        <v>427</v>
      </c>
    </row>
    <row r="46" spans="1:15" x14ac:dyDescent="0.25">
      <c r="A46" s="6" t="s">
        <v>138</v>
      </c>
      <c r="B46" t="s">
        <v>139</v>
      </c>
      <c r="M46" t="s">
        <v>428</v>
      </c>
    </row>
    <row r="47" spans="1:15" x14ac:dyDescent="0.25">
      <c r="A47" s="6" t="s">
        <v>140</v>
      </c>
      <c r="B47" t="s">
        <v>141</v>
      </c>
      <c r="M47" t="s">
        <v>429</v>
      </c>
    </row>
    <row r="48" spans="1:15" x14ac:dyDescent="0.25">
      <c r="A48" s="6" t="s">
        <v>142</v>
      </c>
      <c r="B48" t="s">
        <v>143</v>
      </c>
    </row>
    <row r="49" spans="1:15" x14ac:dyDescent="0.25">
      <c r="A49" s="6" t="s">
        <v>144</v>
      </c>
      <c r="B49" t="s">
        <v>145</v>
      </c>
    </row>
    <row r="50" spans="1:15" x14ac:dyDescent="0.25">
      <c r="A50" s="6" t="s">
        <v>146</v>
      </c>
      <c r="B50" t="s">
        <v>147</v>
      </c>
      <c r="M50" s="17" t="s">
        <v>431</v>
      </c>
      <c r="N50" s="17" t="s">
        <v>341</v>
      </c>
      <c r="O50" s="17" t="s">
        <v>342</v>
      </c>
    </row>
    <row r="51" spans="1:15" ht="30" x14ac:dyDescent="0.25">
      <c r="A51" s="6" t="s">
        <v>148</v>
      </c>
      <c r="B51" t="s">
        <v>149</v>
      </c>
      <c r="M51" s="19" t="s">
        <v>432</v>
      </c>
      <c r="N51" s="18" t="s">
        <v>433</v>
      </c>
      <c r="O51" s="18" t="s">
        <v>434</v>
      </c>
    </row>
    <row r="52" spans="1:15" x14ac:dyDescent="0.25">
      <c r="A52" s="6" t="s">
        <v>150</v>
      </c>
      <c r="B52" t="s">
        <v>151</v>
      </c>
      <c r="M52" s="19" t="s">
        <v>435</v>
      </c>
      <c r="N52" s="18" t="s">
        <v>436</v>
      </c>
      <c r="O52" s="18" t="s">
        <v>437</v>
      </c>
    </row>
    <row r="53" spans="1:15" x14ac:dyDescent="0.25">
      <c r="A53" s="6" t="s">
        <v>152</v>
      </c>
      <c r="B53" t="s">
        <v>153</v>
      </c>
      <c r="M53" s="19" t="s">
        <v>438</v>
      </c>
      <c r="N53" s="18" t="s">
        <v>439</v>
      </c>
      <c r="O53" s="18" t="s">
        <v>440</v>
      </c>
    </row>
    <row r="54" spans="1:15" ht="30" x14ac:dyDescent="0.25">
      <c r="A54" s="6" t="s">
        <v>154</v>
      </c>
      <c r="B54" t="s">
        <v>155</v>
      </c>
      <c r="M54" s="19" t="s">
        <v>441</v>
      </c>
      <c r="N54" s="18" t="s">
        <v>442</v>
      </c>
      <c r="O54" s="18" t="s">
        <v>443</v>
      </c>
    </row>
    <row r="55" spans="1:15" x14ac:dyDescent="0.25">
      <c r="A55" s="6" t="s">
        <v>156</v>
      </c>
      <c r="B55" t="s">
        <v>157</v>
      </c>
      <c r="M55" s="19" t="s">
        <v>444</v>
      </c>
      <c r="N55" s="18" t="s">
        <v>445</v>
      </c>
      <c r="O55" s="18" t="s">
        <v>446</v>
      </c>
    </row>
    <row r="56" spans="1:15" x14ac:dyDescent="0.25">
      <c r="A56" s="6" t="s">
        <v>158</v>
      </c>
      <c r="B56" t="s">
        <v>159</v>
      </c>
    </row>
    <row r="57" spans="1:15" x14ac:dyDescent="0.25">
      <c r="A57" s="6" t="s">
        <v>469</v>
      </c>
      <c r="B57" t="s">
        <v>160</v>
      </c>
    </row>
    <row r="58" spans="1:15" x14ac:dyDescent="0.25">
      <c r="A58" s="6" t="s">
        <v>470</v>
      </c>
      <c r="B58" t="s">
        <v>471</v>
      </c>
    </row>
    <row r="59" spans="1:15" x14ac:dyDescent="0.25">
      <c r="A59" s="6" t="s">
        <v>161</v>
      </c>
      <c r="B59" t="s">
        <v>162</v>
      </c>
    </row>
    <row r="60" spans="1:15" x14ac:dyDescent="0.25">
      <c r="A60" s="6" t="s">
        <v>163</v>
      </c>
      <c r="B60" t="s">
        <v>164</v>
      </c>
    </row>
    <row r="61" spans="1:15" x14ac:dyDescent="0.25">
      <c r="A61" s="6" t="s">
        <v>165</v>
      </c>
      <c r="B61" t="s">
        <v>166</v>
      </c>
    </row>
    <row r="62" spans="1:15" x14ac:dyDescent="0.25">
      <c r="A62" s="6" t="s">
        <v>167</v>
      </c>
      <c r="B62" t="s">
        <v>168</v>
      </c>
    </row>
    <row r="63" spans="1:15" x14ac:dyDescent="0.25">
      <c r="A63" s="6" t="s">
        <v>169</v>
      </c>
      <c r="B63" t="s">
        <v>170</v>
      </c>
    </row>
    <row r="64" spans="1:15" x14ac:dyDescent="0.25">
      <c r="A64" s="6" t="s">
        <v>171</v>
      </c>
      <c r="B64" t="s">
        <v>172</v>
      </c>
    </row>
    <row r="65" spans="1:2" x14ac:dyDescent="0.25">
      <c r="A65" s="6" t="s">
        <v>173</v>
      </c>
      <c r="B65" t="s">
        <v>174</v>
      </c>
    </row>
    <row r="66" spans="1:2" x14ac:dyDescent="0.25">
      <c r="A66" s="6" t="s">
        <v>175</v>
      </c>
      <c r="B66" t="s">
        <v>176</v>
      </c>
    </row>
    <row r="67" spans="1:2" x14ac:dyDescent="0.25">
      <c r="A67" s="6" t="s">
        <v>177</v>
      </c>
      <c r="B67" t="s">
        <v>178</v>
      </c>
    </row>
    <row r="68" spans="1:2" x14ac:dyDescent="0.25">
      <c r="A68" s="6" t="s">
        <v>179</v>
      </c>
      <c r="B68" t="s">
        <v>180</v>
      </c>
    </row>
    <row r="69" spans="1:2" x14ac:dyDescent="0.25">
      <c r="A69" s="6" t="s">
        <v>181</v>
      </c>
      <c r="B69" t="s">
        <v>182</v>
      </c>
    </row>
    <row r="70" spans="1:2" x14ac:dyDescent="0.25">
      <c r="A70" s="6" t="s">
        <v>183</v>
      </c>
      <c r="B70" t="s">
        <v>184</v>
      </c>
    </row>
    <row r="71" spans="1:2" x14ac:dyDescent="0.25">
      <c r="A71" s="6" t="s">
        <v>185</v>
      </c>
      <c r="B71" t="s">
        <v>186</v>
      </c>
    </row>
    <row r="72" spans="1:2" x14ac:dyDescent="0.25">
      <c r="A72" s="6" t="s">
        <v>187</v>
      </c>
      <c r="B72" t="s">
        <v>188</v>
      </c>
    </row>
    <row r="73" spans="1:2" x14ac:dyDescent="0.25">
      <c r="A73" s="6" t="s">
        <v>189</v>
      </c>
      <c r="B73" t="s">
        <v>190</v>
      </c>
    </row>
    <row r="74" spans="1:2" x14ac:dyDescent="0.25">
      <c r="A74" s="6" t="s">
        <v>191</v>
      </c>
      <c r="B74" t="s">
        <v>192</v>
      </c>
    </row>
    <row r="77" spans="1:2" x14ac:dyDescent="0.25">
      <c r="A77" s="6" t="s">
        <v>193</v>
      </c>
    </row>
    <row r="78" spans="1:2" x14ac:dyDescent="0.25">
      <c r="A78" s="6" t="s">
        <v>194</v>
      </c>
    </row>
    <row r="79" spans="1:2" x14ac:dyDescent="0.25">
      <c r="A79" s="6" t="s">
        <v>6</v>
      </c>
    </row>
    <row r="80" spans="1:2" x14ac:dyDescent="0.25">
      <c r="A80" s="6" t="s">
        <v>8</v>
      </c>
    </row>
    <row r="81" spans="1:1" x14ac:dyDescent="0.25">
      <c r="A81" s="6" t="s">
        <v>9</v>
      </c>
    </row>
    <row r="82" spans="1:1" x14ac:dyDescent="0.25">
      <c r="A82" s="6" t="s">
        <v>10</v>
      </c>
    </row>
    <row r="83" spans="1:1" x14ac:dyDescent="0.25">
      <c r="A83" s="6" t="s">
        <v>11</v>
      </c>
    </row>
    <row r="86" spans="1:1" x14ac:dyDescent="0.25">
      <c r="A86" s="6" t="s">
        <v>195</v>
      </c>
    </row>
    <row r="87" spans="1:1" x14ac:dyDescent="0.25">
      <c r="A87" s="6" t="s">
        <v>196</v>
      </c>
    </row>
    <row r="88" spans="1:1" x14ac:dyDescent="0.25">
      <c r="A88" s="6" t="s">
        <v>36</v>
      </c>
    </row>
    <row r="89" spans="1:1" x14ac:dyDescent="0.25">
      <c r="A89" s="6" t="s">
        <v>37</v>
      </c>
    </row>
    <row r="90" spans="1:1" x14ac:dyDescent="0.25">
      <c r="A90" s="6" t="s">
        <v>38</v>
      </c>
    </row>
    <row r="91" spans="1:1" x14ac:dyDescent="0.25">
      <c r="A91" s="6" t="s">
        <v>39</v>
      </c>
    </row>
    <row r="92" spans="1:1" x14ac:dyDescent="0.25">
      <c r="A92" s="6" t="s">
        <v>197</v>
      </c>
    </row>
    <row r="93" spans="1:1" x14ac:dyDescent="0.25">
      <c r="A93" s="6" t="s">
        <v>198</v>
      </c>
    </row>
    <row r="95" spans="1:1" x14ac:dyDescent="0.25">
      <c r="A95" s="6" t="s">
        <v>199</v>
      </c>
    </row>
    <row r="96" spans="1:1" x14ac:dyDescent="0.25">
      <c r="A96" s="6" t="s">
        <v>19</v>
      </c>
    </row>
    <row r="97" spans="1:1" x14ac:dyDescent="0.25">
      <c r="A97" s="6" t="s">
        <v>200</v>
      </c>
    </row>
    <row r="98" spans="1:1" x14ac:dyDescent="0.25">
      <c r="A98" s="6" t="s">
        <v>20</v>
      </c>
    </row>
    <row r="99" spans="1:1" x14ac:dyDescent="0.25">
      <c r="A99" s="6" t="s">
        <v>21</v>
      </c>
    </row>
    <row r="100" spans="1:1" x14ac:dyDescent="0.25">
      <c r="A100" s="6" t="s">
        <v>22</v>
      </c>
    </row>
    <row r="101" spans="1:1" x14ac:dyDescent="0.25">
      <c r="A101" s="6" t="s">
        <v>23</v>
      </c>
    </row>
    <row r="102" spans="1:1" x14ac:dyDescent="0.25">
      <c r="A102" s="6" t="s">
        <v>24</v>
      </c>
    </row>
    <row r="103" spans="1:1" x14ac:dyDescent="0.25">
      <c r="A103" s="6" t="s">
        <v>25</v>
      </c>
    </row>
    <row r="104" spans="1:1" x14ac:dyDescent="0.25">
      <c r="A104" s="6" t="s">
        <v>26</v>
      </c>
    </row>
    <row r="105" spans="1:1" x14ac:dyDescent="0.25">
      <c r="A105" s="6" t="s">
        <v>27</v>
      </c>
    </row>
    <row r="106" spans="1:1" x14ac:dyDescent="0.25">
      <c r="A106" s="6" t="s">
        <v>28</v>
      </c>
    </row>
    <row r="107" spans="1:1" x14ac:dyDescent="0.25">
      <c r="A107" s="6" t="s">
        <v>29</v>
      </c>
    </row>
    <row r="108" spans="1:1" x14ac:dyDescent="0.25">
      <c r="A108" s="6" t="s">
        <v>30</v>
      </c>
    </row>
    <row r="109" spans="1:1" x14ac:dyDescent="0.25">
      <c r="A109" s="6" t="s">
        <v>1</v>
      </c>
    </row>
    <row r="110" spans="1:1" x14ac:dyDescent="0.25">
      <c r="A110" s="6" t="s">
        <v>201</v>
      </c>
    </row>
    <row r="111" spans="1:1" x14ac:dyDescent="0.25">
      <c r="A111" s="6" t="s">
        <v>40</v>
      </c>
    </row>
    <row r="112" spans="1:1" x14ac:dyDescent="0.25">
      <c r="A112" s="6" t="s">
        <v>41</v>
      </c>
    </row>
    <row r="113" spans="1:1" x14ac:dyDescent="0.25">
      <c r="A113" s="6" t="s">
        <v>42</v>
      </c>
    </row>
    <row r="114" spans="1:1" x14ac:dyDescent="0.25">
      <c r="A114" s="6" t="s">
        <v>202</v>
      </c>
    </row>
    <row r="115" spans="1:1" x14ac:dyDescent="0.25">
      <c r="A115" s="6" t="s">
        <v>203</v>
      </c>
    </row>
    <row r="116" spans="1:1" x14ac:dyDescent="0.25">
      <c r="A116" s="6" t="s">
        <v>48</v>
      </c>
    </row>
    <row r="117" spans="1:1" x14ac:dyDescent="0.25">
      <c r="A117" s="6" t="s">
        <v>49</v>
      </c>
    </row>
    <row r="119" spans="1:1" x14ac:dyDescent="0.25">
      <c r="A119" s="1" t="s">
        <v>204</v>
      </c>
    </row>
    <row r="121" spans="1:1" x14ac:dyDescent="0.25">
      <c r="A121" s="6" t="s">
        <v>205</v>
      </c>
    </row>
    <row r="122" spans="1:1" x14ac:dyDescent="0.25">
      <c r="A122" s="6" t="s">
        <v>43</v>
      </c>
    </row>
    <row r="123" spans="1:1" x14ac:dyDescent="0.25">
      <c r="A123" s="1" t="s">
        <v>3</v>
      </c>
    </row>
    <row r="124" spans="1:1" x14ac:dyDescent="0.25">
      <c r="A124" t="s">
        <v>206</v>
      </c>
    </row>
    <row r="125" spans="1:1" x14ac:dyDescent="0.25">
      <c r="A125" t="s">
        <v>207</v>
      </c>
    </row>
    <row r="126" spans="1:1" x14ac:dyDescent="0.25">
      <c r="A126" t="s">
        <v>44</v>
      </c>
    </row>
    <row r="127" spans="1:1" x14ac:dyDescent="0.25">
      <c r="A127" t="s">
        <v>208</v>
      </c>
    </row>
    <row r="128" spans="1:1" x14ac:dyDescent="0.25">
      <c r="A128" t="s">
        <v>45</v>
      </c>
    </row>
    <row r="129" spans="1:1" x14ac:dyDescent="0.25">
      <c r="A129" t="s">
        <v>209</v>
      </c>
    </row>
    <row r="130" spans="1:1" x14ac:dyDescent="0.25">
      <c r="A130" t="s">
        <v>210</v>
      </c>
    </row>
    <row r="131" spans="1:1" x14ac:dyDescent="0.25">
      <c r="A131" t="s">
        <v>211</v>
      </c>
    </row>
    <row r="132" spans="1:1" x14ac:dyDescent="0.25">
      <c r="A132" t="s">
        <v>212</v>
      </c>
    </row>
    <row r="133" spans="1:1" x14ac:dyDescent="0.25">
      <c r="A133" t="s">
        <v>213</v>
      </c>
    </row>
    <row r="134" spans="1:1" x14ac:dyDescent="0.25">
      <c r="A134" t="s">
        <v>4</v>
      </c>
    </row>
    <row r="135" spans="1:1" x14ac:dyDescent="0.25">
      <c r="A135" t="s">
        <v>46</v>
      </c>
    </row>
    <row r="136" spans="1:1" x14ac:dyDescent="0.25">
      <c r="A136" t="s">
        <v>47</v>
      </c>
    </row>
    <row r="137" spans="1:1" x14ac:dyDescent="0.25">
      <c r="A137" t="s">
        <v>214</v>
      </c>
    </row>
    <row r="139" spans="1:1" x14ac:dyDescent="0.25">
      <c r="A139" t="s">
        <v>215</v>
      </c>
    </row>
    <row r="141" spans="1:1" x14ac:dyDescent="0.25">
      <c r="A141" t="s">
        <v>216</v>
      </c>
    </row>
    <row r="142" spans="1:1" x14ac:dyDescent="0.25">
      <c r="A142" t="s">
        <v>52</v>
      </c>
    </row>
    <row r="143" spans="1:1" x14ac:dyDescent="0.25">
      <c r="A143" t="s">
        <v>53</v>
      </c>
    </row>
    <row r="144" spans="1:1" x14ac:dyDescent="0.25">
      <c r="A144" t="s">
        <v>54</v>
      </c>
    </row>
    <row r="145" spans="1:1" x14ac:dyDescent="0.25">
      <c r="A145" t="s">
        <v>51</v>
      </c>
    </row>
    <row r="146" spans="1:1" x14ac:dyDescent="0.25">
      <c r="A146" t="s">
        <v>217</v>
      </c>
    </row>
    <row r="147" spans="1:1" x14ac:dyDescent="0.25">
      <c r="A147" t="s">
        <v>218</v>
      </c>
    </row>
    <row r="148" spans="1:1" x14ac:dyDescent="0.25">
      <c r="A148" t="s">
        <v>219</v>
      </c>
    </row>
    <row r="149" spans="1:1" x14ac:dyDescent="0.25">
      <c r="A149" t="s">
        <v>220</v>
      </c>
    </row>
    <row r="150" spans="1:1" x14ac:dyDescent="0.25">
      <c r="A150" t="s">
        <v>221</v>
      </c>
    </row>
    <row r="151" spans="1:1" x14ac:dyDescent="0.25">
      <c r="A151" t="s">
        <v>222</v>
      </c>
    </row>
    <row r="152" spans="1:1" x14ac:dyDescent="0.25">
      <c r="A152" t="s">
        <v>223</v>
      </c>
    </row>
    <row r="153" spans="1:1" x14ac:dyDescent="0.25">
      <c r="A153" t="s">
        <v>224</v>
      </c>
    </row>
    <row r="155" spans="1:1" x14ac:dyDescent="0.25">
      <c r="A155" t="s">
        <v>225</v>
      </c>
    </row>
    <row r="157" spans="1:1" x14ac:dyDescent="0.25">
      <c r="A157" t="s">
        <v>226</v>
      </c>
    </row>
    <row r="158" spans="1:1" x14ac:dyDescent="0.25">
      <c r="A158" t="s">
        <v>227</v>
      </c>
    </row>
    <row r="159" spans="1:1" x14ac:dyDescent="0.25">
      <c r="A159" t="s">
        <v>228</v>
      </c>
    </row>
    <row r="160" spans="1:1" x14ac:dyDescent="0.25">
      <c r="A160" t="s">
        <v>50</v>
      </c>
    </row>
    <row r="162" spans="1:1" x14ac:dyDescent="0.25">
      <c r="A162" t="s">
        <v>229</v>
      </c>
    </row>
    <row r="167" spans="1:1" ht="18" x14ac:dyDescent="0.25">
      <c r="A167" s="4" t="s">
        <v>303</v>
      </c>
    </row>
    <row r="168" spans="1:1" x14ac:dyDescent="0.25">
      <c r="A168" s="5"/>
    </row>
    <row r="169" spans="1:1" x14ac:dyDescent="0.25">
      <c r="A169" s="6" t="s">
        <v>304</v>
      </c>
    </row>
    <row r="170" spans="1:1" x14ac:dyDescent="0.25">
      <c r="A170" s="6" t="s">
        <v>305</v>
      </c>
    </row>
    <row r="171" spans="1:1" x14ac:dyDescent="0.25">
      <c r="A171" s="6" t="s">
        <v>306</v>
      </c>
    </row>
    <row r="172" spans="1:1" x14ac:dyDescent="0.25">
      <c r="A172" s="6" t="s">
        <v>307</v>
      </c>
    </row>
    <row r="173" spans="1:1" x14ac:dyDescent="0.25">
      <c r="A173" s="6" t="s">
        <v>308</v>
      </c>
    </row>
    <row r="174" spans="1:1" x14ac:dyDescent="0.25">
      <c r="A174" s="6" t="s">
        <v>309</v>
      </c>
    </row>
    <row r="175" spans="1:1" x14ac:dyDescent="0.25">
      <c r="A175" s="6" t="s">
        <v>310</v>
      </c>
    </row>
    <row r="176" spans="1:1" x14ac:dyDescent="0.25">
      <c r="A176" s="6" t="s">
        <v>311</v>
      </c>
    </row>
    <row r="177" spans="1:1" x14ac:dyDescent="0.25">
      <c r="A177" s="6" t="s">
        <v>312</v>
      </c>
    </row>
    <row r="178" spans="1:1" x14ac:dyDescent="0.25">
      <c r="A178" s="6" t="s">
        <v>313</v>
      </c>
    </row>
    <row r="179" spans="1:1" x14ac:dyDescent="0.25">
      <c r="A179" s="6" t="s">
        <v>314</v>
      </c>
    </row>
    <row r="180" spans="1:1" x14ac:dyDescent="0.25">
      <c r="A180" s="6" t="s">
        <v>315</v>
      </c>
    </row>
    <row r="181" spans="1:1" x14ac:dyDescent="0.25">
      <c r="A181" s="6" t="s">
        <v>316</v>
      </c>
    </row>
    <row r="182" spans="1:1" x14ac:dyDescent="0.25">
      <c r="A182" s="6" t="s">
        <v>317</v>
      </c>
    </row>
    <row r="183" spans="1:1" x14ac:dyDescent="0.25">
      <c r="A183" s="6" t="s">
        <v>318</v>
      </c>
    </row>
    <row r="184" spans="1:1" x14ac:dyDescent="0.25">
      <c r="A184" s="6" t="s">
        <v>319</v>
      </c>
    </row>
    <row r="185" spans="1:1" x14ac:dyDescent="0.25">
      <c r="A185" s="6" t="s">
        <v>320</v>
      </c>
    </row>
    <row r="186" spans="1:1" x14ac:dyDescent="0.25">
      <c r="A186" s="6" t="s">
        <v>321</v>
      </c>
    </row>
    <row r="187" spans="1:1" x14ac:dyDescent="0.25">
      <c r="A187" s="6" t="s">
        <v>322</v>
      </c>
    </row>
    <row r="188" spans="1:1" x14ac:dyDescent="0.25">
      <c r="A188" s="6" t="s">
        <v>323</v>
      </c>
    </row>
    <row r="189" spans="1:1" x14ac:dyDescent="0.25">
      <c r="A189" s="6" t="s">
        <v>324</v>
      </c>
    </row>
    <row r="190" spans="1:1" x14ac:dyDescent="0.25">
      <c r="A190" s="6" t="s">
        <v>325</v>
      </c>
    </row>
    <row r="191" spans="1:1" x14ac:dyDescent="0.25">
      <c r="A191" s="6" t="s">
        <v>326</v>
      </c>
    </row>
    <row r="192" spans="1:1" x14ac:dyDescent="0.25">
      <c r="A192" s="6" t="s">
        <v>327</v>
      </c>
    </row>
    <row r="193" spans="1:1" x14ac:dyDescent="0.25">
      <c r="A193" s="6" t="s">
        <v>328</v>
      </c>
    </row>
    <row r="194" spans="1:1" x14ac:dyDescent="0.25">
      <c r="A194" s="6" t="s">
        <v>329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</dc:creator>
  <cp:lastModifiedBy>zuma67z - viaguy</cp:lastModifiedBy>
  <dcterms:created xsi:type="dcterms:W3CDTF">2015-06-05T18:17:20Z</dcterms:created>
  <dcterms:modified xsi:type="dcterms:W3CDTF">2025-05-16T23:10:26Z</dcterms:modified>
</cp:coreProperties>
</file>