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InvestingFinance-models\Investing and finance lessons\Excel Finance Modeling\Excel Modeling in Corporate Finance - Craig W. Holden\"/>
    </mc:Choice>
  </mc:AlternateContent>
  <xr:revisionPtr revIDLastSave="0" documentId="13_ncr:1_{ECFEBAA4-7424-4618-938D-6CD58EEE8262}" xr6:coauthVersionLast="47" xr6:coauthVersionMax="47" xr10:uidLastSave="{00000000-0000-0000-0000-000000000000}"/>
  <bookViews>
    <workbookView xWindow="0" yWindow="600" windowWidth="14400" windowHeight="15600" xr2:uid="{00000000-000D-0000-FFFF-FFFF00000000}"/>
  </bookViews>
  <sheets>
    <sheet name="Loan Amortization Basic" sheetId="1" r:id="rId1"/>
    <sheet name="Sensitivity Analysis" sheetId="3" r:id="rId2"/>
    <sheet name="Problem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 i="4" l="1"/>
  <c r="E30" i="4"/>
  <c r="E25" i="4"/>
  <c r="E24" i="4"/>
  <c r="E15" i="4"/>
  <c r="E14" i="4"/>
  <c r="E19" i="4"/>
  <c r="E18" i="4"/>
  <c r="E11" i="4"/>
  <c r="E10" i="4"/>
  <c r="B20" i="3"/>
  <c r="AE20" i="3"/>
  <c r="AD20" i="3"/>
  <c r="AC20" i="3"/>
  <c r="AB20" i="3"/>
  <c r="AA20" i="3"/>
  <c r="Z20" i="3"/>
  <c r="Y20" i="3"/>
  <c r="X20" i="3"/>
  <c r="W20" i="3"/>
  <c r="V20" i="3"/>
  <c r="U20" i="3"/>
  <c r="T20" i="3"/>
  <c r="S20" i="3"/>
  <c r="R20" i="3"/>
  <c r="Q20" i="3"/>
  <c r="P20" i="3"/>
  <c r="O20" i="3"/>
  <c r="N20" i="3"/>
  <c r="M20" i="3"/>
  <c r="L20" i="3"/>
  <c r="K20" i="3"/>
  <c r="J20" i="3"/>
  <c r="I20" i="3"/>
  <c r="H20" i="3"/>
  <c r="G20" i="3"/>
  <c r="F20" i="3"/>
  <c r="E20" i="3"/>
  <c r="D20" i="3"/>
  <c r="C20" i="3"/>
  <c r="B19" i="3"/>
  <c r="B21" i="3" s="1"/>
  <c r="B43" i="3" s="1"/>
  <c r="AE24" i="1"/>
  <c r="AD24" i="1"/>
  <c r="AC24" i="1"/>
  <c r="AB24" i="1"/>
  <c r="AA24" i="1"/>
  <c r="Z24" i="1"/>
  <c r="Y24" i="1"/>
  <c r="X24" i="1"/>
  <c r="W24" i="1"/>
  <c r="V24" i="1"/>
  <c r="U24" i="1"/>
  <c r="T24" i="1"/>
  <c r="S24" i="1"/>
  <c r="R24" i="1"/>
  <c r="Q24" i="1"/>
  <c r="P24" i="1"/>
  <c r="O24" i="1"/>
  <c r="N24" i="1"/>
  <c r="M24" i="1"/>
  <c r="L24" i="1"/>
  <c r="K24" i="1"/>
  <c r="J24" i="1"/>
  <c r="I24" i="1"/>
  <c r="H24" i="1"/>
  <c r="G24" i="1"/>
  <c r="F24" i="1"/>
  <c r="E24" i="1"/>
  <c r="D24" i="1"/>
  <c r="C24" i="1"/>
  <c r="AE23" i="1"/>
  <c r="AD23" i="1"/>
  <c r="AC23" i="1"/>
  <c r="AB23" i="1"/>
  <c r="AA23" i="1"/>
  <c r="Z23" i="1"/>
  <c r="Y23" i="1"/>
  <c r="X23" i="1"/>
  <c r="W23" i="1"/>
  <c r="V23" i="1"/>
  <c r="U23" i="1"/>
  <c r="T23" i="1"/>
  <c r="S23" i="1"/>
  <c r="R23" i="1"/>
  <c r="Q23" i="1"/>
  <c r="P23" i="1"/>
  <c r="O23" i="1"/>
  <c r="N23" i="1"/>
  <c r="M23" i="1"/>
  <c r="L23" i="1"/>
  <c r="K23" i="1"/>
  <c r="J23" i="1"/>
  <c r="I23" i="1"/>
  <c r="H23" i="1"/>
  <c r="G23" i="1"/>
  <c r="F23" i="1"/>
  <c r="E23" i="1"/>
  <c r="D23" i="1"/>
  <c r="C23" i="1"/>
  <c r="AE20" i="1"/>
  <c r="AD20" i="1"/>
  <c r="AC20" i="1"/>
  <c r="AB20" i="1"/>
  <c r="AA20" i="1"/>
  <c r="Z20" i="1"/>
  <c r="Y20" i="1"/>
  <c r="X20" i="1"/>
  <c r="W20" i="1"/>
  <c r="V20" i="1"/>
  <c r="U20" i="1"/>
  <c r="T20" i="1"/>
  <c r="S20" i="1"/>
  <c r="R20" i="1"/>
  <c r="Q20" i="1"/>
  <c r="P20" i="1"/>
  <c r="O20" i="1"/>
  <c r="N20" i="1"/>
  <c r="M20" i="1"/>
  <c r="L20" i="1"/>
  <c r="K20" i="1"/>
  <c r="B23" i="1"/>
  <c r="B24" i="1"/>
  <c r="J20" i="1"/>
  <c r="I20" i="1"/>
  <c r="H20" i="1"/>
  <c r="G20" i="1"/>
  <c r="F20" i="1"/>
  <c r="E20" i="1"/>
  <c r="D20" i="1"/>
  <c r="C20" i="1"/>
  <c r="B20" i="1"/>
  <c r="B19" i="1"/>
  <c r="B21" i="1" s="1"/>
  <c r="G28" i="4" l="1"/>
  <c r="G27" i="4"/>
  <c r="B22" i="3"/>
  <c r="B23" i="3"/>
  <c r="B22" i="1"/>
  <c r="C19" i="1" s="1"/>
  <c r="H28" i="4" l="1"/>
  <c r="B24" i="3"/>
  <c r="B57" i="3"/>
  <c r="C19" i="3"/>
  <c r="C21" i="1"/>
  <c r="C22" i="1" s="1"/>
  <c r="D19" i="1" s="1"/>
  <c r="C21" i="3" l="1"/>
  <c r="E19" i="1"/>
  <c r="D21" i="1"/>
  <c r="D22" i="1" s="1"/>
  <c r="C43" i="3" l="1"/>
  <c r="C23" i="3"/>
  <c r="C22" i="3"/>
  <c r="C57" i="3" s="1"/>
  <c r="F19" i="1"/>
  <c r="E21" i="1"/>
  <c r="E22" i="1" s="1"/>
  <c r="C24" i="3" l="1"/>
  <c r="D19" i="3"/>
  <c r="G19" i="1"/>
  <c r="F21" i="1"/>
  <c r="F22" i="1" s="1"/>
  <c r="D21" i="3" l="1"/>
  <c r="H19" i="1"/>
  <c r="G21" i="1"/>
  <c r="G22" i="1" s="1"/>
  <c r="D43" i="3" l="1"/>
  <c r="D23" i="3"/>
  <c r="D22" i="3"/>
  <c r="D57" i="3" s="1"/>
  <c r="I19" i="1"/>
  <c r="H21" i="1"/>
  <c r="H22" i="1" s="1"/>
  <c r="D24" i="3" l="1"/>
  <c r="E19" i="3"/>
  <c r="I21" i="1"/>
  <c r="I22" i="1" s="1"/>
  <c r="J19" i="1" s="1"/>
  <c r="J21" i="1" s="1"/>
  <c r="J22" i="1" s="1"/>
  <c r="K19" i="1" s="1"/>
  <c r="E21" i="3" l="1"/>
  <c r="K21" i="1"/>
  <c r="K22" i="1" s="1"/>
  <c r="L19" i="1" s="1"/>
  <c r="E43" i="3" l="1"/>
  <c r="E23" i="3"/>
  <c r="E22" i="3"/>
  <c r="E57" i="3" s="1"/>
  <c r="L21" i="1"/>
  <c r="L22" i="1" s="1"/>
  <c r="M19" i="1"/>
  <c r="E24" i="3" l="1"/>
  <c r="F19" i="3"/>
  <c r="M21" i="1"/>
  <c r="M22" i="1" s="1"/>
  <c r="N19" i="1" s="1"/>
  <c r="F21" i="3" l="1"/>
  <c r="N21" i="1"/>
  <c r="N22" i="1" s="1"/>
  <c r="O19" i="1"/>
  <c r="F43" i="3" l="1"/>
  <c r="F23" i="3"/>
  <c r="F22" i="3"/>
  <c r="F57" i="3" s="1"/>
  <c r="P19" i="1"/>
  <c r="O21" i="1"/>
  <c r="O22" i="1" s="1"/>
  <c r="F24" i="3" l="1"/>
  <c r="G19" i="3"/>
  <c r="P21" i="1"/>
  <c r="P22" i="1" s="1"/>
  <c r="Q19" i="1" s="1"/>
  <c r="G21" i="3" l="1"/>
  <c r="Q21" i="1"/>
  <c r="Q22" i="1" s="1"/>
  <c r="R19" i="1" s="1"/>
  <c r="G43" i="3" l="1"/>
  <c r="G23" i="3"/>
  <c r="G22" i="3"/>
  <c r="G57" i="3" s="1"/>
  <c r="R21" i="1"/>
  <c r="R22" i="1" s="1"/>
  <c r="S19" i="1"/>
  <c r="G24" i="3" l="1"/>
  <c r="H19" i="3"/>
  <c r="S21" i="1"/>
  <c r="S22" i="1" s="1"/>
  <c r="T19" i="1" s="1"/>
  <c r="H21" i="3" l="1"/>
  <c r="T21" i="1"/>
  <c r="T22" i="1" s="1"/>
  <c r="U19" i="1" s="1"/>
  <c r="H43" i="3" l="1"/>
  <c r="H23" i="3"/>
  <c r="H22" i="3"/>
  <c r="H57" i="3" s="1"/>
  <c r="U21" i="1"/>
  <c r="U22" i="1" s="1"/>
  <c r="V19" i="1" s="1"/>
  <c r="H24" i="3" l="1"/>
  <c r="I19" i="3"/>
  <c r="V21" i="1"/>
  <c r="V22" i="1" s="1"/>
  <c r="W19" i="1"/>
  <c r="I21" i="3" l="1"/>
  <c r="W21" i="1"/>
  <c r="W22" i="1" s="1"/>
  <c r="X19" i="1" s="1"/>
  <c r="I43" i="3" l="1"/>
  <c r="I23" i="3"/>
  <c r="I22" i="3"/>
  <c r="I57" i="3" s="1"/>
  <c r="X21" i="1"/>
  <c r="X22" i="1" s="1"/>
  <c r="Y19" i="1"/>
  <c r="I24" i="3" l="1"/>
  <c r="J19" i="3"/>
  <c r="Y21" i="1"/>
  <c r="Y22" i="1" s="1"/>
  <c r="Z19" i="1" s="1"/>
  <c r="J21" i="3" l="1"/>
  <c r="Z21" i="1"/>
  <c r="Z22" i="1" s="1"/>
  <c r="AA19" i="1"/>
  <c r="J43" i="3" l="1"/>
  <c r="J23" i="3"/>
  <c r="J22" i="3"/>
  <c r="J57" i="3" s="1"/>
  <c r="AA21" i="1"/>
  <c r="AA22" i="1" s="1"/>
  <c r="AB19" i="1" s="1"/>
  <c r="J24" i="3" l="1"/>
  <c r="K19" i="3"/>
  <c r="AB21" i="1"/>
  <c r="AB22" i="1" s="1"/>
  <c r="AC19" i="1" s="1"/>
  <c r="K21" i="3" l="1"/>
  <c r="AC21" i="1"/>
  <c r="AC22" i="1" s="1"/>
  <c r="AD19" i="1" s="1"/>
  <c r="K43" i="3" l="1"/>
  <c r="K23" i="3"/>
  <c r="K22" i="3"/>
  <c r="K57" i="3" s="1"/>
  <c r="AD21" i="1"/>
  <c r="AD22" i="1" s="1"/>
  <c r="AE19" i="1"/>
  <c r="K24" i="3" l="1"/>
  <c r="L19" i="3"/>
  <c r="AE21" i="1"/>
  <c r="AE22" i="1" s="1"/>
  <c r="AF19" i="1" s="1"/>
  <c r="L21" i="3" l="1"/>
  <c r="L43" i="3" l="1"/>
  <c r="L23" i="3"/>
  <c r="L22" i="3"/>
  <c r="L57" i="3" s="1"/>
  <c r="L24" i="3" l="1"/>
  <c r="M19" i="3"/>
  <c r="M21" i="3" l="1"/>
  <c r="M43" i="3" l="1"/>
  <c r="M23" i="3"/>
  <c r="M22" i="3"/>
  <c r="M57" i="3" s="1"/>
  <c r="M24" i="3" l="1"/>
  <c r="N19" i="3"/>
  <c r="N21" i="3" l="1"/>
  <c r="N43" i="3" l="1"/>
  <c r="N23" i="3"/>
  <c r="N22" i="3"/>
  <c r="N57" i="3" s="1"/>
  <c r="N24" i="3" l="1"/>
  <c r="O19" i="3"/>
  <c r="O21" i="3" l="1"/>
  <c r="O43" i="3" l="1"/>
  <c r="O23" i="3"/>
  <c r="O22" i="3"/>
  <c r="O57" i="3" s="1"/>
  <c r="O24" i="3" l="1"/>
  <c r="P19" i="3"/>
  <c r="P21" i="3" l="1"/>
  <c r="P43" i="3" l="1"/>
  <c r="P23" i="3"/>
  <c r="P22" i="3"/>
  <c r="P57" i="3" s="1"/>
  <c r="P24" i="3" l="1"/>
  <c r="Q19" i="3"/>
  <c r="Q21" i="3" l="1"/>
  <c r="Q43" i="3" l="1"/>
  <c r="Q23" i="3"/>
  <c r="Q22" i="3"/>
  <c r="Q57" i="3" s="1"/>
  <c r="Q24" i="3" l="1"/>
  <c r="R19" i="3"/>
  <c r="R21" i="3" l="1"/>
  <c r="R43" i="3" l="1"/>
  <c r="R23" i="3"/>
  <c r="R22" i="3"/>
  <c r="R57" i="3" s="1"/>
  <c r="R24" i="3" l="1"/>
  <c r="S19" i="3"/>
  <c r="S21" i="3" l="1"/>
  <c r="S43" i="3" l="1"/>
  <c r="S23" i="3"/>
  <c r="S22" i="3"/>
  <c r="S57" i="3" s="1"/>
  <c r="S24" i="3" l="1"/>
  <c r="T19" i="3"/>
  <c r="T21" i="3" l="1"/>
  <c r="T43" i="3" l="1"/>
  <c r="T23" i="3"/>
  <c r="T22" i="3"/>
  <c r="T57" i="3" s="1"/>
  <c r="T24" i="3" l="1"/>
  <c r="U19" i="3"/>
  <c r="U21" i="3" l="1"/>
  <c r="U43" i="3" l="1"/>
  <c r="U23" i="3"/>
  <c r="U22" i="3"/>
  <c r="U57" i="3" s="1"/>
  <c r="U24" i="3" l="1"/>
  <c r="V19" i="3"/>
  <c r="V21" i="3" l="1"/>
  <c r="V43" i="3" l="1"/>
  <c r="V23" i="3"/>
  <c r="V22" i="3"/>
  <c r="V57" i="3" s="1"/>
  <c r="V24" i="3" l="1"/>
  <c r="W19" i="3"/>
  <c r="W21" i="3" l="1"/>
  <c r="W43" i="3" l="1"/>
  <c r="W23" i="3"/>
  <c r="W22" i="3"/>
  <c r="W57" i="3" s="1"/>
  <c r="W24" i="3" l="1"/>
  <c r="X19" i="3"/>
  <c r="X21" i="3" l="1"/>
  <c r="X43" i="3" l="1"/>
  <c r="X23" i="3"/>
  <c r="X22" i="3"/>
  <c r="X57" i="3" s="1"/>
  <c r="X24" i="3" l="1"/>
  <c r="Y19" i="3"/>
  <c r="Y21" i="3" l="1"/>
  <c r="Y43" i="3" l="1"/>
  <c r="Y23" i="3"/>
  <c r="Y22" i="3"/>
  <c r="Y57" i="3" s="1"/>
  <c r="Y24" i="3" l="1"/>
  <c r="Z19" i="3"/>
  <c r="Z21" i="3" l="1"/>
  <c r="Z43" i="3" l="1"/>
  <c r="Z23" i="3"/>
  <c r="Z22" i="3"/>
  <c r="Z57" i="3" s="1"/>
  <c r="Z24" i="3" l="1"/>
  <c r="AA19" i="3"/>
  <c r="AA21" i="3" l="1"/>
  <c r="AA43" i="3" l="1"/>
  <c r="AA23" i="3"/>
  <c r="AA22" i="3"/>
  <c r="AA57" i="3" s="1"/>
  <c r="AA24" i="3" l="1"/>
  <c r="AB19" i="3"/>
  <c r="AB21" i="3" l="1"/>
  <c r="AB43" i="3" l="1"/>
  <c r="AB23" i="3"/>
  <c r="AB22" i="3"/>
  <c r="AB57" i="3" s="1"/>
  <c r="AB24" i="3" l="1"/>
  <c r="AC19" i="3"/>
  <c r="AC21" i="3" l="1"/>
  <c r="AC43" i="3" l="1"/>
  <c r="AC23" i="3"/>
  <c r="AC22" i="3"/>
  <c r="AC57" i="3" s="1"/>
  <c r="AC24" i="3" l="1"/>
  <c r="AD19" i="3"/>
  <c r="AD21" i="3" l="1"/>
  <c r="AD43" i="3" l="1"/>
  <c r="AD23" i="3"/>
  <c r="AD22" i="3"/>
  <c r="AD57" i="3" s="1"/>
  <c r="AD24" i="3" l="1"/>
  <c r="AE19" i="3"/>
  <c r="AE21" i="3" l="1"/>
  <c r="AE43" i="3" l="1"/>
  <c r="AE23" i="3"/>
  <c r="AE22" i="3"/>
  <c r="AE57" i="3" s="1"/>
  <c r="AE24" i="3" l="1"/>
  <c r="AF19" i="3"/>
</calcChain>
</file>

<file path=xl/sharedStrings.xml><?xml version="1.0" encoding="utf-8"?>
<sst xmlns="http://schemas.openxmlformats.org/spreadsheetml/2006/main" count="108" uniqueCount="81">
  <si>
    <t>Loan Amortization</t>
  </si>
  <si>
    <t>Basics</t>
  </si>
  <si>
    <t>Inputs</t>
  </si>
  <si>
    <t>Present value</t>
  </si>
  <si>
    <t>Interest rate / year</t>
  </si>
  <si>
    <t>Numer of years</t>
  </si>
  <si>
    <t>Outputs</t>
  </si>
  <si>
    <t>Year</t>
  </si>
  <si>
    <t>Beg. Principal Balance</t>
  </si>
  <si>
    <t>Payment</t>
  </si>
  <si>
    <t>Principal Component</t>
  </si>
  <si>
    <t>Interest Component</t>
  </si>
  <si>
    <t>Principal</t>
  </si>
  <si>
    <t>Principal % --&gt;</t>
  </si>
  <si>
    <t>Interest % --&gt;</t>
  </si>
  <si>
    <t>Data Table: Sensitivity of the Interest Component to the Interest Rate / Year</t>
  </si>
  <si>
    <t>Input Values for</t>
  </si>
  <si>
    <t>Output Formula: Interest Component</t>
  </si>
  <si>
    <t>Data Table: Sensitivity of the Principal Component to the Interest Rate / Year</t>
  </si>
  <si>
    <t>Output Formula: Principal Component</t>
  </si>
  <si>
    <t>alt + a + w+ t</t>
  </si>
  <si>
    <t>Problems</t>
  </si>
  <si>
    <t>1. To purchase a house, you take out a 30 year mortgage. The present value (loan amount) of the mortgage is $217,832. The mortgage charges an interest rate / year of 9.27%. What is the annual payment required by this mortgage? How much of each year's payment goes to paying interest and how much reducing the principal balance?</t>
  </si>
  <si>
    <t>2. In purchasing a house, you need to obtain a mortgage with a present value (loan amount) of $175,000. You have a choice of: (A) a 30 year mortgage at an interest rate / year of 9.74% or (B) a 15 year mortgage at an interest rate / year of 9.46%. What is the annual payment required by the two alternative mortgages? How much of each year's payment goes to paying interest and how much reducing the principal balance by the two alternative mortgages? Which mortgage would you prefer?</t>
  </si>
  <si>
    <t>3. Consider a 30 year mortgage for $442,264 as in the previous section. What would happen if the interest rate / year dropped from 9.21% to 7.95%. How much of each year's payment goes to paying interest vs. how much goes to reducing the principal under the two interest rates?</t>
  </si>
  <si>
    <t>Answers</t>
  </si>
  <si>
    <t>Annual Payment =</t>
  </si>
  <si>
    <t>30yr Avg. % that goes to Interest</t>
  </si>
  <si>
    <t>30yr Avg. % that goes to Principal</t>
  </si>
  <si>
    <t>Annual Payment (A)</t>
  </si>
  <si>
    <t>Annual Payment (B)</t>
  </si>
  <si>
    <t>15yr Avg. % that goes to Interest</t>
  </si>
  <si>
    <t>15yr Avg. % that goes to Principal</t>
  </si>
  <si>
    <t>I choose the Mortgage (B) as a better financial decision</t>
  </si>
  <si>
    <t>For the First interest rate / year of 9,21%</t>
  </si>
  <si>
    <t>For the Second interest rate / year drop to 7,95%</t>
  </si>
  <si>
    <t>🔍 ¿Qué nos dice esto?</t>
  </si>
  <si>
    <r>
      <t xml:space="preserve">Con </t>
    </r>
    <r>
      <rPr>
        <b/>
        <sz val="11"/>
        <color theme="1"/>
        <rFont val="Calibri"/>
        <family val="2"/>
        <scheme val="minor"/>
      </rPr>
      <t>9.21%</t>
    </r>
    <r>
      <rPr>
        <sz val="11"/>
        <color theme="1"/>
        <rFont val="Calibri"/>
        <family val="2"/>
        <scheme val="minor"/>
      </rPr>
      <t xml:space="preserve">, al inicio casi </t>
    </r>
    <r>
      <rPr>
        <b/>
        <sz val="11"/>
        <color theme="1"/>
        <rFont val="Calibri"/>
        <family val="2"/>
        <scheme val="minor"/>
      </rPr>
      <t>93% del pago se va a intereses</t>
    </r>
    <r>
      <rPr>
        <sz val="11"/>
        <color theme="1"/>
        <rFont val="Calibri"/>
        <family val="2"/>
        <scheme val="minor"/>
      </rPr>
      <t>.</t>
    </r>
  </si>
  <si>
    <r>
      <t xml:space="preserve">Con </t>
    </r>
    <r>
      <rPr>
        <b/>
        <sz val="11"/>
        <color theme="1"/>
        <rFont val="Calibri"/>
        <family val="2"/>
        <scheme val="minor"/>
      </rPr>
      <t>7.95%</t>
    </r>
    <r>
      <rPr>
        <sz val="11"/>
        <color theme="1"/>
        <rFont val="Calibri"/>
        <family val="2"/>
        <scheme val="minor"/>
      </rPr>
      <t xml:space="preserve">, ese número baja a </t>
    </r>
    <r>
      <rPr>
        <b/>
        <sz val="11"/>
        <color theme="1"/>
        <rFont val="Calibri"/>
        <family val="2"/>
        <scheme val="minor"/>
      </rPr>
      <t>90%</t>
    </r>
    <r>
      <rPr>
        <sz val="11"/>
        <color theme="1"/>
        <rFont val="Calibri"/>
        <family val="2"/>
        <scheme val="minor"/>
      </rPr>
      <t>, y sigue disminuyendo más rápido.</t>
    </r>
  </si>
  <si>
    <r>
      <t xml:space="preserve">En los primeros años, </t>
    </r>
    <r>
      <rPr>
        <b/>
        <sz val="11"/>
        <color theme="1"/>
        <rFont val="Calibri"/>
        <family val="2"/>
        <scheme val="minor"/>
      </rPr>
      <t>más del doble</t>
    </r>
    <r>
      <rPr>
        <sz val="11"/>
        <color theme="1"/>
        <rFont val="Calibri"/>
        <family val="2"/>
        <scheme val="minor"/>
      </rPr>
      <t xml:space="preserve"> del pago va al capital con la tasa más baja.</t>
    </r>
  </si>
  <si>
    <t>✅ ¿Qué es la amortización?</t>
  </si>
  <si>
    <r>
      <t>Amortizar</t>
    </r>
    <r>
      <rPr>
        <sz val="11"/>
        <color theme="1"/>
        <rFont val="Calibri"/>
        <family val="2"/>
        <scheme val="minor"/>
      </rPr>
      <t xml:space="preserve"> un préstamo significa </t>
    </r>
    <r>
      <rPr>
        <b/>
        <sz val="11"/>
        <color theme="1"/>
        <rFont val="Calibri"/>
        <family val="2"/>
        <scheme val="minor"/>
      </rPr>
      <t>reducir la deuda pendiente (el capital)</t>
    </r>
    <r>
      <rPr>
        <sz val="11"/>
        <color theme="1"/>
        <rFont val="Calibri"/>
        <family val="2"/>
        <scheme val="minor"/>
      </rPr>
      <t>.</t>
    </r>
  </si>
  <si>
    <t>En cada pago que haces:</t>
  </si>
  <si>
    <r>
      <t xml:space="preserve">Una parte va a </t>
    </r>
    <r>
      <rPr>
        <b/>
        <sz val="11"/>
        <color theme="1"/>
        <rFont val="Calibri"/>
        <family val="2"/>
        <scheme val="minor"/>
      </rPr>
      <t>pagar los intereses</t>
    </r>
    <r>
      <rPr>
        <sz val="11"/>
        <color theme="1"/>
        <rFont val="Calibri"/>
        <family val="2"/>
        <scheme val="minor"/>
      </rPr>
      <t xml:space="preserve"> generados por el saldo pendiente.</t>
    </r>
  </si>
  <si>
    <r>
      <t xml:space="preserve">El resto </t>
    </r>
    <r>
      <rPr>
        <b/>
        <sz val="11"/>
        <color theme="1"/>
        <rFont val="Calibri"/>
        <family val="2"/>
        <scheme val="minor"/>
      </rPr>
      <t>amortiza el capital</t>
    </r>
    <r>
      <rPr>
        <sz val="11"/>
        <color theme="1"/>
        <rFont val="Calibri"/>
        <family val="2"/>
        <scheme val="minor"/>
      </rPr>
      <t xml:space="preserve">, es decir, </t>
    </r>
    <r>
      <rPr>
        <b/>
        <sz val="11"/>
        <color theme="1"/>
        <rFont val="Calibri"/>
        <family val="2"/>
        <scheme val="minor"/>
      </rPr>
      <t>reduce tu deuda real</t>
    </r>
    <r>
      <rPr>
        <sz val="11"/>
        <color theme="1"/>
        <rFont val="Calibri"/>
        <family val="2"/>
        <scheme val="minor"/>
      </rPr>
      <t>.</t>
    </r>
  </si>
  <si>
    <t>📌 Entonces, ¿qué parte amortiza?</t>
  </si>
  <si>
    <t>Sólo la parte del pago que va al principal es amortización.</t>
  </si>
  <si>
    <r>
      <t>Los intereses NO amortizan</t>
    </r>
    <r>
      <rPr>
        <sz val="11"/>
        <color theme="1"/>
        <rFont val="Calibri"/>
        <family val="2"/>
        <scheme val="minor"/>
      </rPr>
      <t xml:space="preserve"> nada. Son el “costo” por usar el dinero prestado.</t>
    </r>
  </si>
  <si>
    <r>
      <t xml:space="preserve">Solo el </t>
    </r>
    <r>
      <rPr>
        <b/>
        <sz val="11"/>
        <color theme="1"/>
        <rFont val="Calibri"/>
        <family val="2"/>
        <scheme val="minor"/>
      </rPr>
      <t>pago del principal</t>
    </r>
    <r>
      <rPr>
        <sz val="11"/>
        <color theme="1"/>
        <rFont val="Calibri"/>
        <family val="2"/>
        <scheme val="minor"/>
      </rPr>
      <t xml:space="preserve"> reduce tu saldo de deuda.</t>
    </r>
  </si>
  <si>
    <t>Ejemplo claro (Año 1 con 9.21%):</t>
  </si>
  <si>
    <t>Supón que tu pago anual es $44,239:</t>
  </si>
  <si>
    <r>
      <t>Interés:</t>
    </r>
    <r>
      <rPr>
        <sz val="11"/>
        <color theme="1"/>
        <rFont val="Calibri"/>
        <family val="2"/>
        <scheme val="minor"/>
      </rPr>
      <t xml:space="preserve"> $41,074 → 🔴 </t>
    </r>
    <r>
      <rPr>
        <i/>
        <sz val="11"/>
        <color theme="1"/>
        <rFont val="Calibri"/>
        <family val="2"/>
        <scheme val="minor"/>
      </rPr>
      <t>No amortiza nada</t>
    </r>
  </si>
  <si>
    <r>
      <t>Principal:</t>
    </r>
    <r>
      <rPr>
        <sz val="11"/>
        <color theme="1"/>
        <rFont val="Calibri"/>
        <family val="2"/>
        <scheme val="minor"/>
      </rPr>
      <t xml:space="preserve"> $3,165 → 🟢 </t>
    </r>
    <r>
      <rPr>
        <i/>
        <sz val="11"/>
        <color theme="1"/>
        <rFont val="Calibri"/>
        <family val="2"/>
        <scheme val="minor"/>
      </rPr>
      <t>Eso sí amortiza el capital</t>
    </r>
  </si>
  <si>
    <t>🧠 En resumen:</t>
  </si>
  <si>
    <t>Parte del pago</t>
  </si>
  <si>
    <t>¿Amortiza el capital?</t>
  </si>
  <si>
    <t>¿Reduce tu deuda?</t>
  </si>
  <si>
    <t>Interés</t>
  </si>
  <si>
    <t>❌ No</t>
  </si>
  <si>
    <t>✅ Sí</t>
  </si>
  <si>
    <t>✅ Conclusión</t>
  </si>
  <si>
    <r>
      <t xml:space="preserve">Reducir la tasa de interés de </t>
    </r>
    <r>
      <rPr>
        <b/>
        <sz val="11"/>
        <color theme="1"/>
        <rFont val="Calibri"/>
        <family val="2"/>
        <scheme val="minor"/>
      </rPr>
      <t>9.21% a 7.95%</t>
    </r>
    <r>
      <rPr>
        <sz val="11"/>
        <color theme="1"/>
        <rFont val="Calibri"/>
        <family val="2"/>
        <scheme val="minor"/>
      </rPr>
      <t>:</t>
    </r>
  </si>
  <si>
    <t>Disminuye los pagos anuales</t>
  </si>
  <si>
    <t>Acelera la amortización del capital</t>
  </si>
  <si>
    <t>Reduce drásticamente los intereses totales pagados</t>
  </si>
  <si>
    <t>📌 ¿Qué significa "acelera la amortización del capital"?</t>
  </si>
  <si>
    <r>
      <t xml:space="preserve">Cuando decimos que </t>
    </r>
    <r>
      <rPr>
        <b/>
        <sz val="11"/>
        <color theme="1"/>
        <rFont val="Calibri"/>
        <family val="2"/>
        <scheme val="minor"/>
      </rPr>
      <t>"se acelera la amortización del capital"</t>
    </r>
    <r>
      <rPr>
        <sz val="11"/>
        <color theme="1"/>
        <rFont val="Calibri"/>
        <family val="2"/>
        <scheme val="minor"/>
      </rPr>
      <t>, nos referimos a que:</t>
    </r>
  </si>
  <si>
    <r>
      <t>Una mayor parte del pago anual</t>
    </r>
    <r>
      <rPr>
        <sz val="11"/>
        <color theme="1"/>
        <rFont val="Calibri"/>
        <family val="2"/>
        <scheme val="minor"/>
      </rPr>
      <t xml:space="preserve"> se destina a </t>
    </r>
    <r>
      <rPr>
        <b/>
        <sz val="11"/>
        <color theme="1"/>
        <rFont val="Calibri"/>
        <family val="2"/>
        <scheme val="minor"/>
      </rPr>
      <t>reducir el saldo de la deuda (capital)</t>
    </r>
    <r>
      <rPr>
        <sz val="11"/>
        <color theme="1"/>
        <rFont val="Calibri"/>
        <family val="2"/>
        <scheme val="minor"/>
      </rPr>
      <t xml:space="preserve"> desde los primeros años.</t>
    </r>
  </si>
  <si>
    <r>
      <t xml:space="preserve">En cambio, con tasas más altas, </t>
    </r>
    <r>
      <rPr>
        <b/>
        <sz val="11"/>
        <color theme="1"/>
        <rFont val="Calibri"/>
        <family val="2"/>
        <scheme val="minor"/>
      </rPr>
      <t>casi todo el pago inicial va a intereses</t>
    </r>
    <r>
      <rPr>
        <sz val="11"/>
        <color theme="1"/>
        <rFont val="Calibri"/>
        <family val="2"/>
        <scheme val="minor"/>
      </rPr>
      <t>, y apenas se reduce el capital.</t>
    </r>
  </si>
  <si>
    <r>
      <t xml:space="preserve">📊 </t>
    </r>
    <r>
      <rPr>
        <b/>
        <sz val="11"/>
        <color theme="1"/>
        <rFont val="Calibri"/>
        <family val="2"/>
        <scheme val="minor"/>
      </rPr>
      <t>Ejemplo del Año 1:</t>
    </r>
  </si>
  <si>
    <r>
      <t xml:space="preserve">A </t>
    </r>
    <r>
      <rPr>
        <b/>
        <sz val="11"/>
        <color theme="1"/>
        <rFont val="Calibri"/>
        <family val="2"/>
        <scheme val="minor"/>
      </rPr>
      <t>9.21%</t>
    </r>
    <r>
      <rPr>
        <sz val="11"/>
        <color theme="1"/>
        <rFont val="Calibri"/>
        <family val="2"/>
        <scheme val="minor"/>
      </rPr>
      <t xml:space="preserve">, pagas: $44,239 → casi todo es </t>
    </r>
    <r>
      <rPr>
        <b/>
        <sz val="11"/>
        <color theme="1"/>
        <rFont val="Calibri"/>
        <family val="2"/>
        <scheme val="minor"/>
      </rPr>
      <t>interés</t>
    </r>
  </si>
  <si>
    <r>
      <t xml:space="preserve">A </t>
    </r>
    <r>
      <rPr>
        <b/>
        <sz val="11"/>
        <color theme="1"/>
        <rFont val="Calibri"/>
        <family val="2"/>
        <scheme val="minor"/>
      </rPr>
      <t>7.95%</t>
    </r>
    <r>
      <rPr>
        <sz val="11"/>
        <color theme="1"/>
        <rFont val="Calibri"/>
        <family val="2"/>
        <scheme val="minor"/>
      </rPr>
      <t xml:space="preserve">, pagas: $39,100 → una </t>
    </r>
    <r>
      <rPr>
        <b/>
        <sz val="11"/>
        <color theme="1"/>
        <rFont val="Calibri"/>
        <family val="2"/>
        <scheme val="minor"/>
      </rPr>
      <t>mayor parte</t>
    </r>
    <r>
      <rPr>
        <sz val="11"/>
        <color theme="1"/>
        <rFont val="Calibri"/>
        <family val="2"/>
        <scheme val="minor"/>
      </rPr>
      <t xml:space="preserve"> es </t>
    </r>
    <r>
      <rPr>
        <b/>
        <sz val="11"/>
        <color theme="1"/>
        <rFont val="Calibri"/>
        <family val="2"/>
        <scheme val="minor"/>
      </rPr>
      <t>amortización del capital</t>
    </r>
  </si>
  <si>
    <r>
      <t xml:space="preserve">Esto significa que con la tasa más baja, </t>
    </r>
    <r>
      <rPr>
        <b/>
        <sz val="11"/>
        <color theme="1"/>
        <rFont val="Calibri"/>
        <family val="2"/>
        <scheme val="minor"/>
      </rPr>
      <t>tu deuda disminuye más rápido</t>
    </r>
    <r>
      <rPr>
        <sz val="11"/>
        <color theme="1"/>
        <rFont val="Calibri"/>
        <family val="2"/>
        <scheme val="minor"/>
      </rPr>
      <t>.</t>
    </r>
  </si>
  <si>
    <t>📌 ¿Qué significa que "reduce drásticamente los intereses totales pagados"?</t>
  </si>
  <si>
    <r>
      <t xml:space="preserve">En un préstamo, los </t>
    </r>
    <r>
      <rPr>
        <b/>
        <sz val="11"/>
        <color theme="1"/>
        <rFont val="Calibri"/>
        <family val="2"/>
        <scheme val="minor"/>
      </rPr>
      <t>intereses se calculan sobre el saldo pendiente</t>
    </r>
    <r>
      <rPr>
        <sz val="11"/>
        <color theme="1"/>
        <rFont val="Calibri"/>
        <family val="2"/>
        <scheme val="minor"/>
      </rPr>
      <t>. Cuanto más alto el saldo, más intereses pagas.</t>
    </r>
  </si>
  <si>
    <t>Con una tasa más baja:</t>
  </si>
  <si>
    <r>
      <t xml:space="preserve">Tus pagos no solo son menores, sino que </t>
    </r>
    <r>
      <rPr>
        <b/>
        <sz val="11"/>
        <color theme="1"/>
        <rFont val="Calibri"/>
        <family val="2"/>
        <scheme val="minor"/>
      </rPr>
      <t>amortizas el capital más rápidamente</t>
    </r>
    <r>
      <rPr>
        <sz val="11"/>
        <color theme="1"/>
        <rFont val="Calibri"/>
        <family val="2"/>
        <scheme val="minor"/>
      </rPr>
      <t xml:space="preserve">, lo que </t>
    </r>
    <r>
      <rPr>
        <b/>
        <sz val="11"/>
        <color theme="1"/>
        <rFont val="Calibri"/>
        <family val="2"/>
        <scheme val="minor"/>
      </rPr>
      <t>reduce el saldo más rápido</t>
    </r>
  </si>
  <si>
    <r>
      <t xml:space="preserve">Esto significa que </t>
    </r>
    <r>
      <rPr>
        <b/>
        <sz val="11"/>
        <color theme="1"/>
        <rFont val="Calibri"/>
        <family val="2"/>
        <scheme val="minor"/>
      </rPr>
      <t>pagas menos intereses en cada año siguiente</t>
    </r>
  </si>
  <si>
    <t>Menor tasa × menor saldo promedio = mucho menos intereses pagados en total</t>
  </si>
  <si>
    <r>
      <t xml:space="preserve">📉 </t>
    </r>
    <r>
      <rPr>
        <b/>
        <sz val="11"/>
        <color theme="1"/>
        <rFont val="Calibri"/>
        <family val="2"/>
        <scheme val="minor"/>
      </rPr>
      <t>Resultado global:</t>
    </r>
  </si>
  <si>
    <r>
      <t xml:space="preserve">A lo largo de los 30 años, podrías ahorrar </t>
    </r>
    <r>
      <rPr>
        <b/>
        <sz val="11"/>
        <color theme="1"/>
        <rFont val="Calibri"/>
        <family val="2"/>
        <scheme val="minor"/>
      </rPr>
      <t>decenas de miles de dólares</t>
    </r>
    <r>
      <rPr>
        <sz val="11"/>
        <color theme="1"/>
        <rFont val="Calibri"/>
        <family val="2"/>
        <scheme val="minor"/>
      </rPr>
      <t xml:space="preserve"> solo por tener una tasa más baja.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</si>
</sst>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6" formatCode="&quot;$&quot;\ #,##0.00"/>
  </numFmts>
  <fonts count="10" x14ac:knownFonts="1">
    <font>
      <sz val="11"/>
      <color theme="1"/>
      <name val="Calibri"/>
      <family val="2"/>
      <scheme val="minor"/>
    </font>
    <font>
      <b/>
      <sz val="11"/>
      <color theme="1"/>
      <name val="Calibri"/>
      <family val="2"/>
      <scheme val="minor"/>
    </font>
    <font>
      <sz val="11"/>
      <color theme="0"/>
      <name val="Calibri"/>
      <family val="2"/>
      <scheme val="minor"/>
    </font>
    <font>
      <sz val="24"/>
      <color rgb="FFC00000"/>
      <name val="Calibri"/>
      <family val="2"/>
      <scheme val="minor"/>
    </font>
    <font>
      <sz val="20"/>
      <color rgb="FF00B050"/>
      <name val="Calibri"/>
      <family val="2"/>
      <scheme val="minor"/>
    </font>
    <font>
      <i/>
      <sz val="11"/>
      <color theme="1"/>
      <name val="Calibri"/>
      <family val="2"/>
      <scheme val="minor"/>
    </font>
    <font>
      <i/>
      <sz val="11"/>
      <color theme="0" tint="-0.499984740745262"/>
      <name val="Calibri"/>
      <family val="2"/>
      <scheme val="minor"/>
    </font>
    <font>
      <b/>
      <u/>
      <sz val="11"/>
      <color theme="1"/>
      <name val="Calibri"/>
      <family val="2"/>
      <scheme val="minor"/>
    </font>
    <font>
      <i/>
      <sz val="11"/>
      <color theme="1" tint="0.14999847407452621"/>
      <name val="Calibri"/>
      <family val="2"/>
      <scheme val="minor"/>
    </font>
    <font>
      <b/>
      <sz val="13.5"/>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1"/>
        <bgColor indexed="64"/>
      </patternFill>
    </fill>
  </fills>
  <borders count="3">
    <border>
      <left/>
      <right/>
      <top/>
      <bottom/>
      <diagonal/>
    </border>
    <border>
      <left/>
      <right/>
      <top/>
      <bottom style="medium">
        <color auto="1"/>
      </bottom>
      <diagonal/>
    </border>
    <border>
      <left/>
      <right/>
      <top/>
      <bottom style="thin">
        <color auto="1"/>
      </bottom>
      <diagonal/>
    </border>
  </borders>
  <cellStyleXfs count="1">
    <xf numFmtId="0" fontId="0" fillId="0" borderId="0"/>
  </cellStyleXfs>
  <cellXfs count="37">
    <xf numFmtId="0" fontId="0" fillId="0" borderId="0" xfId="0"/>
    <xf numFmtId="0" fontId="0" fillId="0" borderId="1" xfId="0" applyBorder="1"/>
    <xf numFmtId="10" fontId="0" fillId="0" borderId="0" xfId="0" applyNumberFormat="1"/>
    <xf numFmtId="166" fontId="0" fillId="0" borderId="0" xfId="0" applyNumberFormat="1"/>
    <xf numFmtId="8" fontId="0" fillId="0" borderId="0" xfId="0" applyNumberFormat="1"/>
    <xf numFmtId="166" fontId="0" fillId="2" borderId="0" xfId="0" applyNumberFormat="1" applyFill="1"/>
    <xf numFmtId="8" fontId="0" fillId="2" borderId="0" xfId="0" applyNumberFormat="1" applyFill="1"/>
    <xf numFmtId="0" fontId="1" fillId="0" borderId="0" xfId="0" applyFont="1"/>
    <xf numFmtId="0" fontId="4" fillId="0" borderId="0" xfId="0" applyFont="1" applyAlignment="1"/>
    <xf numFmtId="0" fontId="3" fillId="0" borderId="0" xfId="0" applyFont="1" applyAlignment="1"/>
    <xf numFmtId="0" fontId="0" fillId="0" borderId="2" xfId="0" applyBorder="1"/>
    <xf numFmtId="0" fontId="0" fillId="0" borderId="2" xfId="0" applyFill="1" applyBorder="1"/>
    <xf numFmtId="0" fontId="6" fillId="0" borderId="0" xfId="0" applyFont="1"/>
    <xf numFmtId="10" fontId="6" fillId="0" borderId="0" xfId="0" applyNumberFormat="1" applyFont="1"/>
    <xf numFmtId="166" fontId="0" fillId="0" borderId="0" xfId="0" applyNumberFormat="1" applyFill="1"/>
    <xf numFmtId="8" fontId="0" fillId="0" borderId="0" xfId="0" applyNumberFormat="1" applyFill="1"/>
    <xf numFmtId="0" fontId="1" fillId="0" borderId="0" xfId="0" applyFont="1" applyFill="1"/>
    <xf numFmtId="0" fontId="7" fillId="0" borderId="0" xfId="0" applyFont="1" applyFill="1"/>
    <xf numFmtId="166" fontId="1" fillId="0" borderId="0" xfId="0" applyNumberFormat="1" applyFont="1" applyFill="1"/>
    <xf numFmtId="0" fontId="0" fillId="0" borderId="1" xfId="0" applyFill="1" applyBorder="1"/>
    <xf numFmtId="10" fontId="8" fillId="3" borderId="0" xfId="0" applyNumberFormat="1" applyFont="1" applyFill="1"/>
    <xf numFmtId="166" fontId="5" fillId="2" borderId="0" xfId="0" applyNumberFormat="1" applyFont="1" applyFill="1"/>
    <xf numFmtId="0" fontId="0" fillId="4" borderId="0" xfId="0" applyFill="1"/>
    <xf numFmtId="10" fontId="0" fillId="4" borderId="0" xfId="0" applyNumberFormat="1" applyFill="1"/>
    <xf numFmtId="166" fontId="0" fillId="4" borderId="0" xfId="0" applyNumberFormat="1" applyFill="1"/>
    <xf numFmtId="0" fontId="0" fillId="5" borderId="0" xfId="0" applyFill="1"/>
    <xf numFmtId="10" fontId="0" fillId="5" borderId="0" xfId="0" applyNumberFormat="1" applyFill="1"/>
    <xf numFmtId="166" fontId="0" fillId="5" borderId="0" xfId="0" applyNumberFormat="1" applyFill="1"/>
    <xf numFmtId="0" fontId="0" fillId="6" borderId="0" xfId="0" applyFill="1"/>
    <xf numFmtId="166" fontId="0" fillId="6" borderId="0" xfId="0" applyNumberFormat="1" applyFill="1"/>
    <xf numFmtId="0" fontId="2" fillId="8" borderId="0" xfId="0" applyFont="1" applyFill="1"/>
    <xf numFmtId="0" fontId="2" fillId="7" borderId="0" xfId="0" applyFont="1" applyFill="1" applyAlignment="1">
      <alignment horizontal="center" vertical="center"/>
    </xf>
    <xf numFmtId="0" fontId="9"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s-AR"/>
              <a:t>Principal</a:t>
            </a:r>
            <a:r>
              <a:rPr lang="es-AR" baseline="0"/>
              <a:t> and INTEREST PAYMENT OVER TIME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s-AR"/>
        </a:p>
      </c:txPr>
    </c:title>
    <c:autoTitleDeleted val="0"/>
    <c:plotArea>
      <c:layout>
        <c:manualLayout>
          <c:layoutTarget val="inner"/>
          <c:xMode val="edge"/>
          <c:yMode val="edge"/>
          <c:x val="0.15605605444917403"/>
          <c:y val="0.17171296296296298"/>
          <c:w val="0.79490344929650469"/>
          <c:h val="0.61498432487605714"/>
        </c:manualLayout>
      </c:layout>
      <c:scatterChart>
        <c:scatterStyle val="smoothMarker"/>
        <c:varyColors val="0"/>
        <c:ser>
          <c:idx val="0"/>
          <c:order val="0"/>
          <c:tx>
            <c:v>7% Interest Component</c:v>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xVal>
            <c:numRef>
              <c:f>'Sensitivity Analysis'!$B$18:$AE$18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'Sensitivity Analysis'!$B$44:$AE$44</c:f>
              <c:numCache>
                <c:formatCode>"$"\ #,##0.00</c:formatCode>
                <c:ptCount val="30"/>
                <c:pt idx="0">
                  <c:v>21000.000000000004</c:v>
                </c:pt>
                <c:pt idx="1">
                  <c:v>20777.685526266669</c:v>
                </c:pt>
                <c:pt idx="2">
                  <c:v>20539.809039372001</c:v>
                </c:pt>
                <c:pt idx="3">
                  <c:v>20285.281198394707</c:v>
                </c:pt>
                <c:pt idx="4">
                  <c:v>20012.936408548998</c:v>
                </c:pt>
                <c:pt idx="5">
                  <c:v>19721.527483414095</c:v>
                </c:pt>
                <c:pt idx="6">
                  <c:v>19409.719933519744</c:v>
                </c:pt>
                <c:pt idx="7">
                  <c:v>19076.085855132791</c:v>
                </c:pt>
                <c:pt idx="8">
                  <c:v>18719.097391258754</c:v>
                </c:pt>
                <c:pt idx="9">
                  <c:v>18337.119734913533</c:v>
                </c:pt>
                <c:pt idx="10">
                  <c:v>17928.403642624144</c:v>
                </c:pt>
                <c:pt idx="11">
                  <c:v>17491.0774238745</c:v>
                </c:pt>
                <c:pt idx="12">
                  <c:v>17023.138369812379</c:v>
                </c:pt>
                <c:pt idx="13">
                  <c:v>16522.443581965908</c:v>
                </c:pt>
                <c:pt idx="14">
                  <c:v>15986.700158970189</c:v>
                </c:pt>
                <c:pt idx="15">
                  <c:v>15413.454696364766</c:v>
                </c:pt>
                <c:pt idx="16">
                  <c:v>14800.082051376965</c:v>
                </c:pt>
                <c:pt idx="17">
                  <c:v>14143.773321240018</c:v>
                </c:pt>
                <c:pt idx="18">
                  <c:v>13441.522979993482</c:v>
                </c:pt>
                <c:pt idx="19">
                  <c:v>12690.115114859693</c:v>
                </c:pt>
                <c:pt idx="20">
                  <c:v>11886.108699166536</c:v>
                </c:pt>
                <c:pt idx="21">
                  <c:v>11025.821834374858</c:v>
                </c:pt>
                <c:pt idx="22">
                  <c:v>10105.314889047764</c:v>
                </c:pt>
                <c:pt idx="23">
                  <c:v>9120.3724575477718</c:v>
                </c:pt>
                <c:pt idx="24">
                  <c:v>8066.4840558427804</c:v>
                </c:pt>
                <c:pt idx="25">
                  <c:v>6938.8234660184407</c:v>
                </c:pt>
                <c:pt idx="26">
                  <c:v>5732.2266349063966</c:v>
                </c:pt>
                <c:pt idx="27">
                  <c:v>4441.1680256165091</c:v>
                </c:pt>
                <c:pt idx="28">
                  <c:v>3059.73531367633</c:v>
                </c:pt>
                <c:pt idx="29">
                  <c:v>1581.6023119003378</c:v>
                </c:pt>
              </c:numCache>
            </c:numRef>
          </c:yVal>
          <c:smooth val="1"/>
          <c:extLst>
            <c:ext xmlns:c16="http://schemas.microsoft.com/office/drawing/2014/chart" uri="{C3380CC4-5D6E-409C-BE32-E72D297353CC}">
              <c16:uniqueId val="{00000000-C0B0-4934-885E-D67E53C521D2}"/>
            </c:ext>
          </c:extLst>
        </c:ser>
        <c:ser>
          <c:idx val="1"/>
          <c:order val="1"/>
          <c:tx>
            <c:v>8% Interest Component</c:v>
          </c:tx>
          <c:spPr>
            <a:ln w="22225" cap="rnd">
              <a:solidFill>
                <a:schemeClr val="accent2"/>
              </a:solidFill>
              <a:round/>
            </a:ln>
            <a:effectLst/>
          </c:spPr>
          <c:marker>
            <c:symbol val="square"/>
            <c:size val="6"/>
            <c:spPr>
              <a:solidFill>
                <a:schemeClr val="accent2"/>
              </a:solidFill>
              <a:ln w="9525">
                <a:solidFill>
                  <a:schemeClr val="accent2"/>
                </a:solidFill>
                <a:round/>
              </a:ln>
              <a:effectLst/>
            </c:spPr>
          </c:marker>
          <c:xVal>
            <c:numRef>
              <c:f>'Sensitivity Analysis'!$B$18:$AE$18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'Sensitivity Analysis'!$B$45:$AE$45</c:f>
              <c:numCache>
                <c:formatCode>"$"\ #,##0.00</c:formatCode>
                <c:ptCount val="30"/>
                <c:pt idx="0">
                  <c:v>24000</c:v>
                </c:pt>
                <c:pt idx="1">
                  <c:v>23788.141598705464</c:v>
                </c:pt>
                <c:pt idx="2">
                  <c:v>23559.334525307368</c:v>
                </c:pt>
                <c:pt idx="3">
                  <c:v>23312.222886037423</c:v>
                </c:pt>
                <c:pt idx="4">
                  <c:v>23045.34231562588</c:v>
                </c:pt>
                <c:pt idx="5">
                  <c:v>22757.111299581415</c:v>
                </c:pt>
                <c:pt idx="6">
                  <c:v>22445.821802253395</c:v>
                </c:pt>
                <c:pt idx="7">
                  <c:v>22109.62914513913</c:v>
                </c:pt>
                <c:pt idx="8">
                  <c:v>21746.541075455723</c:v>
                </c:pt>
                <c:pt idx="9">
                  <c:v>21354.405960197644</c:v>
                </c:pt>
                <c:pt idx="10">
                  <c:v>20930.900035718922</c:v>
                </c:pt>
                <c:pt idx="11">
                  <c:v>20473.5136372819</c:v>
                </c:pt>
                <c:pt idx="12">
                  <c:v>19979.536326969919</c:v>
                </c:pt>
                <c:pt idx="13">
                  <c:v>19446.040831832976</c:v>
                </c:pt>
                <c:pt idx="14">
                  <c:v>18869.865697085079</c:v>
                </c:pt>
                <c:pt idx="15">
                  <c:v>18247.596551557352</c:v>
                </c:pt>
                <c:pt idx="16">
                  <c:v>17575.545874387404</c:v>
                </c:pt>
                <c:pt idx="17">
                  <c:v>16849.73114304386</c:v>
                </c:pt>
                <c:pt idx="18">
                  <c:v>16065.851233192834</c:v>
                </c:pt>
                <c:pt idx="19">
                  <c:v>15219.260930553726</c:v>
                </c:pt>
                <c:pt idx="20">
                  <c:v>14304.94340370349</c:v>
                </c:pt>
                <c:pt idx="21">
                  <c:v>13317.480474705233</c:v>
                </c:pt>
                <c:pt idx="22">
                  <c:v>12251.020511387116</c:v>
                </c:pt>
                <c:pt idx="23">
                  <c:v>11099.243751003551</c:v>
                </c:pt>
                <c:pt idx="24">
                  <c:v>9855.3248497893001</c:v>
                </c:pt>
                <c:pt idx="25">
                  <c:v>8511.8924364779086</c:v>
                </c:pt>
                <c:pt idx="26">
                  <c:v>7060.9854301016057</c:v>
                </c:pt>
                <c:pt idx="27">
                  <c:v>5494.0058632151995</c:v>
                </c:pt>
                <c:pt idx="28">
                  <c:v>3801.6679309778801</c:v>
                </c:pt>
                <c:pt idx="29">
                  <c:v>1973.9429641615754</c:v>
                </c:pt>
              </c:numCache>
            </c:numRef>
          </c:yVal>
          <c:smooth val="1"/>
          <c:extLst>
            <c:ext xmlns:c16="http://schemas.microsoft.com/office/drawing/2014/chart" uri="{C3380CC4-5D6E-409C-BE32-E72D297353CC}">
              <c16:uniqueId val="{00000001-C0B0-4934-885E-D67E53C521D2}"/>
            </c:ext>
          </c:extLst>
        </c:ser>
        <c:ser>
          <c:idx val="2"/>
          <c:order val="2"/>
          <c:tx>
            <c:v>7% Principal Component</c:v>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xVal>
            <c:numRef>
              <c:f>'Sensitivity Analysis'!$B$18:$AE$18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'Sensitivity Analysis'!$B$58:$AE$58</c:f>
              <c:numCache>
                <c:formatCode>"$"\ #,##0.00</c:formatCode>
                <c:ptCount val="30"/>
                <c:pt idx="0">
                  <c:v>3175.9210533333535</c:v>
                </c:pt>
                <c:pt idx="1">
                  <c:v>3398.2355270666885</c:v>
                </c:pt>
                <c:pt idx="2">
                  <c:v>3636.1120139613558</c:v>
                </c:pt>
                <c:pt idx="3">
                  <c:v>3890.6398549386504</c:v>
                </c:pt>
                <c:pt idx="4">
                  <c:v>4162.9846447843593</c:v>
                </c:pt>
                <c:pt idx="5">
                  <c:v>4454.3935699192625</c:v>
                </c:pt>
                <c:pt idx="6">
                  <c:v>4766.2011198136133</c:v>
                </c:pt>
                <c:pt idx="7">
                  <c:v>5099.8351982005661</c:v>
                </c:pt>
                <c:pt idx="8">
                  <c:v>5456.8236620746029</c:v>
                </c:pt>
                <c:pt idx="9">
                  <c:v>5838.8013184198244</c:v>
                </c:pt>
                <c:pt idx="10">
                  <c:v>6247.5174107092134</c:v>
                </c:pt>
                <c:pt idx="11">
                  <c:v>6684.8436294588573</c:v>
                </c:pt>
                <c:pt idx="12">
                  <c:v>7152.782683520978</c:v>
                </c:pt>
                <c:pt idx="13">
                  <c:v>7653.4774713674487</c:v>
                </c:pt>
                <c:pt idx="14">
                  <c:v>8189.2208943631686</c:v>
                </c:pt>
                <c:pt idx="15">
                  <c:v>8762.4663569685908</c:v>
                </c:pt>
                <c:pt idx="16">
                  <c:v>9375.8390019563922</c:v>
                </c:pt>
                <c:pt idx="17">
                  <c:v>10032.147732093339</c:v>
                </c:pt>
                <c:pt idx="18">
                  <c:v>10734.398073339875</c:v>
                </c:pt>
                <c:pt idx="19">
                  <c:v>11485.805938473664</c:v>
                </c:pt>
                <c:pt idx="20">
                  <c:v>12289.812354166821</c:v>
                </c:pt>
                <c:pt idx="21">
                  <c:v>13150.099218958499</c:v>
                </c:pt>
                <c:pt idx="22">
                  <c:v>14070.606164285593</c:v>
                </c:pt>
                <c:pt idx="23">
                  <c:v>15055.548595785585</c:v>
                </c:pt>
                <c:pt idx="24">
                  <c:v>16109.436997490577</c:v>
                </c:pt>
                <c:pt idx="25">
                  <c:v>17237.097587314915</c:v>
                </c:pt>
                <c:pt idx="26">
                  <c:v>18443.69441842696</c:v>
                </c:pt>
                <c:pt idx="27">
                  <c:v>19734.753027716848</c:v>
                </c:pt>
                <c:pt idx="28">
                  <c:v>21116.185739657027</c:v>
                </c:pt>
                <c:pt idx="29">
                  <c:v>22594.31874143302</c:v>
                </c:pt>
              </c:numCache>
            </c:numRef>
          </c:yVal>
          <c:smooth val="1"/>
          <c:extLst>
            <c:ext xmlns:c16="http://schemas.microsoft.com/office/drawing/2014/chart" uri="{C3380CC4-5D6E-409C-BE32-E72D297353CC}">
              <c16:uniqueId val="{00000002-C0B0-4934-885E-D67E53C521D2}"/>
            </c:ext>
          </c:extLst>
        </c:ser>
        <c:ser>
          <c:idx val="3"/>
          <c:order val="3"/>
          <c:tx>
            <c:v>8% Principal Component</c:v>
          </c:tx>
          <c:spPr>
            <a:ln w="22225" cap="rnd">
              <a:solidFill>
                <a:schemeClr val="accent4"/>
              </a:solidFill>
              <a:round/>
            </a:ln>
            <a:effectLst/>
          </c:spPr>
          <c:marker>
            <c:symbol val="x"/>
            <c:size val="6"/>
            <c:spPr>
              <a:noFill/>
              <a:ln w="9525">
                <a:solidFill>
                  <a:schemeClr val="accent4"/>
                </a:solidFill>
                <a:round/>
              </a:ln>
              <a:effectLst/>
            </c:spPr>
          </c:marker>
          <c:xVal>
            <c:numRef>
              <c:f>'Sensitivity Analysis'!$B$18:$AE$18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'Sensitivity Analysis'!$B$59:$AE$59</c:f>
              <c:numCache>
                <c:formatCode>"$"\ #,##0.00</c:formatCode>
                <c:ptCount val="30"/>
                <c:pt idx="0">
                  <c:v>2648.2300161816893</c:v>
                </c:pt>
                <c:pt idx="1">
                  <c:v>2860.088417476225</c:v>
                </c:pt>
                <c:pt idx="2">
                  <c:v>3088.8954908743217</c:v>
                </c:pt>
                <c:pt idx="3">
                  <c:v>3336.0071301442658</c:v>
                </c:pt>
                <c:pt idx="4">
                  <c:v>3602.8877005558097</c:v>
                </c:pt>
                <c:pt idx="5">
                  <c:v>3891.1187166002746</c:v>
                </c:pt>
                <c:pt idx="6">
                  <c:v>4202.4082139282946</c:v>
                </c:pt>
                <c:pt idx="7">
                  <c:v>4538.6008710425594</c:v>
                </c:pt>
                <c:pt idx="8">
                  <c:v>4901.6889407259659</c:v>
                </c:pt>
                <c:pt idx="9">
                  <c:v>5293.8240559840451</c:v>
                </c:pt>
                <c:pt idx="10">
                  <c:v>5717.3299804627677</c:v>
                </c:pt>
                <c:pt idx="11">
                  <c:v>6174.7163788997896</c:v>
                </c:pt>
                <c:pt idx="12">
                  <c:v>6668.6936892117701</c:v>
                </c:pt>
                <c:pt idx="13">
                  <c:v>7202.1891843487138</c:v>
                </c:pt>
                <c:pt idx="14">
                  <c:v>7778.3643190966104</c:v>
                </c:pt>
                <c:pt idx="15">
                  <c:v>8400.6334646243376</c:v>
                </c:pt>
                <c:pt idx="16">
                  <c:v>9072.6841417942851</c:v>
                </c:pt>
                <c:pt idx="17">
                  <c:v>9798.4988731378289</c:v>
                </c:pt>
                <c:pt idx="18">
                  <c:v>10582.378782988855</c:v>
                </c:pt>
                <c:pt idx="19">
                  <c:v>11428.969085627963</c:v>
                </c:pt>
                <c:pt idx="20">
                  <c:v>12343.286612478199</c:v>
                </c:pt>
                <c:pt idx="21">
                  <c:v>13330.749541476456</c:v>
                </c:pt>
                <c:pt idx="22">
                  <c:v>14397.209504794573</c:v>
                </c:pt>
                <c:pt idx="23">
                  <c:v>15548.986265178139</c:v>
                </c:pt>
                <c:pt idx="24">
                  <c:v>16792.905166392389</c:v>
                </c:pt>
                <c:pt idx="25">
                  <c:v>18136.337579703781</c:v>
                </c:pt>
                <c:pt idx="26">
                  <c:v>19587.244586080084</c:v>
                </c:pt>
                <c:pt idx="27">
                  <c:v>21154.22415296649</c:v>
                </c:pt>
                <c:pt idx="28">
                  <c:v>22846.562085203808</c:v>
                </c:pt>
                <c:pt idx="29">
                  <c:v>24674.287052020114</c:v>
                </c:pt>
              </c:numCache>
            </c:numRef>
          </c:yVal>
          <c:smooth val="1"/>
          <c:extLst>
            <c:ext xmlns:c16="http://schemas.microsoft.com/office/drawing/2014/chart" uri="{C3380CC4-5D6E-409C-BE32-E72D297353CC}">
              <c16:uniqueId val="{00000003-C0B0-4934-885E-D67E53C521D2}"/>
            </c:ext>
          </c:extLst>
        </c:ser>
        <c:dLbls>
          <c:showLegendKey val="0"/>
          <c:showVal val="0"/>
          <c:showCatName val="0"/>
          <c:showSerName val="0"/>
          <c:showPercent val="0"/>
          <c:showBubbleSize val="0"/>
        </c:dLbls>
        <c:axId val="525699040"/>
        <c:axId val="525696088"/>
      </c:scatterChart>
      <c:valAx>
        <c:axId val="525699040"/>
        <c:scaling>
          <c:orientation val="minMax"/>
          <c:max val="3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s-AR" sz="1400"/>
                  <a:t>tIME (YEARS)</a:t>
                </a:r>
              </a:p>
            </c:rich>
          </c:tx>
          <c:layout>
            <c:manualLayout>
              <c:xMode val="edge"/>
              <c:yMode val="edge"/>
              <c:x val="0.45829132483698498"/>
              <c:y val="0.86261922557445558"/>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s-AR"/>
          </a:p>
        </c:txPr>
        <c:crossAx val="525696088"/>
        <c:crosses val="autoZero"/>
        <c:crossBetween val="midCat"/>
      </c:valAx>
      <c:valAx>
        <c:axId val="525696088"/>
        <c:scaling>
          <c:orientation val="minMax"/>
          <c:max val="25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s-AR" sz="1400">
                    <a:latin typeface="Calibri" panose="020F0502020204030204" pitchFamily="34" charset="0"/>
                    <a:cs typeface="Calibri" panose="020F0502020204030204" pitchFamily="34" charset="0"/>
                  </a:rPr>
                  <a:t>PRINCIPAL AND INTEREST COMPONNENTS</a:t>
                </a:r>
              </a:p>
            </c:rich>
          </c:tx>
          <c:layout>
            <c:manualLayout>
              <c:xMode val="edge"/>
              <c:yMode val="edge"/>
              <c:x val="1.3546160322245739E-2"/>
              <c:y val="0.12805715893789021"/>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s-AR"/>
            </a:p>
          </c:txPr>
        </c:title>
        <c:numFmt formatCode="&quot;$&quot;\ #,##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525699040"/>
        <c:crosses val="autoZero"/>
        <c:crossBetween val="midCat"/>
      </c:valAx>
      <c:spPr>
        <a:noFill/>
        <a:ln>
          <a:noFill/>
        </a:ln>
        <a:effectLst/>
      </c:spPr>
    </c:plotArea>
    <c:legend>
      <c:legendPos val="t"/>
      <c:layout>
        <c:manualLayout>
          <c:xMode val="edge"/>
          <c:yMode val="edge"/>
          <c:x val="0.17075075411564422"/>
          <c:y val="8.5830440739138716E-2"/>
          <c:w val="0.76684399578790285"/>
          <c:h val="8.37117524153352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52180</xdr:colOff>
      <xdr:row>61</xdr:row>
      <xdr:rowOff>74958</xdr:rowOff>
    </xdr:from>
    <xdr:to>
      <xdr:col>7</xdr:col>
      <xdr:colOff>752475</xdr:colOff>
      <xdr:row>82</xdr:row>
      <xdr:rowOff>0</xdr:rowOff>
    </xdr:to>
    <xdr:graphicFrame macro="">
      <xdr:nvGraphicFramePr>
        <xdr:cNvPr id="4" name="Chart 3" descr="dfsdf">
          <a:extLst>
            <a:ext uri="{FF2B5EF4-FFF2-40B4-BE49-F238E27FC236}">
              <a16:creationId xmlns:a16="http://schemas.microsoft.com/office/drawing/2014/main" id="{77D32279-E5AF-4078-B344-1D7E53DF73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4"/>
  <sheetViews>
    <sheetView tabSelected="1" workbookViewId="0">
      <selection activeCell="A22" sqref="A22"/>
    </sheetView>
  </sheetViews>
  <sheetFormatPr defaultRowHeight="15" x14ac:dyDescent="0.25"/>
  <cols>
    <col min="1" max="1" width="20.5703125" bestFit="1" customWidth="1"/>
    <col min="2" max="27" width="11.5703125" bestFit="1" customWidth="1"/>
    <col min="28" max="31" width="10.5703125" bestFit="1" customWidth="1"/>
  </cols>
  <sheetData>
    <row r="1" spans="1:4" ht="31.5" x14ac:dyDescent="0.5">
      <c r="A1" s="9" t="s">
        <v>0</v>
      </c>
      <c r="B1" s="9"/>
      <c r="C1" s="8"/>
      <c r="D1" s="8" t="s">
        <v>1</v>
      </c>
    </row>
    <row r="3" spans="1:4" x14ac:dyDescent="0.25">
      <c r="A3" s="7" t="s">
        <v>2</v>
      </c>
    </row>
    <row r="4" spans="1:4" x14ac:dyDescent="0.25">
      <c r="A4" t="s">
        <v>3</v>
      </c>
      <c r="B4" s="3">
        <v>300000</v>
      </c>
    </row>
    <row r="5" spans="1:4" x14ac:dyDescent="0.25">
      <c r="A5" t="s">
        <v>4</v>
      </c>
      <c r="B5" s="2">
        <v>0.08</v>
      </c>
    </row>
    <row r="6" spans="1:4" x14ac:dyDescent="0.25">
      <c r="A6" t="s">
        <v>5</v>
      </c>
      <c r="B6">
        <v>30</v>
      </c>
    </row>
    <row r="17" spans="1:32" x14ac:dyDescent="0.25">
      <c r="A17" s="7" t="s">
        <v>6</v>
      </c>
    </row>
    <row r="18" spans="1:32" x14ac:dyDescent="0.25">
      <c r="A18" s="10" t="s">
        <v>7</v>
      </c>
      <c r="B18" s="10">
        <v>1</v>
      </c>
      <c r="C18" s="10">
        <v>2</v>
      </c>
      <c r="D18" s="10">
        <v>3</v>
      </c>
      <c r="E18" s="10">
        <v>4</v>
      </c>
      <c r="F18" s="10">
        <v>5</v>
      </c>
      <c r="G18" s="10">
        <v>6</v>
      </c>
      <c r="H18" s="10">
        <v>7</v>
      </c>
      <c r="I18" s="10">
        <v>8</v>
      </c>
      <c r="J18" s="10">
        <v>9</v>
      </c>
      <c r="K18" s="11">
        <v>10</v>
      </c>
      <c r="L18" s="11">
        <v>11</v>
      </c>
      <c r="M18" s="11">
        <v>12</v>
      </c>
      <c r="N18" s="11">
        <v>13</v>
      </c>
      <c r="O18" s="11">
        <v>14</v>
      </c>
      <c r="P18" s="11">
        <v>15</v>
      </c>
      <c r="Q18" s="11">
        <v>16</v>
      </c>
      <c r="R18" s="11">
        <v>17</v>
      </c>
      <c r="S18" s="11">
        <v>18</v>
      </c>
      <c r="T18" s="11">
        <v>19</v>
      </c>
      <c r="U18" s="11">
        <v>20</v>
      </c>
      <c r="V18" s="11">
        <v>21</v>
      </c>
      <c r="W18" s="11">
        <v>22</v>
      </c>
      <c r="X18" s="11">
        <v>23</v>
      </c>
      <c r="Y18" s="11">
        <v>24</v>
      </c>
      <c r="Z18" s="11">
        <v>25</v>
      </c>
      <c r="AA18" s="11">
        <v>26</v>
      </c>
      <c r="AB18" s="11">
        <v>27</v>
      </c>
      <c r="AC18" s="11">
        <v>28</v>
      </c>
      <c r="AD18" s="11">
        <v>29</v>
      </c>
      <c r="AE18" s="11">
        <v>30</v>
      </c>
      <c r="AF18" s="11">
        <v>31</v>
      </c>
    </row>
    <row r="19" spans="1:32" x14ac:dyDescent="0.25">
      <c r="A19" t="s">
        <v>8</v>
      </c>
      <c r="B19" s="3">
        <f>B4</f>
        <v>300000</v>
      </c>
      <c r="C19" s="3">
        <f>B19-B22</f>
        <v>297351.76998381829</v>
      </c>
      <c r="D19" s="3">
        <f t="shared" ref="D19:J19" si="0">C19-C22</f>
        <v>294491.68156634207</v>
      </c>
      <c r="E19" s="3">
        <f t="shared" si="0"/>
        <v>291402.78607546777</v>
      </c>
      <c r="F19" s="3">
        <f t="shared" si="0"/>
        <v>288066.77894532349</v>
      </c>
      <c r="G19" s="3">
        <f t="shared" si="0"/>
        <v>284463.8912447677</v>
      </c>
      <c r="H19" s="3">
        <f t="shared" si="0"/>
        <v>280572.77252816741</v>
      </c>
      <c r="I19" s="3">
        <f t="shared" si="0"/>
        <v>276370.36431423912</v>
      </c>
      <c r="J19" s="3">
        <f t="shared" si="0"/>
        <v>271831.76344319654</v>
      </c>
      <c r="K19" s="3">
        <f t="shared" ref="K19:AF19" si="1">J19-J22</f>
        <v>266930.07450247055</v>
      </c>
      <c r="L19" s="3">
        <f t="shared" si="1"/>
        <v>261636.25044648652</v>
      </c>
      <c r="M19" s="3">
        <f t="shared" si="1"/>
        <v>255918.92046602376</v>
      </c>
      <c r="N19" s="3">
        <f t="shared" si="1"/>
        <v>249744.20408712397</v>
      </c>
      <c r="O19" s="3">
        <f t="shared" si="1"/>
        <v>243075.51039791221</v>
      </c>
      <c r="P19" s="3">
        <f t="shared" si="1"/>
        <v>235873.3212135635</v>
      </c>
      <c r="Q19" s="3">
        <f t="shared" si="1"/>
        <v>228094.95689446689</v>
      </c>
      <c r="R19" s="3">
        <f t="shared" si="1"/>
        <v>219694.32342984254</v>
      </c>
      <c r="S19" s="3">
        <f t="shared" si="1"/>
        <v>210621.63928804826</v>
      </c>
      <c r="T19" s="3">
        <f t="shared" si="1"/>
        <v>200823.14041491042</v>
      </c>
      <c r="U19" s="3">
        <f t="shared" si="1"/>
        <v>190240.76163192157</v>
      </c>
      <c r="V19" s="3">
        <f t="shared" si="1"/>
        <v>178811.79254629361</v>
      </c>
      <c r="W19" s="3">
        <f t="shared" si="1"/>
        <v>166468.50593381541</v>
      </c>
      <c r="X19" s="3">
        <f t="shared" si="1"/>
        <v>153137.75639233895</v>
      </c>
      <c r="Y19" s="3">
        <f t="shared" si="1"/>
        <v>138740.54688754439</v>
      </c>
      <c r="Z19" s="3">
        <f t="shared" si="1"/>
        <v>123191.56062236625</v>
      </c>
      <c r="AA19" s="3">
        <f t="shared" si="1"/>
        <v>106398.65545597386</v>
      </c>
      <c r="AB19" s="3">
        <f t="shared" si="1"/>
        <v>88262.31787627007</v>
      </c>
      <c r="AC19" s="3">
        <f t="shared" si="1"/>
        <v>68675.07329018999</v>
      </c>
      <c r="AD19" s="3">
        <f t="shared" si="1"/>
        <v>47520.8491372235</v>
      </c>
      <c r="AE19" s="3">
        <f t="shared" si="1"/>
        <v>24674.287052019692</v>
      </c>
      <c r="AF19" s="3">
        <f t="shared" si="1"/>
        <v>-4.220055416226387E-10</v>
      </c>
    </row>
    <row r="20" spans="1:32" x14ac:dyDescent="0.25">
      <c r="A20" t="s">
        <v>9</v>
      </c>
      <c r="B20" s="4">
        <f>PMT($B$5,$B$6,-$B$4,0)</f>
        <v>26648.230016181689</v>
      </c>
      <c r="C20" s="4">
        <f t="shared" ref="C20:AF20" si="2">PMT($B$5,$B$6,-$B$4,0)</f>
        <v>26648.230016181689</v>
      </c>
      <c r="D20" s="4">
        <f t="shared" si="2"/>
        <v>26648.230016181689</v>
      </c>
      <c r="E20" s="4">
        <f t="shared" si="2"/>
        <v>26648.230016181689</v>
      </c>
      <c r="F20" s="4">
        <f t="shared" si="2"/>
        <v>26648.230016181689</v>
      </c>
      <c r="G20" s="4">
        <f t="shared" si="2"/>
        <v>26648.230016181689</v>
      </c>
      <c r="H20" s="4">
        <f t="shared" si="2"/>
        <v>26648.230016181689</v>
      </c>
      <c r="I20" s="4">
        <f t="shared" si="2"/>
        <v>26648.230016181689</v>
      </c>
      <c r="J20" s="4">
        <f t="shared" si="2"/>
        <v>26648.230016181689</v>
      </c>
      <c r="K20" s="4">
        <f t="shared" si="2"/>
        <v>26648.230016181689</v>
      </c>
      <c r="L20" s="4">
        <f t="shared" si="2"/>
        <v>26648.230016181689</v>
      </c>
      <c r="M20" s="4">
        <f t="shared" si="2"/>
        <v>26648.230016181689</v>
      </c>
      <c r="N20" s="4">
        <f t="shared" si="2"/>
        <v>26648.230016181689</v>
      </c>
      <c r="O20" s="4">
        <f t="shared" si="2"/>
        <v>26648.230016181689</v>
      </c>
      <c r="P20" s="4">
        <f t="shared" si="2"/>
        <v>26648.230016181689</v>
      </c>
      <c r="Q20" s="4">
        <f t="shared" si="2"/>
        <v>26648.230016181689</v>
      </c>
      <c r="R20" s="4">
        <f t="shared" si="2"/>
        <v>26648.230016181689</v>
      </c>
      <c r="S20" s="4">
        <f t="shared" si="2"/>
        <v>26648.230016181689</v>
      </c>
      <c r="T20" s="4">
        <f t="shared" si="2"/>
        <v>26648.230016181689</v>
      </c>
      <c r="U20" s="4">
        <f t="shared" si="2"/>
        <v>26648.230016181689</v>
      </c>
      <c r="V20" s="4">
        <f t="shared" si="2"/>
        <v>26648.230016181689</v>
      </c>
      <c r="W20" s="4">
        <f t="shared" si="2"/>
        <v>26648.230016181689</v>
      </c>
      <c r="X20" s="4">
        <f t="shared" si="2"/>
        <v>26648.230016181689</v>
      </c>
      <c r="Y20" s="4">
        <f t="shared" si="2"/>
        <v>26648.230016181689</v>
      </c>
      <c r="Z20" s="4">
        <f t="shared" si="2"/>
        <v>26648.230016181689</v>
      </c>
      <c r="AA20" s="4">
        <f t="shared" si="2"/>
        <v>26648.230016181689</v>
      </c>
      <c r="AB20" s="4">
        <f t="shared" si="2"/>
        <v>26648.230016181689</v>
      </c>
      <c r="AC20" s="4">
        <f t="shared" si="2"/>
        <v>26648.230016181689</v>
      </c>
      <c r="AD20" s="4">
        <f t="shared" si="2"/>
        <v>26648.230016181689</v>
      </c>
      <c r="AE20" s="4">
        <f t="shared" si="2"/>
        <v>26648.230016181689</v>
      </c>
      <c r="AF20" s="4"/>
    </row>
    <row r="21" spans="1:32" x14ac:dyDescent="0.25">
      <c r="A21" t="s">
        <v>11</v>
      </c>
      <c r="B21" s="5">
        <f>($B$5)*(B19)</f>
        <v>24000</v>
      </c>
      <c r="C21" s="5">
        <f t="shared" ref="C21:J21" si="3">($B$5)*(C19)</f>
        <v>23788.141598705464</v>
      </c>
      <c r="D21" s="5">
        <f t="shared" si="3"/>
        <v>23559.334525307368</v>
      </c>
      <c r="E21" s="5">
        <f t="shared" si="3"/>
        <v>23312.222886037423</v>
      </c>
      <c r="F21" s="5">
        <f t="shared" si="3"/>
        <v>23045.34231562588</v>
      </c>
      <c r="G21" s="5">
        <f t="shared" si="3"/>
        <v>22757.111299581415</v>
      </c>
      <c r="H21" s="5">
        <f t="shared" si="3"/>
        <v>22445.821802253395</v>
      </c>
      <c r="I21" s="5">
        <f t="shared" si="3"/>
        <v>22109.62914513913</v>
      </c>
      <c r="J21" s="5">
        <f t="shared" si="3"/>
        <v>21746.541075455723</v>
      </c>
      <c r="K21" s="5">
        <f t="shared" ref="K21:AF21" si="4">($B$5)*(K19)</f>
        <v>21354.405960197644</v>
      </c>
      <c r="L21" s="5">
        <f t="shared" si="4"/>
        <v>20930.900035718922</v>
      </c>
      <c r="M21" s="5">
        <f t="shared" si="4"/>
        <v>20473.5136372819</v>
      </c>
      <c r="N21" s="5">
        <f t="shared" si="4"/>
        <v>19979.536326969919</v>
      </c>
      <c r="O21" s="5">
        <f t="shared" si="4"/>
        <v>19446.040831832976</v>
      </c>
      <c r="P21" s="5">
        <f t="shared" si="4"/>
        <v>18869.865697085079</v>
      </c>
      <c r="Q21" s="5">
        <f t="shared" si="4"/>
        <v>18247.596551557352</v>
      </c>
      <c r="R21" s="5">
        <f t="shared" si="4"/>
        <v>17575.545874387404</v>
      </c>
      <c r="S21" s="5">
        <f t="shared" si="4"/>
        <v>16849.73114304386</v>
      </c>
      <c r="T21" s="5">
        <f t="shared" si="4"/>
        <v>16065.851233192834</v>
      </c>
      <c r="U21" s="5">
        <f t="shared" si="4"/>
        <v>15219.260930553726</v>
      </c>
      <c r="V21" s="5">
        <f t="shared" si="4"/>
        <v>14304.94340370349</v>
      </c>
      <c r="W21" s="5">
        <f t="shared" si="4"/>
        <v>13317.480474705233</v>
      </c>
      <c r="X21" s="5">
        <f t="shared" si="4"/>
        <v>12251.020511387116</v>
      </c>
      <c r="Y21" s="5">
        <f t="shared" si="4"/>
        <v>11099.243751003551</v>
      </c>
      <c r="Z21" s="5">
        <f t="shared" si="4"/>
        <v>9855.3248497893001</v>
      </c>
      <c r="AA21" s="5">
        <f t="shared" si="4"/>
        <v>8511.8924364779086</v>
      </c>
      <c r="AB21" s="5">
        <f t="shared" si="4"/>
        <v>7060.9854301016057</v>
      </c>
      <c r="AC21" s="5">
        <f t="shared" si="4"/>
        <v>5494.0058632151995</v>
      </c>
      <c r="AD21" s="5">
        <f t="shared" si="4"/>
        <v>3801.6679309778801</v>
      </c>
      <c r="AE21" s="5">
        <f t="shared" si="4"/>
        <v>1973.9429641615754</v>
      </c>
      <c r="AF21" s="5"/>
    </row>
    <row r="22" spans="1:32" x14ac:dyDescent="0.25">
      <c r="A22" t="s">
        <v>10</v>
      </c>
      <c r="B22" s="6">
        <f>B20-(B21)</f>
        <v>2648.2300161816893</v>
      </c>
      <c r="C22" s="6">
        <f t="shared" ref="C22:J22" si="5">C20-(C21)</f>
        <v>2860.088417476225</v>
      </c>
      <c r="D22" s="6">
        <f t="shared" si="5"/>
        <v>3088.8954908743217</v>
      </c>
      <c r="E22" s="6">
        <f t="shared" si="5"/>
        <v>3336.0071301442658</v>
      </c>
      <c r="F22" s="6">
        <f t="shared" si="5"/>
        <v>3602.8877005558097</v>
      </c>
      <c r="G22" s="6">
        <f t="shared" si="5"/>
        <v>3891.1187166002746</v>
      </c>
      <c r="H22" s="6">
        <f t="shared" si="5"/>
        <v>4202.4082139282946</v>
      </c>
      <c r="I22" s="6">
        <f t="shared" si="5"/>
        <v>4538.6008710425594</v>
      </c>
      <c r="J22" s="6">
        <f t="shared" si="5"/>
        <v>4901.6889407259659</v>
      </c>
      <c r="K22" s="6">
        <f t="shared" ref="K22" si="6">K20-(K21)</f>
        <v>5293.8240559840451</v>
      </c>
      <c r="L22" s="6">
        <f t="shared" ref="L22" si="7">L20-(L21)</f>
        <v>5717.3299804627677</v>
      </c>
      <c r="M22" s="6">
        <f t="shared" ref="M22" si="8">M20-(M21)</f>
        <v>6174.7163788997896</v>
      </c>
      <c r="N22" s="6">
        <f t="shared" ref="N22" si="9">N20-(N21)</f>
        <v>6668.6936892117701</v>
      </c>
      <c r="O22" s="6">
        <f t="shared" ref="O22" si="10">O20-(O21)</f>
        <v>7202.1891843487138</v>
      </c>
      <c r="P22" s="6">
        <f t="shared" ref="P22" si="11">P20-(P21)</f>
        <v>7778.3643190966104</v>
      </c>
      <c r="Q22" s="6">
        <f t="shared" ref="Q22" si="12">Q20-(Q21)</f>
        <v>8400.6334646243376</v>
      </c>
      <c r="R22" s="6">
        <f t="shared" ref="R22" si="13">R20-(R21)</f>
        <v>9072.6841417942851</v>
      </c>
      <c r="S22" s="6">
        <f t="shared" ref="S22" si="14">S20-(S21)</f>
        <v>9798.4988731378289</v>
      </c>
      <c r="T22" s="6">
        <f t="shared" ref="T22" si="15">T20-(T21)</f>
        <v>10582.378782988855</v>
      </c>
      <c r="U22" s="6">
        <f t="shared" ref="U22" si="16">U20-(U21)</f>
        <v>11428.969085627963</v>
      </c>
      <c r="V22" s="6">
        <f t="shared" ref="V22" si="17">V20-(V21)</f>
        <v>12343.286612478199</v>
      </c>
      <c r="W22" s="6">
        <f t="shared" ref="W22" si="18">W20-(W21)</f>
        <v>13330.749541476456</v>
      </c>
      <c r="X22" s="6">
        <f t="shared" ref="X22" si="19">X20-(X21)</f>
        <v>14397.209504794573</v>
      </c>
      <c r="Y22" s="6">
        <f t="shared" ref="Y22" si="20">Y20-(Y21)</f>
        <v>15548.986265178139</v>
      </c>
      <c r="Z22" s="6">
        <f t="shared" ref="Z22" si="21">Z20-(Z21)</f>
        <v>16792.905166392389</v>
      </c>
      <c r="AA22" s="6">
        <f t="shared" ref="AA22" si="22">AA20-(AA21)</f>
        <v>18136.337579703781</v>
      </c>
      <c r="AB22" s="6">
        <f t="shared" ref="AB22" si="23">AB20-(AB21)</f>
        <v>19587.244586080084</v>
      </c>
      <c r="AC22" s="6">
        <f t="shared" ref="AC22" si="24">AC20-(AC21)</f>
        <v>21154.22415296649</v>
      </c>
      <c r="AD22" s="6">
        <f t="shared" ref="AD22" si="25">AD20-(AD21)</f>
        <v>22846.562085203808</v>
      </c>
      <c r="AE22" s="6">
        <f t="shared" ref="AE22" si="26">AE20-(AE21)</f>
        <v>24674.287052020114</v>
      </c>
      <c r="AF22" s="6"/>
    </row>
    <row r="23" spans="1:32" x14ac:dyDescent="0.25">
      <c r="A23" s="12" t="s">
        <v>14</v>
      </c>
      <c r="B23" s="13">
        <f>B21/B20</f>
        <v>0.90062266745019848</v>
      </c>
      <c r="C23" s="13">
        <f t="shared" ref="C23:AE23" si="27">C21/C20</f>
        <v>0.89267248084621442</v>
      </c>
      <c r="D23" s="13">
        <f t="shared" si="27"/>
        <v>0.88408627931391159</v>
      </c>
      <c r="E23" s="13">
        <f t="shared" si="27"/>
        <v>0.87481318165902455</v>
      </c>
      <c r="F23" s="13">
        <f t="shared" si="27"/>
        <v>0.86479823619174645</v>
      </c>
      <c r="G23" s="13">
        <f t="shared" si="27"/>
        <v>0.85398209508708611</v>
      </c>
      <c r="H23" s="13">
        <f t="shared" si="27"/>
        <v>0.84230066269405313</v>
      </c>
      <c r="I23" s="13">
        <f t="shared" si="27"/>
        <v>0.82968471570957736</v>
      </c>
      <c r="J23" s="13">
        <f t="shared" si="27"/>
        <v>0.81605949296634339</v>
      </c>
      <c r="K23" s="13">
        <f t="shared" si="27"/>
        <v>0.80134425240365081</v>
      </c>
      <c r="L23" s="13">
        <f t="shared" si="27"/>
        <v>0.785451792595943</v>
      </c>
      <c r="M23" s="13">
        <f t="shared" si="27"/>
        <v>0.76828793600361833</v>
      </c>
      <c r="N23" s="13">
        <f t="shared" si="27"/>
        <v>0.74975097088390796</v>
      </c>
      <c r="O23" s="13">
        <f t="shared" si="27"/>
        <v>0.72973104855462045</v>
      </c>
      <c r="P23" s="13">
        <f t="shared" si="27"/>
        <v>0.70810953243899011</v>
      </c>
      <c r="Q23" s="13">
        <f t="shared" si="27"/>
        <v>0.68475829503410945</v>
      </c>
      <c r="R23" s="13">
        <f t="shared" si="27"/>
        <v>0.6595389586368382</v>
      </c>
      <c r="S23" s="13">
        <f t="shared" si="27"/>
        <v>0.63230207532778515</v>
      </c>
      <c r="T23" s="13">
        <f t="shared" si="27"/>
        <v>0.60288624135400803</v>
      </c>
      <c r="U23" s="13">
        <f t="shared" si="27"/>
        <v>0.57111714066232866</v>
      </c>
      <c r="V23" s="13">
        <f t="shared" si="27"/>
        <v>0.53680651191531492</v>
      </c>
      <c r="W23" s="13">
        <f t="shared" si="27"/>
        <v>0.49975103286854011</v>
      </c>
      <c r="X23" s="13">
        <f t="shared" si="27"/>
        <v>0.45973111549802331</v>
      </c>
      <c r="Y23" s="13">
        <f t="shared" si="27"/>
        <v>0.41650960473786519</v>
      </c>
      <c r="Z23" s="13">
        <f t="shared" si="27"/>
        <v>0.36983037311689443</v>
      </c>
      <c r="AA23" s="13">
        <f t="shared" si="27"/>
        <v>0.31941680296624597</v>
      </c>
      <c r="AB23" s="13">
        <f t="shared" si="27"/>
        <v>0.26497014720354567</v>
      </c>
      <c r="AC23" s="13">
        <f t="shared" si="27"/>
        <v>0.20616775897982931</v>
      </c>
      <c r="AD23" s="13">
        <f t="shared" si="27"/>
        <v>0.14266117969821565</v>
      </c>
      <c r="AE23" s="13">
        <f t="shared" si="27"/>
        <v>7.4074074074072904E-2</v>
      </c>
    </row>
    <row r="24" spans="1:32" x14ac:dyDescent="0.25">
      <c r="A24" s="12" t="s">
        <v>13</v>
      </c>
      <c r="B24" s="13">
        <f>B22/B20</f>
        <v>9.9377332549801481E-2</v>
      </c>
      <c r="C24" s="13">
        <f t="shared" ref="C24:AE24" si="28">C22/C20</f>
        <v>0.10732751915378562</v>
      </c>
      <c r="D24" s="13">
        <f t="shared" si="28"/>
        <v>0.11591372068608842</v>
      </c>
      <c r="E24" s="13">
        <f t="shared" si="28"/>
        <v>0.12518681834097542</v>
      </c>
      <c r="F24" s="13">
        <f t="shared" si="28"/>
        <v>0.13520176380825355</v>
      </c>
      <c r="G24" s="13">
        <f t="shared" si="28"/>
        <v>0.14601790491291386</v>
      </c>
      <c r="H24" s="13">
        <f t="shared" si="28"/>
        <v>0.15769933730594687</v>
      </c>
      <c r="I24" s="13">
        <f t="shared" si="28"/>
        <v>0.17031528429042267</v>
      </c>
      <c r="J24" s="13">
        <f t="shared" si="28"/>
        <v>0.18394050703365655</v>
      </c>
      <c r="K24" s="13">
        <f t="shared" si="28"/>
        <v>0.19865574759634916</v>
      </c>
      <c r="L24" s="13">
        <f t="shared" si="28"/>
        <v>0.21454820740405706</v>
      </c>
      <c r="M24" s="13">
        <f t="shared" si="28"/>
        <v>0.23171206399638164</v>
      </c>
      <c r="N24" s="13">
        <f t="shared" si="28"/>
        <v>0.25024902911609209</v>
      </c>
      <c r="O24" s="13">
        <f t="shared" si="28"/>
        <v>0.27026895144537949</v>
      </c>
      <c r="P24" s="13">
        <f t="shared" si="28"/>
        <v>0.29189046756100984</v>
      </c>
      <c r="Q24" s="13">
        <f t="shared" si="28"/>
        <v>0.3152417049658906</v>
      </c>
      <c r="R24" s="13">
        <f t="shared" si="28"/>
        <v>0.34046104136316185</v>
      </c>
      <c r="S24" s="13">
        <f t="shared" si="28"/>
        <v>0.36769792467221485</v>
      </c>
      <c r="T24" s="13">
        <f t="shared" si="28"/>
        <v>0.39711375864599202</v>
      </c>
      <c r="U24" s="13">
        <f t="shared" si="28"/>
        <v>0.42888285933767134</v>
      </c>
      <c r="V24" s="13">
        <f t="shared" si="28"/>
        <v>0.46319348808468502</v>
      </c>
      <c r="W24" s="13">
        <f t="shared" si="28"/>
        <v>0.50024896713145983</v>
      </c>
      <c r="X24" s="13">
        <f t="shared" si="28"/>
        <v>0.54026888450197663</v>
      </c>
      <c r="Y24" s="13">
        <f t="shared" si="28"/>
        <v>0.58349039526213475</v>
      </c>
      <c r="Z24" s="13">
        <f t="shared" si="28"/>
        <v>0.63016962688310552</v>
      </c>
      <c r="AA24" s="13">
        <f t="shared" si="28"/>
        <v>0.68058319703375403</v>
      </c>
      <c r="AB24" s="13">
        <f t="shared" si="28"/>
        <v>0.73502985279645439</v>
      </c>
      <c r="AC24" s="13">
        <f t="shared" si="28"/>
        <v>0.79383224102017069</v>
      </c>
      <c r="AD24" s="13">
        <f t="shared" si="28"/>
        <v>0.85733882030178432</v>
      </c>
      <c r="AE24" s="13">
        <f t="shared" si="28"/>
        <v>0.92592592592592715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CCC91-0E10-4C15-87D8-3EA655AB1CB1}">
  <dimension ref="A1:AF60"/>
  <sheetViews>
    <sheetView zoomScaleNormal="100" workbookViewId="0">
      <pane xSplit="2" ySplit="18" topLeftCell="Q39" activePane="bottomRight" state="frozen"/>
      <selection pane="topRight" activeCell="C1" sqref="C1"/>
      <selection pane="bottomLeft" activeCell="A19" sqref="A19"/>
      <selection pane="bottomRight" activeCell="W16" sqref="W16"/>
    </sheetView>
  </sheetViews>
  <sheetFormatPr defaultRowHeight="15" x14ac:dyDescent="0.25"/>
  <cols>
    <col min="1" max="1" width="36.7109375" bestFit="1" customWidth="1"/>
    <col min="2" max="2" width="12.7109375" bestFit="1" customWidth="1"/>
    <col min="3" max="27" width="11.5703125" bestFit="1" customWidth="1"/>
    <col min="28" max="31" width="10.5703125" bestFit="1" customWidth="1"/>
  </cols>
  <sheetData>
    <row r="1" spans="1:4" ht="31.5" x14ac:dyDescent="0.5">
      <c r="A1" s="9" t="s">
        <v>0</v>
      </c>
      <c r="B1" s="9"/>
      <c r="C1" s="8"/>
      <c r="D1" s="8" t="s">
        <v>1</v>
      </c>
    </row>
    <row r="3" spans="1:4" x14ac:dyDescent="0.25">
      <c r="A3" s="7" t="s">
        <v>2</v>
      </c>
    </row>
    <row r="4" spans="1:4" x14ac:dyDescent="0.25">
      <c r="A4" t="s">
        <v>3</v>
      </c>
      <c r="B4" s="3">
        <v>300000</v>
      </c>
    </row>
    <row r="5" spans="1:4" x14ac:dyDescent="0.25">
      <c r="A5" t="s">
        <v>4</v>
      </c>
      <c r="B5" s="2">
        <v>0.08</v>
      </c>
    </row>
    <row r="6" spans="1:4" x14ac:dyDescent="0.25">
      <c r="A6" t="s">
        <v>5</v>
      </c>
      <c r="B6">
        <v>30</v>
      </c>
    </row>
    <row r="17" spans="1:32" x14ac:dyDescent="0.25">
      <c r="A17" s="7" t="s">
        <v>6</v>
      </c>
    </row>
    <row r="18" spans="1:32" ht="15.75" thickBot="1" x14ac:dyDescent="0.3">
      <c r="A18" s="1" t="s">
        <v>7</v>
      </c>
      <c r="B18" s="1">
        <v>1</v>
      </c>
      <c r="C18" s="1">
        <v>2</v>
      </c>
      <c r="D18" s="1">
        <v>3</v>
      </c>
      <c r="E18" s="1">
        <v>4</v>
      </c>
      <c r="F18" s="1">
        <v>5</v>
      </c>
      <c r="G18" s="1">
        <v>6</v>
      </c>
      <c r="H18" s="1">
        <v>7</v>
      </c>
      <c r="I18" s="1">
        <v>8</v>
      </c>
      <c r="J18" s="1">
        <v>9</v>
      </c>
      <c r="K18" s="19">
        <v>10</v>
      </c>
      <c r="L18" s="19">
        <v>11</v>
      </c>
      <c r="M18" s="19">
        <v>12</v>
      </c>
      <c r="N18" s="19">
        <v>13</v>
      </c>
      <c r="O18" s="19">
        <v>14</v>
      </c>
      <c r="P18" s="19">
        <v>15</v>
      </c>
      <c r="Q18" s="19">
        <v>16</v>
      </c>
      <c r="R18" s="19">
        <v>17</v>
      </c>
      <c r="S18" s="19">
        <v>18</v>
      </c>
      <c r="T18" s="19">
        <v>19</v>
      </c>
      <c r="U18" s="19">
        <v>20</v>
      </c>
      <c r="V18" s="19">
        <v>21</v>
      </c>
      <c r="W18" s="19">
        <v>22</v>
      </c>
      <c r="X18" s="19">
        <v>23</v>
      </c>
      <c r="Y18" s="19">
        <v>24</v>
      </c>
      <c r="Z18" s="19">
        <v>25</v>
      </c>
      <c r="AA18" s="19">
        <v>26</v>
      </c>
      <c r="AB18" s="19">
        <v>27</v>
      </c>
      <c r="AC18" s="19">
        <v>28</v>
      </c>
      <c r="AD18" s="19">
        <v>29</v>
      </c>
      <c r="AE18" s="19">
        <v>30</v>
      </c>
      <c r="AF18" s="19">
        <v>31</v>
      </c>
    </row>
    <row r="19" spans="1:32" x14ac:dyDescent="0.25">
      <c r="A19" t="s">
        <v>8</v>
      </c>
      <c r="B19" s="3">
        <f>B4</f>
        <v>300000</v>
      </c>
      <c r="C19" s="3">
        <f>B19-B22</f>
        <v>297351.76998381829</v>
      </c>
      <c r="D19" s="3">
        <f t="shared" ref="D19:AF19" si="0">C19-C22</f>
        <v>294491.68156634207</v>
      </c>
      <c r="E19" s="3">
        <f t="shared" si="0"/>
        <v>291402.78607546777</v>
      </c>
      <c r="F19" s="3">
        <f t="shared" si="0"/>
        <v>288066.77894532349</v>
      </c>
      <c r="G19" s="3">
        <f t="shared" si="0"/>
        <v>284463.8912447677</v>
      </c>
      <c r="H19" s="3">
        <f t="shared" si="0"/>
        <v>280572.77252816741</v>
      </c>
      <c r="I19" s="3">
        <f t="shared" si="0"/>
        <v>276370.36431423912</v>
      </c>
      <c r="J19" s="3">
        <f t="shared" si="0"/>
        <v>271831.76344319654</v>
      </c>
      <c r="K19" s="3">
        <f t="shared" si="0"/>
        <v>266930.07450247055</v>
      </c>
      <c r="L19" s="3">
        <f t="shared" si="0"/>
        <v>261636.25044648652</v>
      </c>
      <c r="M19" s="3">
        <f t="shared" si="0"/>
        <v>255918.92046602376</v>
      </c>
      <c r="N19" s="3">
        <f t="shared" si="0"/>
        <v>249744.20408712397</v>
      </c>
      <c r="O19" s="3">
        <f t="shared" si="0"/>
        <v>243075.51039791221</v>
      </c>
      <c r="P19" s="3">
        <f t="shared" si="0"/>
        <v>235873.3212135635</v>
      </c>
      <c r="Q19" s="3">
        <f t="shared" si="0"/>
        <v>228094.95689446689</v>
      </c>
      <c r="R19" s="3">
        <f t="shared" si="0"/>
        <v>219694.32342984254</v>
      </c>
      <c r="S19" s="3">
        <f t="shared" si="0"/>
        <v>210621.63928804826</v>
      </c>
      <c r="T19" s="3">
        <f t="shared" si="0"/>
        <v>200823.14041491042</v>
      </c>
      <c r="U19" s="3">
        <f t="shared" si="0"/>
        <v>190240.76163192157</v>
      </c>
      <c r="V19" s="3">
        <f t="shared" si="0"/>
        <v>178811.79254629361</v>
      </c>
      <c r="W19" s="3">
        <f t="shared" si="0"/>
        <v>166468.50593381541</v>
      </c>
      <c r="X19" s="3">
        <f t="shared" si="0"/>
        <v>153137.75639233895</v>
      </c>
      <c r="Y19" s="3">
        <f t="shared" si="0"/>
        <v>138740.54688754439</v>
      </c>
      <c r="Z19" s="3">
        <f t="shared" si="0"/>
        <v>123191.56062236625</v>
      </c>
      <c r="AA19" s="3">
        <f t="shared" si="0"/>
        <v>106398.65545597386</v>
      </c>
      <c r="AB19" s="3">
        <f t="shared" si="0"/>
        <v>88262.31787627007</v>
      </c>
      <c r="AC19" s="3">
        <f t="shared" si="0"/>
        <v>68675.07329018999</v>
      </c>
      <c r="AD19" s="3">
        <f t="shared" si="0"/>
        <v>47520.8491372235</v>
      </c>
      <c r="AE19" s="3">
        <f t="shared" si="0"/>
        <v>24674.287052019692</v>
      </c>
      <c r="AF19" s="3">
        <f t="shared" si="0"/>
        <v>-4.220055416226387E-10</v>
      </c>
    </row>
    <row r="20" spans="1:32" x14ac:dyDescent="0.25">
      <c r="A20" t="s">
        <v>9</v>
      </c>
      <c r="B20" s="4">
        <f>PMT($B$5,$B$6,-$B$4,0)</f>
        <v>26648.230016181689</v>
      </c>
      <c r="C20" s="4">
        <f t="shared" ref="C20:AF20" si="1">PMT($B$5,$B$6,-$B$4,0)</f>
        <v>26648.230016181689</v>
      </c>
      <c r="D20" s="4">
        <f t="shared" si="1"/>
        <v>26648.230016181689</v>
      </c>
      <c r="E20" s="4">
        <f t="shared" si="1"/>
        <v>26648.230016181689</v>
      </c>
      <c r="F20" s="4">
        <f t="shared" si="1"/>
        <v>26648.230016181689</v>
      </c>
      <c r="G20" s="4">
        <f t="shared" si="1"/>
        <v>26648.230016181689</v>
      </c>
      <c r="H20" s="4">
        <f t="shared" si="1"/>
        <v>26648.230016181689</v>
      </c>
      <c r="I20" s="4">
        <f t="shared" si="1"/>
        <v>26648.230016181689</v>
      </c>
      <c r="J20" s="4">
        <f t="shared" si="1"/>
        <v>26648.230016181689</v>
      </c>
      <c r="K20" s="4">
        <f t="shared" si="1"/>
        <v>26648.230016181689</v>
      </c>
      <c r="L20" s="4">
        <f t="shared" si="1"/>
        <v>26648.230016181689</v>
      </c>
      <c r="M20" s="4">
        <f t="shared" si="1"/>
        <v>26648.230016181689</v>
      </c>
      <c r="N20" s="4">
        <f t="shared" si="1"/>
        <v>26648.230016181689</v>
      </c>
      <c r="O20" s="4">
        <f t="shared" si="1"/>
        <v>26648.230016181689</v>
      </c>
      <c r="P20" s="4">
        <f t="shared" si="1"/>
        <v>26648.230016181689</v>
      </c>
      <c r="Q20" s="4">
        <f t="shared" si="1"/>
        <v>26648.230016181689</v>
      </c>
      <c r="R20" s="4">
        <f t="shared" si="1"/>
        <v>26648.230016181689</v>
      </c>
      <c r="S20" s="4">
        <f t="shared" si="1"/>
        <v>26648.230016181689</v>
      </c>
      <c r="T20" s="4">
        <f t="shared" si="1"/>
        <v>26648.230016181689</v>
      </c>
      <c r="U20" s="4">
        <f t="shared" si="1"/>
        <v>26648.230016181689</v>
      </c>
      <c r="V20" s="4">
        <f t="shared" si="1"/>
        <v>26648.230016181689</v>
      </c>
      <c r="W20" s="4">
        <f t="shared" si="1"/>
        <v>26648.230016181689</v>
      </c>
      <c r="X20" s="4">
        <f t="shared" si="1"/>
        <v>26648.230016181689</v>
      </c>
      <c r="Y20" s="4">
        <f t="shared" si="1"/>
        <v>26648.230016181689</v>
      </c>
      <c r="Z20" s="4">
        <f t="shared" si="1"/>
        <v>26648.230016181689</v>
      </c>
      <c r="AA20" s="4">
        <f t="shared" si="1"/>
        <v>26648.230016181689</v>
      </c>
      <c r="AB20" s="4">
        <f t="shared" si="1"/>
        <v>26648.230016181689</v>
      </c>
      <c r="AC20" s="4">
        <f t="shared" si="1"/>
        <v>26648.230016181689</v>
      </c>
      <c r="AD20" s="4">
        <f t="shared" si="1"/>
        <v>26648.230016181689</v>
      </c>
      <c r="AE20" s="4">
        <f t="shared" si="1"/>
        <v>26648.230016181689</v>
      </c>
      <c r="AF20" s="4"/>
    </row>
    <row r="21" spans="1:32" x14ac:dyDescent="0.25">
      <c r="A21" t="s">
        <v>11</v>
      </c>
      <c r="B21" s="5">
        <f>($B$5)*(B19)</f>
        <v>24000</v>
      </c>
      <c r="C21" s="5">
        <f t="shared" ref="C21:AE21" si="2">($B$5)*(C19)</f>
        <v>23788.141598705464</v>
      </c>
      <c r="D21" s="5">
        <f t="shared" si="2"/>
        <v>23559.334525307368</v>
      </c>
      <c r="E21" s="5">
        <f t="shared" si="2"/>
        <v>23312.222886037423</v>
      </c>
      <c r="F21" s="5">
        <f t="shared" si="2"/>
        <v>23045.34231562588</v>
      </c>
      <c r="G21" s="5">
        <f t="shared" si="2"/>
        <v>22757.111299581415</v>
      </c>
      <c r="H21" s="5">
        <f t="shared" si="2"/>
        <v>22445.821802253395</v>
      </c>
      <c r="I21" s="5">
        <f t="shared" si="2"/>
        <v>22109.62914513913</v>
      </c>
      <c r="J21" s="5">
        <f t="shared" si="2"/>
        <v>21746.541075455723</v>
      </c>
      <c r="K21" s="5">
        <f t="shared" si="2"/>
        <v>21354.405960197644</v>
      </c>
      <c r="L21" s="5">
        <f t="shared" si="2"/>
        <v>20930.900035718922</v>
      </c>
      <c r="M21" s="5">
        <f t="shared" si="2"/>
        <v>20473.5136372819</v>
      </c>
      <c r="N21" s="5">
        <f t="shared" si="2"/>
        <v>19979.536326969919</v>
      </c>
      <c r="O21" s="5">
        <f t="shared" si="2"/>
        <v>19446.040831832976</v>
      </c>
      <c r="P21" s="5">
        <f t="shared" si="2"/>
        <v>18869.865697085079</v>
      </c>
      <c r="Q21" s="5">
        <f t="shared" si="2"/>
        <v>18247.596551557352</v>
      </c>
      <c r="R21" s="5">
        <f t="shared" si="2"/>
        <v>17575.545874387404</v>
      </c>
      <c r="S21" s="5">
        <f t="shared" si="2"/>
        <v>16849.73114304386</v>
      </c>
      <c r="T21" s="5">
        <f t="shared" si="2"/>
        <v>16065.851233192834</v>
      </c>
      <c r="U21" s="5">
        <f t="shared" si="2"/>
        <v>15219.260930553726</v>
      </c>
      <c r="V21" s="5">
        <f t="shared" si="2"/>
        <v>14304.94340370349</v>
      </c>
      <c r="W21" s="5">
        <f t="shared" si="2"/>
        <v>13317.480474705233</v>
      </c>
      <c r="X21" s="5">
        <f t="shared" si="2"/>
        <v>12251.020511387116</v>
      </c>
      <c r="Y21" s="5">
        <f t="shared" si="2"/>
        <v>11099.243751003551</v>
      </c>
      <c r="Z21" s="5">
        <f t="shared" si="2"/>
        <v>9855.3248497893001</v>
      </c>
      <c r="AA21" s="5">
        <f t="shared" si="2"/>
        <v>8511.8924364779086</v>
      </c>
      <c r="AB21" s="5">
        <f t="shared" si="2"/>
        <v>7060.9854301016057</v>
      </c>
      <c r="AC21" s="5">
        <f t="shared" si="2"/>
        <v>5494.0058632151995</v>
      </c>
      <c r="AD21" s="5">
        <f t="shared" si="2"/>
        <v>3801.6679309778801</v>
      </c>
      <c r="AE21" s="5">
        <f t="shared" si="2"/>
        <v>1973.9429641615754</v>
      </c>
      <c r="AF21" s="5"/>
    </row>
    <row r="22" spans="1:32" x14ac:dyDescent="0.25">
      <c r="A22" t="s">
        <v>10</v>
      </c>
      <c r="B22" s="6">
        <f>B20-(B21)</f>
        <v>2648.2300161816893</v>
      </c>
      <c r="C22" s="6">
        <f t="shared" ref="C22:AE22" si="3">C20-(C21)</f>
        <v>2860.088417476225</v>
      </c>
      <c r="D22" s="6">
        <f t="shared" si="3"/>
        <v>3088.8954908743217</v>
      </c>
      <c r="E22" s="6">
        <f t="shared" si="3"/>
        <v>3336.0071301442658</v>
      </c>
      <c r="F22" s="6">
        <f t="shared" si="3"/>
        <v>3602.8877005558097</v>
      </c>
      <c r="G22" s="6">
        <f t="shared" si="3"/>
        <v>3891.1187166002746</v>
      </c>
      <c r="H22" s="6">
        <f t="shared" si="3"/>
        <v>4202.4082139282946</v>
      </c>
      <c r="I22" s="6">
        <f t="shared" si="3"/>
        <v>4538.6008710425594</v>
      </c>
      <c r="J22" s="6">
        <f t="shared" si="3"/>
        <v>4901.6889407259659</v>
      </c>
      <c r="K22" s="6">
        <f t="shared" si="3"/>
        <v>5293.8240559840451</v>
      </c>
      <c r="L22" s="6">
        <f t="shared" si="3"/>
        <v>5717.3299804627677</v>
      </c>
      <c r="M22" s="6">
        <f t="shared" si="3"/>
        <v>6174.7163788997896</v>
      </c>
      <c r="N22" s="6">
        <f t="shared" si="3"/>
        <v>6668.6936892117701</v>
      </c>
      <c r="O22" s="6">
        <f t="shared" si="3"/>
        <v>7202.1891843487138</v>
      </c>
      <c r="P22" s="6">
        <f t="shared" si="3"/>
        <v>7778.3643190966104</v>
      </c>
      <c r="Q22" s="6">
        <f t="shared" si="3"/>
        <v>8400.6334646243376</v>
      </c>
      <c r="R22" s="6">
        <f t="shared" si="3"/>
        <v>9072.6841417942851</v>
      </c>
      <c r="S22" s="6">
        <f t="shared" si="3"/>
        <v>9798.4988731378289</v>
      </c>
      <c r="T22" s="6">
        <f t="shared" si="3"/>
        <v>10582.378782988855</v>
      </c>
      <c r="U22" s="6">
        <f t="shared" si="3"/>
        <v>11428.969085627963</v>
      </c>
      <c r="V22" s="6">
        <f t="shared" si="3"/>
        <v>12343.286612478199</v>
      </c>
      <c r="W22" s="6">
        <f t="shared" si="3"/>
        <v>13330.749541476456</v>
      </c>
      <c r="X22" s="6">
        <f t="shared" si="3"/>
        <v>14397.209504794573</v>
      </c>
      <c r="Y22" s="6">
        <f t="shared" si="3"/>
        <v>15548.986265178139</v>
      </c>
      <c r="Z22" s="6">
        <f t="shared" si="3"/>
        <v>16792.905166392389</v>
      </c>
      <c r="AA22" s="6">
        <f t="shared" si="3"/>
        <v>18136.337579703781</v>
      </c>
      <c r="AB22" s="6">
        <f t="shared" si="3"/>
        <v>19587.244586080084</v>
      </c>
      <c r="AC22" s="6">
        <f t="shared" si="3"/>
        <v>21154.22415296649</v>
      </c>
      <c r="AD22" s="6">
        <f t="shared" si="3"/>
        <v>22846.562085203808</v>
      </c>
      <c r="AE22" s="6">
        <f t="shared" si="3"/>
        <v>24674.287052020114</v>
      </c>
      <c r="AF22" s="6"/>
    </row>
    <row r="23" spans="1:32" x14ac:dyDescent="0.25">
      <c r="A23" s="12" t="s">
        <v>14</v>
      </c>
      <c r="B23" s="13">
        <f>B21/B20</f>
        <v>0.90062266745019848</v>
      </c>
      <c r="C23" s="13">
        <f t="shared" ref="C23:AE23" si="4">C21/C20</f>
        <v>0.89267248084621442</v>
      </c>
      <c r="D23" s="13">
        <f t="shared" si="4"/>
        <v>0.88408627931391159</v>
      </c>
      <c r="E23" s="13">
        <f t="shared" si="4"/>
        <v>0.87481318165902455</v>
      </c>
      <c r="F23" s="13">
        <f t="shared" si="4"/>
        <v>0.86479823619174645</v>
      </c>
      <c r="G23" s="13">
        <f t="shared" si="4"/>
        <v>0.85398209508708611</v>
      </c>
      <c r="H23" s="13">
        <f t="shared" si="4"/>
        <v>0.84230066269405313</v>
      </c>
      <c r="I23" s="13">
        <f t="shared" si="4"/>
        <v>0.82968471570957736</v>
      </c>
      <c r="J23" s="13">
        <f t="shared" si="4"/>
        <v>0.81605949296634339</v>
      </c>
      <c r="K23" s="13">
        <f t="shared" si="4"/>
        <v>0.80134425240365081</v>
      </c>
      <c r="L23" s="13">
        <f t="shared" si="4"/>
        <v>0.785451792595943</v>
      </c>
      <c r="M23" s="13">
        <f t="shared" si="4"/>
        <v>0.76828793600361833</v>
      </c>
      <c r="N23" s="13">
        <f t="shared" si="4"/>
        <v>0.74975097088390796</v>
      </c>
      <c r="O23" s="13">
        <f t="shared" si="4"/>
        <v>0.72973104855462045</v>
      </c>
      <c r="P23" s="13">
        <f t="shared" si="4"/>
        <v>0.70810953243899011</v>
      </c>
      <c r="Q23" s="13">
        <f t="shared" si="4"/>
        <v>0.68475829503410945</v>
      </c>
      <c r="R23" s="13">
        <f t="shared" si="4"/>
        <v>0.6595389586368382</v>
      </c>
      <c r="S23" s="13">
        <f t="shared" si="4"/>
        <v>0.63230207532778515</v>
      </c>
      <c r="T23" s="13">
        <f t="shared" si="4"/>
        <v>0.60288624135400803</v>
      </c>
      <c r="U23" s="13">
        <f t="shared" si="4"/>
        <v>0.57111714066232866</v>
      </c>
      <c r="V23" s="13">
        <f t="shared" si="4"/>
        <v>0.53680651191531492</v>
      </c>
      <c r="W23" s="13">
        <f t="shared" si="4"/>
        <v>0.49975103286854011</v>
      </c>
      <c r="X23" s="13">
        <f t="shared" si="4"/>
        <v>0.45973111549802331</v>
      </c>
      <c r="Y23" s="13">
        <f t="shared" si="4"/>
        <v>0.41650960473786519</v>
      </c>
      <c r="Z23" s="13">
        <f t="shared" si="4"/>
        <v>0.36983037311689443</v>
      </c>
      <c r="AA23" s="13">
        <f t="shared" si="4"/>
        <v>0.31941680296624597</v>
      </c>
      <c r="AB23" s="13">
        <f t="shared" si="4"/>
        <v>0.26497014720354567</v>
      </c>
      <c r="AC23" s="13">
        <f t="shared" si="4"/>
        <v>0.20616775897982931</v>
      </c>
      <c r="AD23" s="13">
        <f t="shared" si="4"/>
        <v>0.14266117969821565</v>
      </c>
      <c r="AE23" s="13">
        <f t="shared" si="4"/>
        <v>7.4074074074072904E-2</v>
      </c>
    </row>
    <row r="24" spans="1:32" x14ac:dyDescent="0.25">
      <c r="A24" s="12" t="s">
        <v>13</v>
      </c>
      <c r="B24" s="13">
        <f>B22/B20</f>
        <v>9.9377332549801481E-2</v>
      </c>
      <c r="C24" s="13">
        <f t="shared" ref="C24:AE24" si="5">C22/C20</f>
        <v>0.10732751915378562</v>
      </c>
      <c r="D24" s="13">
        <f t="shared" si="5"/>
        <v>0.11591372068608842</v>
      </c>
      <c r="E24" s="13">
        <f t="shared" si="5"/>
        <v>0.12518681834097542</v>
      </c>
      <c r="F24" s="13">
        <f t="shared" si="5"/>
        <v>0.13520176380825355</v>
      </c>
      <c r="G24" s="13">
        <f t="shared" si="5"/>
        <v>0.14601790491291386</v>
      </c>
      <c r="H24" s="13">
        <f t="shared" si="5"/>
        <v>0.15769933730594687</v>
      </c>
      <c r="I24" s="13">
        <f t="shared" si="5"/>
        <v>0.17031528429042267</v>
      </c>
      <c r="J24" s="13">
        <f t="shared" si="5"/>
        <v>0.18394050703365655</v>
      </c>
      <c r="K24" s="13">
        <f t="shared" si="5"/>
        <v>0.19865574759634916</v>
      </c>
      <c r="L24" s="13">
        <f t="shared" si="5"/>
        <v>0.21454820740405706</v>
      </c>
      <c r="M24" s="13">
        <f t="shared" si="5"/>
        <v>0.23171206399638164</v>
      </c>
      <c r="N24" s="13">
        <f t="shared" si="5"/>
        <v>0.25024902911609209</v>
      </c>
      <c r="O24" s="13">
        <f t="shared" si="5"/>
        <v>0.27026895144537949</v>
      </c>
      <c r="P24" s="13">
        <f t="shared" si="5"/>
        <v>0.29189046756100984</v>
      </c>
      <c r="Q24" s="13">
        <f t="shared" si="5"/>
        <v>0.3152417049658906</v>
      </c>
      <c r="R24" s="13">
        <f t="shared" si="5"/>
        <v>0.34046104136316185</v>
      </c>
      <c r="S24" s="13">
        <f t="shared" si="5"/>
        <v>0.36769792467221485</v>
      </c>
      <c r="T24" s="13">
        <f t="shared" si="5"/>
        <v>0.39711375864599202</v>
      </c>
      <c r="U24" s="13">
        <f t="shared" si="5"/>
        <v>0.42888285933767134</v>
      </c>
      <c r="V24" s="13">
        <f t="shared" si="5"/>
        <v>0.46319348808468502</v>
      </c>
      <c r="W24" s="13">
        <f t="shared" si="5"/>
        <v>0.50024896713145983</v>
      </c>
      <c r="X24" s="13">
        <f t="shared" si="5"/>
        <v>0.54026888450197663</v>
      </c>
      <c r="Y24" s="13">
        <f t="shared" si="5"/>
        <v>0.58349039526213475</v>
      </c>
      <c r="Z24" s="13">
        <f t="shared" si="5"/>
        <v>0.63016962688310552</v>
      </c>
      <c r="AA24" s="13">
        <f t="shared" si="5"/>
        <v>0.68058319703375403</v>
      </c>
      <c r="AB24" s="13">
        <f t="shared" si="5"/>
        <v>0.73502985279645439</v>
      </c>
      <c r="AC24" s="13">
        <f t="shared" si="5"/>
        <v>0.79383224102017069</v>
      </c>
      <c r="AD24" s="13">
        <f t="shared" si="5"/>
        <v>0.85733882030178432</v>
      </c>
      <c r="AE24" s="13">
        <f t="shared" si="5"/>
        <v>0.92592592592592715</v>
      </c>
    </row>
    <row r="40" spans="1:31" x14ac:dyDescent="0.25">
      <c r="B40" t="s">
        <v>20</v>
      </c>
    </row>
    <row r="41" spans="1:31" x14ac:dyDescent="0.25">
      <c r="A41" s="17" t="s">
        <v>15</v>
      </c>
      <c r="B41" s="15"/>
      <c r="C41" s="15"/>
      <c r="D41" s="15"/>
    </row>
    <row r="42" spans="1:31" x14ac:dyDescent="0.25">
      <c r="A42" s="16" t="s">
        <v>16</v>
      </c>
      <c r="B42" s="14"/>
      <c r="C42" s="18" t="s">
        <v>17</v>
      </c>
      <c r="D42" s="14"/>
    </row>
    <row r="43" spans="1:31" x14ac:dyDescent="0.25">
      <c r="A43" s="16" t="s">
        <v>4</v>
      </c>
      <c r="B43" s="15">
        <f>B21</f>
        <v>24000</v>
      </c>
      <c r="C43" s="15">
        <f>C21</f>
        <v>23788.141598705464</v>
      </c>
      <c r="D43" s="15">
        <f t="shared" ref="C43:J43" si="6">D21</f>
        <v>23559.334525307368</v>
      </c>
      <c r="E43" s="15">
        <f t="shared" si="6"/>
        <v>23312.222886037423</v>
      </c>
      <c r="F43" s="15">
        <f t="shared" si="6"/>
        <v>23045.34231562588</v>
      </c>
      <c r="G43" s="15">
        <f t="shared" si="6"/>
        <v>22757.111299581415</v>
      </c>
      <c r="H43" s="15">
        <f t="shared" si="6"/>
        <v>22445.821802253395</v>
      </c>
      <c r="I43" s="15">
        <f t="shared" si="6"/>
        <v>22109.62914513913</v>
      </c>
      <c r="J43" s="15">
        <f t="shared" si="6"/>
        <v>21746.541075455723</v>
      </c>
      <c r="K43" s="15">
        <f t="shared" ref="K43:AE43" si="7">K21</f>
        <v>21354.405960197644</v>
      </c>
      <c r="L43" s="15">
        <f t="shared" si="7"/>
        <v>20930.900035718922</v>
      </c>
      <c r="M43" s="15">
        <f t="shared" si="7"/>
        <v>20473.5136372819</v>
      </c>
      <c r="N43" s="15">
        <f t="shared" si="7"/>
        <v>19979.536326969919</v>
      </c>
      <c r="O43" s="15">
        <f t="shared" si="7"/>
        <v>19446.040831832976</v>
      </c>
      <c r="P43" s="15">
        <f t="shared" si="7"/>
        <v>18869.865697085079</v>
      </c>
      <c r="Q43" s="15">
        <f t="shared" si="7"/>
        <v>18247.596551557352</v>
      </c>
      <c r="R43" s="15">
        <f t="shared" si="7"/>
        <v>17575.545874387404</v>
      </c>
      <c r="S43" s="15">
        <f t="shared" si="7"/>
        <v>16849.73114304386</v>
      </c>
      <c r="T43" s="15">
        <f t="shared" si="7"/>
        <v>16065.851233192834</v>
      </c>
      <c r="U43" s="15">
        <f t="shared" si="7"/>
        <v>15219.260930553726</v>
      </c>
      <c r="V43" s="15">
        <f t="shared" si="7"/>
        <v>14304.94340370349</v>
      </c>
      <c r="W43" s="15">
        <f t="shared" si="7"/>
        <v>13317.480474705233</v>
      </c>
      <c r="X43" s="15">
        <f t="shared" si="7"/>
        <v>12251.020511387116</v>
      </c>
      <c r="Y43" s="15">
        <f t="shared" si="7"/>
        <v>11099.243751003551</v>
      </c>
      <c r="Z43" s="15">
        <f t="shared" si="7"/>
        <v>9855.3248497893001</v>
      </c>
      <c r="AA43" s="15">
        <f t="shared" si="7"/>
        <v>8511.8924364779086</v>
      </c>
      <c r="AB43" s="15">
        <f t="shared" si="7"/>
        <v>7060.9854301016057</v>
      </c>
      <c r="AC43" s="15">
        <f t="shared" si="7"/>
        <v>5494.0058632151995</v>
      </c>
      <c r="AD43" s="15">
        <f t="shared" si="7"/>
        <v>3801.6679309778801</v>
      </c>
      <c r="AE43" s="15">
        <f t="shared" si="7"/>
        <v>1973.9429641615754</v>
      </c>
    </row>
    <row r="44" spans="1:31" x14ac:dyDescent="0.25">
      <c r="A44" s="20">
        <v>7.0000000000000007E-2</v>
      </c>
      <c r="B44" s="21">
        <f t="dataTable" ref="B44:AE45" dt2D="0" dtr="0" r1="B5"/>
        <v>21000.000000000004</v>
      </c>
      <c r="C44" s="21">
        <v>20777.685526266669</v>
      </c>
      <c r="D44" s="21">
        <v>20539.809039372001</v>
      </c>
      <c r="E44" s="21">
        <v>20285.281198394707</v>
      </c>
      <c r="F44" s="21">
        <v>20012.936408548998</v>
      </c>
      <c r="G44" s="21">
        <v>19721.527483414095</v>
      </c>
      <c r="H44" s="21">
        <v>19409.719933519744</v>
      </c>
      <c r="I44" s="21">
        <v>19076.085855132791</v>
      </c>
      <c r="J44" s="21">
        <v>18719.097391258754</v>
      </c>
      <c r="K44" s="21">
        <v>18337.119734913533</v>
      </c>
      <c r="L44" s="21">
        <v>17928.403642624144</v>
      </c>
      <c r="M44" s="21">
        <v>17491.0774238745</v>
      </c>
      <c r="N44" s="21">
        <v>17023.138369812379</v>
      </c>
      <c r="O44" s="21">
        <v>16522.443581965908</v>
      </c>
      <c r="P44" s="21">
        <v>15986.700158970189</v>
      </c>
      <c r="Q44" s="21">
        <v>15413.454696364766</v>
      </c>
      <c r="R44" s="21">
        <v>14800.082051376965</v>
      </c>
      <c r="S44" s="21">
        <v>14143.773321240018</v>
      </c>
      <c r="T44" s="21">
        <v>13441.522979993482</v>
      </c>
      <c r="U44" s="21">
        <v>12690.115114859693</v>
      </c>
      <c r="V44" s="21">
        <v>11886.108699166536</v>
      </c>
      <c r="W44" s="21">
        <v>11025.821834374858</v>
      </c>
      <c r="X44" s="21">
        <v>10105.314889047764</v>
      </c>
      <c r="Y44" s="21">
        <v>9120.3724575477718</v>
      </c>
      <c r="Z44" s="21">
        <v>8066.4840558427804</v>
      </c>
      <c r="AA44" s="21">
        <v>6938.8234660184407</v>
      </c>
      <c r="AB44" s="21">
        <v>5732.2266349063966</v>
      </c>
      <c r="AC44" s="21">
        <v>4441.1680256165091</v>
      </c>
      <c r="AD44" s="21">
        <v>3059.73531367633</v>
      </c>
      <c r="AE44" s="21">
        <v>1581.6023119003378</v>
      </c>
    </row>
    <row r="45" spans="1:31" x14ac:dyDescent="0.25">
      <c r="A45" s="20">
        <v>0.08</v>
      </c>
      <c r="B45" s="21">
        <v>24000</v>
      </c>
      <c r="C45" s="21">
        <v>23788.141598705464</v>
      </c>
      <c r="D45" s="21">
        <v>23559.334525307368</v>
      </c>
      <c r="E45" s="21">
        <v>23312.222886037423</v>
      </c>
      <c r="F45" s="21">
        <v>23045.34231562588</v>
      </c>
      <c r="G45" s="21">
        <v>22757.111299581415</v>
      </c>
      <c r="H45" s="21">
        <v>22445.821802253395</v>
      </c>
      <c r="I45" s="21">
        <v>22109.62914513913</v>
      </c>
      <c r="J45" s="21">
        <v>21746.541075455723</v>
      </c>
      <c r="K45" s="21">
        <v>21354.405960197644</v>
      </c>
      <c r="L45" s="21">
        <v>20930.900035718922</v>
      </c>
      <c r="M45" s="21">
        <v>20473.5136372819</v>
      </c>
      <c r="N45" s="21">
        <v>19979.536326969919</v>
      </c>
      <c r="O45" s="21">
        <v>19446.040831832976</v>
      </c>
      <c r="P45" s="21">
        <v>18869.865697085079</v>
      </c>
      <c r="Q45" s="21">
        <v>18247.596551557352</v>
      </c>
      <c r="R45" s="21">
        <v>17575.545874387404</v>
      </c>
      <c r="S45" s="21">
        <v>16849.73114304386</v>
      </c>
      <c r="T45" s="21">
        <v>16065.851233192834</v>
      </c>
      <c r="U45" s="21">
        <v>15219.260930553726</v>
      </c>
      <c r="V45" s="21">
        <v>14304.94340370349</v>
      </c>
      <c r="W45" s="21">
        <v>13317.480474705233</v>
      </c>
      <c r="X45" s="21">
        <v>12251.020511387116</v>
      </c>
      <c r="Y45" s="21">
        <v>11099.243751003551</v>
      </c>
      <c r="Z45" s="21">
        <v>9855.3248497893001</v>
      </c>
      <c r="AA45" s="21">
        <v>8511.8924364779086</v>
      </c>
      <c r="AB45" s="21">
        <v>7060.9854301016057</v>
      </c>
      <c r="AC45" s="21">
        <v>5494.0058632151995</v>
      </c>
      <c r="AD45" s="21">
        <v>3801.6679309778801</v>
      </c>
      <c r="AE45" s="21">
        <v>1973.9429641615754</v>
      </c>
    </row>
    <row r="46" spans="1:31" x14ac:dyDescent="0.2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53" spans="1:31" x14ac:dyDescent="0.25">
      <c r="A53" s="17"/>
      <c r="B53" s="15"/>
      <c r="C53" s="15"/>
    </row>
    <row r="54" spans="1:31" x14ac:dyDescent="0.25">
      <c r="A54" s="16"/>
      <c r="B54" s="14"/>
      <c r="C54" s="18"/>
    </row>
    <row r="55" spans="1:31" x14ac:dyDescent="0.25">
      <c r="A55" s="17" t="s">
        <v>18</v>
      </c>
      <c r="B55" s="15"/>
      <c r="C55" s="15"/>
    </row>
    <row r="56" spans="1:31" x14ac:dyDescent="0.25">
      <c r="A56" s="16" t="s">
        <v>16</v>
      </c>
      <c r="B56" s="14"/>
      <c r="C56" s="18" t="s">
        <v>19</v>
      </c>
    </row>
    <row r="57" spans="1:31" x14ac:dyDescent="0.25">
      <c r="A57" s="16" t="s">
        <v>4</v>
      </c>
      <c r="B57" s="14">
        <f>B22</f>
        <v>2648.2300161816893</v>
      </c>
      <c r="C57" s="14">
        <f t="shared" ref="C57:AE57" si="8">C22</f>
        <v>2860.088417476225</v>
      </c>
      <c r="D57" s="14">
        <f t="shared" si="8"/>
        <v>3088.8954908743217</v>
      </c>
      <c r="E57" s="14">
        <f t="shared" si="8"/>
        <v>3336.0071301442658</v>
      </c>
      <c r="F57" s="14">
        <f t="shared" si="8"/>
        <v>3602.8877005558097</v>
      </c>
      <c r="G57" s="14">
        <f t="shared" si="8"/>
        <v>3891.1187166002746</v>
      </c>
      <c r="H57" s="14">
        <f t="shared" si="8"/>
        <v>4202.4082139282946</v>
      </c>
      <c r="I57" s="14">
        <f t="shared" si="8"/>
        <v>4538.6008710425594</v>
      </c>
      <c r="J57" s="14">
        <f t="shared" si="8"/>
        <v>4901.6889407259659</v>
      </c>
      <c r="K57" s="14">
        <f t="shared" si="8"/>
        <v>5293.8240559840451</v>
      </c>
      <c r="L57" s="14">
        <f t="shared" si="8"/>
        <v>5717.3299804627677</v>
      </c>
      <c r="M57" s="14">
        <f t="shared" si="8"/>
        <v>6174.7163788997896</v>
      </c>
      <c r="N57" s="14">
        <f t="shared" si="8"/>
        <v>6668.6936892117701</v>
      </c>
      <c r="O57" s="14">
        <f t="shared" si="8"/>
        <v>7202.1891843487138</v>
      </c>
      <c r="P57" s="14">
        <f t="shared" si="8"/>
        <v>7778.3643190966104</v>
      </c>
      <c r="Q57" s="14">
        <f t="shared" si="8"/>
        <v>8400.6334646243376</v>
      </c>
      <c r="R57" s="14">
        <f t="shared" si="8"/>
        <v>9072.6841417942851</v>
      </c>
      <c r="S57" s="14">
        <f t="shared" si="8"/>
        <v>9798.4988731378289</v>
      </c>
      <c r="T57" s="14">
        <f t="shared" si="8"/>
        <v>10582.378782988855</v>
      </c>
      <c r="U57" s="14">
        <f t="shared" si="8"/>
        <v>11428.969085627963</v>
      </c>
      <c r="V57" s="14">
        <f t="shared" si="8"/>
        <v>12343.286612478199</v>
      </c>
      <c r="W57" s="14">
        <f t="shared" si="8"/>
        <v>13330.749541476456</v>
      </c>
      <c r="X57" s="14">
        <f t="shared" si="8"/>
        <v>14397.209504794573</v>
      </c>
      <c r="Y57" s="14">
        <f t="shared" si="8"/>
        <v>15548.986265178139</v>
      </c>
      <c r="Z57" s="14">
        <f t="shared" si="8"/>
        <v>16792.905166392389</v>
      </c>
      <c r="AA57" s="14">
        <f t="shared" si="8"/>
        <v>18136.337579703781</v>
      </c>
      <c r="AB57" s="14">
        <f t="shared" si="8"/>
        <v>19587.244586080084</v>
      </c>
      <c r="AC57" s="14">
        <f t="shared" si="8"/>
        <v>21154.22415296649</v>
      </c>
      <c r="AD57" s="14">
        <f t="shared" si="8"/>
        <v>22846.562085203808</v>
      </c>
      <c r="AE57" s="14">
        <f t="shared" si="8"/>
        <v>24674.287052020114</v>
      </c>
    </row>
    <row r="58" spans="1:31" x14ac:dyDescent="0.25">
      <c r="A58" s="20">
        <v>7.0000000000000007E-2</v>
      </c>
      <c r="B58" s="5">
        <f t="dataTable" ref="B58:AE59" dt2D="0" dtr="0" r1="B5" ca="1"/>
        <v>3175.9210533333535</v>
      </c>
      <c r="C58" s="5">
        <v>3398.2355270666885</v>
      </c>
      <c r="D58" s="5">
        <v>3636.1120139613558</v>
      </c>
      <c r="E58" s="5">
        <v>3890.6398549386504</v>
      </c>
      <c r="F58" s="5">
        <v>4162.9846447843593</v>
      </c>
      <c r="G58" s="5">
        <v>4454.3935699192625</v>
      </c>
      <c r="H58" s="5">
        <v>4766.2011198136133</v>
      </c>
      <c r="I58" s="5">
        <v>5099.8351982005661</v>
      </c>
      <c r="J58" s="5">
        <v>5456.8236620746029</v>
      </c>
      <c r="K58" s="5">
        <v>5838.8013184198244</v>
      </c>
      <c r="L58" s="5">
        <v>6247.5174107092134</v>
      </c>
      <c r="M58" s="5">
        <v>6684.8436294588573</v>
      </c>
      <c r="N58" s="5">
        <v>7152.782683520978</v>
      </c>
      <c r="O58" s="5">
        <v>7653.4774713674487</v>
      </c>
      <c r="P58" s="5">
        <v>8189.2208943631686</v>
      </c>
      <c r="Q58" s="5">
        <v>8762.4663569685908</v>
      </c>
      <c r="R58" s="5">
        <v>9375.8390019563922</v>
      </c>
      <c r="S58" s="5">
        <v>10032.147732093339</v>
      </c>
      <c r="T58" s="5">
        <v>10734.398073339875</v>
      </c>
      <c r="U58" s="5">
        <v>11485.805938473664</v>
      </c>
      <c r="V58" s="5">
        <v>12289.812354166821</v>
      </c>
      <c r="W58" s="5">
        <v>13150.099218958499</v>
      </c>
      <c r="X58" s="5">
        <v>14070.606164285593</v>
      </c>
      <c r="Y58" s="5">
        <v>15055.548595785585</v>
      </c>
      <c r="Z58" s="5">
        <v>16109.436997490577</v>
      </c>
      <c r="AA58" s="5">
        <v>17237.097587314915</v>
      </c>
      <c r="AB58" s="5">
        <v>18443.69441842696</v>
      </c>
      <c r="AC58" s="5">
        <v>19734.753027716848</v>
      </c>
      <c r="AD58" s="5">
        <v>21116.185739657027</v>
      </c>
      <c r="AE58" s="5">
        <v>22594.31874143302</v>
      </c>
    </row>
    <row r="59" spans="1:31" x14ac:dyDescent="0.25">
      <c r="A59" s="20">
        <v>0.08</v>
      </c>
      <c r="B59" s="5">
        <v>2648.2300161816893</v>
      </c>
      <c r="C59" s="21">
        <v>2860.088417476225</v>
      </c>
      <c r="D59" s="5">
        <v>3088.8954908743217</v>
      </c>
      <c r="E59" s="5">
        <v>3336.0071301442658</v>
      </c>
      <c r="F59" s="5">
        <v>3602.8877005558097</v>
      </c>
      <c r="G59" s="5">
        <v>3891.1187166002746</v>
      </c>
      <c r="H59" s="5">
        <v>4202.4082139282946</v>
      </c>
      <c r="I59" s="5">
        <v>4538.6008710425594</v>
      </c>
      <c r="J59" s="5">
        <v>4901.6889407259659</v>
      </c>
      <c r="K59" s="5">
        <v>5293.8240559840451</v>
      </c>
      <c r="L59" s="5">
        <v>5717.3299804627677</v>
      </c>
      <c r="M59" s="5">
        <v>6174.7163788997896</v>
      </c>
      <c r="N59" s="5">
        <v>6668.6936892117701</v>
      </c>
      <c r="O59" s="5">
        <v>7202.1891843487138</v>
      </c>
      <c r="P59" s="5">
        <v>7778.3643190966104</v>
      </c>
      <c r="Q59" s="5">
        <v>8400.6334646243376</v>
      </c>
      <c r="R59" s="5">
        <v>9072.6841417942851</v>
      </c>
      <c r="S59" s="5">
        <v>9798.4988731378289</v>
      </c>
      <c r="T59" s="5">
        <v>10582.378782988855</v>
      </c>
      <c r="U59" s="5">
        <v>11428.969085627963</v>
      </c>
      <c r="V59" s="5">
        <v>12343.286612478199</v>
      </c>
      <c r="W59" s="5">
        <v>13330.749541476456</v>
      </c>
      <c r="X59" s="5">
        <v>14397.209504794573</v>
      </c>
      <c r="Y59" s="5">
        <v>15548.986265178139</v>
      </c>
      <c r="Z59" s="5">
        <v>16792.905166392389</v>
      </c>
      <c r="AA59" s="5">
        <v>18136.337579703781</v>
      </c>
      <c r="AB59" s="5">
        <v>19587.244586080084</v>
      </c>
      <c r="AC59" s="5">
        <v>21154.22415296649</v>
      </c>
      <c r="AD59" s="5">
        <v>22846.562085203808</v>
      </c>
      <c r="AE59" s="5">
        <v>24674.287052020114</v>
      </c>
    </row>
    <row r="60" spans="1:31" x14ac:dyDescent="0.25">
      <c r="B60" s="3"/>
      <c r="AE60"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F6EB6-EC25-435D-BDBA-2D8C01CF39F7}">
  <dimension ref="B2:H107"/>
  <sheetViews>
    <sheetView topLeftCell="A10" zoomScale="85" zoomScaleNormal="85" workbookViewId="0">
      <selection activeCell="E44" sqref="E44"/>
    </sheetView>
  </sheetViews>
  <sheetFormatPr defaultRowHeight="15" x14ac:dyDescent="0.25"/>
  <cols>
    <col min="3" max="3" width="44.7109375" bestFit="1" customWidth="1"/>
    <col min="4" max="6" width="10.5703125" bestFit="1" customWidth="1"/>
    <col min="7" max="8" width="9.5703125" bestFit="1" customWidth="1"/>
  </cols>
  <sheetData>
    <row r="2" spans="2:6" x14ac:dyDescent="0.25">
      <c r="B2" t="s">
        <v>21</v>
      </c>
    </row>
    <row r="3" spans="2:6" x14ac:dyDescent="0.25">
      <c r="B3" t="s">
        <v>22</v>
      </c>
    </row>
    <row r="4" spans="2:6" x14ac:dyDescent="0.25">
      <c r="B4" t="s">
        <v>23</v>
      </c>
    </row>
    <row r="5" spans="2:6" x14ac:dyDescent="0.25">
      <c r="B5" t="s">
        <v>24</v>
      </c>
    </row>
    <row r="8" spans="2:6" x14ac:dyDescent="0.25">
      <c r="B8" s="30" t="s">
        <v>25</v>
      </c>
    </row>
    <row r="9" spans="2:6" x14ac:dyDescent="0.25">
      <c r="B9" s="31">
        <v>1</v>
      </c>
      <c r="C9" s="28" t="s">
        <v>26</v>
      </c>
      <c r="D9" s="29">
        <v>21712.46</v>
      </c>
    </row>
    <row r="10" spans="2:6" x14ac:dyDescent="0.25">
      <c r="B10" s="31"/>
      <c r="C10" s="22" t="s">
        <v>27</v>
      </c>
      <c r="D10" s="23">
        <v>0.66559999999999997</v>
      </c>
      <c r="E10" s="24">
        <f>D9*D10</f>
        <v>14451.813375999998</v>
      </c>
      <c r="F10" s="3"/>
    </row>
    <row r="11" spans="2:6" x14ac:dyDescent="0.25">
      <c r="B11" s="31"/>
      <c r="C11" s="25" t="s">
        <v>28</v>
      </c>
      <c r="D11" s="26">
        <v>0.33439999999999998</v>
      </c>
      <c r="E11" s="27">
        <f>D9*D11</f>
        <v>7260.6466239999991</v>
      </c>
    </row>
    <row r="13" spans="2:6" x14ac:dyDescent="0.25">
      <c r="B13" s="31">
        <v>2</v>
      </c>
      <c r="C13" s="28" t="s">
        <v>29</v>
      </c>
      <c r="D13" s="29">
        <v>18162.439999999999</v>
      </c>
    </row>
    <row r="14" spans="2:6" x14ac:dyDescent="0.25">
      <c r="B14" s="31"/>
      <c r="C14" s="22" t="s">
        <v>27</v>
      </c>
      <c r="D14" s="23">
        <v>0.67879999999999996</v>
      </c>
      <c r="E14" s="24">
        <f>D13*D14</f>
        <v>12328.664271999998</v>
      </c>
      <c r="F14" s="3"/>
    </row>
    <row r="15" spans="2:6" x14ac:dyDescent="0.25">
      <c r="B15" s="31"/>
      <c r="C15" s="25" t="s">
        <v>28</v>
      </c>
      <c r="D15" s="26">
        <v>0.32119999999999999</v>
      </c>
      <c r="E15" s="27">
        <f>D13*D15</f>
        <v>5833.7757279999996</v>
      </c>
    </row>
    <row r="16" spans="2:6" x14ac:dyDescent="0.25">
      <c r="B16" s="31"/>
    </row>
    <row r="17" spans="2:8" x14ac:dyDescent="0.25">
      <c r="B17" s="31"/>
      <c r="C17" s="28" t="s">
        <v>30</v>
      </c>
      <c r="D17" s="29">
        <v>17732.919999999998</v>
      </c>
      <c r="F17" s="3" t="s">
        <v>33</v>
      </c>
    </row>
    <row r="18" spans="2:8" x14ac:dyDescent="0.25">
      <c r="B18" s="31"/>
      <c r="C18" s="22" t="s">
        <v>31</v>
      </c>
      <c r="D18" s="23">
        <v>0.67100000000000004</v>
      </c>
      <c r="E18" s="24">
        <f>D17*D18</f>
        <v>11898.78932</v>
      </c>
      <c r="F18" s="3"/>
    </row>
    <row r="19" spans="2:8" x14ac:dyDescent="0.25">
      <c r="B19" s="31"/>
      <c r="C19" s="25" t="s">
        <v>32</v>
      </c>
      <c r="D19" s="26">
        <v>0.32900000000000001</v>
      </c>
      <c r="E19" s="27">
        <f>D17*D19</f>
        <v>5834.1306799999993</v>
      </c>
    </row>
    <row r="22" spans="2:8" x14ac:dyDescent="0.25">
      <c r="D22" s="28" t="s">
        <v>9</v>
      </c>
    </row>
    <row r="23" spans="2:8" x14ac:dyDescent="0.25">
      <c r="B23" s="31">
        <v>3</v>
      </c>
      <c r="C23" s="28" t="s">
        <v>34</v>
      </c>
      <c r="D23" s="29">
        <v>43852.26</v>
      </c>
    </row>
    <row r="24" spans="2:8" x14ac:dyDescent="0.25">
      <c r="B24" s="31"/>
      <c r="C24" s="22" t="s">
        <v>27</v>
      </c>
      <c r="D24" s="23">
        <v>0.67879999999999996</v>
      </c>
      <c r="E24" s="24">
        <f>D23*D24</f>
        <v>29766.914088000001</v>
      </c>
    </row>
    <row r="25" spans="2:8" x14ac:dyDescent="0.25">
      <c r="B25" s="31"/>
      <c r="C25" s="25" t="s">
        <v>28</v>
      </c>
      <c r="D25" s="26">
        <v>0.32119999999999999</v>
      </c>
      <c r="E25" s="27">
        <f>D23*D25</f>
        <v>14085.345912000001</v>
      </c>
    </row>
    <row r="26" spans="2:8" x14ac:dyDescent="0.25">
      <c r="B26" s="31"/>
    </row>
    <row r="27" spans="2:8" x14ac:dyDescent="0.25">
      <c r="B27" s="31"/>
      <c r="D27" s="28" t="s">
        <v>9</v>
      </c>
      <c r="G27" s="3">
        <f>E24-E29</f>
        <v>3225.8340880000032</v>
      </c>
    </row>
    <row r="28" spans="2:8" x14ac:dyDescent="0.25">
      <c r="B28" s="31"/>
      <c r="C28" s="28" t="s">
        <v>35</v>
      </c>
      <c r="D28" s="29">
        <v>39100</v>
      </c>
      <c r="G28" s="3">
        <f>E25-E30</f>
        <v>1526.4259120000006</v>
      </c>
      <c r="H28" s="3">
        <f>G27+G28</f>
        <v>4752.2600000000039</v>
      </c>
    </row>
    <row r="29" spans="2:8" x14ac:dyDescent="0.25">
      <c r="B29" s="31"/>
      <c r="C29" s="22" t="s">
        <v>27</v>
      </c>
      <c r="D29" s="23">
        <v>0.67879999999999996</v>
      </c>
      <c r="E29" s="24">
        <f>D28*D29</f>
        <v>26541.079999999998</v>
      </c>
    </row>
    <row r="30" spans="2:8" x14ac:dyDescent="0.25">
      <c r="B30" s="31"/>
      <c r="C30" s="25" t="s">
        <v>28</v>
      </c>
      <c r="D30" s="26">
        <v>0.32119999999999999</v>
      </c>
      <c r="E30" s="27">
        <f>D28*D30</f>
        <v>12558.92</v>
      </c>
    </row>
    <row r="33" spans="2:2" ht="18" x14ac:dyDescent="0.25">
      <c r="B33" s="32" t="s">
        <v>36</v>
      </c>
    </row>
    <row r="34" spans="2:2" x14ac:dyDescent="0.25">
      <c r="B34" s="33" t="s">
        <v>37</v>
      </c>
    </row>
    <row r="35" spans="2:2" x14ac:dyDescent="0.25">
      <c r="B35" s="33" t="s">
        <v>38</v>
      </c>
    </row>
    <row r="36" spans="2:2" x14ac:dyDescent="0.25">
      <c r="B36" s="33" t="s">
        <v>39</v>
      </c>
    </row>
    <row r="40" spans="2:2" ht="18" x14ac:dyDescent="0.25">
      <c r="B40" s="32" t="s">
        <v>60</v>
      </c>
    </row>
    <row r="42" spans="2:2" x14ac:dyDescent="0.25">
      <c r="B42" t="s">
        <v>61</v>
      </c>
    </row>
    <row r="43" spans="2:2" x14ac:dyDescent="0.25">
      <c r="B43" s="33"/>
    </row>
    <row r="44" spans="2:2" x14ac:dyDescent="0.25">
      <c r="B44" s="34" t="s">
        <v>62</v>
      </c>
    </row>
    <row r="45" spans="2:2" x14ac:dyDescent="0.25">
      <c r="B45" s="33"/>
    </row>
    <row r="46" spans="2:2" x14ac:dyDescent="0.25">
      <c r="B46" s="34" t="s">
        <v>63</v>
      </c>
    </row>
    <row r="47" spans="2:2" x14ac:dyDescent="0.25">
      <c r="B47" s="33"/>
    </row>
    <row r="48" spans="2:2" x14ac:dyDescent="0.25">
      <c r="B48" s="34" t="s">
        <v>64</v>
      </c>
    </row>
    <row r="51" spans="2:2" ht="18" x14ac:dyDescent="0.25">
      <c r="B51" s="32" t="s">
        <v>65</v>
      </c>
    </row>
    <row r="53" spans="2:2" x14ac:dyDescent="0.25">
      <c r="B53" t="s">
        <v>66</v>
      </c>
    </row>
    <row r="54" spans="2:2" x14ac:dyDescent="0.25">
      <c r="B54" s="33"/>
    </row>
    <row r="55" spans="2:2" x14ac:dyDescent="0.25">
      <c r="B55" s="34" t="s">
        <v>67</v>
      </c>
    </row>
    <row r="56" spans="2:2" x14ac:dyDescent="0.25">
      <c r="B56" s="33"/>
    </row>
    <row r="57" spans="2:2" x14ac:dyDescent="0.25">
      <c r="B57" s="33" t="s">
        <v>68</v>
      </c>
    </row>
    <row r="59" spans="2:2" x14ac:dyDescent="0.25">
      <c r="B59" t="s">
        <v>69</v>
      </c>
    </row>
    <row r="60" spans="2:2" x14ac:dyDescent="0.25">
      <c r="B60" s="33"/>
    </row>
    <row r="61" spans="2:2" x14ac:dyDescent="0.25">
      <c r="B61" s="33" t="s">
        <v>70</v>
      </c>
    </row>
    <row r="62" spans="2:2" x14ac:dyDescent="0.25">
      <c r="B62" s="33"/>
    </row>
    <row r="63" spans="2:2" x14ac:dyDescent="0.25">
      <c r="B63" s="33" t="s">
        <v>71</v>
      </c>
    </row>
    <row r="65" spans="2:2" x14ac:dyDescent="0.25">
      <c r="B65" t="s">
        <v>72</v>
      </c>
    </row>
    <row r="68" spans="2:2" ht="18" x14ac:dyDescent="0.25">
      <c r="B68" s="32" t="s">
        <v>73</v>
      </c>
    </row>
    <row r="70" spans="2:2" x14ac:dyDescent="0.25">
      <c r="B70" t="s">
        <v>74</v>
      </c>
    </row>
    <row r="72" spans="2:2" x14ac:dyDescent="0.25">
      <c r="B72" t="s">
        <v>75</v>
      </c>
    </row>
    <row r="73" spans="2:2" x14ac:dyDescent="0.25">
      <c r="B73" s="33"/>
    </row>
    <row r="74" spans="2:2" x14ac:dyDescent="0.25">
      <c r="B74" s="33" t="s">
        <v>76</v>
      </c>
    </row>
    <row r="75" spans="2:2" x14ac:dyDescent="0.25">
      <c r="B75" s="33"/>
    </row>
    <row r="76" spans="2:2" x14ac:dyDescent="0.25">
      <c r="B76" s="33" t="s">
        <v>77</v>
      </c>
    </row>
    <row r="77" spans="2:2" x14ac:dyDescent="0.25">
      <c r="B77" s="33"/>
    </row>
    <row r="78" spans="2:2" x14ac:dyDescent="0.25">
      <c r="B78" s="34" t="s">
        <v>78</v>
      </c>
    </row>
    <row r="80" spans="2:2" x14ac:dyDescent="0.25">
      <c r="B80" t="s">
        <v>79</v>
      </c>
    </row>
    <row r="81" spans="2:2" x14ac:dyDescent="0.25">
      <c r="B81" s="33"/>
    </row>
    <row r="82" spans="2:2" x14ac:dyDescent="0.25">
      <c r="B82" s="33" t="s">
        <v>80</v>
      </c>
    </row>
    <row r="88" spans="2:2" ht="18" x14ac:dyDescent="0.25">
      <c r="B88" s="32" t="s">
        <v>40</v>
      </c>
    </row>
    <row r="90" spans="2:2" x14ac:dyDescent="0.25">
      <c r="B90" s="7" t="s">
        <v>41</v>
      </c>
    </row>
    <row r="91" spans="2:2" x14ac:dyDescent="0.25">
      <c r="B91" t="s">
        <v>42</v>
      </c>
    </row>
    <row r="92" spans="2:2" x14ac:dyDescent="0.25">
      <c r="B92" s="33" t="s">
        <v>43</v>
      </c>
    </row>
    <row r="93" spans="2:2" x14ac:dyDescent="0.25">
      <c r="B93" s="33" t="s">
        <v>44</v>
      </c>
    </row>
    <row r="94" spans="2:2" ht="18" x14ac:dyDescent="0.25">
      <c r="B94" s="32" t="s">
        <v>45</v>
      </c>
    </row>
    <row r="95" spans="2:2" x14ac:dyDescent="0.25">
      <c r="B95" s="34" t="s">
        <v>46</v>
      </c>
    </row>
    <row r="96" spans="2:2" x14ac:dyDescent="0.25">
      <c r="B96" s="34" t="s">
        <v>47</v>
      </c>
    </row>
    <row r="97" spans="2:4" x14ac:dyDescent="0.25">
      <c r="B97" s="33" t="s">
        <v>48</v>
      </c>
    </row>
    <row r="98" spans="2:4" ht="18" x14ac:dyDescent="0.25">
      <c r="B98" s="32" t="s">
        <v>49</v>
      </c>
    </row>
    <row r="99" spans="2:4" x14ac:dyDescent="0.25">
      <c r="B99" t="s">
        <v>50</v>
      </c>
    </row>
    <row r="100" spans="2:4" x14ac:dyDescent="0.25">
      <c r="B100" s="34" t="s">
        <v>51</v>
      </c>
    </row>
    <row r="101" spans="2:4" x14ac:dyDescent="0.25">
      <c r="B101" s="34" t="s">
        <v>52</v>
      </c>
    </row>
    <row r="103" spans="2:4" ht="18" x14ac:dyDescent="0.25">
      <c r="B103" s="32" t="s">
        <v>53</v>
      </c>
    </row>
    <row r="105" spans="2:4" ht="30" x14ac:dyDescent="0.25">
      <c r="B105" s="35" t="s">
        <v>54</v>
      </c>
      <c r="C105" s="35" t="s">
        <v>55</v>
      </c>
      <c r="D105" s="35" t="s">
        <v>56</v>
      </c>
    </row>
    <row r="106" spans="2:4" x14ac:dyDescent="0.25">
      <c r="B106" s="36" t="s">
        <v>57</v>
      </c>
      <c r="C106" s="36" t="s">
        <v>58</v>
      </c>
      <c r="D106" s="36" t="s">
        <v>58</v>
      </c>
    </row>
    <row r="107" spans="2:4" x14ac:dyDescent="0.25">
      <c r="B107" s="36" t="s">
        <v>12</v>
      </c>
      <c r="C107" s="36" t="s">
        <v>59</v>
      </c>
      <c r="D107" s="36" t="s">
        <v>59</v>
      </c>
    </row>
  </sheetData>
  <mergeCells count="3">
    <mergeCell ref="B9:B11"/>
    <mergeCell ref="B13:B19"/>
    <mergeCell ref="B23: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 Amortization Basic</vt:lpstr>
      <vt:lpstr>Sensitivity Analysis</vt:lpstr>
      <vt:lpstr>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imanol</dc:creator>
  <cp:lastModifiedBy>zuma67z - viaguy</cp:lastModifiedBy>
  <dcterms:created xsi:type="dcterms:W3CDTF">2015-06-05T18:17:20Z</dcterms:created>
  <dcterms:modified xsi:type="dcterms:W3CDTF">2025-05-23T02:58:23Z</dcterms:modified>
</cp:coreProperties>
</file>