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--dev\Martin Shkreli Lessons\models\"/>
    </mc:Choice>
  </mc:AlternateContent>
  <xr:revisionPtr revIDLastSave="0" documentId="13_ncr:1_{A17AAA0E-6AF1-480C-851A-E720458C369E}" xr6:coauthVersionLast="47" xr6:coauthVersionMax="47" xr10:uidLastSave="{00000000-0000-0000-0000-000000000000}"/>
  <bookViews>
    <workbookView xWindow="4350" yWindow="3570" windowWidth="21600" windowHeight="11385" xr2:uid="{00000000-000D-0000-FFFF-FFFF00000000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AD22" i="1"/>
  <c r="AI22" i="1"/>
  <c r="AH22" i="1"/>
  <c r="AB15" i="1"/>
  <c r="AC15" i="1"/>
  <c r="AD15" i="1"/>
  <c r="AE15" i="1" s="1"/>
  <c r="AF15" i="1" s="1"/>
  <c r="AG15" i="1" s="1"/>
  <c r="AH15" i="1" s="1"/>
  <c r="AI15" i="1" s="1"/>
  <c r="AF22" i="1"/>
  <c r="AI24" i="1"/>
  <c r="AH24" i="1"/>
  <c r="AG24" i="1"/>
  <c r="AF24" i="1"/>
  <c r="AE24" i="1"/>
  <c r="AD24" i="1"/>
  <c r="AC24" i="1"/>
  <c r="AB24" i="1"/>
  <c r="AG22" i="1"/>
  <c r="AC22" i="1"/>
  <c r="AI21" i="1"/>
  <c r="AH21" i="1"/>
  <c r="AG21" i="1"/>
  <c r="AF21" i="1"/>
  <c r="AE21" i="1"/>
  <c r="AD21" i="1"/>
  <c r="AC21" i="1"/>
  <c r="AB21" i="1"/>
  <c r="AI20" i="1"/>
  <c r="AH20" i="1"/>
  <c r="AG20" i="1"/>
  <c r="AF20" i="1"/>
  <c r="AE20" i="1"/>
  <c r="AD20" i="1"/>
  <c r="AC20" i="1"/>
  <c r="AB20" i="1"/>
  <c r="AI19" i="1"/>
  <c r="AH19" i="1"/>
  <c r="AG19" i="1"/>
  <c r="AF19" i="1"/>
  <c r="AE19" i="1"/>
  <c r="AD19" i="1"/>
  <c r="AC19" i="1"/>
  <c r="AB19" i="1"/>
  <c r="AI18" i="1"/>
  <c r="AH18" i="1"/>
  <c r="AG18" i="1"/>
  <c r="AF18" i="1"/>
  <c r="AE18" i="1"/>
  <c r="AD18" i="1"/>
  <c r="AC18" i="1"/>
  <c r="AB18" i="1"/>
  <c r="AC14" i="1"/>
  <c r="AD14" i="1" s="1"/>
  <c r="AE14" i="1" s="1"/>
  <c r="AF14" i="1" s="1"/>
  <c r="AG14" i="1" s="1"/>
  <c r="AH14" i="1" s="1"/>
  <c r="AI14" i="1" s="1"/>
  <c r="AD13" i="1"/>
  <c r="AE13" i="1" s="1"/>
  <c r="AF13" i="1" s="1"/>
  <c r="AG13" i="1" s="1"/>
  <c r="AH13" i="1" s="1"/>
  <c r="AI13" i="1" s="1"/>
  <c r="AC13" i="1"/>
  <c r="AC12" i="1"/>
  <c r="AD12" i="1" s="1"/>
  <c r="AE12" i="1" s="1"/>
  <c r="AF12" i="1" s="1"/>
  <c r="AG12" i="1" s="1"/>
  <c r="AH12" i="1" s="1"/>
  <c r="AI12" i="1" s="1"/>
  <c r="AC11" i="1"/>
  <c r="AD11" i="1" s="1"/>
  <c r="AE11" i="1" s="1"/>
  <c r="AF11" i="1" s="1"/>
  <c r="AG11" i="1" s="1"/>
  <c r="AH11" i="1" s="1"/>
  <c r="AI11" i="1" s="1"/>
  <c r="AC10" i="1"/>
  <c r="AD10" i="1" s="1"/>
  <c r="AE10" i="1" s="1"/>
  <c r="AF10" i="1" s="1"/>
  <c r="AG10" i="1" s="1"/>
  <c r="AH10" i="1" s="1"/>
  <c r="AI10" i="1" s="1"/>
  <c r="AD9" i="1"/>
  <c r="AE9" i="1" s="1"/>
  <c r="AF9" i="1" s="1"/>
  <c r="AG9" i="1" s="1"/>
  <c r="AH9" i="1" s="1"/>
  <c r="AI9" i="1" s="1"/>
  <c r="AC9" i="1"/>
  <c r="AC8" i="1"/>
  <c r="AD8" i="1" s="1"/>
  <c r="AE8" i="1" s="1"/>
  <c r="AF8" i="1" s="1"/>
  <c r="AG8" i="1" s="1"/>
  <c r="AH8" i="1" s="1"/>
  <c r="AI8" i="1" s="1"/>
  <c r="AC7" i="1"/>
  <c r="AD7" i="1" s="1"/>
  <c r="AE7" i="1" s="1"/>
  <c r="AF7" i="1" s="1"/>
  <c r="AG7" i="1" s="1"/>
  <c r="AH7" i="1" s="1"/>
  <c r="AI7" i="1" s="1"/>
  <c r="AC6" i="1"/>
  <c r="AD6" i="1" s="1"/>
  <c r="AE6" i="1" s="1"/>
  <c r="AF6" i="1" s="1"/>
  <c r="AG6" i="1" s="1"/>
  <c r="AH6" i="1" s="1"/>
  <c r="AI6" i="1" s="1"/>
  <c r="AD5" i="1"/>
  <c r="AE5" i="1" s="1"/>
  <c r="AF5" i="1" s="1"/>
  <c r="AG5" i="1" s="1"/>
  <c r="AH5" i="1" s="1"/>
  <c r="AI5" i="1" s="1"/>
  <c r="AC5" i="1"/>
  <c r="AB14" i="1"/>
  <c r="AB13" i="1"/>
  <c r="AB12" i="1"/>
  <c r="AB11" i="1"/>
  <c r="AB10" i="1"/>
  <c r="AB9" i="1"/>
  <c r="AB8" i="1"/>
  <c r="AB7" i="1"/>
  <c r="AB6" i="1"/>
  <c r="AB5" i="1"/>
  <c r="AC4" i="1"/>
  <c r="AD4" i="1" s="1"/>
  <c r="AE4" i="1" s="1"/>
  <c r="AF4" i="1" s="1"/>
  <c r="AG4" i="1" s="1"/>
  <c r="AH4" i="1" s="1"/>
  <c r="AI4" i="1" s="1"/>
  <c r="AB4" i="1"/>
  <c r="AA24" i="1"/>
  <c r="Z24" i="1"/>
  <c r="Y24" i="1"/>
  <c r="X24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W21" i="1"/>
  <c r="W20" i="1"/>
  <c r="W19" i="1"/>
  <c r="W18" i="1"/>
  <c r="AA7" i="1"/>
  <c r="Z7" i="1"/>
  <c r="Y7" i="1"/>
  <c r="X7" i="1"/>
  <c r="AA6" i="1"/>
  <c r="Z6" i="1"/>
  <c r="Y6" i="1"/>
  <c r="X6" i="1"/>
  <c r="W7" i="1"/>
  <c r="W6" i="1"/>
  <c r="Z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G24" i="1"/>
  <c r="H24" i="1"/>
  <c r="I24" i="1"/>
  <c r="J24" i="1"/>
  <c r="K24" i="1"/>
  <c r="D6" i="1"/>
  <c r="C6" i="1"/>
  <c r="E6" i="1"/>
  <c r="E18" i="1" s="1"/>
  <c r="F6" i="1"/>
  <c r="F18" i="1" s="1"/>
  <c r="G6" i="1"/>
  <c r="C7" i="1"/>
  <c r="D7" i="1"/>
  <c r="E7" i="1"/>
  <c r="F7" i="1"/>
  <c r="G7" i="1"/>
  <c r="L41" i="1"/>
  <c r="L43" i="1" s="1"/>
  <c r="L36" i="1"/>
  <c r="I7" i="1"/>
  <c r="H6" i="1"/>
  <c r="H18" i="1" s="1"/>
  <c r="I6" i="1"/>
  <c r="I18" i="1" s="1"/>
  <c r="H7" i="1"/>
  <c r="J7" i="1"/>
  <c r="J6" i="1"/>
  <c r="J18" i="1" s="1"/>
  <c r="AE22" i="1" l="1"/>
  <c r="AA10" i="1"/>
  <c r="Y10" i="1"/>
  <c r="X10" i="1"/>
  <c r="Z10" i="1"/>
  <c r="W10" i="1"/>
  <c r="W12" i="1"/>
  <c r="D10" i="1"/>
  <c r="D12" i="1" s="1"/>
  <c r="E10" i="1"/>
  <c r="E19" i="1" s="1"/>
  <c r="G10" i="1"/>
  <c r="G19" i="1" s="1"/>
  <c r="C10" i="1"/>
  <c r="C12" i="1" s="1"/>
  <c r="F10" i="1"/>
  <c r="F12" i="1" s="1"/>
  <c r="F14" i="1" s="1"/>
  <c r="D18" i="1"/>
  <c r="G18" i="1"/>
  <c r="C18" i="1"/>
  <c r="L44" i="1"/>
  <c r="L45" i="1" s="1"/>
  <c r="J10" i="1"/>
  <c r="J19" i="1" s="1"/>
  <c r="I10" i="1"/>
  <c r="I12" i="1" s="1"/>
  <c r="H10" i="1"/>
  <c r="H19" i="1" s="1"/>
  <c r="Y12" i="1" l="1"/>
  <c r="AA12" i="1"/>
  <c r="Z12" i="1"/>
  <c r="X12" i="1"/>
  <c r="W14" i="1"/>
  <c r="D19" i="1"/>
  <c r="E12" i="1"/>
  <c r="C19" i="1"/>
  <c r="G12" i="1"/>
  <c r="G21" i="1" s="1"/>
  <c r="J12" i="1"/>
  <c r="J21" i="1" s="1"/>
  <c r="F19" i="1"/>
  <c r="F21" i="1"/>
  <c r="F20" i="1"/>
  <c r="F16" i="1"/>
  <c r="D14" i="1"/>
  <c r="D21" i="1"/>
  <c r="C21" i="1"/>
  <c r="C14" i="1"/>
  <c r="I19" i="1"/>
  <c r="H12" i="1"/>
  <c r="H21" i="1" s="1"/>
  <c r="I14" i="1"/>
  <c r="I21" i="1"/>
  <c r="Z14" i="1" l="1"/>
  <c r="Y14" i="1"/>
  <c r="X14" i="1"/>
  <c r="AA14" i="1"/>
  <c r="W16" i="1"/>
  <c r="J14" i="1"/>
  <c r="J20" i="1" s="1"/>
  <c r="G14" i="1"/>
  <c r="G20" i="1" s="1"/>
  <c r="E14" i="1"/>
  <c r="E21" i="1"/>
  <c r="C20" i="1"/>
  <c r="C16" i="1"/>
  <c r="D16" i="1"/>
  <c r="D20" i="1"/>
  <c r="H14" i="1"/>
  <c r="H20" i="1" s="1"/>
  <c r="I16" i="1"/>
  <c r="I20" i="1"/>
  <c r="AA16" i="1" l="1"/>
  <c r="Y16" i="1"/>
  <c r="X16" i="1"/>
  <c r="Z16" i="1"/>
  <c r="G16" i="1"/>
  <c r="G22" i="1" s="1"/>
  <c r="J16" i="1"/>
  <c r="J22" i="1" s="1"/>
  <c r="D22" i="1"/>
  <c r="E20" i="1"/>
  <c r="E16" i="1"/>
  <c r="H16" i="1"/>
  <c r="H22" i="1" s="1"/>
  <c r="AB22" i="1" l="1"/>
  <c r="AA22" i="1"/>
  <c r="I22" i="1"/>
  <c r="F22" i="1"/>
  <c r="E22" i="1"/>
  <c r="K6" i="1" l="1"/>
  <c r="K7" i="1"/>
  <c r="K18" i="1" l="1"/>
  <c r="K10" i="1"/>
  <c r="K19" i="1" l="1"/>
  <c r="K12" i="1"/>
  <c r="K14" i="1" l="1"/>
  <c r="K21" i="1"/>
  <c r="K20" i="1" l="1"/>
  <c r="K16" i="1"/>
  <c r="K22" i="1" l="1"/>
</calcChain>
</file>

<file path=xl/sharedStrings.xml><?xml version="1.0" encoding="utf-8"?>
<sst xmlns="http://schemas.openxmlformats.org/spreadsheetml/2006/main" count="58" uniqueCount="58">
  <si>
    <t>Revenue</t>
  </si>
  <si>
    <t>COGS</t>
  </si>
  <si>
    <t>Operating Expenses</t>
  </si>
  <si>
    <t xml:space="preserve">  R&amp;D</t>
  </si>
  <si>
    <t xml:space="preserve">  SG&amp;A</t>
  </si>
  <si>
    <t>Gross Profit</t>
  </si>
  <si>
    <t>Operating Profits</t>
  </si>
  <si>
    <t>Interest income/expense</t>
  </si>
  <si>
    <t>Pretax income</t>
  </si>
  <si>
    <t>Taxes</t>
  </si>
  <si>
    <t>Net Income</t>
  </si>
  <si>
    <t>Q422</t>
  </si>
  <si>
    <t>Q122</t>
  </si>
  <si>
    <t>Q222</t>
  </si>
  <si>
    <t>Q322</t>
  </si>
  <si>
    <t>Q123</t>
  </si>
  <si>
    <t>Q223</t>
  </si>
  <si>
    <t>Q323</t>
  </si>
  <si>
    <t>Q423</t>
  </si>
  <si>
    <t>Q124</t>
  </si>
  <si>
    <t>Q224</t>
  </si>
  <si>
    <t>Shares</t>
  </si>
  <si>
    <t>EPS</t>
  </si>
  <si>
    <t>Gross Margin %</t>
  </si>
  <si>
    <t>Net Margin %</t>
  </si>
  <si>
    <t>Operating Margin %</t>
  </si>
  <si>
    <t>Tax Rate %</t>
  </si>
  <si>
    <t>Revenue Y/Y</t>
  </si>
  <si>
    <t>Net Cash</t>
  </si>
  <si>
    <t>Cash</t>
  </si>
  <si>
    <t>A/R</t>
  </si>
  <si>
    <t>Inventories</t>
  </si>
  <si>
    <t>Vendor NTR</t>
  </si>
  <si>
    <t>PP&amp;E</t>
  </si>
  <si>
    <t>Goodwill+Intangibles</t>
  </si>
  <si>
    <t>ONCA</t>
  </si>
  <si>
    <t>Assets</t>
  </si>
  <si>
    <t>A/P</t>
  </si>
  <si>
    <t>D/R</t>
  </si>
  <si>
    <t>Debt</t>
  </si>
  <si>
    <t>ONCL</t>
  </si>
  <si>
    <t>Liabilities</t>
  </si>
  <si>
    <t>S/E</t>
  </si>
  <si>
    <t>L+S/E</t>
  </si>
  <si>
    <t>Balance Sheet</t>
  </si>
  <si>
    <t>OCA</t>
  </si>
  <si>
    <t>OCL</t>
  </si>
  <si>
    <t>lol</t>
  </si>
  <si>
    <t>Income Statament</t>
  </si>
  <si>
    <t>Q421</t>
  </si>
  <si>
    <t>Q420</t>
  </si>
  <si>
    <t>Q121</t>
  </si>
  <si>
    <t>Q221</t>
  </si>
  <si>
    <t>Q321</t>
  </si>
  <si>
    <t>Q324</t>
  </si>
  <si>
    <t>Q424</t>
  </si>
  <si>
    <t>Q125</t>
  </si>
  <si>
    <t>EPS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</si>
</sst>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2" xfId="0" applyFont="1" applyBorder="1"/>
    <xf numFmtId="9" fontId="0" fillId="0" borderId="0" xfId="1" applyFont="1"/>
    <xf numFmtId="4" fontId="0" fillId="0" borderId="0" xfId="0" applyNumberFormat="1"/>
    <xf numFmtId="3" fontId="0" fillId="0" borderId="2" xfId="0" applyNumberFormat="1" applyBorder="1"/>
    <xf numFmtId="3" fontId="4" fillId="0" borderId="2" xfId="0" applyNumberFormat="1" applyFont="1" applyBorder="1"/>
    <xf numFmtId="4" fontId="0" fillId="0" borderId="2" xfId="0" applyNumberFormat="1" applyBorder="1"/>
    <xf numFmtId="9" fontId="0" fillId="0" borderId="2" xfId="1" applyFont="1" applyBorder="1"/>
    <xf numFmtId="3" fontId="2" fillId="0" borderId="2" xfId="0" applyNumberFormat="1" applyFont="1" applyBorder="1"/>
    <xf numFmtId="0" fontId="0" fillId="0" borderId="0" xfId="0" applyBorder="1"/>
    <xf numFmtId="9" fontId="0" fillId="0" borderId="0" xfId="1" applyFont="1" applyBorder="1"/>
    <xf numFmtId="0" fontId="0" fillId="0" borderId="0" xfId="0" applyAlignment="1">
      <alignment horizontal="right"/>
    </xf>
    <xf numFmtId="0" fontId="5" fillId="0" borderId="3" xfId="0" applyFont="1" applyFill="1" applyBorder="1"/>
    <xf numFmtId="0" fontId="5" fillId="0" borderId="3" xfId="0" applyFont="1" applyBorder="1"/>
    <xf numFmtId="3" fontId="0" fillId="0" borderId="0" xfId="0" applyNumberFormat="1" applyBorder="1"/>
    <xf numFmtId="4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Border="1"/>
    <xf numFmtId="10" fontId="0" fillId="0" borderId="0" xfId="0" applyNumberFormat="1"/>
    <xf numFmtId="10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5"/>
  <sheetViews>
    <sheetView tabSelected="1" topLeftCell="A13" workbookViewId="0">
      <pane xSplit="2" topLeftCell="D1" activePane="topRight" state="frozen"/>
      <selection pane="topRight" activeCell="L27" sqref="L27"/>
    </sheetView>
  </sheetViews>
  <sheetFormatPr defaultRowHeight="15" x14ac:dyDescent="0.25"/>
  <cols>
    <col min="1" max="1" width="8.42578125" customWidth="1"/>
    <col min="2" max="2" width="23.85546875" customWidth="1"/>
    <col min="3" max="5" width="9.140625" customWidth="1"/>
    <col min="6" max="6" width="11" style="15" customWidth="1"/>
    <col min="7" max="7" width="9.140625" customWidth="1"/>
    <col min="13" max="13" width="13.28515625" bestFit="1" customWidth="1"/>
  </cols>
  <sheetData>
    <row r="1" spans="1:37" x14ac:dyDescent="0.25">
      <c r="B1" s="4"/>
      <c r="G1" s="4"/>
      <c r="Z1" s="15"/>
      <c r="AA1" s="4"/>
    </row>
    <row r="2" spans="1:37" x14ac:dyDescent="0.25">
      <c r="B2" s="4"/>
      <c r="G2" s="4"/>
      <c r="H2" s="15"/>
      <c r="Z2" s="15"/>
      <c r="AA2" s="4"/>
    </row>
    <row r="3" spans="1:37" ht="18.75" x14ac:dyDescent="0.3">
      <c r="A3" s="3"/>
      <c r="B3" s="19" t="s">
        <v>48</v>
      </c>
      <c r="C3" s="3" t="s">
        <v>50</v>
      </c>
      <c r="D3" s="3" t="s">
        <v>51</v>
      </c>
      <c r="E3" s="3" t="s">
        <v>52</v>
      </c>
      <c r="F3" s="3" t="s">
        <v>53</v>
      </c>
      <c r="G3" s="5" t="s">
        <v>49</v>
      </c>
      <c r="H3" s="3" t="s">
        <v>12</v>
      </c>
      <c r="I3" s="3" t="s">
        <v>13</v>
      </c>
      <c r="J3" s="3" t="s">
        <v>14</v>
      </c>
      <c r="K3" s="5" t="s">
        <v>11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54</v>
      </c>
      <c r="S3" s="3" t="s">
        <v>55</v>
      </c>
      <c r="T3" s="3" t="s">
        <v>56</v>
      </c>
      <c r="U3" s="3"/>
      <c r="V3" s="3"/>
      <c r="W3" s="3">
        <v>2018</v>
      </c>
      <c r="X3" s="3">
        <v>2019</v>
      </c>
      <c r="Y3" s="3">
        <v>2020</v>
      </c>
      <c r="Z3" s="3">
        <f>+Y3+1</f>
        <v>2021</v>
      </c>
      <c r="AA3" s="5">
        <f t="shared" ref="AA3:AK3" si="0">+Z3+1</f>
        <v>2022</v>
      </c>
      <c r="AB3" s="3">
        <f t="shared" si="0"/>
        <v>2023</v>
      </c>
      <c r="AC3" s="3">
        <f t="shared" si="0"/>
        <v>2024</v>
      </c>
      <c r="AD3" s="3">
        <f t="shared" si="0"/>
        <v>2025</v>
      </c>
      <c r="AE3" s="3">
        <f t="shared" si="0"/>
        <v>2026</v>
      </c>
      <c r="AF3" s="3">
        <f t="shared" si="0"/>
        <v>2027</v>
      </c>
      <c r="AG3" s="3">
        <f t="shared" si="0"/>
        <v>2028</v>
      </c>
      <c r="AH3" s="3">
        <f t="shared" si="0"/>
        <v>2029</v>
      </c>
      <c r="AI3" s="3">
        <f t="shared" si="0"/>
        <v>2030</v>
      </c>
      <c r="AJ3" s="3">
        <f t="shared" si="0"/>
        <v>2031</v>
      </c>
      <c r="AK3" s="3">
        <f t="shared" si="0"/>
        <v>2032</v>
      </c>
    </row>
    <row r="4" spans="1:37" x14ac:dyDescent="0.25">
      <c r="B4" s="6" t="s">
        <v>0</v>
      </c>
      <c r="C4" s="22">
        <v>64698</v>
      </c>
      <c r="D4" s="22">
        <v>111439</v>
      </c>
      <c r="E4" s="22">
        <v>89584</v>
      </c>
      <c r="F4" s="22">
        <v>81434</v>
      </c>
      <c r="G4" s="14">
        <v>83360</v>
      </c>
      <c r="H4" s="22">
        <v>123945</v>
      </c>
      <c r="I4" s="22">
        <v>97278</v>
      </c>
      <c r="J4" s="22">
        <v>82959</v>
      </c>
      <c r="K4" s="14">
        <v>90146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>
        <v>265595</v>
      </c>
      <c r="X4" s="22">
        <v>260174</v>
      </c>
      <c r="Y4" s="22">
        <v>274515</v>
      </c>
      <c r="Z4" s="23">
        <v>365817</v>
      </c>
      <c r="AA4" s="14">
        <v>394328</v>
      </c>
      <c r="AB4" s="2">
        <f>+AA4*1.04</f>
        <v>410101.12</v>
      </c>
      <c r="AC4" s="2">
        <f t="shared" ref="AC4:AI4" si="1">+AB4*1.04</f>
        <v>426505.16480000003</v>
      </c>
      <c r="AD4" s="2">
        <f t="shared" si="1"/>
        <v>443565.37139200006</v>
      </c>
      <c r="AE4" s="2">
        <f t="shared" si="1"/>
        <v>461307.98624768009</v>
      </c>
      <c r="AF4" s="2">
        <f t="shared" si="1"/>
        <v>479760.30569758732</v>
      </c>
      <c r="AG4" s="2">
        <f t="shared" si="1"/>
        <v>498950.71792549081</v>
      </c>
      <c r="AH4" s="2">
        <f t="shared" si="1"/>
        <v>518908.74664251046</v>
      </c>
      <c r="AI4" s="2">
        <f t="shared" si="1"/>
        <v>539665.09650821087</v>
      </c>
      <c r="AJ4" s="2"/>
      <c r="AK4" s="2"/>
    </row>
    <row r="5" spans="1:37" x14ac:dyDescent="0.25">
      <c r="B5" s="4" t="s">
        <v>1</v>
      </c>
      <c r="C5" s="2">
        <v>40009</v>
      </c>
      <c r="D5" s="2">
        <v>67111</v>
      </c>
      <c r="E5" s="2">
        <v>51505</v>
      </c>
      <c r="F5" s="2">
        <v>46179</v>
      </c>
      <c r="G5" s="10">
        <v>48186</v>
      </c>
      <c r="H5" s="2">
        <v>69702</v>
      </c>
      <c r="I5" s="2">
        <v>54719</v>
      </c>
      <c r="J5" s="2">
        <v>47074</v>
      </c>
      <c r="K5" s="10">
        <v>52051</v>
      </c>
      <c r="W5" s="2">
        <v>163756</v>
      </c>
      <c r="X5" s="2">
        <v>161782</v>
      </c>
      <c r="Y5" s="2">
        <v>169559</v>
      </c>
      <c r="Z5" s="20">
        <v>212981</v>
      </c>
      <c r="AA5" s="10">
        <v>223546</v>
      </c>
      <c r="AB5" s="2">
        <f t="shared" ref="AB5:AI15" si="2">+AA5*1.04</f>
        <v>232487.84</v>
      </c>
      <c r="AC5" s="2">
        <f t="shared" si="2"/>
        <v>241787.3536</v>
      </c>
      <c r="AD5" s="2">
        <f t="shared" si="2"/>
        <v>251458.847744</v>
      </c>
      <c r="AE5" s="2">
        <f t="shared" si="2"/>
        <v>261517.20165376001</v>
      </c>
      <c r="AF5" s="2">
        <f t="shared" si="2"/>
        <v>271977.8897199104</v>
      </c>
      <c r="AG5" s="2">
        <f t="shared" si="2"/>
        <v>282857.00530870684</v>
      </c>
      <c r="AH5" s="2">
        <f t="shared" si="2"/>
        <v>294171.28552105511</v>
      </c>
      <c r="AI5" s="2">
        <f t="shared" si="2"/>
        <v>305938.13694189733</v>
      </c>
      <c r="AJ5" s="2"/>
      <c r="AK5" s="2"/>
    </row>
    <row r="6" spans="1:37" x14ac:dyDescent="0.25">
      <c r="B6" s="4" t="s">
        <v>5</v>
      </c>
      <c r="C6" s="2">
        <f>C4-C5</f>
        <v>24689</v>
      </c>
      <c r="D6" s="2">
        <f t="shared" ref="D6:E6" si="3">D4-D5</f>
        <v>44328</v>
      </c>
      <c r="E6" s="2">
        <f t="shared" si="3"/>
        <v>38079</v>
      </c>
      <c r="F6" s="2">
        <f t="shared" ref="F6" si="4">F4-F5</f>
        <v>35255</v>
      </c>
      <c r="G6" s="10">
        <f t="shared" ref="G6" si="5">G4-G5</f>
        <v>35174</v>
      </c>
      <c r="H6" s="2">
        <f t="shared" ref="H6:I6" si="6">H4-H5</f>
        <v>54243</v>
      </c>
      <c r="I6" s="2">
        <f t="shared" si="6"/>
        <v>42559</v>
      </c>
      <c r="J6" s="2">
        <f>J4-J5</f>
        <v>35885</v>
      </c>
      <c r="K6" s="10">
        <f>K4-K5</f>
        <v>38095</v>
      </c>
      <c r="W6" s="2">
        <f>W4-W5</f>
        <v>101839</v>
      </c>
      <c r="X6" s="2">
        <f t="shared" ref="X6:AA6" si="7">X4-X5</f>
        <v>98392</v>
      </c>
      <c r="Y6" s="2">
        <f t="shared" si="7"/>
        <v>104956</v>
      </c>
      <c r="Z6" s="20">
        <f t="shared" si="7"/>
        <v>152836</v>
      </c>
      <c r="AA6" s="10">
        <f t="shared" si="7"/>
        <v>170782</v>
      </c>
      <c r="AB6" s="2">
        <f t="shared" si="2"/>
        <v>177613.28</v>
      </c>
      <c r="AC6" s="2">
        <f t="shared" si="2"/>
        <v>184717.8112</v>
      </c>
      <c r="AD6" s="2">
        <f t="shared" si="2"/>
        <v>192106.523648</v>
      </c>
      <c r="AE6" s="2">
        <f t="shared" si="2"/>
        <v>199790.78459392002</v>
      </c>
      <c r="AF6" s="2">
        <f t="shared" si="2"/>
        <v>207782.41597767684</v>
      </c>
      <c r="AG6" s="2">
        <f t="shared" si="2"/>
        <v>216093.71261678392</v>
      </c>
      <c r="AH6" s="2">
        <f t="shared" si="2"/>
        <v>224737.46112145527</v>
      </c>
      <c r="AI6" s="2">
        <f t="shared" si="2"/>
        <v>233726.95956631348</v>
      </c>
      <c r="AJ6" s="2"/>
      <c r="AK6" s="2"/>
    </row>
    <row r="7" spans="1:37" x14ac:dyDescent="0.25">
      <c r="B7" s="6" t="s">
        <v>2</v>
      </c>
      <c r="C7" s="22">
        <f t="shared" ref="C7" si="8">+C8+C9</f>
        <v>9914</v>
      </c>
      <c r="D7" s="22">
        <f t="shared" ref="D7" si="9">+D8+D9</f>
        <v>10794</v>
      </c>
      <c r="E7" s="22">
        <f t="shared" ref="E7" si="10">+E8+E9</f>
        <v>10576</v>
      </c>
      <c r="F7" s="22">
        <f t="shared" ref="F7" si="11">+F8+F9</f>
        <v>11129</v>
      </c>
      <c r="G7" s="14">
        <f t="shared" ref="G7" si="12">+G8+G9</f>
        <v>11388</v>
      </c>
      <c r="H7" s="22">
        <f t="shared" ref="H7" si="13">+H8+H9</f>
        <v>12755</v>
      </c>
      <c r="I7" s="22">
        <f>+I8+I9</f>
        <v>12580</v>
      </c>
      <c r="J7" s="22">
        <f>+J8+J9</f>
        <v>12809</v>
      </c>
      <c r="K7" s="14">
        <f>K8+K9</f>
        <v>13201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>
        <f>+W8+W9</f>
        <v>30941</v>
      </c>
      <c r="X7" s="22">
        <f t="shared" ref="X7:AA7" si="14">+X8+X9</f>
        <v>34462</v>
      </c>
      <c r="Y7" s="22">
        <f t="shared" si="14"/>
        <v>38668</v>
      </c>
      <c r="Z7" s="23">
        <f t="shared" si="14"/>
        <v>43887</v>
      </c>
      <c r="AA7" s="14">
        <f t="shared" si="14"/>
        <v>51345</v>
      </c>
      <c r="AB7" s="2">
        <f t="shared" si="2"/>
        <v>53398.8</v>
      </c>
      <c r="AC7" s="2">
        <f t="shared" si="2"/>
        <v>55534.752000000008</v>
      </c>
      <c r="AD7" s="2">
        <f t="shared" si="2"/>
        <v>57756.142080000012</v>
      </c>
      <c r="AE7" s="2">
        <f t="shared" si="2"/>
        <v>60066.387763200015</v>
      </c>
      <c r="AF7" s="2">
        <f t="shared" si="2"/>
        <v>62469.043273728021</v>
      </c>
      <c r="AG7" s="2">
        <f t="shared" si="2"/>
        <v>64967.805004677146</v>
      </c>
      <c r="AH7" s="2">
        <f t="shared" si="2"/>
        <v>67566.517204864227</v>
      </c>
      <c r="AI7" s="2">
        <f t="shared" si="2"/>
        <v>70269.177893058804</v>
      </c>
      <c r="AJ7" s="2"/>
      <c r="AK7" s="2"/>
    </row>
    <row r="8" spans="1:37" x14ac:dyDescent="0.25">
      <c r="B8" s="4" t="s">
        <v>3</v>
      </c>
      <c r="C8" s="2">
        <v>4978</v>
      </c>
      <c r="D8" s="2">
        <v>5163</v>
      </c>
      <c r="E8" s="2">
        <v>5262</v>
      </c>
      <c r="F8" s="2">
        <v>5717</v>
      </c>
      <c r="G8" s="10">
        <v>5772</v>
      </c>
      <c r="H8" s="2">
        <v>6306</v>
      </c>
      <c r="I8" s="2">
        <v>6387</v>
      </c>
      <c r="J8" s="2">
        <v>6797</v>
      </c>
      <c r="K8" s="10">
        <v>6761</v>
      </c>
      <c r="W8" s="2">
        <v>14236</v>
      </c>
      <c r="X8" s="2">
        <v>16217</v>
      </c>
      <c r="Y8" s="2">
        <v>18752</v>
      </c>
      <c r="Z8" s="20">
        <v>21914</v>
      </c>
      <c r="AA8" s="10">
        <v>26251</v>
      </c>
      <c r="AB8" s="2">
        <f t="shared" si="2"/>
        <v>27301.040000000001</v>
      </c>
      <c r="AC8" s="2">
        <f t="shared" si="2"/>
        <v>28393.081600000001</v>
      </c>
      <c r="AD8" s="2">
        <f t="shared" si="2"/>
        <v>29528.804864000002</v>
      </c>
      <c r="AE8" s="2">
        <f t="shared" si="2"/>
        <v>30709.957058560001</v>
      </c>
      <c r="AF8" s="2">
        <f t="shared" si="2"/>
        <v>31938.355340902403</v>
      </c>
      <c r="AG8" s="2">
        <f t="shared" si="2"/>
        <v>33215.889554538502</v>
      </c>
      <c r="AH8" s="2">
        <f t="shared" si="2"/>
        <v>34544.52513672004</v>
      </c>
      <c r="AI8" s="2">
        <f t="shared" si="2"/>
        <v>35926.306142188841</v>
      </c>
      <c r="AJ8" s="2"/>
      <c r="AK8" s="2"/>
    </row>
    <row r="9" spans="1:37" x14ac:dyDescent="0.25">
      <c r="B9" s="7" t="s">
        <v>4</v>
      </c>
      <c r="C9" s="2">
        <v>4936</v>
      </c>
      <c r="D9" s="2">
        <v>5631</v>
      </c>
      <c r="E9" s="2">
        <v>5314</v>
      </c>
      <c r="F9" s="2">
        <v>5412</v>
      </c>
      <c r="G9" s="10">
        <v>5616</v>
      </c>
      <c r="H9" s="2">
        <v>6449</v>
      </c>
      <c r="I9" s="2">
        <v>6193</v>
      </c>
      <c r="J9" s="2">
        <v>6012</v>
      </c>
      <c r="K9" s="10">
        <v>6440</v>
      </c>
      <c r="W9" s="2">
        <v>16705</v>
      </c>
      <c r="X9" s="2">
        <v>18245</v>
      </c>
      <c r="Y9" s="2">
        <v>19916</v>
      </c>
      <c r="Z9" s="20">
        <v>21973</v>
      </c>
      <c r="AA9" s="10">
        <v>25094</v>
      </c>
      <c r="AB9" s="2">
        <f t="shared" si="2"/>
        <v>26097.760000000002</v>
      </c>
      <c r="AC9" s="2">
        <f t="shared" si="2"/>
        <v>27141.670400000003</v>
      </c>
      <c r="AD9" s="2">
        <f t="shared" si="2"/>
        <v>28227.337216000004</v>
      </c>
      <c r="AE9" s="2">
        <f t="shared" si="2"/>
        <v>29356.430704640006</v>
      </c>
      <c r="AF9" s="2">
        <f t="shared" si="2"/>
        <v>30530.687932825607</v>
      </c>
      <c r="AG9" s="2">
        <f t="shared" si="2"/>
        <v>31751.915450138633</v>
      </c>
      <c r="AH9" s="2">
        <f t="shared" si="2"/>
        <v>33021.99206814418</v>
      </c>
      <c r="AI9" s="2">
        <f t="shared" si="2"/>
        <v>34342.871750869948</v>
      </c>
      <c r="AJ9" s="2"/>
      <c r="AK9" s="2"/>
    </row>
    <row r="10" spans="1:37" x14ac:dyDescent="0.25">
      <c r="B10" s="6" t="s">
        <v>6</v>
      </c>
      <c r="C10" s="22">
        <f t="shared" ref="C10:F10" si="15">+C6-C7</f>
        <v>14775</v>
      </c>
      <c r="D10" s="22">
        <f>+D6-D7</f>
        <v>33534</v>
      </c>
      <c r="E10" s="22">
        <f t="shared" si="15"/>
        <v>27503</v>
      </c>
      <c r="F10" s="22">
        <f t="shared" si="15"/>
        <v>24126</v>
      </c>
      <c r="G10" s="14">
        <f>+G6-G7</f>
        <v>23786</v>
      </c>
      <c r="H10" s="22">
        <f t="shared" ref="H10" si="16">+H6-H7</f>
        <v>41488</v>
      </c>
      <c r="I10" s="22">
        <f>+I6-I7</f>
        <v>29979</v>
      </c>
      <c r="J10" s="22">
        <f>+J6-J7</f>
        <v>23076</v>
      </c>
      <c r="K10" s="14">
        <f>K6-K7</f>
        <v>24894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>
        <f t="shared" ref="W10" si="17">+W6-W7</f>
        <v>70898</v>
      </c>
      <c r="X10" s="22">
        <f t="shared" ref="X10:AA10" si="18">+X6-X7</f>
        <v>63930</v>
      </c>
      <c r="Y10" s="22">
        <f t="shared" si="18"/>
        <v>66288</v>
      </c>
      <c r="Z10" s="23">
        <f t="shared" si="18"/>
        <v>108949</v>
      </c>
      <c r="AA10" s="14">
        <f t="shared" si="18"/>
        <v>119437</v>
      </c>
      <c r="AB10" s="2">
        <f t="shared" si="2"/>
        <v>124214.48000000001</v>
      </c>
      <c r="AC10" s="2">
        <f t="shared" si="2"/>
        <v>129183.05920000002</v>
      </c>
      <c r="AD10" s="2">
        <f t="shared" si="2"/>
        <v>134350.38156800001</v>
      </c>
      <c r="AE10" s="2">
        <f t="shared" si="2"/>
        <v>139724.39683072001</v>
      </c>
      <c r="AF10" s="2">
        <f t="shared" si="2"/>
        <v>145313.37270394881</v>
      </c>
      <c r="AG10" s="2">
        <f t="shared" si="2"/>
        <v>151125.90761210676</v>
      </c>
      <c r="AH10" s="2">
        <f t="shared" si="2"/>
        <v>157170.94391659103</v>
      </c>
      <c r="AI10" s="2">
        <f t="shared" si="2"/>
        <v>163457.78167325468</v>
      </c>
      <c r="AJ10" s="2"/>
      <c r="AK10" s="2"/>
    </row>
    <row r="11" spans="1:37" x14ac:dyDescent="0.25">
      <c r="B11" s="7" t="s">
        <v>7</v>
      </c>
      <c r="C11" s="2">
        <v>126</v>
      </c>
      <c r="D11" s="2">
        <v>45</v>
      </c>
      <c r="E11" s="2">
        <v>508</v>
      </c>
      <c r="F11" s="2">
        <v>243</v>
      </c>
      <c r="G11" s="10">
        <v>-538</v>
      </c>
      <c r="H11" s="2">
        <v>-247</v>
      </c>
      <c r="I11" s="2">
        <v>160</v>
      </c>
      <c r="J11" s="2">
        <v>-10</v>
      </c>
      <c r="K11" s="10">
        <v>-237</v>
      </c>
      <c r="W11" s="2">
        <v>2005</v>
      </c>
      <c r="X11" s="2">
        <v>1807</v>
      </c>
      <c r="Y11" s="2">
        <v>803</v>
      </c>
      <c r="Z11" s="20">
        <v>258</v>
      </c>
      <c r="AA11" s="10">
        <v>-334</v>
      </c>
      <c r="AB11" s="2">
        <f t="shared" si="2"/>
        <v>-347.36</v>
      </c>
      <c r="AC11" s="2">
        <f t="shared" si="2"/>
        <v>-361.25440000000003</v>
      </c>
      <c r="AD11" s="2">
        <f t="shared" si="2"/>
        <v>-375.70457600000003</v>
      </c>
      <c r="AE11" s="2">
        <f t="shared" si="2"/>
        <v>-390.73275904000002</v>
      </c>
      <c r="AF11" s="2">
        <f t="shared" si="2"/>
        <v>-406.36206940160002</v>
      </c>
      <c r="AG11" s="2">
        <f t="shared" si="2"/>
        <v>-422.61655217766406</v>
      </c>
      <c r="AH11" s="2">
        <f t="shared" si="2"/>
        <v>-439.52121426477066</v>
      </c>
      <c r="AI11" s="2">
        <f t="shared" si="2"/>
        <v>-457.10206283536149</v>
      </c>
      <c r="AJ11" s="2"/>
      <c r="AK11" s="2"/>
    </row>
    <row r="12" spans="1:37" x14ac:dyDescent="0.25">
      <c r="B12" s="7" t="s">
        <v>8</v>
      </c>
      <c r="C12" s="2">
        <f t="shared" ref="C12" si="19">+C10+C11</f>
        <v>14901</v>
      </c>
      <c r="D12" s="2">
        <f>+D10+D11</f>
        <v>33579</v>
      </c>
      <c r="E12" s="2">
        <f t="shared" ref="E12" si="20">+E10+E11</f>
        <v>28011</v>
      </c>
      <c r="F12" s="2">
        <f t="shared" ref="F12" si="21">+F10+F11</f>
        <v>24369</v>
      </c>
      <c r="G12" s="10">
        <f t="shared" ref="G12" si="22">+G10+G11</f>
        <v>23248</v>
      </c>
      <c r="H12" s="2">
        <f t="shared" ref="H12" si="23">+H10+H11</f>
        <v>41241</v>
      </c>
      <c r="I12" s="2">
        <f>+I10+I11</f>
        <v>30139</v>
      </c>
      <c r="J12" s="2">
        <f>+J10+J11</f>
        <v>23066</v>
      </c>
      <c r="K12" s="10">
        <f>+K10+K11</f>
        <v>24657</v>
      </c>
      <c r="W12" s="2">
        <f t="shared" ref="W12" si="24">+W10+W11</f>
        <v>72903</v>
      </c>
      <c r="X12" s="2">
        <f t="shared" ref="X12" si="25">+X10+X11</f>
        <v>65737</v>
      </c>
      <c r="Y12" s="2">
        <f t="shared" ref="Y12" si="26">+Y10+Y11</f>
        <v>67091</v>
      </c>
      <c r="Z12" s="20">
        <f t="shared" ref="Z12" si="27">+Z10+Z11</f>
        <v>109207</v>
      </c>
      <c r="AA12" s="10">
        <f t="shared" ref="AA12" si="28">+AA10+AA11</f>
        <v>119103</v>
      </c>
      <c r="AB12" s="2">
        <f t="shared" si="2"/>
        <v>123867.12000000001</v>
      </c>
      <c r="AC12" s="2">
        <f t="shared" si="2"/>
        <v>128821.80480000001</v>
      </c>
      <c r="AD12" s="2">
        <f t="shared" si="2"/>
        <v>133974.67699200002</v>
      </c>
      <c r="AE12" s="2">
        <f t="shared" si="2"/>
        <v>139333.66407168002</v>
      </c>
      <c r="AF12" s="2">
        <f t="shared" si="2"/>
        <v>144907.01063454722</v>
      </c>
      <c r="AG12" s="2">
        <f t="shared" si="2"/>
        <v>150703.29105992912</v>
      </c>
      <c r="AH12" s="2">
        <f t="shared" si="2"/>
        <v>156731.42270232629</v>
      </c>
      <c r="AI12" s="2">
        <f t="shared" si="2"/>
        <v>163000.67961041935</v>
      </c>
      <c r="AJ12" s="2"/>
      <c r="AK12" s="2"/>
    </row>
    <row r="13" spans="1:37" x14ac:dyDescent="0.25">
      <c r="B13" s="7" t="s">
        <v>9</v>
      </c>
      <c r="C13" s="2">
        <v>-2228</v>
      </c>
      <c r="D13" s="2">
        <v>-4824</v>
      </c>
      <c r="E13" s="2">
        <v>-4381</v>
      </c>
      <c r="F13" s="2">
        <v>-2625</v>
      </c>
      <c r="G13" s="10">
        <v>-2697</v>
      </c>
      <c r="H13" s="2">
        <v>-6611</v>
      </c>
      <c r="I13" s="2">
        <v>-5129</v>
      </c>
      <c r="J13" s="2">
        <v>-3624</v>
      </c>
      <c r="K13" s="10">
        <v>-3936</v>
      </c>
      <c r="W13" s="2">
        <v>-13372</v>
      </c>
      <c r="X13" s="2">
        <v>-10481</v>
      </c>
      <c r="Y13" s="2">
        <v>-9680</v>
      </c>
      <c r="Z13" s="20">
        <v>-14527</v>
      </c>
      <c r="AA13" s="10">
        <v>-19300</v>
      </c>
      <c r="AB13" s="2">
        <f t="shared" si="2"/>
        <v>-20072</v>
      </c>
      <c r="AC13" s="2">
        <f t="shared" si="2"/>
        <v>-20874.88</v>
      </c>
      <c r="AD13" s="2">
        <f t="shared" si="2"/>
        <v>-21709.875200000002</v>
      </c>
      <c r="AE13" s="2">
        <f t="shared" si="2"/>
        <v>-22578.270208000002</v>
      </c>
      <c r="AF13" s="2">
        <f t="shared" si="2"/>
        <v>-23481.401016320004</v>
      </c>
      <c r="AG13" s="2">
        <f t="shared" si="2"/>
        <v>-24420.657056972806</v>
      </c>
      <c r="AH13" s="2">
        <f t="shared" si="2"/>
        <v>-25397.483339251721</v>
      </c>
      <c r="AI13" s="2">
        <f t="shared" si="2"/>
        <v>-26413.38267282179</v>
      </c>
      <c r="AJ13" s="2"/>
      <c r="AK13" s="2"/>
    </row>
    <row r="14" spans="1:37" x14ac:dyDescent="0.25">
      <c r="B14" s="6" t="s">
        <v>10</v>
      </c>
      <c r="C14" s="22">
        <f t="shared" ref="C14" si="29">+C12+C13</f>
        <v>12673</v>
      </c>
      <c r="D14" s="22">
        <f t="shared" ref="D14" si="30">+D12+D13</f>
        <v>28755</v>
      </c>
      <c r="E14" s="22">
        <f t="shared" ref="E14" si="31">+E12+E13</f>
        <v>23630</v>
      </c>
      <c r="F14" s="22">
        <f t="shared" ref="F14" si="32">+F12+F13</f>
        <v>21744</v>
      </c>
      <c r="G14" s="14">
        <f t="shared" ref="G14" si="33">+G12+G13</f>
        <v>20551</v>
      </c>
      <c r="H14" s="22">
        <f t="shared" ref="H14:I14" si="34">+H12+H13</f>
        <v>34630</v>
      </c>
      <c r="I14" s="22">
        <f t="shared" si="34"/>
        <v>25010</v>
      </c>
      <c r="J14" s="22">
        <f>+J12+J13</f>
        <v>19442</v>
      </c>
      <c r="K14" s="14">
        <f>+K12+K13</f>
        <v>20721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>
        <f t="shared" ref="W14" si="35">+W12+W13</f>
        <v>59531</v>
      </c>
      <c r="X14" s="22">
        <f t="shared" ref="X14" si="36">+X12+X13</f>
        <v>55256</v>
      </c>
      <c r="Y14" s="22">
        <f t="shared" ref="Y14" si="37">+Y12+Y13</f>
        <v>57411</v>
      </c>
      <c r="Z14" s="23">
        <f t="shared" ref="Z14" si="38">+Z12+Z13</f>
        <v>94680</v>
      </c>
      <c r="AA14" s="14">
        <f t="shared" ref="AA14" si="39">+AA12+AA13</f>
        <v>99803</v>
      </c>
      <c r="AB14" s="2">
        <f t="shared" si="2"/>
        <v>103795.12000000001</v>
      </c>
      <c r="AC14" s="2">
        <f t="shared" si="2"/>
        <v>107946.92480000001</v>
      </c>
      <c r="AD14" s="2">
        <f t="shared" si="2"/>
        <v>112264.80179200001</v>
      </c>
      <c r="AE14" s="2">
        <f t="shared" si="2"/>
        <v>116755.39386368002</v>
      </c>
      <c r="AF14" s="2">
        <f t="shared" si="2"/>
        <v>121425.60961822722</v>
      </c>
      <c r="AG14" s="2">
        <f t="shared" si="2"/>
        <v>126282.63400295631</v>
      </c>
      <c r="AH14" s="2">
        <f t="shared" si="2"/>
        <v>131333.93936307458</v>
      </c>
      <c r="AI14" s="2">
        <f t="shared" si="2"/>
        <v>136587.29693759757</v>
      </c>
      <c r="AJ14" s="2"/>
      <c r="AK14" s="2"/>
    </row>
    <row r="15" spans="1:37" x14ac:dyDescent="0.25">
      <c r="B15" s="4" t="s">
        <v>21</v>
      </c>
      <c r="C15" s="2">
        <v>17256</v>
      </c>
      <c r="D15" s="2">
        <v>17113</v>
      </c>
      <c r="E15" s="2">
        <v>16929</v>
      </c>
      <c r="F15" s="2">
        <v>16781</v>
      </c>
      <c r="G15" s="10">
        <v>16635</v>
      </c>
      <c r="H15" s="2">
        <v>16519</v>
      </c>
      <c r="I15" s="2">
        <v>16403</v>
      </c>
      <c r="J15" s="2">
        <v>16262</v>
      </c>
      <c r="K15" s="10">
        <v>16118</v>
      </c>
      <c r="W15" s="2">
        <v>5000</v>
      </c>
      <c r="X15" s="2">
        <v>18595</v>
      </c>
      <c r="Y15" s="2">
        <v>17528</v>
      </c>
      <c r="Z15" s="20">
        <v>16864</v>
      </c>
      <c r="AA15" s="10">
        <v>16325</v>
      </c>
      <c r="AB15" s="20">
        <f>+AA15*1.02</f>
        <v>16651.5</v>
      </c>
      <c r="AC15" s="2">
        <f t="shared" si="2"/>
        <v>17317.560000000001</v>
      </c>
      <c r="AD15" s="2">
        <f t="shared" si="2"/>
        <v>18010.262400000003</v>
      </c>
      <c r="AE15" s="2">
        <f t="shared" si="2"/>
        <v>18730.672896000004</v>
      </c>
      <c r="AF15" s="2">
        <f t="shared" si="2"/>
        <v>19479.899811840005</v>
      </c>
      <c r="AG15" s="2">
        <f t="shared" si="2"/>
        <v>20259.095804313605</v>
      </c>
      <c r="AH15" s="2">
        <f t="shared" si="2"/>
        <v>21069.45963648615</v>
      </c>
      <c r="AI15" s="2">
        <f t="shared" si="2"/>
        <v>21912.238021945595</v>
      </c>
      <c r="AJ15" s="2"/>
      <c r="AK15" s="2"/>
    </row>
    <row r="16" spans="1:37" x14ac:dyDescent="0.25">
      <c r="B16" s="4" t="s">
        <v>22</v>
      </c>
      <c r="C16" s="9">
        <f t="shared" ref="C16" si="40">C14/C15</f>
        <v>0.73441121928604547</v>
      </c>
      <c r="D16" s="9">
        <f t="shared" ref="D16" si="41">D14/D15</f>
        <v>1.6803015251563138</v>
      </c>
      <c r="E16" s="9">
        <f t="shared" ref="E16" si="42">E14/E15</f>
        <v>1.3958296414436766</v>
      </c>
      <c r="F16" s="9">
        <f t="shared" ref="F16" si="43">F14/F15</f>
        <v>1.2957511471306835</v>
      </c>
      <c r="G16" s="12">
        <f t="shared" ref="G16" si="44">G14/G15</f>
        <v>1.2354072738202584</v>
      </c>
      <c r="H16" s="9">
        <f t="shared" ref="H16:I16" si="45">H14/H15</f>
        <v>2.0963738725104424</v>
      </c>
      <c r="I16" s="9">
        <f t="shared" si="45"/>
        <v>1.5247210876059258</v>
      </c>
      <c r="J16" s="9">
        <f>J14/J15</f>
        <v>1.1955479030869511</v>
      </c>
      <c r="K16" s="12">
        <f>K14/K15</f>
        <v>1.2855813376349423</v>
      </c>
      <c r="W16" s="9">
        <f t="shared" ref="W16" si="46">W14/W15</f>
        <v>11.9062</v>
      </c>
      <c r="X16" s="9">
        <f t="shared" ref="X16" si="47">X14/X15</f>
        <v>2.9715514923366495</v>
      </c>
      <c r="Y16" s="9">
        <f t="shared" ref="Y16" si="48">Y14/Y15</f>
        <v>3.2753879507074397</v>
      </c>
      <c r="Z16" s="21">
        <f t="shared" ref="Z16" si="49">Z14/Z15</f>
        <v>5.6143263757115749</v>
      </c>
      <c r="AA16" s="12">
        <f t="shared" ref="AA16" si="50">AA14/AA15</f>
        <v>6.1135068912710571</v>
      </c>
      <c r="AB16" s="20"/>
      <c r="AC16" s="2"/>
      <c r="AD16" s="2"/>
      <c r="AE16" s="2"/>
      <c r="AF16" s="2"/>
      <c r="AG16" s="2"/>
      <c r="AH16" s="2"/>
      <c r="AI16" s="2"/>
      <c r="AJ16" s="2"/>
      <c r="AK16" s="2"/>
    </row>
    <row r="17" spans="2:35" x14ac:dyDescent="0.25">
      <c r="B17" s="4"/>
      <c r="F17"/>
      <c r="G17" s="4"/>
      <c r="K17" s="4"/>
      <c r="Z17" s="15"/>
      <c r="AA17" s="4"/>
    </row>
    <row r="18" spans="2:35" x14ac:dyDescent="0.25">
      <c r="B18" s="4" t="s">
        <v>23</v>
      </c>
      <c r="C18" s="8">
        <f t="shared" ref="C18:G18" si="51">C6/C4</f>
        <v>0.38160375900336951</v>
      </c>
      <c r="D18" s="8">
        <f t="shared" si="51"/>
        <v>0.39777815665969724</v>
      </c>
      <c r="E18" s="8">
        <f t="shared" si="51"/>
        <v>0.42506474370423292</v>
      </c>
      <c r="F18" s="8">
        <f t="shared" si="51"/>
        <v>0.43292727853230839</v>
      </c>
      <c r="G18" s="13">
        <f t="shared" si="51"/>
        <v>0.42195297504798462</v>
      </c>
      <c r="H18" s="8">
        <f t="shared" ref="H18:J18" si="52">H6/H4</f>
        <v>0.43763766186615033</v>
      </c>
      <c r="I18" s="8">
        <f t="shared" si="52"/>
        <v>0.43749871502292398</v>
      </c>
      <c r="J18" s="8">
        <f t="shared" si="52"/>
        <v>0.43256307332537758</v>
      </c>
      <c r="K18" s="13">
        <f>K6/K4</f>
        <v>0.4225922392563175</v>
      </c>
      <c r="W18" s="16">
        <f>W6/W4</f>
        <v>0.38343718820007905</v>
      </c>
      <c r="X18" s="16">
        <f t="shared" ref="X18:AA18" si="53">X6/X4</f>
        <v>0.37817768109034722</v>
      </c>
      <c r="Y18" s="16">
        <f t="shared" si="53"/>
        <v>0.38233247727810865</v>
      </c>
      <c r="Z18" s="16">
        <f t="shared" si="53"/>
        <v>0.41779359625167778</v>
      </c>
      <c r="AA18" s="13">
        <f t="shared" si="53"/>
        <v>0.43309630561360085</v>
      </c>
      <c r="AB18" s="16">
        <f t="shared" ref="AB18:AI18" si="54">AB6/AB4</f>
        <v>0.43309630561360085</v>
      </c>
      <c r="AC18" s="16">
        <f t="shared" si="54"/>
        <v>0.4330963056136008</v>
      </c>
      <c r="AD18" s="16">
        <f t="shared" si="54"/>
        <v>0.4330963056136008</v>
      </c>
      <c r="AE18" s="16">
        <f t="shared" si="54"/>
        <v>0.4330963056136008</v>
      </c>
      <c r="AF18" s="16">
        <f t="shared" si="54"/>
        <v>0.43309630561360085</v>
      </c>
      <c r="AG18" s="16">
        <f t="shared" si="54"/>
        <v>0.43309630561360085</v>
      </c>
      <c r="AH18" s="16">
        <f t="shared" si="54"/>
        <v>0.4330963056136008</v>
      </c>
      <c r="AI18" s="16">
        <f t="shared" si="54"/>
        <v>0.43309630561360085</v>
      </c>
    </row>
    <row r="19" spans="2:35" x14ac:dyDescent="0.25">
      <c r="B19" s="4" t="s">
        <v>25</v>
      </c>
      <c r="C19" s="8">
        <f t="shared" ref="C19:G19" si="55">C10/C4</f>
        <v>0.2283687285542057</v>
      </c>
      <c r="D19" s="8">
        <f t="shared" si="55"/>
        <v>0.30091799100853384</v>
      </c>
      <c r="E19" s="8">
        <f t="shared" si="55"/>
        <v>0.30700794784782998</v>
      </c>
      <c r="F19" s="8">
        <f t="shared" si="55"/>
        <v>0.29626445956234498</v>
      </c>
      <c r="G19" s="13">
        <f t="shared" si="55"/>
        <v>0.28534069097888676</v>
      </c>
      <c r="H19" s="8">
        <f t="shared" ref="H19:J19" si="56">H10/H4</f>
        <v>0.33472911371979508</v>
      </c>
      <c r="I19" s="8">
        <f t="shared" si="56"/>
        <v>0.30817862209338187</v>
      </c>
      <c r="J19" s="8">
        <f t="shared" si="56"/>
        <v>0.27816150146457891</v>
      </c>
      <c r="K19" s="13">
        <f>K10/K4</f>
        <v>0.27615202005635303</v>
      </c>
      <c r="W19" s="16">
        <f>W10/W4</f>
        <v>0.26694026619477024</v>
      </c>
      <c r="X19" s="16">
        <f t="shared" ref="X19:AA19" si="57">X10/X4</f>
        <v>0.24572017188496928</v>
      </c>
      <c r="Y19" s="16">
        <f t="shared" si="57"/>
        <v>0.24147314354406862</v>
      </c>
      <c r="Z19" s="16">
        <f t="shared" si="57"/>
        <v>0.29782377527561593</v>
      </c>
      <c r="AA19" s="13">
        <f t="shared" si="57"/>
        <v>0.30288744395528594</v>
      </c>
      <c r="AB19" s="16">
        <f t="shared" ref="AB19:AI19" si="58">AB10/AB4</f>
        <v>0.302887443955286</v>
      </c>
      <c r="AC19" s="16">
        <f t="shared" si="58"/>
        <v>0.302887443955286</v>
      </c>
      <c r="AD19" s="16">
        <f t="shared" si="58"/>
        <v>0.30288744395528594</v>
      </c>
      <c r="AE19" s="16">
        <f t="shared" si="58"/>
        <v>0.30288744395528594</v>
      </c>
      <c r="AF19" s="16">
        <f t="shared" si="58"/>
        <v>0.30288744395528588</v>
      </c>
      <c r="AG19" s="16">
        <f t="shared" si="58"/>
        <v>0.30288744395528588</v>
      </c>
      <c r="AH19" s="16">
        <f t="shared" si="58"/>
        <v>0.30288744395528588</v>
      </c>
      <c r="AI19" s="16">
        <f t="shared" si="58"/>
        <v>0.30288744395528588</v>
      </c>
    </row>
    <row r="20" spans="2:35" x14ac:dyDescent="0.25">
      <c r="B20" s="4" t="s">
        <v>24</v>
      </c>
      <c r="C20" s="8">
        <f t="shared" ref="C20:G20" si="59">C14/C4</f>
        <v>0.19587931620761073</v>
      </c>
      <c r="D20" s="8">
        <f t="shared" si="59"/>
        <v>0.25803354301456405</v>
      </c>
      <c r="E20" s="8">
        <f t="shared" si="59"/>
        <v>0.26377478121093051</v>
      </c>
      <c r="F20" s="8">
        <f t="shared" si="59"/>
        <v>0.26701377802883319</v>
      </c>
      <c r="G20" s="13">
        <f t="shared" si="59"/>
        <v>0.2465331094049904</v>
      </c>
      <c r="H20" s="8">
        <f t="shared" ref="H20:J20" si="60">H14/H4</f>
        <v>0.27939812013393039</v>
      </c>
      <c r="I20" s="8">
        <f t="shared" si="60"/>
        <v>0.25709821336787353</v>
      </c>
      <c r="J20" s="8">
        <f t="shared" si="60"/>
        <v>0.23435673043310551</v>
      </c>
      <c r="K20" s="13">
        <f>K14/K4</f>
        <v>0.22986044860559537</v>
      </c>
      <c r="W20" s="16">
        <f>W14/W4</f>
        <v>0.22414202074587247</v>
      </c>
      <c r="X20" s="16">
        <f t="shared" ref="X20:AA20" si="61">X14/X4</f>
        <v>0.21238094505984456</v>
      </c>
      <c r="Y20" s="16">
        <f t="shared" si="61"/>
        <v>0.20913611278072236</v>
      </c>
      <c r="Z20" s="16">
        <f t="shared" si="61"/>
        <v>0.25881793355694238</v>
      </c>
      <c r="AA20" s="13">
        <f t="shared" si="61"/>
        <v>0.25309640705199732</v>
      </c>
      <c r="AB20" s="16">
        <f t="shared" ref="AB20:AI20" si="62">AB14/AB4</f>
        <v>0.25309640705199737</v>
      </c>
      <c r="AC20" s="16">
        <f t="shared" si="62"/>
        <v>0.25309640705199732</v>
      </c>
      <c r="AD20" s="16">
        <f t="shared" si="62"/>
        <v>0.25309640705199732</v>
      </c>
      <c r="AE20" s="16">
        <f t="shared" si="62"/>
        <v>0.25309640705199732</v>
      </c>
      <c r="AF20" s="16">
        <f t="shared" si="62"/>
        <v>0.25309640705199732</v>
      </c>
      <c r="AG20" s="16">
        <f t="shared" si="62"/>
        <v>0.25309640705199732</v>
      </c>
      <c r="AH20" s="16">
        <f t="shared" si="62"/>
        <v>0.25309640705199732</v>
      </c>
      <c r="AI20" s="16">
        <f t="shared" si="62"/>
        <v>0.25309640705199732</v>
      </c>
    </row>
    <row r="21" spans="2:35" x14ac:dyDescent="0.25">
      <c r="B21" s="4" t="s">
        <v>26</v>
      </c>
      <c r="C21" s="8">
        <f t="shared" ref="C21:G21" si="63">C13/C12</f>
        <v>-0.14952016643178309</v>
      </c>
      <c r="D21" s="8">
        <f t="shared" si="63"/>
        <v>-0.14366121683194855</v>
      </c>
      <c r="E21" s="8">
        <f t="shared" si="63"/>
        <v>-0.1564028417407447</v>
      </c>
      <c r="F21" s="8">
        <f t="shared" si="63"/>
        <v>-0.10771882309491568</v>
      </c>
      <c r="G21" s="13">
        <f t="shared" si="63"/>
        <v>-0.11600997935306263</v>
      </c>
      <c r="H21" s="8">
        <f t="shared" ref="H21:J21" si="64">H13/H12</f>
        <v>-0.16030164157028201</v>
      </c>
      <c r="I21" s="8">
        <f t="shared" si="64"/>
        <v>-0.17017817445834302</v>
      </c>
      <c r="J21" s="8">
        <f t="shared" si="64"/>
        <v>-0.15711436746726784</v>
      </c>
      <c r="K21" s="13">
        <f>K13/K12</f>
        <v>-0.15963012531938192</v>
      </c>
      <c r="W21" s="16">
        <f>W13/W12</f>
        <v>-0.18342180705869443</v>
      </c>
      <c r="X21" s="16">
        <f t="shared" ref="X21:AA21" si="65">X13/X12</f>
        <v>-0.15943836804235059</v>
      </c>
      <c r="Y21" s="16">
        <f t="shared" si="65"/>
        <v>-0.14428164731484103</v>
      </c>
      <c r="Z21" s="16">
        <f t="shared" si="65"/>
        <v>-0.13302260844085087</v>
      </c>
      <c r="AA21" s="13">
        <f t="shared" si="65"/>
        <v>-0.16204461684424407</v>
      </c>
      <c r="AB21" s="16">
        <f t="shared" ref="AB21:AI21" si="66">AB13/AB12</f>
        <v>-0.16204461684424404</v>
      </c>
      <c r="AC21" s="16">
        <f t="shared" si="66"/>
        <v>-0.16204461684424404</v>
      </c>
      <c r="AD21" s="16">
        <f t="shared" si="66"/>
        <v>-0.16204461684424404</v>
      </c>
      <c r="AE21" s="16">
        <f t="shared" si="66"/>
        <v>-0.16204461684424404</v>
      </c>
      <c r="AF21" s="16">
        <f t="shared" si="66"/>
        <v>-0.16204461684424407</v>
      </c>
      <c r="AG21" s="16">
        <f t="shared" si="66"/>
        <v>-0.16204461684424407</v>
      </c>
      <c r="AH21" s="16">
        <f t="shared" si="66"/>
        <v>-0.16204461684424407</v>
      </c>
      <c r="AI21" s="16">
        <f t="shared" si="66"/>
        <v>-0.16204461684424407</v>
      </c>
    </row>
    <row r="22" spans="2:35" x14ac:dyDescent="0.25">
      <c r="B22" s="4" t="s">
        <v>57</v>
      </c>
      <c r="C22" s="16"/>
      <c r="D22" s="16">
        <f t="shared" ref="D22:J22" si="67">D16/C16-1</f>
        <v>1.2879573201370906</v>
      </c>
      <c r="E22" s="16">
        <f t="shared" si="67"/>
        <v>-0.16929811670924577</v>
      </c>
      <c r="F22" s="16">
        <f t="shared" si="67"/>
        <v>-7.1698215413654731E-2</v>
      </c>
      <c r="G22" s="13">
        <f t="shared" si="67"/>
        <v>-4.6570572940684563E-2</v>
      </c>
      <c r="H22" s="16">
        <f t="shared" si="67"/>
        <v>0.69690912214545331</v>
      </c>
      <c r="I22" s="16">
        <f t="shared" si="67"/>
        <v>-0.27268646704700283</v>
      </c>
      <c r="J22" s="16">
        <f t="shared" si="67"/>
        <v>-0.21589075352517961</v>
      </c>
      <c r="K22" s="13">
        <f>K16/J16-1</f>
        <v>7.5307258132878863E-2</v>
      </c>
      <c r="W22" s="16"/>
      <c r="X22" s="16">
        <f t="shared" ref="X22:AA22" si="68">X16/W16-1</f>
        <v>-0.75041982392899076</v>
      </c>
      <c r="Y22" s="16">
        <f t="shared" si="68"/>
        <v>0.10224842448611637</v>
      </c>
      <c r="Z22" s="16">
        <f t="shared" si="68"/>
        <v>0.71409508131668975</v>
      </c>
      <c r="AA22" s="13">
        <f t="shared" si="68"/>
        <v>8.8911916079373654E-2</v>
      </c>
      <c r="AB22" s="16">
        <f t="shared" ref="AB22:AI22" si="69">AB16/AA16-1</f>
        <v>-1</v>
      </c>
      <c r="AC22" s="16" t="e">
        <f t="shared" si="69"/>
        <v>#DIV/0!</v>
      </c>
      <c r="AD22" s="16" t="e">
        <f t="shared" si="69"/>
        <v>#DIV/0!</v>
      </c>
      <c r="AE22" s="16" t="e">
        <f t="shared" si="69"/>
        <v>#DIV/0!</v>
      </c>
      <c r="AF22" s="16" t="e">
        <f t="shared" si="69"/>
        <v>#DIV/0!</v>
      </c>
      <c r="AG22" s="16" t="e">
        <f t="shared" si="69"/>
        <v>#DIV/0!</v>
      </c>
      <c r="AH22" s="16" t="e">
        <f t="shared" si="69"/>
        <v>#DIV/0!</v>
      </c>
      <c r="AI22" s="16" t="e">
        <f t="shared" si="69"/>
        <v>#DIV/0!</v>
      </c>
    </row>
    <row r="23" spans="2:35" x14ac:dyDescent="0.25">
      <c r="B23" s="4"/>
      <c r="G23" s="4"/>
      <c r="K23" s="4"/>
      <c r="AA23" s="4"/>
    </row>
    <row r="24" spans="2:35" x14ac:dyDescent="0.25">
      <c r="B24" s="6" t="s">
        <v>27</v>
      </c>
      <c r="C24" s="16"/>
      <c r="D24" s="16"/>
      <c r="E24" s="16"/>
      <c r="F24" s="16"/>
      <c r="G24" s="13">
        <f t="shared" ref="G24:J24" si="70">G4/C4-1</f>
        <v>0.28844786546724777</v>
      </c>
      <c r="H24" s="16">
        <f t="shared" si="70"/>
        <v>0.11222283042740866</v>
      </c>
      <c r="I24" s="16">
        <f t="shared" si="70"/>
        <v>8.5885872477228009E-2</v>
      </c>
      <c r="J24" s="16">
        <f t="shared" si="70"/>
        <v>1.8726821720657316E-2</v>
      </c>
      <c r="K24" s="13">
        <f>K4/G4-1</f>
        <v>8.1405950095969182E-2</v>
      </c>
      <c r="X24" s="24">
        <f>X4/W4-1</f>
        <v>-2.04107758052674E-2</v>
      </c>
      <c r="Y24" s="24">
        <f t="shared" ref="Y24:AA24" si="71">Y4/X4-1</f>
        <v>5.5120803769784787E-2</v>
      </c>
      <c r="Z24" s="24">
        <f t="shared" si="71"/>
        <v>0.33259384733074704</v>
      </c>
      <c r="AA24" s="25">
        <f t="shared" si="71"/>
        <v>7.7937876041846099E-2</v>
      </c>
      <c r="AB24" s="24">
        <f t="shared" ref="AB24:AI24" si="72">AB4/AA4-1</f>
        <v>4.0000000000000036E-2</v>
      </c>
      <c r="AC24" s="24">
        <f t="shared" si="72"/>
        <v>4.0000000000000036E-2</v>
      </c>
      <c r="AD24" s="24">
        <f t="shared" si="72"/>
        <v>4.0000000000000036E-2</v>
      </c>
      <c r="AE24" s="24">
        <f t="shared" si="72"/>
        <v>4.0000000000000036E-2</v>
      </c>
      <c r="AF24" s="24">
        <f t="shared" si="72"/>
        <v>4.0000000000000036E-2</v>
      </c>
      <c r="AG24" s="24">
        <f t="shared" si="72"/>
        <v>4.0000000000000036E-2</v>
      </c>
      <c r="AH24" s="24">
        <f t="shared" si="72"/>
        <v>4.0000000000000036E-2</v>
      </c>
      <c r="AI24" s="24">
        <f t="shared" si="72"/>
        <v>4.0000000000000036E-2</v>
      </c>
    </row>
    <row r="25" spans="2:35" x14ac:dyDescent="0.25">
      <c r="B25" s="4"/>
      <c r="G25" s="4"/>
      <c r="K25" s="4"/>
    </row>
    <row r="26" spans="2:35" ht="18.75" x14ac:dyDescent="0.3">
      <c r="B26" s="18" t="s">
        <v>44</v>
      </c>
      <c r="G26" s="4"/>
      <c r="K26" s="4"/>
      <c r="AA26" s="24"/>
    </row>
    <row r="27" spans="2:35" x14ac:dyDescent="0.25">
      <c r="B27" s="6" t="s">
        <v>28</v>
      </c>
      <c r="G27" s="4"/>
      <c r="K27" s="4"/>
    </row>
    <row r="28" spans="2:35" x14ac:dyDescent="0.25">
      <c r="B28" s="4" t="s">
        <v>29</v>
      </c>
      <c r="G28" s="4"/>
      <c r="K28" s="4"/>
      <c r="L28">
        <f>20535+30820+114095</f>
        <v>165450</v>
      </c>
    </row>
    <row r="29" spans="2:35" x14ac:dyDescent="0.25">
      <c r="B29" s="4" t="s">
        <v>30</v>
      </c>
      <c r="G29" s="4"/>
      <c r="K29" s="4"/>
      <c r="L29">
        <v>23752</v>
      </c>
    </row>
    <row r="30" spans="2:35" x14ac:dyDescent="0.25">
      <c r="B30" s="4" t="s">
        <v>31</v>
      </c>
      <c r="G30" s="4"/>
      <c r="K30" s="4"/>
      <c r="L30">
        <v>6820</v>
      </c>
    </row>
    <row r="31" spans="2:35" x14ac:dyDescent="0.25">
      <c r="B31" s="4" t="s">
        <v>32</v>
      </c>
      <c r="G31" s="4"/>
      <c r="K31" s="4"/>
      <c r="L31">
        <v>30428</v>
      </c>
    </row>
    <row r="32" spans="2:35" x14ac:dyDescent="0.25">
      <c r="B32" s="4" t="s">
        <v>45</v>
      </c>
      <c r="G32" s="4"/>
      <c r="K32" s="4"/>
      <c r="L32">
        <v>16422</v>
      </c>
    </row>
    <row r="33" spans="2:12" x14ac:dyDescent="0.25">
      <c r="B33" s="4" t="s">
        <v>33</v>
      </c>
      <c r="G33" s="4"/>
      <c r="K33" s="4"/>
      <c r="L33">
        <v>42951</v>
      </c>
    </row>
    <row r="34" spans="2:12" x14ac:dyDescent="0.25">
      <c r="B34" s="4" t="s">
        <v>34</v>
      </c>
      <c r="G34" s="4"/>
      <c r="K34" s="4"/>
      <c r="L34" s="17" t="s">
        <v>47</v>
      </c>
    </row>
    <row r="35" spans="2:12" x14ac:dyDescent="0.25">
      <c r="B35" s="4" t="s">
        <v>35</v>
      </c>
      <c r="G35" s="4"/>
      <c r="K35" s="4"/>
      <c r="L35">
        <v>60924</v>
      </c>
    </row>
    <row r="36" spans="2:12" x14ac:dyDescent="0.25">
      <c r="B36" s="6" t="s">
        <v>36</v>
      </c>
      <c r="G36" s="4"/>
      <c r="K36" s="4"/>
      <c r="L36">
        <f>SUM(L28:L35)</f>
        <v>346747</v>
      </c>
    </row>
    <row r="37" spans="2:12" x14ac:dyDescent="0.25">
      <c r="B37" s="4"/>
      <c r="G37" s="4"/>
      <c r="K37" s="4"/>
    </row>
    <row r="38" spans="2:12" x14ac:dyDescent="0.25">
      <c r="B38" s="10" t="s">
        <v>37</v>
      </c>
      <c r="G38" s="4"/>
      <c r="K38" s="4"/>
      <c r="L38">
        <v>57918</v>
      </c>
    </row>
    <row r="39" spans="2:12" x14ac:dyDescent="0.25">
      <c r="B39" s="10" t="s">
        <v>46</v>
      </c>
      <c r="G39" s="4"/>
      <c r="K39" s="4"/>
      <c r="L39">
        <v>59893</v>
      </c>
    </row>
    <row r="40" spans="2:12" x14ac:dyDescent="0.25">
      <c r="B40" s="10" t="s">
        <v>38</v>
      </c>
      <c r="G40" s="4"/>
      <c r="K40" s="4"/>
      <c r="L40">
        <v>7992</v>
      </c>
    </row>
    <row r="41" spans="2:12" x14ac:dyDescent="0.25">
      <c r="B41" s="10" t="s">
        <v>39</v>
      </c>
      <c r="G41" s="4"/>
      <c r="K41" s="4"/>
      <c r="L41">
        <f>1743+9740+99627</f>
        <v>111110</v>
      </c>
    </row>
    <row r="42" spans="2:12" x14ac:dyDescent="0.25">
      <c r="B42" s="10" t="s">
        <v>40</v>
      </c>
      <c r="G42" s="4"/>
      <c r="K42" s="4"/>
      <c r="L42">
        <v>53107</v>
      </c>
    </row>
    <row r="43" spans="2:12" x14ac:dyDescent="0.25">
      <c r="B43" s="14" t="s">
        <v>41</v>
      </c>
      <c r="G43" s="4"/>
      <c r="K43" s="4"/>
      <c r="L43">
        <f>SUM(L38:L42)</f>
        <v>290020</v>
      </c>
    </row>
    <row r="44" spans="2:12" x14ac:dyDescent="0.25">
      <c r="B44" s="11" t="s">
        <v>42</v>
      </c>
      <c r="G44" s="4"/>
      <c r="K44" s="4"/>
      <c r="L44">
        <f>L36-L43</f>
        <v>56727</v>
      </c>
    </row>
    <row r="45" spans="2:12" x14ac:dyDescent="0.25">
      <c r="B45" s="10" t="s">
        <v>43</v>
      </c>
      <c r="G45" s="4"/>
      <c r="K45" s="4"/>
      <c r="L45">
        <f>L44+L43</f>
        <v>346747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User</cp:lastModifiedBy>
  <dcterms:created xsi:type="dcterms:W3CDTF">2015-06-05T18:17:20Z</dcterms:created>
  <dcterms:modified xsi:type="dcterms:W3CDTF">2023-06-03T00:17:39Z</dcterms:modified>
</cp:coreProperties>
</file>