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\EDA\"/>
    </mc:Choice>
  </mc:AlternateContent>
  <xr:revisionPtr revIDLastSave="0" documentId="13_ncr:1_{09C7FE37-4004-49AB-8924-9351E11E94CD}" xr6:coauthVersionLast="45" xr6:coauthVersionMax="45" xr10:uidLastSave="{00000000-0000-0000-0000-000000000000}"/>
  <bookViews>
    <workbookView xWindow="-120" yWindow="-120" windowWidth="18750" windowHeight="11760" xr2:uid="{05615D6A-4080-48FE-9068-1E0A4A5D949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17" i="1" l="1"/>
  <c r="AB17" i="1"/>
  <c r="AC17" i="1"/>
  <c r="AD17" i="1"/>
  <c r="AE17" i="1"/>
  <c r="AF17" i="1"/>
  <c r="AA18" i="1"/>
  <c r="AB18" i="1"/>
  <c r="AC18" i="1"/>
  <c r="AD18" i="1"/>
  <c r="AE18" i="1"/>
  <c r="AF18" i="1"/>
  <c r="A15" i="2"/>
  <c r="AA9" i="1"/>
  <c r="AB9" i="1"/>
  <c r="AC9" i="1"/>
  <c r="AD9" i="1"/>
  <c r="AE9" i="1"/>
  <c r="AF9" i="1"/>
  <c r="L10" i="1"/>
  <c r="J10" i="1"/>
  <c r="L17" i="1"/>
  <c r="G17" i="1"/>
  <c r="H17" i="1" s="1"/>
  <c r="D17" i="1"/>
  <c r="E17" i="1"/>
  <c r="J17" i="1"/>
  <c r="AA16" i="1"/>
  <c r="AB16" i="1"/>
  <c r="AC16" i="1"/>
  <c r="AD16" i="1"/>
  <c r="AE16" i="1"/>
  <c r="AF16" i="1"/>
  <c r="L16" i="1"/>
  <c r="J16" i="1"/>
  <c r="D16" i="1"/>
  <c r="G16" i="1"/>
  <c r="H16" i="1" s="1"/>
  <c r="E16" i="1"/>
  <c r="AD15" i="1"/>
  <c r="AF15" i="1"/>
  <c r="AC15" i="1"/>
  <c r="AB15" i="1"/>
  <c r="AA15" i="1"/>
  <c r="AE15" i="1"/>
  <c r="L15" i="1"/>
  <c r="J15" i="1"/>
  <c r="G15" i="1"/>
  <c r="H15" i="1" s="1"/>
  <c r="E15" i="1"/>
  <c r="D15" i="1"/>
  <c r="AA14" i="1"/>
  <c r="AB14" i="1"/>
  <c r="AC14" i="1"/>
  <c r="AD14" i="1"/>
  <c r="AE14" i="1"/>
  <c r="AF14" i="1"/>
  <c r="L14" i="1"/>
  <c r="J14" i="1"/>
  <c r="E14" i="1"/>
  <c r="D14" i="1"/>
  <c r="G14" i="1"/>
  <c r="H14" i="1" s="1"/>
  <c r="AA13" i="1"/>
  <c r="AB13" i="1"/>
  <c r="AC13" i="1"/>
  <c r="AD13" i="1"/>
  <c r="AE13" i="1"/>
  <c r="AF13" i="1"/>
  <c r="J13" i="1"/>
  <c r="G13" i="1"/>
  <c r="H13" i="1" s="1"/>
  <c r="D13" i="1"/>
  <c r="E13" i="1"/>
  <c r="L13" i="1"/>
  <c r="AA12" i="1"/>
  <c r="AB12" i="1"/>
  <c r="AC12" i="1"/>
  <c r="AD12" i="1"/>
  <c r="AE12" i="1"/>
  <c r="AF12" i="1"/>
  <c r="L12" i="1"/>
  <c r="J12" i="1"/>
  <c r="E12" i="1"/>
  <c r="C12" i="1"/>
  <c r="G12" i="1" s="1"/>
  <c r="H12" i="1" s="1"/>
  <c r="AC11" i="1"/>
  <c r="AD11" i="1"/>
  <c r="X11" i="1"/>
  <c r="T11" i="1"/>
  <c r="S11" i="1"/>
  <c r="W11" i="1"/>
  <c r="L11" i="1"/>
  <c r="J11" i="1"/>
  <c r="G11" i="1"/>
  <c r="H11" i="1" s="1"/>
  <c r="E11" i="1"/>
  <c r="D11" i="1"/>
  <c r="AA10" i="1"/>
  <c r="AB10" i="1"/>
  <c r="AC10" i="1"/>
  <c r="AD10" i="1"/>
  <c r="AE10" i="1"/>
  <c r="AF10" i="1"/>
  <c r="G10" i="1"/>
  <c r="H10" i="1" s="1"/>
  <c r="E10" i="1"/>
  <c r="D10" i="1"/>
  <c r="L9" i="1"/>
  <c r="J9" i="1"/>
  <c r="G9" i="1"/>
  <c r="H9" i="1" s="1"/>
  <c r="E9" i="1"/>
  <c r="D9" i="1"/>
  <c r="AA8" i="1"/>
  <c r="AB8" i="1"/>
  <c r="AC8" i="1"/>
  <c r="AD8" i="1"/>
  <c r="AE8" i="1"/>
  <c r="AF8" i="1"/>
  <c r="L8" i="1"/>
  <c r="J8" i="1"/>
  <c r="G8" i="1"/>
  <c r="H8" i="1" s="1"/>
  <c r="E8" i="1"/>
  <c r="D8" i="1"/>
  <c r="AA7" i="1"/>
  <c r="AB7" i="1"/>
  <c r="AC7" i="1"/>
  <c r="AD7" i="1"/>
  <c r="AE7" i="1"/>
  <c r="AF7" i="1"/>
  <c r="L7" i="1"/>
  <c r="J7" i="1"/>
  <c r="E7" i="1"/>
  <c r="D7" i="1"/>
  <c r="G7" i="1"/>
  <c r="H7" i="1" s="1"/>
  <c r="L18" i="1"/>
  <c r="J18" i="1"/>
  <c r="G18" i="1"/>
  <c r="H18" i="1" s="1"/>
  <c r="E18" i="1"/>
  <c r="D18" i="1"/>
  <c r="D6" i="1"/>
  <c r="AA6" i="1"/>
  <c r="AB6" i="1"/>
  <c r="AC6" i="1"/>
  <c r="AD6" i="1"/>
  <c r="AE6" i="1"/>
  <c r="AF6" i="1"/>
  <c r="L6" i="1"/>
  <c r="J6" i="1"/>
  <c r="G6" i="1"/>
  <c r="H6" i="1" s="1"/>
  <c r="E6" i="1"/>
  <c r="AF3" i="1"/>
  <c r="AF4" i="1"/>
  <c r="AF5" i="1"/>
  <c r="AF2" i="1"/>
  <c r="AE4" i="1"/>
  <c r="AE5" i="1"/>
  <c r="AE2" i="1"/>
  <c r="AD5" i="1"/>
  <c r="AC5" i="1"/>
  <c r="AB5" i="1"/>
  <c r="AA5" i="1"/>
  <c r="L5" i="1"/>
  <c r="J5" i="1"/>
  <c r="G5" i="1"/>
  <c r="H5" i="1" s="1"/>
  <c r="E5" i="1"/>
  <c r="E4" i="1"/>
  <c r="D5" i="1"/>
  <c r="AA4" i="1"/>
  <c r="AB4" i="1"/>
  <c r="AC4" i="1"/>
  <c r="AD4" i="1"/>
  <c r="L4" i="1"/>
  <c r="J4" i="1"/>
  <c r="D4" i="1"/>
  <c r="G4" i="1"/>
  <c r="H4" i="1" s="1"/>
  <c r="AB2" i="1"/>
  <c r="AC2" i="1"/>
  <c r="AD2" i="1"/>
  <c r="AA2" i="1"/>
  <c r="L2" i="1"/>
  <c r="J2" i="1"/>
  <c r="G2" i="1"/>
  <c r="H2" i="1" s="1"/>
  <c r="AF11" i="1" l="1"/>
  <c r="AG13" i="1"/>
  <c r="AA11" i="1"/>
  <c r="AG11" i="1" s="1"/>
  <c r="AB11" i="1"/>
  <c r="AG7" i="1"/>
  <c r="AG8" i="1"/>
  <c r="AE11" i="1"/>
  <c r="AG14" i="1"/>
  <c r="AG12" i="1"/>
  <c r="AG10" i="1"/>
  <c r="AG5" i="1"/>
  <c r="AG6" i="1"/>
  <c r="AG2" i="1"/>
  <c r="AG4" i="1"/>
</calcChain>
</file>

<file path=xl/sharedStrings.xml><?xml version="1.0" encoding="utf-8"?>
<sst xmlns="http://schemas.openxmlformats.org/spreadsheetml/2006/main" count="67" uniqueCount="60">
  <si>
    <t>pune</t>
  </si>
  <si>
    <t>maharashtra</t>
  </si>
  <si>
    <t>percentage_area_of_state</t>
  </si>
  <si>
    <t>forestarea_in_percentage</t>
  </si>
  <si>
    <t>non_forest_area</t>
  </si>
  <si>
    <t>non_forest_area_percentage</t>
  </si>
  <si>
    <t>year</t>
  </si>
  <si>
    <t>2010-11</t>
  </si>
  <si>
    <t>Cultivablea_Barrena_land</t>
  </si>
  <si>
    <t>Non_Agriculturea_Land</t>
  </si>
  <si>
    <t>Non_Agriculturea_Land_percentage</t>
  </si>
  <si>
    <t>Cultivablea_Barrena_land_percentage</t>
  </si>
  <si>
    <t>micro_industries_manu</t>
  </si>
  <si>
    <t>small_industries_manu</t>
  </si>
  <si>
    <t>medium_industries_manu</t>
  </si>
  <si>
    <t>large_industries_manu</t>
  </si>
  <si>
    <t>micro_industries_services</t>
  </si>
  <si>
    <t>small_industries_services</t>
  </si>
  <si>
    <t>medium_industries_services</t>
  </si>
  <si>
    <t>large_industries_services</t>
  </si>
  <si>
    <t>micrototal</t>
  </si>
  <si>
    <t>smalltotal</t>
  </si>
  <si>
    <t>mediumtotal</t>
  </si>
  <si>
    <t>largetotal</t>
  </si>
  <si>
    <t>industrytotal</t>
  </si>
  <si>
    <t>nashik</t>
  </si>
  <si>
    <t>2009-10</t>
  </si>
  <si>
    <t>forestarea_in_thhector</t>
  </si>
  <si>
    <t>overall_area_thhector</t>
  </si>
  <si>
    <t>mumbai</t>
  </si>
  <si>
    <t>National_Highway_km</t>
  </si>
  <si>
    <t>State Highway_km</t>
  </si>
  <si>
    <t>Main District Highway_km</t>
  </si>
  <si>
    <t>Other district &amp; Rural Roads_km</t>
  </si>
  <si>
    <t>Length_of_rail_line_km</t>
  </si>
  <si>
    <t>Industrial Areas_hectare</t>
  </si>
  <si>
    <t>manu_total</t>
  </si>
  <si>
    <t>service_total</t>
  </si>
  <si>
    <t>thane</t>
  </si>
  <si>
    <t>nagpur</t>
  </si>
  <si>
    <t>solapur</t>
  </si>
  <si>
    <t>2007-08</t>
  </si>
  <si>
    <t>Aurangabad</t>
  </si>
  <si>
    <t>Chandrapur</t>
  </si>
  <si>
    <t>Kolhapur</t>
  </si>
  <si>
    <t>2011-12</t>
  </si>
  <si>
    <t>Amravati</t>
  </si>
  <si>
    <r>
      <t xml:space="preserve">       '</t>
    </r>
    <r>
      <rPr>
        <b/>
        <sz val="11"/>
        <color rgb="FF000000"/>
        <rFont val="Courier New"/>
        <family val="3"/>
      </rPr>
      <t>THANE'</t>
    </r>
    <r>
      <rPr>
        <sz val="11"/>
        <color rgb="FF000000"/>
        <rFont val="Courier New"/>
        <family val="3"/>
      </rPr>
      <t>, 'ULHASNAGAR'</t>
    </r>
  </si>
  <si>
    <r>
      <t xml:space="preserve">       'NAVI MUMBAI',</t>
    </r>
    <r>
      <rPr>
        <b/>
        <sz val="11"/>
        <color rgb="FF000000"/>
        <rFont val="Courier New"/>
        <family val="3"/>
      </rPr>
      <t xml:space="preserve"> 'PUNE'</t>
    </r>
    <r>
      <rPr>
        <sz val="11"/>
        <color rgb="FF000000"/>
        <rFont val="Courier New"/>
        <family val="3"/>
      </rPr>
      <t>, 'ROHA', 'SANGLI',</t>
    </r>
    <r>
      <rPr>
        <b/>
        <sz val="11"/>
        <color rgb="FF000000"/>
        <rFont val="Courier New"/>
        <family val="3"/>
      </rPr>
      <t xml:space="preserve"> 'SOLAPUR',</t>
    </r>
    <r>
      <rPr>
        <sz val="11"/>
        <color rgb="FF000000"/>
        <rFont val="Courier New"/>
        <family val="3"/>
      </rPr>
      <t xml:space="preserve"> 'TARAPUR',</t>
    </r>
  </si>
  <si>
    <r>
      <t>AKOLA',</t>
    </r>
    <r>
      <rPr>
        <b/>
        <sz val="11"/>
        <color rgb="FF000000"/>
        <rFont val="Courier New"/>
        <family val="3"/>
      </rPr>
      <t xml:space="preserve"> 'AMRAVATI', 'AURANGABAD'</t>
    </r>
    <r>
      <rPr>
        <sz val="11"/>
        <color rgb="FF000000"/>
        <rFont val="Courier New"/>
        <family val="3"/>
      </rPr>
      <t>, 'BADLAPUR',</t>
    </r>
    <r>
      <rPr>
        <b/>
        <sz val="11"/>
        <color rgb="FF000000"/>
        <rFont val="Courier New"/>
        <family val="3"/>
      </rPr>
      <t xml:space="preserve"> 'CHANDRAPUR',</t>
    </r>
  </si>
  <si>
    <r>
      <t xml:space="preserve">       'DOMBIVLI', 'GREATER MUMBAI', 'JALGAON', 'JALNA',</t>
    </r>
    <r>
      <rPr>
        <b/>
        <sz val="11"/>
        <color rgb="FF000000"/>
        <rFont val="Courier New"/>
        <family val="3"/>
      </rPr>
      <t xml:space="preserve"> 'KOLHAPUR',</t>
    </r>
  </si>
  <si>
    <t>Jalgaon</t>
  </si>
  <si>
    <t>2015-16</t>
  </si>
  <si>
    <t>Latur</t>
  </si>
  <si>
    <r>
      <rPr>
        <b/>
        <sz val="11"/>
        <color rgb="FF000000"/>
        <rFont val="Courier New"/>
        <family val="3"/>
      </rPr>
      <t xml:space="preserve">       'LATUR</t>
    </r>
    <r>
      <rPr>
        <sz val="11"/>
        <color rgb="FF000000"/>
        <rFont val="Courier New"/>
        <family val="3"/>
      </rPr>
      <t xml:space="preserve">', 'LOTE', 'MAHAD', </t>
    </r>
    <r>
      <rPr>
        <b/>
        <sz val="11"/>
        <color rgb="FF000000"/>
        <rFont val="Courier New"/>
        <family val="3"/>
      </rPr>
      <t>'MUMBAI'</t>
    </r>
    <r>
      <rPr>
        <sz val="11"/>
        <color rgb="FF000000"/>
        <rFont val="Courier New"/>
        <family val="3"/>
      </rPr>
      <t>, 'NAGPUR', 'NANDED',</t>
    </r>
    <r>
      <rPr>
        <b/>
        <sz val="11"/>
        <color rgb="FF000000"/>
        <rFont val="Courier New"/>
        <family val="3"/>
      </rPr>
      <t xml:space="preserve"> 'NASHIK'</t>
    </r>
    <r>
      <rPr>
        <sz val="11"/>
        <color rgb="FF000000"/>
        <rFont val="Courier New"/>
        <family val="3"/>
      </rPr>
      <t>,</t>
    </r>
  </si>
  <si>
    <t>Sangli</t>
  </si>
  <si>
    <t>Akola</t>
  </si>
  <si>
    <t>Jalna</t>
  </si>
  <si>
    <t>City</t>
  </si>
  <si>
    <t>nanded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</si>
</sst>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b/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4" fontId="0" fillId="0" borderId="0" xfId="0" applyNumberFormat="1"/>
    <xf numFmtId="0" fontId="1" fillId="0" borderId="0" xfId="0" applyFont="1" applyAlignment="1">
      <alignment horizontal="left" vertical="center"/>
    </xf>
    <xf numFmtId="0" fontId="1" fillId="0" borderId="0" xfId="0" quotePrefix="1" applyFont="1" applyAlignment="1">
      <alignment horizontal="left" vertic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6E461-8C6A-481A-8F4F-0382AB98B2F2}">
  <dimension ref="A1:AG18"/>
  <sheetViews>
    <sheetView tabSelected="1" workbookViewId="0">
      <pane xSplit="1" topLeftCell="B1" activePane="topRight" state="frozen"/>
      <selection pane="topRight" activeCell="C9" sqref="C9"/>
    </sheetView>
  </sheetViews>
  <sheetFormatPr defaultColWidth="12.28515625" defaultRowHeight="15" x14ac:dyDescent="0.25"/>
  <cols>
    <col min="6" max="6" width="23" customWidth="1"/>
  </cols>
  <sheetData>
    <row r="1" spans="1:33" s="2" customFormat="1" ht="60" x14ac:dyDescent="0.25">
      <c r="A1" s="2" t="s">
        <v>58</v>
      </c>
      <c r="B1" s="2" t="s">
        <v>6</v>
      </c>
      <c r="C1" s="2" t="s">
        <v>27</v>
      </c>
      <c r="D1" s="2" t="s">
        <v>3</v>
      </c>
      <c r="E1" s="2" t="s">
        <v>2</v>
      </c>
      <c r="F1" s="2" t="s">
        <v>28</v>
      </c>
      <c r="G1" s="2" t="s">
        <v>4</v>
      </c>
      <c r="H1" s="2" t="s">
        <v>5</v>
      </c>
      <c r="I1" s="1" t="s">
        <v>9</v>
      </c>
      <c r="J1" s="1" t="s">
        <v>10</v>
      </c>
      <c r="K1" s="1" t="s">
        <v>8</v>
      </c>
      <c r="L1" s="1" t="s">
        <v>11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s="2" t="s">
        <v>35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36</v>
      </c>
      <c r="AF1" s="2" t="s">
        <v>37</v>
      </c>
      <c r="AG1" s="2" t="s">
        <v>24</v>
      </c>
    </row>
    <row r="2" spans="1:33" x14ac:dyDescent="0.25">
      <c r="A2" t="s">
        <v>0</v>
      </c>
      <c r="B2" t="s">
        <v>7</v>
      </c>
      <c r="C2">
        <v>172</v>
      </c>
      <c r="D2">
        <v>10.95</v>
      </c>
      <c r="E2">
        <v>3.18</v>
      </c>
      <c r="F2">
        <v>1562</v>
      </c>
      <c r="G2">
        <f>F2-C2</f>
        <v>1390</v>
      </c>
      <c r="H2">
        <f>G2*100/F2</f>
        <v>88.988476312419976</v>
      </c>
      <c r="I2">
        <v>64</v>
      </c>
      <c r="J2">
        <f>I2*100/F2</f>
        <v>4.0973111395646606</v>
      </c>
      <c r="K2">
        <v>104</v>
      </c>
      <c r="L2">
        <f>K2*100/F2</f>
        <v>6.6581306017925739</v>
      </c>
      <c r="M2">
        <v>455</v>
      </c>
      <c r="N2">
        <v>1325</v>
      </c>
      <c r="O2">
        <v>5534</v>
      </c>
      <c r="P2">
        <v>6698</v>
      </c>
      <c r="Q2">
        <v>639</v>
      </c>
      <c r="R2">
        <v>6127.81</v>
      </c>
      <c r="S2">
        <v>19907</v>
      </c>
      <c r="T2">
        <v>5045</v>
      </c>
      <c r="U2">
        <v>84</v>
      </c>
      <c r="V2">
        <v>639</v>
      </c>
      <c r="W2">
        <v>1856</v>
      </c>
      <c r="X2">
        <v>773</v>
      </c>
      <c r="Y2">
        <v>18</v>
      </c>
      <c r="Z2">
        <v>0</v>
      </c>
      <c r="AA2">
        <f>S2+W2</f>
        <v>21763</v>
      </c>
      <c r="AB2">
        <f t="shared" ref="AB2:AD2" si="0">T2+X2</f>
        <v>5818</v>
      </c>
      <c r="AC2">
        <f t="shared" si="0"/>
        <v>102</v>
      </c>
      <c r="AD2">
        <f t="shared" si="0"/>
        <v>639</v>
      </c>
      <c r="AE2">
        <f>SUM(S2:V2)</f>
        <v>25675</v>
      </c>
      <c r="AF2">
        <f>SUM(W2:Z2)</f>
        <v>2647</v>
      </c>
      <c r="AG2">
        <f>SUM(AA2:AE2)</f>
        <v>53997</v>
      </c>
    </row>
    <row r="3" spans="1:33" x14ac:dyDescent="0.25">
      <c r="A3" t="s">
        <v>1</v>
      </c>
      <c r="C3">
        <v>53700</v>
      </c>
      <c r="D3">
        <v>17.420000000000002</v>
      </c>
      <c r="E3">
        <v>100</v>
      </c>
      <c r="AF3">
        <f t="shared" ref="AF3:AF5" si="1">SUM(W3:Z3)</f>
        <v>0</v>
      </c>
    </row>
    <row r="4" spans="1:33" x14ac:dyDescent="0.25">
      <c r="A4" t="s">
        <v>25</v>
      </c>
      <c r="B4" t="s">
        <v>26</v>
      </c>
      <c r="C4">
        <v>260</v>
      </c>
      <c r="D4">
        <f>C4*100/F4</f>
        <v>17.264276228419654</v>
      </c>
      <c r="E4">
        <f>F4*100/$C$3</f>
        <v>2.8044692737430168</v>
      </c>
      <c r="F4">
        <v>1506</v>
      </c>
      <c r="G4">
        <f t="shared" ref="G4:G17" si="2">F4-C4</f>
        <v>1246</v>
      </c>
      <c r="H4">
        <f t="shared" ref="H4:H17" si="3">G4*100/F4</f>
        <v>82.735723771580339</v>
      </c>
      <c r="I4">
        <v>16</v>
      </c>
      <c r="J4">
        <f t="shared" ref="J4:J17" si="4">I4*100/F4</f>
        <v>1.0624169986719787</v>
      </c>
      <c r="K4">
        <v>123</v>
      </c>
      <c r="L4">
        <f t="shared" ref="L4:L17" si="5">K4*100/F4</f>
        <v>8.1673306772908365</v>
      </c>
      <c r="M4">
        <v>112</v>
      </c>
      <c r="N4">
        <v>1655</v>
      </c>
      <c r="O4">
        <v>4622</v>
      </c>
      <c r="P4">
        <v>7582</v>
      </c>
      <c r="Q4">
        <v>287</v>
      </c>
      <c r="R4">
        <v>1833.48</v>
      </c>
      <c r="S4">
        <v>5634</v>
      </c>
      <c r="T4">
        <v>2732</v>
      </c>
      <c r="U4">
        <v>29</v>
      </c>
      <c r="V4">
        <v>178</v>
      </c>
      <c r="W4">
        <v>3697</v>
      </c>
      <c r="X4">
        <v>2496</v>
      </c>
      <c r="Y4">
        <v>4</v>
      </c>
      <c r="Z4">
        <v>0</v>
      </c>
      <c r="AA4">
        <f t="shared" ref="AA4:AA5" si="6">S4+W4</f>
        <v>9331</v>
      </c>
      <c r="AB4">
        <f t="shared" ref="AB4:AB5" si="7">T4+X4</f>
        <v>5228</v>
      </c>
      <c r="AC4">
        <f t="shared" ref="AC4:AC5" si="8">U4+Y4</f>
        <v>33</v>
      </c>
      <c r="AD4">
        <f t="shared" ref="AD4" si="9">V4+Z4</f>
        <v>178</v>
      </c>
      <c r="AE4">
        <f t="shared" ref="AE4:AE5" si="10">SUM(S4:V4)</f>
        <v>8573</v>
      </c>
      <c r="AF4">
        <f t="shared" si="1"/>
        <v>6197</v>
      </c>
      <c r="AG4">
        <f>SUM(AA4:AD4)</f>
        <v>14770</v>
      </c>
    </row>
    <row r="5" spans="1:33" x14ac:dyDescent="0.25">
      <c r="A5" t="s">
        <v>29</v>
      </c>
      <c r="C5">
        <v>11.3</v>
      </c>
      <c r="D5">
        <f>C5*100/F5</f>
        <v>18.739635157545607</v>
      </c>
      <c r="E5">
        <f>F5*100/$C$3</f>
        <v>0.1122905027932961</v>
      </c>
      <c r="F5">
        <v>60.3</v>
      </c>
      <c r="G5">
        <f t="shared" si="2"/>
        <v>49</v>
      </c>
      <c r="H5">
        <f t="shared" si="3"/>
        <v>81.260364842454393</v>
      </c>
      <c r="I5">
        <v>49</v>
      </c>
      <c r="J5">
        <f t="shared" si="4"/>
        <v>81.260364842454393</v>
      </c>
      <c r="K5">
        <v>0</v>
      </c>
      <c r="L5">
        <f t="shared" si="5"/>
        <v>0</v>
      </c>
      <c r="M5">
        <v>0</v>
      </c>
      <c r="N5">
        <v>49</v>
      </c>
      <c r="O5">
        <v>0</v>
      </c>
      <c r="P5">
        <v>0</v>
      </c>
      <c r="Q5">
        <v>104.46</v>
      </c>
      <c r="R5">
        <v>1275243</v>
      </c>
      <c r="S5">
        <v>2191</v>
      </c>
      <c r="T5">
        <v>1635</v>
      </c>
      <c r="U5">
        <v>28</v>
      </c>
      <c r="V5">
        <v>234</v>
      </c>
      <c r="W5">
        <v>1381</v>
      </c>
      <c r="X5">
        <v>1308</v>
      </c>
      <c r="Y5">
        <v>41</v>
      </c>
      <c r="Z5">
        <v>401</v>
      </c>
      <c r="AA5">
        <f t="shared" si="6"/>
        <v>3572</v>
      </c>
      <c r="AB5">
        <f t="shared" si="7"/>
        <v>2943</v>
      </c>
      <c r="AC5">
        <f t="shared" si="8"/>
        <v>69</v>
      </c>
      <c r="AD5">
        <f t="shared" ref="AD5" si="11">V5+Z5</f>
        <v>635</v>
      </c>
      <c r="AE5">
        <f t="shared" si="10"/>
        <v>4088</v>
      </c>
      <c r="AF5">
        <f t="shared" si="1"/>
        <v>3131</v>
      </c>
      <c r="AG5">
        <f t="shared" ref="AG5" si="12">SUM(AA5:AD5)</f>
        <v>7219</v>
      </c>
    </row>
    <row r="6" spans="1:33" x14ac:dyDescent="0.25">
      <c r="A6" t="s">
        <v>38</v>
      </c>
      <c r="C6">
        <v>346.3</v>
      </c>
      <c r="D6">
        <f>C6*100/F6</f>
        <v>36.231429169282279</v>
      </c>
      <c r="E6">
        <f>F6*100/$C$3</f>
        <v>1.7798882681564245</v>
      </c>
      <c r="F6">
        <v>955.8</v>
      </c>
      <c r="G6">
        <f t="shared" si="2"/>
        <v>609.5</v>
      </c>
      <c r="H6">
        <f t="shared" si="3"/>
        <v>63.768570830717728</v>
      </c>
      <c r="I6">
        <v>58</v>
      </c>
      <c r="J6">
        <f t="shared" si="4"/>
        <v>6.0682151077631303</v>
      </c>
      <c r="K6">
        <v>55</v>
      </c>
      <c r="L6">
        <f t="shared" si="5"/>
        <v>5.7543419125340032</v>
      </c>
      <c r="M6">
        <v>467</v>
      </c>
      <c r="N6">
        <v>3349</v>
      </c>
      <c r="O6">
        <v>2205</v>
      </c>
      <c r="P6">
        <v>3398</v>
      </c>
      <c r="Q6">
        <v>545</v>
      </c>
      <c r="R6" s="3">
        <v>5644.95</v>
      </c>
      <c r="S6">
        <v>9454</v>
      </c>
      <c r="T6">
        <v>5823</v>
      </c>
      <c r="U6">
        <v>91</v>
      </c>
      <c r="V6">
        <v>442</v>
      </c>
      <c r="W6">
        <v>940</v>
      </c>
      <c r="X6">
        <v>629</v>
      </c>
      <c r="Y6">
        <v>25</v>
      </c>
      <c r="Z6">
        <v>0</v>
      </c>
      <c r="AA6">
        <f t="shared" ref="AA6" si="13">S6+W6</f>
        <v>10394</v>
      </c>
      <c r="AB6">
        <f t="shared" ref="AB6" si="14">T6+X6</f>
        <v>6452</v>
      </c>
      <c r="AC6">
        <f t="shared" ref="AC6" si="15">U6+Y6</f>
        <v>116</v>
      </c>
      <c r="AD6">
        <f t="shared" ref="AD6" si="16">V6+Z6</f>
        <v>442</v>
      </c>
      <c r="AE6">
        <f t="shared" ref="AE6" si="17">SUM(S6:V6)</f>
        <v>15810</v>
      </c>
      <c r="AF6">
        <f t="shared" ref="AF6" si="18">SUM(W6:Z6)</f>
        <v>1594</v>
      </c>
      <c r="AG6">
        <f t="shared" ref="AG6" si="19">SUM(AA6:AD6)</f>
        <v>17404</v>
      </c>
    </row>
    <row r="7" spans="1:33" x14ac:dyDescent="0.25">
      <c r="A7" t="s">
        <v>40</v>
      </c>
      <c r="B7">
        <v>2011</v>
      </c>
      <c r="C7">
        <v>60</v>
      </c>
      <c r="D7">
        <f>C7*100/F7</f>
        <v>57.692307692307693</v>
      </c>
      <c r="E7">
        <f>F7*100/$C$3</f>
        <v>0.19366852886405958</v>
      </c>
      <c r="F7">
        <v>104</v>
      </c>
      <c r="G7">
        <f t="shared" si="2"/>
        <v>44</v>
      </c>
      <c r="H7">
        <f t="shared" si="3"/>
        <v>42.307692307692307</v>
      </c>
      <c r="I7">
        <v>0.20499999999999999</v>
      </c>
      <c r="J7">
        <f t="shared" si="4"/>
        <v>0.19711538461538461</v>
      </c>
      <c r="K7">
        <v>0.623</v>
      </c>
      <c r="L7">
        <f t="shared" si="5"/>
        <v>0.59903846153846152</v>
      </c>
      <c r="M7">
        <v>177</v>
      </c>
      <c r="N7">
        <v>1572</v>
      </c>
      <c r="O7">
        <v>3011</v>
      </c>
      <c r="P7">
        <v>6053</v>
      </c>
      <c r="Q7">
        <v>375.4</v>
      </c>
      <c r="R7">
        <v>1681.55</v>
      </c>
      <c r="S7">
        <v>5922</v>
      </c>
      <c r="T7">
        <v>5870</v>
      </c>
      <c r="U7">
        <v>2</v>
      </c>
      <c r="V7">
        <v>76</v>
      </c>
      <c r="W7">
        <v>312</v>
      </c>
      <c r="X7">
        <v>14</v>
      </c>
      <c r="Y7">
        <v>0</v>
      </c>
      <c r="Z7">
        <v>0</v>
      </c>
      <c r="AA7">
        <f t="shared" ref="AA7" si="20">S7+W7</f>
        <v>6234</v>
      </c>
      <c r="AB7">
        <f t="shared" ref="AB7" si="21">T7+X7</f>
        <v>5884</v>
      </c>
      <c r="AC7">
        <f t="shared" ref="AC7" si="22">U7+Y7</f>
        <v>2</v>
      </c>
      <c r="AD7">
        <f t="shared" ref="AD7" si="23">V7+Z7</f>
        <v>76</v>
      </c>
      <c r="AE7">
        <f t="shared" ref="AE7" si="24">SUM(S7:V7)</f>
        <v>11870</v>
      </c>
      <c r="AF7">
        <f t="shared" ref="AF7" si="25">SUM(W7:Z7)</f>
        <v>326</v>
      </c>
      <c r="AG7">
        <f t="shared" ref="AG7" si="26">SUM(AA7:AD7)</f>
        <v>12196</v>
      </c>
    </row>
    <row r="8" spans="1:33" x14ac:dyDescent="0.25">
      <c r="A8" t="s">
        <v>42</v>
      </c>
      <c r="B8" t="s">
        <v>7</v>
      </c>
      <c r="C8">
        <v>81</v>
      </c>
      <c r="D8">
        <f>C8*100/F8</f>
        <v>8.0142475512021374</v>
      </c>
      <c r="E8">
        <f>F8*100/$C$3</f>
        <v>1.8821229050279329</v>
      </c>
      <c r="F8">
        <v>1010.7</v>
      </c>
      <c r="G8">
        <f t="shared" si="2"/>
        <v>929.7</v>
      </c>
      <c r="H8">
        <f t="shared" si="3"/>
        <v>91.985752448797854</v>
      </c>
      <c r="I8">
        <v>108</v>
      </c>
      <c r="J8">
        <f t="shared" si="4"/>
        <v>10.685663401602849</v>
      </c>
      <c r="K8">
        <v>898</v>
      </c>
      <c r="L8">
        <f t="shared" si="5"/>
        <v>88.849312357771836</v>
      </c>
      <c r="M8">
        <v>134.19999999999999</v>
      </c>
      <c r="N8">
        <v>1223.18</v>
      </c>
      <c r="O8">
        <v>1241</v>
      </c>
      <c r="P8">
        <v>2048</v>
      </c>
      <c r="Q8">
        <v>102</v>
      </c>
      <c r="R8">
        <v>3179.5</v>
      </c>
      <c r="S8">
        <v>3089</v>
      </c>
      <c r="T8">
        <v>695</v>
      </c>
      <c r="U8">
        <v>16</v>
      </c>
      <c r="V8">
        <v>0</v>
      </c>
      <c r="W8">
        <v>365</v>
      </c>
      <c r="X8">
        <v>259</v>
      </c>
      <c r="Y8">
        <v>0</v>
      </c>
      <c r="Z8">
        <v>0</v>
      </c>
      <c r="AA8">
        <f t="shared" ref="AA8" si="27">S8+W8</f>
        <v>3454</v>
      </c>
      <c r="AB8">
        <f t="shared" ref="AB8" si="28">T8+X8</f>
        <v>954</v>
      </c>
      <c r="AC8">
        <f t="shared" ref="AC8" si="29">U8+Y8</f>
        <v>16</v>
      </c>
      <c r="AD8">
        <f t="shared" ref="AD8" si="30">V8+Z8</f>
        <v>0</v>
      </c>
      <c r="AE8">
        <f t="shared" ref="AE8" si="31">SUM(S8:V8)</f>
        <v>3800</v>
      </c>
      <c r="AF8">
        <f t="shared" ref="AF8" si="32">SUM(W8:Z8)</f>
        <v>624</v>
      </c>
      <c r="AG8">
        <f t="shared" ref="AG8" si="33">SUM(AA8:AD8)</f>
        <v>4424</v>
      </c>
    </row>
    <row r="9" spans="1:33" x14ac:dyDescent="0.25">
      <c r="A9" t="s">
        <v>43</v>
      </c>
      <c r="B9" t="s">
        <v>41</v>
      </c>
      <c r="C9">
        <v>352</v>
      </c>
      <c r="D9">
        <f>C9*100/F9</f>
        <v>30.761164030411607</v>
      </c>
      <c r="E9">
        <f>F9*100/$C$3</f>
        <v>2.1309124767225325</v>
      </c>
      <c r="F9">
        <v>1144.3</v>
      </c>
      <c r="G9">
        <f t="shared" si="2"/>
        <v>792.3</v>
      </c>
      <c r="H9">
        <f t="shared" si="3"/>
        <v>69.238835969588393</v>
      </c>
      <c r="I9">
        <v>92</v>
      </c>
      <c r="J9">
        <f t="shared" si="4"/>
        <v>8.0398496897666707</v>
      </c>
      <c r="K9">
        <v>24</v>
      </c>
      <c r="L9">
        <f t="shared" si="5"/>
        <v>2.0973520929826095</v>
      </c>
      <c r="M9">
        <v>0</v>
      </c>
      <c r="N9">
        <v>649.30999999999995</v>
      </c>
      <c r="O9">
        <v>1524</v>
      </c>
      <c r="P9">
        <v>1678</v>
      </c>
      <c r="Q9">
        <v>381</v>
      </c>
      <c r="R9">
        <v>3263.76</v>
      </c>
      <c r="S9">
        <v>400</v>
      </c>
      <c r="T9">
        <v>257</v>
      </c>
      <c r="U9">
        <v>20</v>
      </c>
      <c r="V9">
        <v>5</v>
      </c>
      <c r="W9">
        <v>400</v>
      </c>
      <c r="X9">
        <v>223</v>
      </c>
      <c r="Y9">
        <v>7</v>
      </c>
      <c r="Z9">
        <v>2</v>
      </c>
      <c r="AA9">
        <f t="shared" ref="AA9" si="34">S9+W9</f>
        <v>800</v>
      </c>
      <c r="AB9">
        <f t="shared" ref="AB9" si="35">T9+X9</f>
        <v>480</v>
      </c>
      <c r="AC9">
        <f t="shared" ref="AC9" si="36">U9+Y9</f>
        <v>27</v>
      </c>
      <c r="AD9">
        <f t="shared" ref="AD9" si="37">V9+Z9</f>
        <v>7</v>
      </c>
      <c r="AE9">
        <f t="shared" ref="AE9" si="38">SUM(S9:V9)</f>
        <v>682</v>
      </c>
      <c r="AF9">
        <f t="shared" ref="AF9" si="39">SUM(W9:Z9)</f>
        <v>632</v>
      </c>
      <c r="AG9">
        <v>1314</v>
      </c>
    </row>
    <row r="10" spans="1:33" x14ac:dyDescent="0.25">
      <c r="A10" t="s">
        <v>44</v>
      </c>
      <c r="B10" t="s">
        <v>45</v>
      </c>
      <c r="C10">
        <v>167.2</v>
      </c>
      <c r="D10">
        <f>C10*100/F10</f>
        <v>21.585334366124449</v>
      </c>
      <c r="E10">
        <f>F10*100/$C$3</f>
        <v>1.4424581005586592</v>
      </c>
      <c r="F10">
        <v>774.6</v>
      </c>
      <c r="G10">
        <f t="shared" si="2"/>
        <v>607.40000000000009</v>
      </c>
      <c r="H10">
        <f t="shared" si="3"/>
        <v>78.414665633875558</v>
      </c>
      <c r="I10">
        <v>0</v>
      </c>
      <c r="J10">
        <f t="shared" si="4"/>
        <v>0</v>
      </c>
      <c r="K10">
        <v>0</v>
      </c>
      <c r="L10">
        <f t="shared" si="5"/>
        <v>0</v>
      </c>
      <c r="M10">
        <v>112</v>
      </c>
      <c r="N10">
        <v>892</v>
      </c>
      <c r="O10">
        <v>1644</v>
      </c>
      <c r="P10">
        <v>5333</v>
      </c>
      <c r="Q10">
        <v>35.67</v>
      </c>
      <c r="R10">
        <v>948.92</v>
      </c>
      <c r="S10">
        <v>14280</v>
      </c>
      <c r="T10">
        <v>5360</v>
      </c>
      <c r="U10">
        <v>17</v>
      </c>
      <c r="V10">
        <v>553</v>
      </c>
      <c r="W10">
        <v>1945</v>
      </c>
      <c r="X10">
        <v>18</v>
      </c>
      <c r="Y10">
        <v>0</v>
      </c>
      <c r="Z10">
        <v>0</v>
      </c>
      <c r="AA10">
        <f t="shared" ref="AA9:AA10" si="40">S10+W10</f>
        <v>16225</v>
      </c>
      <c r="AB10">
        <f t="shared" ref="AB10" si="41">T10+X10</f>
        <v>5378</v>
      </c>
      <c r="AC10">
        <f t="shared" ref="AC10" si="42">U10+Y10</f>
        <v>17</v>
      </c>
      <c r="AD10">
        <f t="shared" ref="AD10" si="43">V10+Z10</f>
        <v>553</v>
      </c>
      <c r="AE10">
        <f t="shared" ref="AE10" si="44">SUM(S10:V10)</f>
        <v>20210</v>
      </c>
      <c r="AF10">
        <f t="shared" ref="AF10" si="45">SUM(W10:Z10)</f>
        <v>1963</v>
      </c>
      <c r="AG10">
        <f t="shared" ref="AG10" si="46">SUM(AA10:AD10)</f>
        <v>22173</v>
      </c>
    </row>
    <row r="11" spans="1:33" x14ac:dyDescent="0.25">
      <c r="A11" t="s">
        <v>46</v>
      </c>
      <c r="B11" t="s">
        <v>7</v>
      </c>
      <c r="C11">
        <v>321</v>
      </c>
      <c r="D11">
        <f>C11*100/F11</f>
        <v>26.289926289926289</v>
      </c>
      <c r="E11">
        <f>F11*100/$C$3</f>
        <v>2.2737430167597767</v>
      </c>
      <c r="F11">
        <v>1221</v>
      </c>
      <c r="G11">
        <f t="shared" si="2"/>
        <v>900</v>
      </c>
      <c r="H11">
        <f t="shared" si="3"/>
        <v>73.710073710073715</v>
      </c>
      <c r="I11">
        <v>14</v>
      </c>
      <c r="J11">
        <f t="shared" si="4"/>
        <v>1.1466011466011465</v>
      </c>
      <c r="K11">
        <v>26</v>
      </c>
      <c r="L11">
        <f t="shared" si="5"/>
        <v>2.1294021294021293</v>
      </c>
      <c r="M11">
        <v>57</v>
      </c>
      <c r="N11">
        <v>1448</v>
      </c>
      <c r="O11">
        <v>1343</v>
      </c>
      <c r="P11">
        <v>1202</v>
      </c>
      <c r="Q11">
        <v>195</v>
      </c>
      <c r="R11">
        <v>3331.17</v>
      </c>
      <c r="S11">
        <f>2527*0.7*0.9</f>
        <v>1592.01</v>
      </c>
      <c r="T11">
        <f>2527*0.3*0.9</f>
        <v>682.29000000000008</v>
      </c>
      <c r="U11">
        <v>1747</v>
      </c>
      <c r="V11">
        <v>15</v>
      </c>
      <c r="W11">
        <f>1768.9*0.1</f>
        <v>176.89000000000001</v>
      </c>
      <c r="X11">
        <f>2527*0.3*0.1</f>
        <v>75.81</v>
      </c>
      <c r="Y11">
        <v>500</v>
      </c>
      <c r="Z11">
        <v>2</v>
      </c>
      <c r="AA11">
        <f t="shared" ref="AA11" si="47">S11+W11</f>
        <v>1768.9</v>
      </c>
      <c r="AB11">
        <f t="shared" ref="AB11" si="48">T11+X11</f>
        <v>758.10000000000014</v>
      </c>
      <c r="AC11">
        <f t="shared" ref="AC11" si="49">U11+Y11</f>
        <v>2247</v>
      </c>
      <c r="AD11">
        <f t="shared" ref="AD11" si="50">V11+Z11</f>
        <v>17</v>
      </c>
      <c r="AE11">
        <f t="shared" ref="AE11" si="51">SUM(S11:V11)</f>
        <v>4036.3</v>
      </c>
      <c r="AF11">
        <f t="shared" ref="AF11" si="52">SUM(W11:Z11)</f>
        <v>754.7</v>
      </c>
      <c r="AG11">
        <f t="shared" ref="AG11" si="53">SUM(AA11:AD11)</f>
        <v>4791</v>
      </c>
    </row>
    <row r="12" spans="1:33" x14ac:dyDescent="0.25">
      <c r="A12" t="s">
        <v>51</v>
      </c>
      <c r="B12" t="s">
        <v>52</v>
      </c>
      <c r="C12">
        <f>F12*D12/100</f>
        <v>220.24079999999998</v>
      </c>
      <c r="D12">
        <v>18.72</v>
      </c>
      <c r="E12">
        <f>F12*100/$C$3</f>
        <v>2.1908752327746743</v>
      </c>
      <c r="F12">
        <v>1176.5</v>
      </c>
      <c r="G12">
        <f t="shared" si="2"/>
        <v>956.25919999999996</v>
      </c>
      <c r="H12">
        <f t="shared" si="3"/>
        <v>81.28</v>
      </c>
      <c r="I12">
        <v>33</v>
      </c>
      <c r="J12">
        <f t="shared" si="4"/>
        <v>2.8049298767530813</v>
      </c>
      <c r="K12">
        <v>22</v>
      </c>
      <c r="L12">
        <f t="shared" si="5"/>
        <v>1.8699532511687207</v>
      </c>
      <c r="M12">
        <v>186.44</v>
      </c>
      <c r="N12">
        <v>1293.56</v>
      </c>
      <c r="O12">
        <v>1766.85</v>
      </c>
      <c r="P12">
        <v>1842.5</v>
      </c>
      <c r="Q12">
        <v>350</v>
      </c>
      <c r="R12">
        <v>1230.93</v>
      </c>
      <c r="S12">
        <v>1268</v>
      </c>
      <c r="T12">
        <v>289</v>
      </c>
      <c r="U12">
        <v>5</v>
      </c>
      <c r="V12">
        <v>0</v>
      </c>
      <c r="W12">
        <v>1550</v>
      </c>
      <c r="X12">
        <v>85</v>
      </c>
      <c r="Y12">
        <v>2</v>
      </c>
      <c r="Z12">
        <v>0</v>
      </c>
      <c r="AA12">
        <f t="shared" ref="AA12" si="54">S12+W12</f>
        <v>2818</v>
      </c>
      <c r="AB12">
        <f t="shared" ref="AB12" si="55">T12+X12</f>
        <v>374</v>
      </c>
      <c r="AC12">
        <f t="shared" ref="AC12" si="56">U12+Y12</f>
        <v>7</v>
      </c>
      <c r="AD12">
        <f t="shared" ref="AD12" si="57">V12+Z12</f>
        <v>0</v>
      </c>
      <c r="AE12">
        <f t="shared" ref="AE12" si="58">SUM(S12:V12)</f>
        <v>1562</v>
      </c>
      <c r="AF12">
        <f t="shared" ref="AF12" si="59">SUM(W12:Z12)</f>
        <v>1637</v>
      </c>
      <c r="AG12">
        <f t="shared" ref="AG12" si="60">SUM(AA12:AD12)</f>
        <v>3199</v>
      </c>
    </row>
    <row r="13" spans="1:33" x14ac:dyDescent="0.25">
      <c r="A13" t="s">
        <v>53</v>
      </c>
      <c r="B13">
        <v>2011</v>
      </c>
      <c r="C13">
        <v>4</v>
      </c>
      <c r="D13">
        <f>C13*100/F13</f>
        <v>0.55889339108565039</v>
      </c>
      <c r="E13">
        <f>F13*100/$C$3</f>
        <v>1.3327746741154562</v>
      </c>
      <c r="F13">
        <v>715.7</v>
      </c>
      <c r="G13">
        <f t="shared" si="2"/>
        <v>711.7</v>
      </c>
      <c r="H13">
        <f t="shared" si="3"/>
        <v>99.441106608914339</v>
      </c>
      <c r="I13">
        <v>29</v>
      </c>
      <c r="J13">
        <f t="shared" si="4"/>
        <v>4.0519770853709653</v>
      </c>
      <c r="K13">
        <v>21</v>
      </c>
      <c r="L13">
        <f t="shared" si="5"/>
        <v>2.9341903031996646</v>
      </c>
      <c r="M13">
        <v>0</v>
      </c>
      <c r="N13">
        <v>845</v>
      </c>
      <c r="O13">
        <v>1245</v>
      </c>
      <c r="P13">
        <v>1867</v>
      </c>
      <c r="Q13">
        <v>148</v>
      </c>
      <c r="R13">
        <v>1460.59</v>
      </c>
      <c r="S13">
        <v>1473</v>
      </c>
      <c r="T13">
        <v>490</v>
      </c>
      <c r="U13">
        <v>0</v>
      </c>
      <c r="V13">
        <v>21</v>
      </c>
      <c r="W13">
        <v>87</v>
      </c>
      <c r="X13">
        <v>1</v>
      </c>
      <c r="Y13">
        <v>0</v>
      </c>
      <c r="Z13">
        <v>0</v>
      </c>
      <c r="AA13">
        <f t="shared" ref="AA13" si="61">S13+W13</f>
        <v>1560</v>
      </c>
      <c r="AB13">
        <f t="shared" ref="AB13" si="62">T13+X13</f>
        <v>491</v>
      </c>
      <c r="AC13">
        <f t="shared" ref="AC13" si="63">U13+Y13</f>
        <v>0</v>
      </c>
      <c r="AD13">
        <f t="shared" ref="AD13" si="64">V13+Z13</f>
        <v>21</v>
      </c>
      <c r="AE13">
        <f t="shared" ref="AE13" si="65">SUM(S13:V13)</f>
        <v>1984</v>
      </c>
      <c r="AF13">
        <f t="shared" ref="AF13" si="66">SUM(W13:Z13)</f>
        <v>88</v>
      </c>
      <c r="AG13">
        <f t="shared" ref="AG13" si="67">SUM(AA13:AD13)</f>
        <v>2072</v>
      </c>
    </row>
    <row r="14" spans="1:33" x14ac:dyDescent="0.25">
      <c r="A14" t="s">
        <v>55</v>
      </c>
      <c r="B14" t="s">
        <v>26</v>
      </c>
      <c r="C14">
        <v>48</v>
      </c>
      <c r="D14">
        <f>C14*100/F14</f>
        <v>5.5996266915538957</v>
      </c>
      <c r="E14">
        <f>F14*100/$C$3</f>
        <v>1.5962756052141527</v>
      </c>
      <c r="F14">
        <v>857.2</v>
      </c>
      <c r="G14">
        <f t="shared" si="2"/>
        <v>809.2</v>
      </c>
      <c r="H14">
        <f t="shared" si="3"/>
        <v>94.400373308446092</v>
      </c>
      <c r="I14">
        <v>39</v>
      </c>
      <c r="J14">
        <f t="shared" si="4"/>
        <v>4.5496966868875406</v>
      </c>
      <c r="K14">
        <v>38</v>
      </c>
      <c r="L14">
        <f t="shared" si="5"/>
        <v>4.4330377974801678</v>
      </c>
      <c r="M14">
        <v>30</v>
      </c>
      <c r="N14">
        <v>931</v>
      </c>
      <c r="O14">
        <v>2199</v>
      </c>
      <c r="P14">
        <v>3706</v>
      </c>
      <c r="Q14">
        <v>174</v>
      </c>
      <c r="R14">
        <v>975.72</v>
      </c>
      <c r="S14">
        <v>3769</v>
      </c>
      <c r="T14">
        <v>972</v>
      </c>
      <c r="U14">
        <v>3</v>
      </c>
      <c r="V14">
        <v>125</v>
      </c>
      <c r="W14">
        <v>266</v>
      </c>
      <c r="X14">
        <v>88</v>
      </c>
      <c r="Y14">
        <v>1</v>
      </c>
      <c r="Z14">
        <v>0</v>
      </c>
      <c r="AA14">
        <f t="shared" ref="AA14:AA15" si="68">S14+W14</f>
        <v>4035</v>
      </c>
      <c r="AB14">
        <f t="shared" ref="AB14:AB15" si="69">T14+X14</f>
        <v>1060</v>
      </c>
      <c r="AC14">
        <f t="shared" ref="AC14:AC15" si="70">U14+Y14</f>
        <v>4</v>
      </c>
      <c r="AD14">
        <f t="shared" ref="AD14:AD15" si="71">V14+Z14</f>
        <v>125</v>
      </c>
      <c r="AE14">
        <f t="shared" ref="AE14:AE15" si="72">SUM(S14:V14)</f>
        <v>4869</v>
      </c>
      <c r="AF14">
        <f t="shared" ref="AF14:AF15" si="73">SUM(W14:Z14)</f>
        <v>355</v>
      </c>
      <c r="AG14">
        <f t="shared" ref="AG14" si="74">SUM(AA14:AD14)</f>
        <v>5224</v>
      </c>
    </row>
    <row r="15" spans="1:33" x14ac:dyDescent="0.25">
      <c r="A15" t="s">
        <v>56</v>
      </c>
      <c r="B15" t="s">
        <v>7</v>
      </c>
      <c r="C15">
        <v>44.795999999999999</v>
      </c>
      <c r="D15">
        <f>C15*100/F15</f>
        <v>8.2527634487840835</v>
      </c>
      <c r="E15">
        <f>F15*100/$C$3</f>
        <v>1.0108007448789571</v>
      </c>
      <c r="F15">
        <v>542.79999999999995</v>
      </c>
      <c r="G15">
        <f t="shared" si="2"/>
        <v>498.00399999999996</v>
      </c>
      <c r="H15">
        <f t="shared" si="3"/>
        <v>91.74723655121592</v>
      </c>
      <c r="I15">
        <v>24.08</v>
      </c>
      <c r="J15">
        <f t="shared" si="4"/>
        <v>4.4362564480471631</v>
      </c>
      <c r="K15">
        <v>24.280999999999999</v>
      </c>
      <c r="L15">
        <f t="shared" si="5"/>
        <v>4.4732866617538694</v>
      </c>
      <c r="M15">
        <v>128.1</v>
      </c>
      <c r="N15">
        <v>548.09</v>
      </c>
      <c r="O15">
        <v>1030.6400000000001</v>
      </c>
      <c r="P15">
        <v>1125.03</v>
      </c>
      <c r="Q15">
        <v>193</v>
      </c>
      <c r="R15">
        <v>1143.55</v>
      </c>
      <c r="S15">
        <v>408</v>
      </c>
      <c r="T15">
        <v>400</v>
      </c>
      <c r="U15">
        <v>8</v>
      </c>
      <c r="V15">
        <v>3</v>
      </c>
      <c r="W15">
        <v>175</v>
      </c>
      <c r="X15">
        <v>25</v>
      </c>
      <c r="Y15">
        <v>4</v>
      </c>
      <c r="Z15">
        <v>2</v>
      </c>
      <c r="AA15">
        <f t="shared" si="68"/>
        <v>583</v>
      </c>
      <c r="AB15">
        <f t="shared" si="69"/>
        <v>425</v>
      </c>
      <c r="AC15">
        <f t="shared" si="70"/>
        <v>12</v>
      </c>
      <c r="AD15">
        <f t="shared" si="71"/>
        <v>5</v>
      </c>
      <c r="AE15">
        <f t="shared" si="72"/>
        <v>819</v>
      </c>
      <c r="AF15">
        <f t="shared" si="73"/>
        <v>206</v>
      </c>
      <c r="AG15">
        <v>1025</v>
      </c>
    </row>
    <row r="16" spans="1:33" x14ac:dyDescent="0.25">
      <c r="A16" t="s">
        <v>57</v>
      </c>
      <c r="B16" t="s">
        <v>7</v>
      </c>
      <c r="C16">
        <v>6.0000000000000001E-3</v>
      </c>
      <c r="D16">
        <f>C16*100/F16</f>
        <v>0.77619663648124182</v>
      </c>
      <c r="E16">
        <f>F16*100/$C$3</f>
        <v>1.4394785847299813E-3</v>
      </c>
      <c r="F16">
        <v>0.77300000000000002</v>
      </c>
      <c r="G16">
        <f t="shared" si="2"/>
        <v>0.76700000000000002</v>
      </c>
      <c r="H16">
        <f t="shared" si="3"/>
        <v>99.223803363518755</v>
      </c>
      <c r="I16">
        <v>5.6000000000000001E-2</v>
      </c>
      <c r="J16">
        <f t="shared" si="4"/>
        <v>7.2445019404915918</v>
      </c>
      <c r="K16">
        <v>1.4999999999999999E-2</v>
      </c>
      <c r="L16">
        <f t="shared" si="5"/>
        <v>1.9404915912031047</v>
      </c>
      <c r="M16">
        <v>0</v>
      </c>
      <c r="N16">
        <v>963</v>
      </c>
      <c r="O16">
        <v>946</v>
      </c>
      <c r="P16">
        <v>1704</v>
      </c>
      <c r="Q16">
        <v>88</v>
      </c>
      <c r="R16">
        <v>417.46</v>
      </c>
      <c r="S16">
        <v>3000</v>
      </c>
      <c r="T16">
        <v>1000</v>
      </c>
      <c r="U16">
        <v>2</v>
      </c>
      <c r="V16">
        <v>3</v>
      </c>
      <c r="W16">
        <v>213</v>
      </c>
      <c r="X16">
        <v>100</v>
      </c>
      <c r="Y16">
        <v>1</v>
      </c>
      <c r="Z16">
        <v>1</v>
      </c>
      <c r="AA16">
        <f t="shared" ref="AA16" si="75">S16+W16</f>
        <v>3213</v>
      </c>
      <c r="AB16">
        <f t="shared" ref="AB16" si="76">T16+X16</f>
        <v>1100</v>
      </c>
      <c r="AC16">
        <f t="shared" ref="AC16" si="77">U16+Y16</f>
        <v>3</v>
      </c>
      <c r="AD16">
        <f t="shared" ref="AD16" si="78">V16+Z16</f>
        <v>4</v>
      </c>
      <c r="AE16">
        <f t="shared" ref="AE16" si="79">SUM(S16:V16)</f>
        <v>4005</v>
      </c>
      <c r="AF16">
        <f t="shared" ref="AF16" si="80">SUM(W16:Z16)</f>
        <v>315</v>
      </c>
      <c r="AG16">
        <v>4320</v>
      </c>
    </row>
    <row r="17" spans="1:33" x14ac:dyDescent="0.25">
      <c r="A17" t="s">
        <v>59</v>
      </c>
      <c r="B17" t="s">
        <v>7</v>
      </c>
      <c r="C17">
        <v>91.748000000000005</v>
      </c>
      <c r="D17">
        <f>C17*100/F17</f>
        <v>8.8799845141308555</v>
      </c>
      <c r="E17">
        <f>F17*100/$C$3</f>
        <v>1.9240223463687152</v>
      </c>
      <c r="F17">
        <v>1033.2</v>
      </c>
      <c r="G17">
        <f t="shared" si="2"/>
        <v>941.452</v>
      </c>
      <c r="H17">
        <f t="shared" si="3"/>
        <v>91.120015485869132</v>
      </c>
      <c r="I17">
        <v>25.001000000000001</v>
      </c>
      <c r="J17">
        <f t="shared" si="4"/>
        <v>2.4197638404955475</v>
      </c>
      <c r="K17">
        <v>32.460999999999999</v>
      </c>
      <c r="L17">
        <f t="shared" si="5"/>
        <v>3.1417924893534646</v>
      </c>
      <c r="M17">
        <v>0</v>
      </c>
      <c r="N17">
        <v>1155</v>
      </c>
      <c r="O17">
        <v>2103</v>
      </c>
      <c r="P17">
        <v>1215</v>
      </c>
      <c r="Q17">
        <v>208</v>
      </c>
      <c r="R17">
        <v>1069.75</v>
      </c>
      <c r="S17">
        <v>852</v>
      </c>
      <c r="T17">
        <v>300</v>
      </c>
      <c r="U17">
        <v>10</v>
      </c>
      <c r="V17">
        <v>2</v>
      </c>
      <c r="W17">
        <v>250</v>
      </c>
      <c r="X17">
        <v>52</v>
      </c>
      <c r="Y17">
        <v>5</v>
      </c>
      <c r="Z17">
        <v>1</v>
      </c>
      <c r="AA17">
        <f t="shared" ref="AA17:AA18" si="81">S17+W17</f>
        <v>1102</v>
      </c>
      <c r="AB17">
        <f t="shared" ref="AB17:AB18" si="82">T17+X17</f>
        <v>352</v>
      </c>
      <c r="AC17">
        <f t="shared" ref="AC17:AC18" si="83">U17+Y17</f>
        <v>15</v>
      </c>
      <c r="AD17">
        <f t="shared" ref="AD17:AD18" si="84">V17+Z17</f>
        <v>3</v>
      </c>
      <c r="AE17">
        <f t="shared" ref="AE17:AE18" si="85">SUM(S17:V17)</f>
        <v>1164</v>
      </c>
      <c r="AF17">
        <f t="shared" ref="AF17:AF18" si="86">SUM(W17:Z17)</f>
        <v>308</v>
      </c>
      <c r="AG17">
        <v>1482</v>
      </c>
    </row>
    <row r="18" spans="1:33" x14ac:dyDescent="0.25">
      <c r="A18" t="s">
        <v>39</v>
      </c>
      <c r="B18" t="s">
        <v>41</v>
      </c>
      <c r="C18">
        <v>159</v>
      </c>
      <c r="D18">
        <f>C18*100/F18</f>
        <v>16.073594824100283</v>
      </c>
      <c r="E18">
        <f>F18*100/$C$3</f>
        <v>1.8420856610800744</v>
      </c>
      <c r="F18">
        <v>989.2</v>
      </c>
      <c r="G18">
        <f>F18-C18</f>
        <v>830.2</v>
      </c>
      <c r="H18">
        <f>G18*100/F18</f>
        <v>83.926405175899717</v>
      </c>
      <c r="I18">
        <v>129</v>
      </c>
      <c r="J18">
        <f>I18*100/F18</f>
        <v>13.040841083704002</v>
      </c>
      <c r="K18">
        <v>106</v>
      </c>
      <c r="L18">
        <f>K18*100/F18</f>
        <v>10.715729882733521</v>
      </c>
      <c r="M18">
        <v>292</v>
      </c>
      <c r="N18">
        <v>1112</v>
      </c>
      <c r="O18">
        <v>1139</v>
      </c>
      <c r="P18">
        <v>1920</v>
      </c>
      <c r="Q18">
        <v>421</v>
      </c>
      <c r="R18">
        <v>3887.83</v>
      </c>
      <c r="S18">
        <v>3699</v>
      </c>
      <c r="T18" s="6">
        <v>1294</v>
      </c>
      <c r="U18">
        <v>100</v>
      </c>
      <c r="V18">
        <v>38</v>
      </c>
      <c r="W18" s="6">
        <v>4150</v>
      </c>
      <c r="X18" s="6">
        <v>1000</v>
      </c>
      <c r="Y18">
        <v>50</v>
      </c>
      <c r="Z18">
        <v>25</v>
      </c>
      <c r="AA18">
        <f t="shared" si="81"/>
        <v>7849</v>
      </c>
      <c r="AB18">
        <f t="shared" si="82"/>
        <v>2294</v>
      </c>
      <c r="AC18">
        <f t="shared" si="83"/>
        <v>150</v>
      </c>
      <c r="AD18">
        <f t="shared" si="84"/>
        <v>63</v>
      </c>
      <c r="AE18">
        <f t="shared" si="85"/>
        <v>5131</v>
      </c>
      <c r="AF18">
        <f t="shared" si="86"/>
        <v>5225</v>
      </c>
      <c r="AG18">
        <v>10356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68510-4E0C-42D9-8301-26C13468F37C}">
  <dimension ref="A1:D17"/>
  <sheetViews>
    <sheetView workbookViewId="0">
      <selection activeCell="A17" sqref="A17"/>
    </sheetView>
  </sheetViews>
  <sheetFormatPr defaultRowHeight="15" x14ac:dyDescent="0.25"/>
  <sheetData>
    <row r="1" spans="1:4" x14ac:dyDescent="0.25">
      <c r="A1">
        <v>166.72</v>
      </c>
      <c r="B1">
        <v>166.48</v>
      </c>
    </row>
    <row r="2" spans="1:4" ht="15.75" x14ac:dyDescent="0.25">
      <c r="A2">
        <v>158.02000000000001</v>
      </c>
      <c r="B2">
        <v>222.63</v>
      </c>
      <c r="D2" s="5" t="s">
        <v>49</v>
      </c>
    </row>
    <row r="3" spans="1:4" ht="15.75" x14ac:dyDescent="0.25">
      <c r="A3">
        <v>3.4</v>
      </c>
      <c r="B3">
        <v>165.01</v>
      </c>
      <c r="D3" s="4" t="s">
        <v>50</v>
      </c>
    </row>
    <row r="4" spans="1:4" ht="15.75" x14ac:dyDescent="0.25">
      <c r="A4">
        <v>14.05</v>
      </c>
      <c r="B4">
        <v>10</v>
      </c>
      <c r="D4" s="4" t="s">
        <v>54</v>
      </c>
    </row>
    <row r="5" spans="1:4" ht="15.75" x14ac:dyDescent="0.25">
      <c r="A5">
        <v>503.29</v>
      </c>
      <c r="B5">
        <v>10</v>
      </c>
      <c r="D5" s="4" t="s">
        <v>48</v>
      </c>
    </row>
    <row r="6" spans="1:4" ht="15.75" x14ac:dyDescent="0.25">
      <c r="A6">
        <v>103.44</v>
      </c>
      <c r="B6">
        <v>53.7</v>
      </c>
      <c r="D6" s="4" t="s">
        <v>47</v>
      </c>
    </row>
    <row r="7" spans="1:4" x14ac:dyDescent="0.25">
      <c r="B7">
        <v>13.17</v>
      </c>
    </row>
    <row r="8" spans="1:4" x14ac:dyDescent="0.25">
      <c r="B8">
        <v>18.149999999999999</v>
      </c>
    </row>
    <row r="9" spans="1:4" x14ac:dyDescent="0.25">
      <c r="B9">
        <v>96.71</v>
      </c>
    </row>
    <row r="10" spans="1:4" x14ac:dyDescent="0.25">
      <c r="B10">
        <v>162.80000000000001</v>
      </c>
    </row>
    <row r="11" spans="1:4" x14ac:dyDescent="0.25">
      <c r="B11">
        <v>55.27</v>
      </c>
    </row>
    <row r="12" spans="1:4" x14ac:dyDescent="0.25">
      <c r="B12">
        <v>1.8</v>
      </c>
    </row>
    <row r="15" spans="1:4" x14ac:dyDescent="0.25">
      <c r="A15">
        <f>6657-A17</f>
        <v>-3699</v>
      </c>
    </row>
    <row r="17" spans="1:1" x14ac:dyDescent="0.25">
      <c r="A17">
        <v>10356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Morien</dc:creator>
  <cp:lastModifiedBy>Morien</cp:lastModifiedBy>
  <dcterms:created xsi:type="dcterms:W3CDTF">2019-10-06T19:39:38Z</dcterms:created>
  <dcterms:modified xsi:type="dcterms:W3CDTF">2019-10-08T17:55:37Z</dcterms:modified>
</cp:coreProperties>
</file>