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Acoustics HW and Lab\Lab #4\"/>
    </mc:Choice>
  </mc:AlternateContent>
  <xr:revisionPtr revIDLastSave="0" documentId="13_ncr:1_{B288C3B7-6631-4BCE-99E7-53753D027464}" xr6:coauthVersionLast="37" xr6:coauthVersionMax="37" xr10:uidLastSave="{00000000-0000-0000-0000-000000000000}"/>
  <bookViews>
    <workbookView xWindow="0" yWindow="0" windowWidth="12270" windowHeight="3045" activeTab="2" xr2:uid="{E16C5C07-2EA3-43D8-94BE-19843011B93E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4" l="1"/>
  <c r="G3" i="4"/>
  <c r="H11" i="1"/>
  <c r="H8" i="1"/>
  <c r="C9" i="1"/>
  <c r="G12" i="3"/>
  <c r="G13" i="3"/>
  <c r="G14" i="3"/>
  <c r="G15" i="3"/>
  <c r="G11" i="3"/>
  <c r="P5" i="2" l="1"/>
  <c r="I5" i="2"/>
  <c r="I6" i="2"/>
  <c r="I7" i="2"/>
  <c r="I8" i="2"/>
  <c r="I4" i="2"/>
  <c r="I9" i="2" s="1"/>
  <c r="P3" i="2" s="1"/>
  <c r="M4" i="2"/>
  <c r="H12" i="1"/>
  <c r="E8" i="1"/>
  <c r="H9" i="1"/>
  <c r="E10" i="1" l="1"/>
  <c r="C10" i="1"/>
  <c r="F9" i="3"/>
  <c r="B12" i="3" l="1"/>
  <c r="B11" i="3"/>
  <c r="E15" i="3" l="1"/>
  <c r="B15" i="3"/>
  <c r="B13" i="3"/>
  <c r="B14" i="3"/>
  <c r="D11" i="3"/>
  <c r="C11" i="1"/>
  <c r="D12" i="3"/>
  <c r="D13" i="3"/>
  <c r="D14" i="3"/>
  <c r="D15" i="3"/>
  <c r="C12" i="3"/>
  <c r="C13" i="3"/>
  <c r="C14" i="3"/>
  <c r="C15" i="3"/>
  <c r="C11" i="3"/>
  <c r="B2" i="3"/>
  <c r="E14" i="3" l="1"/>
  <c r="E13" i="3"/>
  <c r="F13" i="3" s="1"/>
  <c r="F15" i="3" s="1"/>
  <c r="E12" i="3"/>
  <c r="F12" i="3" s="1"/>
  <c r="E11" i="3"/>
  <c r="F11" i="3" s="1"/>
  <c r="M5" i="2"/>
  <c r="M6" i="2"/>
  <c r="M7" i="2"/>
  <c r="M8" i="2"/>
  <c r="C8" i="1"/>
  <c r="L5" i="2"/>
  <c r="L6" i="2"/>
  <c r="L7" i="2"/>
  <c r="L8" i="2"/>
  <c r="K8" i="2"/>
  <c r="K5" i="2"/>
  <c r="K6" i="2"/>
  <c r="K7" i="2"/>
  <c r="J11" i="2"/>
  <c r="J5" i="2"/>
  <c r="J6" i="2"/>
  <c r="J7" i="2"/>
  <c r="J8" i="2"/>
  <c r="B5" i="2"/>
  <c r="B4" i="2"/>
  <c r="B6" i="2" s="1"/>
  <c r="B7" i="2" s="1"/>
  <c r="B8" i="2" s="1"/>
  <c r="H5" i="2"/>
  <c r="H6" i="2"/>
  <c r="H7" i="2"/>
  <c r="H8" i="2"/>
  <c r="H4" i="2"/>
  <c r="J4" i="2" s="1"/>
  <c r="K4" i="2" s="1"/>
  <c r="L4" i="2" s="1"/>
  <c r="F14" i="3" l="1"/>
  <c r="F4" i="1"/>
  <c r="F2" i="1"/>
</calcChain>
</file>

<file path=xl/sharedStrings.xml><?xml version="1.0" encoding="utf-8"?>
<sst xmlns="http://schemas.openxmlformats.org/spreadsheetml/2006/main" count="44" uniqueCount="37">
  <si>
    <t>L big</t>
  </si>
  <si>
    <t>L small</t>
  </si>
  <si>
    <t>Uncertainty</t>
  </si>
  <si>
    <t>cm/g</t>
  </si>
  <si>
    <t>mass</t>
  </si>
  <si>
    <t>M/L</t>
  </si>
  <si>
    <t>Time ms</t>
  </si>
  <si>
    <t>L</t>
  </si>
  <si>
    <t>AVG time (ms)</t>
  </si>
  <si>
    <t>Avg Time (s)</t>
  </si>
  <si>
    <t>Velocity</t>
  </si>
  <si>
    <t>v^2</t>
  </si>
  <si>
    <t>Tension</t>
  </si>
  <si>
    <t>m_o = 480.68</t>
  </si>
  <si>
    <t>m/kg</t>
  </si>
  <si>
    <t>L = 76.7cm</t>
  </si>
  <si>
    <t>AVG Time (ms)</t>
  </si>
  <si>
    <t>AVG Time (s)</t>
  </si>
  <si>
    <t>0.05cm</t>
  </si>
  <si>
    <t>0.005g</t>
  </si>
  <si>
    <t>Error in meter stick (m)</t>
  </si>
  <si>
    <t>Error in scale (kg)</t>
  </si>
  <si>
    <t>Thicker guage</t>
  </si>
  <si>
    <t>Thinner guage</t>
  </si>
  <si>
    <t>Error in m/L for Thick guage kg/m</t>
  </si>
  <si>
    <t>Error in m/L for Thinner guage kg/m</t>
  </si>
  <si>
    <t>Error in Oscilloscope time (s)</t>
  </si>
  <si>
    <t>Error in Meter stick (m)</t>
  </si>
  <si>
    <t>Std Dev</t>
  </si>
  <si>
    <t>AVG Std Dev</t>
  </si>
  <si>
    <t>Meter Stick and Scale Method m/L (kg/m)</t>
  </si>
  <si>
    <t>Uncertainty in Meter Stick and Scale Method (kg/m)</t>
  </si>
  <si>
    <t>Thick Wire</t>
  </si>
  <si>
    <t>Thin Wire</t>
  </si>
  <si>
    <t>Oscilloscope Method m/L (kg/m)</t>
  </si>
  <si>
    <t>Uncertainty in Oscilloscope Method (kg/m)</t>
  </si>
  <si>
    <t>%Difference in both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</si>
</sst>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000000"/>
    <numFmt numFmtId="166" formatCode="0.00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 indent="1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Sheet2!$L$4:$L$8</c:f>
              <c:numCache>
                <c:formatCode>General</c:formatCode>
                <c:ptCount val="5"/>
                <c:pt idx="0">
                  <c:v>13543.322841166144</c:v>
                </c:pt>
                <c:pt idx="1">
                  <c:v>19114.159737969261</c:v>
                </c:pt>
                <c:pt idx="2">
                  <c:v>25079.041322314053</c:v>
                </c:pt>
                <c:pt idx="3">
                  <c:v>29865.874590576976</c:v>
                </c:pt>
                <c:pt idx="4">
                  <c:v>35852.599243856333</c:v>
                </c:pt>
              </c:numCache>
            </c:numRef>
          </c:xVal>
          <c:yVal>
            <c:numRef>
              <c:f>Sheet2!$M$4:$M$8</c:f>
              <c:numCache>
                <c:formatCode>General</c:formatCode>
                <c:ptCount val="5"/>
                <c:pt idx="0">
                  <c:v>38.884907068000004</c:v>
                </c:pt>
                <c:pt idx="1">
                  <c:v>54.560007067999997</c:v>
                </c:pt>
                <c:pt idx="2">
                  <c:v>70.235107068000005</c:v>
                </c:pt>
                <c:pt idx="3">
                  <c:v>85.91020706800002</c:v>
                </c:pt>
                <c:pt idx="4">
                  <c:v>101.58530706800001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0-47C8-BC75-F71B672C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1664"/>
        <c:axId val="341171992"/>
      </c:scatterChart>
      <c:valAx>
        <c:axId val="3411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71992"/>
        <c:crosses val="autoZero"/>
        <c:crossBetween val="midCat"/>
      </c:valAx>
      <c:valAx>
        <c:axId val="3411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Sheet3!$F$11:$F$15</c:f>
              <c:numCache>
                <c:formatCode>General</c:formatCode>
                <c:ptCount val="5"/>
                <c:pt idx="0">
                  <c:v>6890.4373043983469</c:v>
                </c:pt>
                <c:pt idx="1">
                  <c:v>9010.8966032741882</c:v>
                </c:pt>
                <c:pt idx="2">
                  <c:v>11869.854887654956</c:v>
                </c:pt>
                <c:pt idx="3">
                  <c:v>14362.5244140625</c:v>
                </c:pt>
                <c:pt idx="4">
                  <c:v>17249.04414524301</c:v>
                </c:pt>
              </c:numCache>
            </c:numRef>
          </c:xVal>
          <c:yVal>
            <c:numRef>
              <c:f>Sheet3!$G$11:$G$15</c:f>
              <c:numCache>
                <c:formatCode>General</c:formatCode>
                <c:ptCount val="5"/>
                <c:pt idx="0">
                  <c:v>9.6106639999999999</c:v>
                </c:pt>
                <c:pt idx="1">
                  <c:v>14.510664</c:v>
                </c:pt>
                <c:pt idx="2">
                  <c:v>19.410664000000001</c:v>
                </c:pt>
                <c:pt idx="3">
                  <c:v>24.310664000000003</c:v>
                </c:pt>
                <c:pt idx="4">
                  <c:v>29.210664000000001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A-4D45-A2BF-8090710F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40112"/>
        <c:axId val="318840440"/>
      </c:scatterChart>
      <c:valAx>
        <c:axId val="3188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0440"/>
        <c:crosses val="autoZero"/>
        <c:crossBetween val="midCat"/>
      </c:valAx>
      <c:valAx>
        <c:axId val="3188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10</xdr:row>
      <xdr:rowOff>171450</xdr:rowOff>
    </xdr:from>
    <xdr:to>
      <xdr:col>16</xdr:col>
      <xdr:colOff>38100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36475-1D7C-480A-BF31-2F9FC018F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4762</xdr:rowOff>
    </xdr:from>
    <xdr:to>
      <xdr:col>17</xdr:col>
      <xdr:colOff>133350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AB7CC-D3B5-4F5C-A3B7-8CE3BA4E3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C7BA-D8ED-4A23-BF5D-7463334FD7B3}">
  <dimension ref="B1:H12"/>
  <sheetViews>
    <sheetView workbookViewId="0">
      <selection activeCell="E10" sqref="E10"/>
    </sheetView>
  </sheetViews>
  <sheetFormatPr defaultRowHeight="15" x14ac:dyDescent="0.25"/>
  <cols>
    <col min="2" max="2" width="13.7109375" bestFit="1" customWidth="1"/>
    <col min="5" max="5" width="9.5703125" bestFit="1" customWidth="1"/>
    <col min="7" max="7" width="33" bestFit="1" customWidth="1"/>
    <col min="8" max="8" width="12.28515625" bestFit="1" customWidth="1"/>
  </cols>
  <sheetData>
    <row r="1" spans="2:8" x14ac:dyDescent="0.25">
      <c r="C1" t="s">
        <v>3</v>
      </c>
      <c r="D1" t="s">
        <v>2</v>
      </c>
      <c r="F1" t="s">
        <v>5</v>
      </c>
    </row>
    <row r="2" spans="2:8" x14ac:dyDescent="0.25">
      <c r="B2" t="s">
        <v>0</v>
      </c>
      <c r="C2">
        <v>99.1</v>
      </c>
      <c r="D2" t="s">
        <v>18</v>
      </c>
      <c r="F2">
        <f>C3/C2</f>
        <v>2.9354187689202824E-2</v>
      </c>
    </row>
    <row r="3" spans="2:8" x14ac:dyDescent="0.25">
      <c r="B3" t="s">
        <v>4</v>
      </c>
      <c r="C3">
        <v>2.9089999999999998</v>
      </c>
      <c r="D3" t="s">
        <v>19</v>
      </c>
    </row>
    <row r="4" spans="2:8" x14ac:dyDescent="0.25">
      <c r="B4" t="s">
        <v>1</v>
      </c>
      <c r="C4">
        <v>99.3</v>
      </c>
      <c r="D4" t="s">
        <v>18</v>
      </c>
      <c r="F4">
        <f>C5/C4</f>
        <v>2.0563947633434037E-2</v>
      </c>
    </row>
    <row r="5" spans="2:8" x14ac:dyDescent="0.25">
      <c r="B5" t="s">
        <v>4</v>
      </c>
      <c r="C5">
        <v>2.0419999999999998</v>
      </c>
      <c r="D5" t="s">
        <v>19</v>
      </c>
    </row>
    <row r="7" spans="2:8" x14ac:dyDescent="0.25">
      <c r="C7" t="s">
        <v>14</v>
      </c>
    </row>
    <row r="8" spans="2:8" x14ac:dyDescent="0.25">
      <c r="B8" t="s">
        <v>22</v>
      </c>
      <c r="C8">
        <f>C2/100</f>
        <v>0.99099999999999999</v>
      </c>
      <c r="E8" s="4">
        <f>C9/C8</f>
        <v>2.9354187689202824E-3</v>
      </c>
      <c r="G8" t="s">
        <v>20</v>
      </c>
      <c r="H8">
        <f>0.05/100</f>
        <v>5.0000000000000001E-4</v>
      </c>
    </row>
    <row r="9" spans="2:8" x14ac:dyDescent="0.25">
      <c r="C9">
        <f>C3/1000</f>
        <v>2.9089999999999997E-3</v>
      </c>
      <c r="E9" s="4"/>
      <c r="G9" t="s">
        <v>21</v>
      </c>
      <c r="H9">
        <f>0.005/1000</f>
        <v>5.0000000000000004E-6</v>
      </c>
    </row>
    <row r="10" spans="2:8" x14ac:dyDescent="0.25">
      <c r="B10" t="s">
        <v>23</v>
      </c>
      <c r="C10">
        <f>C4/100+0.111</f>
        <v>1.1040000000000001</v>
      </c>
      <c r="E10" s="4">
        <f>C11/C10</f>
        <v>1.8496376811594202E-3</v>
      </c>
    </row>
    <row r="11" spans="2:8" x14ac:dyDescent="0.25">
      <c r="C11">
        <f>C5/1000</f>
        <v>2.042E-3</v>
      </c>
      <c r="G11" t="s">
        <v>24</v>
      </c>
      <c r="H11" s="1">
        <f>E8*SQRT((H8/C8)^2+(H9/C9)^2)</f>
        <v>5.2582910206542747E-6</v>
      </c>
    </row>
    <row r="12" spans="2:8" x14ac:dyDescent="0.25">
      <c r="G12" t="s">
        <v>25</v>
      </c>
      <c r="H12" s="1">
        <f>E10*SQRT((H8/C10)^2+(H9/C11)^2)</f>
        <v>4.605805905733393E-6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8A5C-050B-45B0-8A1C-41F15B872420}">
  <dimension ref="B2:P11"/>
  <sheetViews>
    <sheetView topLeftCell="B1" workbookViewId="0">
      <selection activeCell="O3" sqref="O3"/>
    </sheetView>
  </sheetViews>
  <sheetFormatPr defaultRowHeight="15" x14ac:dyDescent="0.25"/>
  <cols>
    <col min="2" max="2" width="12.28515625" bestFit="1" customWidth="1"/>
    <col min="3" max="3" width="8.42578125" bestFit="1" customWidth="1"/>
    <col min="4" max="7" width="5" bestFit="1" customWidth="1"/>
    <col min="8" max="8" width="14" bestFit="1" customWidth="1"/>
    <col min="9" max="9" width="14" customWidth="1"/>
    <col min="10" max="10" width="11.85546875" bestFit="1" customWidth="1"/>
    <col min="11" max="12" width="12" bestFit="1" customWidth="1"/>
    <col min="13" max="13" width="8" bestFit="1" customWidth="1"/>
    <col min="15" max="15" width="26.85546875" bestFit="1" customWidth="1"/>
  </cols>
  <sheetData>
    <row r="2" spans="2:16" x14ac:dyDescent="0.25">
      <c r="B2" t="s">
        <v>13</v>
      </c>
      <c r="C2" t="s">
        <v>6</v>
      </c>
    </row>
    <row r="3" spans="2:16" x14ac:dyDescent="0.25">
      <c r="B3">
        <v>480.68</v>
      </c>
      <c r="H3" t="s">
        <v>8</v>
      </c>
      <c r="I3" t="s">
        <v>28</v>
      </c>
      <c r="J3" t="s">
        <v>9</v>
      </c>
      <c r="K3" t="s">
        <v>10</v>
      </c>
      <c r="L3" t="s">
        <v>11</v>
      </c>
      <c r="M3" t="s">
        <v>12</v>
      </c>
      <c r="O3" t="s">
        <v>26</v>
      </c>
      <c r="P3">
        <f>I9/1000</f>
        <v>1.2303520462989418E-4</v>
      </c>
    </row>
    <row r="4" spans="2:16" x14ac:dyDescent="0.25">
      <c r="B4">
        <f>B3+2000</f>
        <v>2480.6799999999998</v>
      </c>
      <c r="D4">
        <v>12.2</v>
      </c>
      <c r="E4">
        <v>11.8</v>
      </c>
      <c r="F4">
        <v>12.3</v>
      </c>
      <c r="G4">
        <v>11.6</v>
      </c>
      <c r="H4">
        <f>AVERAGE(C4:G4)</f>
        <v>11.975</v>
      </c>
      <c r="I4">
        <f>_xlfn.STDEV.S(C4:G4)</f>
        <v>0.33040379335998354</v>
      </c>
      <c r="J4">
        <f>H4/1000</f>
        <v>1.1975E-2</v>
      </c>
      <c r="K4">
        <f>$J$11*2/J4</f>
        <v>116.37578288100211</v>
      </c>
      <c r="L4">
        <f>K4^2</f>
        <v>13543.322841166144</v>
      </c>
      <c r="M4">
        <f>1.5995*(B4/1000)*9.8</f>
        <v>38.884907068000004</v>
      </c>
      <c r="O4" t="s">
        <v>27</v>
      </c>
      <c r="P4">
        <v>5.0000000000000001E-4</v>
      </c>
    </row>
    <row r="5" spans="2:16" x14ac:dyDescent="0.25">
      <c r="B5">
        <f>B3+3000</f>
        <v>3480.68</v>
      </c>
      <c r="C5">
        <v>10</v>
      </c>
      <c r="D5">
        <v>10</v>
      </c>
      <c r="E5">
        <v>10.199999999999999</v>
      </c>
      <c r="F5">
        <v>10.199999999999999</v>
      </c>
      <c r="G5">
        <v>10</v>
      </c>
      <c r="H5">
        <f>AVERAGE(C5:G5)</f>
        <v>10.08</v>
      </c>
      <c r="I5">
        <f t="shared" ref="I5:I8" si="0">_xlfn.STDEV.S(C5:G5)</f>
        <v>0.10954451150103284</v>
      </c>
      <c r="J5">
        <f t="shared" ref="J5:J8" si="1">H5/1000</f>
        <v>1.008E-2</v>
      </c>
      <c r="K5">
        <f t="shared" ref="K5:K7" si="2">$J$11*2/J5</f>
        <v>138.25396825396825</v>
      </c>
      <c r="L5">
        <f t="shared" ref="L5:L8" si="3">K5^2</f>
        <v>19114.159737969261</v>
      </c>
      <c r="M5">
        <f t="shared" ref="M5:M8" si="4">1.5995*(B5/1000)*9.8</f>
        <v>54.560007067999997</v>
      </c>
      <c r="O5" t="s">
        <v>21</v>
      </c>
      <c r="P5">
        <f>0.005/1000</f>
        <v>5.0000000000000004E-6</v>
      </c>
    </row>
    <row r="6" spans="2:16" x14ac:dyDescent="0.25">
      <c r="B6">
        <f>B4+2000</f>
        <v>4480.68</v>
      </c>
      <c r="C6">
        <v>8.8000000000000007</v>
      </c>
      <c r="D6">
        <v>8.8000000000000007</v>
      </c>
      <c r="E6">
        <v>8.8000000000000007</v>
      </c>
      <c r="F6">
        <v>8.8000000000000007</v>
      </c>
      <c r="G6">
        <v>8.8000000000000007</v>
      </c>
      <c r="H6">
        <f t="shared" ref="H6:H8" si="5">AVERAGE(C6:G6)</f>
        <v>8.8000000000000007</v>
      </c>
      <c r="I6">
        <f t="shared" si="0"/>
        <v>0</v>
      </c>
      <c r="J6">
        <f t="shared" si="1"/>
        <v>8.8000000000000005E-3</v>
      </c>
      <c r="K6">
        <f t="shared" si="2"/>
        <v>158.36363636363637</v>
      </c>
      <c r="L6">
        <f t="shared" si="3"/>
        <v>25079.041322314053</v>
      </c>
      <c r="M6">
        <f t="shared" si="4"/>
        <v>70.235107068000005</v>
      </c>
    </row>
    <row r="7" spans="2:16" x14ac:dyDescent="0.25">
      <c r="B7">
        <f>B6+1000</f>
        <v>5480.68</v>
      </c>
      <c r="C7">
        <v>8.08</v>
      </c>
      <c r="D7">
        <v>8.24</v>
      </c>
      <c r="E7">
        <v>8</v>
      </c>
      <c r="F7">
        <v>8.08</v>
      </c>
      <c r="G7">
        <v>7.92</v>
      </c>
      <c r="H7">
        <f t="shared" si="5"/>
        <v>8.0640000000000001</v>
      </c>
      <c r="I7">
        <f t="shared" si="0"/>
        <v>0.11865917579353071</v>
      </c>
      <c r="J7">
        <f t="shared" si="1"/>
        <v>8.064E-3</v>
      </c>
      <c r="K7">
        <f t="shared" si="2"/>
        <v>172.81746031746033</v>
      </c>
      <c r="L7">
        <f t="shared" si="3"/>
        <v>29865.874590576976</v>
      </c>
      <c r="M7">
        <f t="shared" si="4"/>
        <v>85.91020706800002</v>
      </c>
    </row>
    <row r="8" spans="2:16" x14ac:dyDescent="0.25">
      <c r="B8">
        <f>B7+1000</f>
        <v>6480.68</v>
      </c>
      <c r="C8">
        <v>7.36</v>
      </c>
      <c r="D8">
        <v>7.36</v>
      </c>
      <c r="E8">
        <v>7.44</v>
      </c>
      <c r="F8">
        <v>7.28</v>
      </c>
      <c r="G8">
        <v>7.36</v>
      </c>
      <c r="H8">
        <f t="shared" si="5"/>
        <v>7.3600000000000012</v>
      </c>
      <c r="I8">
        <f t="shared" si="0"/>
        <v>5.6568542494923851E-2</v>
      </c>
      <c r="J8">
        <f t="shared" si="1"/>
        <v>7.3600000000000011E-3</v>
      </c>
      <c r="K8">
        <f>$J$11*2/J8</f>
        <v>189.34782608695653</v>
      </c>
      <c r="L8">
        <f t="shared" si="3"/>
        <v>35852.599243856333</v>
      </c>
      <c r="M8">
        <f t="shared" si="4"/>
        <v>101.58530706800001</v>
      </c>
    </row>
    <row r="9" spans="2:16" x14ac:dyDescent="0.25">
      <c r="H9" s="2" t="s">
        <v>29</v>
      </c>
      <c r="I9" s="3">
        <f>AVERAGE(I4:I8)</f>
        <v>0.12303520462989419</v>
      </c>
    </row>
    <row r="10" spans="2:16" x14ac:dyDescent="0.25">
      <c r="H10" t="s">
        <v>7</v>
      </c>
      <c r="J10">
        <v>69.680000000000007</v>
      </c>
    </row>
    <row r="11" spans="2:16" x14ac:dyDescent="0.25">
      <c r="J11">
        <f>J10/100</f>
        <v>0.69680000000000009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18C2-C48A-46FD-95FB-55EF3F4EFA97}">
  <dimension ref="B2:G15"/>
  <sheetViews>
    <sheetView tabSelected="1" topLeftCell="A11" workbookViewId="0">
      <selection activeCell="G11" sqref="G11:G15"/>
    </sheetView>
  </sheetViews>
  <sheetFormatPr defaultRowHeight="15" x14ac:dyDescent="0.25"/>
  <cols>
    <col min="2" max="2" width="15.42578125" bestFit="1" customWidth="1"/>
    <col min="3" max="3" width="14.28515625" bestFit="1" customWidth="1"/>
    <col min="4" max="4" width="12.42578125" bestFit="1" customWidth="1"/>
  </cols>
  <sheetData>
    <row r="2" spans="2:7" x14ac:dyDescent="0.25">
      <c r="B2">
        <f>480.68/1000</f>
        <v>0.48068</v>
      </c>
    </row>
    <row r="3" spans="2:7" x14ac:dyDescent="0.25">
      <c r="B3">
        <v>0.5</v>
      </c>
      <c r="C3">
        <v>18.8</v>
      </c>
      <c r="D3">
        <v>18</v>
      </c>
      <c r="E3">
        <v>18.399999999999999</v>
      </c>
      <c r="F3">
        <v>18.399999999999999</v>
      </c>
      <c r="G3">
        <v>18.8</v>
      </c>
    </row>
    <row r="4" spans="2:7" x14ac:dyDescent="0.25">
      <c r="B4">
        <v>1</v>
      </c>
      <c r="C4">
        <v>16.399999999999999</v>
      </c>
      <c r="D4">
        <v>16.399999999999999</v>
      </c>
      <c r="E4">
        <v>16</v>
      </c>
      <c r="F4">
        <v>16</v>
      </c>
      <c r="G4">
        <v>16</v>
      </c>
    </row>
    <row r="5" spans="2:7" x14ac:dyDescent="0.25">
      <c r="B5">
        <v>1.5</v>
      </c>
      <c r="C5">
        <v>14.4</v>
      </c>
      <c r="D5">
        <v>14</v>
      </c>
      <c r="E5">
        <v>14</v>
      </c>
      <c r="F5">
        <v>14</v>
      </c>
      <c r="G5">
        <v>14</v>
      </c>
    </row>
    <row r="6" spans="2:7" x14ac:dyDescent="0.25">
      <c r="B6">
        <v>2</v>
      </c>
      <c r="C6">
        <v>12.8</v>
      </c>
      <c r="D6">
        <v>12.8</v>
      </c>
      <c r="E6">
        <v>12.8</v>
      </c>
      <c r="F6">
        <v>12.8</v>
      </c>
      <c r="G6">
        <v>12.8</v>
      </c>
    </row>
    <row r="7" spans="2:7" x14ac:dyDescent="0.25">
      <c r="B7">
        <v>2.5</v>
      </c>
      <c r="C7">
        <v>11.6</v>
      </c>
      <c r="D7">
        <v>11.6</v>
      </c>
      <c r="E7">
        <v>11.6</v>
      </c>
      <c r="F7">
        <v>12</v>
      </c>
      <c r="G7">
        <v>11.6</v>
      </c>
    </row>
    <row r="9" spans="2:7" x14ac:dyDescent="0.25">
      <c r="E9" t="s">
        <v>15</v>
      </c>
      <c r="F9">
        <f>76.7/100</f>
        <v>0.76700000000000002</v>
      </c>
    </row>
    <row r="10" spans="2:7" x14ac:dyDescent="0.25">
      <c r="C10" t="s">
        <v>16</v>
      </c>
      <c r="D10" t="s">
        <v>17</v>
      </c>
      <c r="E10" t="s">
        <v>10</v>
      </c>
      <c r="F10" t="s">
        <v>11</v>
      </c>
      <c r="G10" t="s">
        <v>12</v>
      </c>
    </row>
    <row r="11" spans="2:7" x14ac:dyDescent="0.25">
      <c r="B11">
        <f>($B$2+B3)</f>
        <v>0.98068</v>
      </c>
      <c r="C11">
        <f>AVERAGE(C3:G3)</f>
        <v>18.479999999999997</v>
      </c>
      <c r="D11">
        <f>C11/1000</f>
        <v>1.8479999999999996E-2</v>
      </c>
      <c r="E11">
        <f>2*$F$9/D11</f>
        <v>83.008658008658031</v>
      </c>
      <c r="F11">
        <f>E11^2</f>
        <v>6890.4373043983469</v>
      </c>
      <c r="G11">
        <f>B11*9.8</f>
        <v>9.6106639999999999</v>
      </c>
    </row>
    <row r="12" spans="2:7" x14ac:dyDescent="0.25">
      <c r="B12">
        <f>($B$2+B4)</f>
        <v>1.48068</v>
      </c>
      <c r="C12">
        <f>AVERAGE(C4:G4)</f>
        <v>16.16</v>
      </c>
      <c r="D12">
        <f t="shared" ref="D12:D15" si="0">C12/1000</f>
        <v>1.6160000000000001E-2</v>
      </c>
      <c r="E12">
        <f t="shared" ref="E12:E15" si="1">2*$F$9/D12</f>
        <v>94.925742574257427</v>
      </c>
      <c r="F12">
        <f t="shared" ref="F12:F15" si="2">E12^2</f>
        <v>9010.8966032741882</v>
      </c>
      <c r="G12">
        <f t="shared" ref="G12:G15" si="3">B12*9.8</f>
        <v>14.510664</v>
      </c>
    </row>
    <row r="13" spans="2:7" x14ac:dyDescent="0.25">
      <c r="B13">
        <f t="shared" ref="B13:B14" si="4">($B$2+B5)</f>
        <v>1.98068</v>
      </c>
      <c r="C13">
        <f t="shared" ref="C13:C15" si="5">AVERAGE(C5:G5)</f>
        <v>14.080000000000002</v>
      </c>
      <c r="D13">
        <f t="shared" si="0"/>
        <v>1.4080000000000002E-2</v>
      </c>
      <c r="E13">
        <f t="shared" si="1"/>
        <v>108.94886363636363</v>
      </c>
      <c r="F13">
        <f t="shared" si="2"/>
        <v>11869.854887654956</v>
      </c>
      <c r="G13">
        <f t="shared" si="3"/>
        <v>19.410664000000001</v>
      </c>
    </row>
    <row r="14" spans="2:7" x14ac:dyDescent="0.25">
      <c r="B14">
        <f t="shared" si="4"/>
        <v>2.48068</v>
      </c>
      <c r="C14">
        <f t="shared" si="5"/>
        <v>12.8</v>
      </c>
      <c r="D14">
        <f t="shared" si="0"/>
        <v>1.2800000000000001E-2</v>
      </c>
      <c r="E14">
        <f t="shared" si="1"/>
        <v>119.84375</v>
      </c>
      <c r="F14">
        <f t="shared" si="2"/>
        <v>14362.5244140625</v>
      </c>
      <c r="G14">
        <f t="shared" si="3"/>
        <v>24.310664000000003</v>
      </c>
    </row>
    <row r="15" spans="2:7" x14ac:dyDescent="0.25">
      <c r="B15">
        <f>($B$2+B7)</f>
        <v>2.98068</v>
      </c>
      <c r="C15">
        <f t="shared" si="5"/>
        <v>11.68</v>
      </c>
      <c r="D15">
        <f t="shared" si="0"/>
        <v>1.1679999999999999E-2</v>
      </c>
      <c r="E15">
        <f t="shared" si="1"/>
        <v>131.33561643835617</v>
      </c>
      <c r="F15">
        <f t="shared" si="2"/>
        <v>17249.04414524301</v>
      </c>
      <c r="G15">
        <f t="shared" si="3"/>
        <v>29.210664000000001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06A-9A0C-47E1-B492-ECE5A8496816}">
  <dimension ref="B2:G4"/>
  <sheetViews>
    <sheetView workbookViewId="0">
      <selection activeCell="E3" sqref="E3"/>
    </sheetView>
  </sheetViews>
  <sheetFormatPr defaultRowHeight="15" x14ac:dyDescent="0.25"/>
  <cols>
    <col min="2" max="2" width="10.28515625" bestFit="1" customWidth="1"/>
    <col min="3" max="3" width="14.85546875" bestFit="1" customWidth="1"/>
    <col min="4" max="4" width="14.140625" customWidth="1"/>
    <col min="5" max="5" width="15.28515625" customWidth="1"/>
    <col min="6" max="6" width="12.5703125" customWidth="1"/>
    <col min="7" max="7" width="11.7109375" customWidth="1"/>
  </cols>
  <sheetData>
    <row r="2" spans="2:7" ht="75" x14ac:dyDescent="0.25">
      <c r="B2" s="5"/>
      <c r="C2" s="9" t="s">
        <v>30</v>
      </c>
      <c r="D2" s="9" t="s">
        <v>31</v>
      </c>
      <c r="E2" s="9" t="s">
        <v>34</v>
      </c>
      <c r="F2" s="9" t="s">
        <v>35</v>
      </c>
      <c r="G2" s="10" t="s">
        <v>36</v>
      </c>
    </row>
    <row r="3" spans="2:7" x14ac:dyDescent="0.25">
      <c r="B3" s="5" t="s">
        <v>32</v>
      </c>
      <c r="C3" s="6">
        <v>2.9354187689202824E-3</v>
      </c>
      <c r="D3" s="7">
        <v>5.2582910206542747E-6</v>
      </c>
      <c r="E3" s="8">
        <v>2.8282255125286898E-3</v>
      </c>
      <c r="F3" s="7">
        <v>5.0771025299150299E-5</v>
      </c>
      <c r="G3" s="11">
        <f>100*(ABS(E3-C3)/C3)</f>
        <v>3.651719390995817</v>
      </c>
    </row>
    <row r="4" spans="2:7" x14ac:dyDescent="0.25">
      <c r="B4" s="5" t="s">
        <v>33</v>
      </c>
      <c r="C4" s="6">
        <v>1.8496376811594202E-3</v>
      </c>
      <c r="D4" s="7">
        <v>5.2582910206542747E-6</v>
      </c>
      <c r="E4" s="8">
        <v>1.8752617542125601E-3</v>
      </c>
      <c r="F4" s="7">
        <v>5.2311147238795803E-5</v>
      </c>
      <c r="G4" s="11">
        <f>100*(ABS(E4-C4)/C4)</f>
        <v>1.3853563492001169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2018-10-01T15:21:49Z</dcterms:created>
  <dcterms:modified xsi:type="dcterms:W3CDTF">2018-10-23T19:47:18Z</dcterms:modified>
</cp:coreProperties>
</file>