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hu\Documents\PChem\"/>
    </mc:Choice>
  </mc:AlternateContent>
  <xr:revisionPtr revIDLastSave="0" documentId="13_ncr:1_{23A7E465-2A87-45A5-B133-8AB70323E538}" xr6:coauthVersionLast="44" xr6:coauthVersionMax="44" xr10:uidLastSave="{00000000-0000-0000-0000-000000000000}"/>
  <bookViews>
    <workbookView xWindow="-108" yWindow="-108" windowWidth="23256" windowHeight="12576" xr2:uid="{9A965F35-53B4-49D0-8CBB-5934B5ECA2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" l="1"/>
  <c r="N16" i="1"/>
  <c r="M16" i="1"/>
  <c r="Q4" i="1"/>
  <c r="P5" i="1"/>
  <c r="P6" i="1"/>
  <c r="P7" i="1"/>
  <c r="P8" i="1"/>
  <c r="P9" i="1"/>
  <c r="E28" i="1"/>
  <c r="E27" i="1"/>
  <c r="E26" i="1"/>
  <c r="D5" i="1"/>
  <c r="Q13" i="1"/>
  <c r="J20" i="1" l="1"/>
  <c r="T17" i="1"/>
  <c r="S17" i="1"/>
  <c r="R17" i="1"/>
  <c r="Q17" i="1"/>
  <c r="T16" i="1"/>
  <c r="S16" i="1"/>
  <c r="R16" i="1"/>
  <c r="Q16" i="1"/>
  <c r="N17" i="1"/>
  <c r="N18" i="1"/>
  <c r="M17" i="1"/>
  <c r="Q8" i="1"/>
  <c r="Q9" i="1"/>
  <c r="Q7" i="1"/>
  <c r="Q6" i="1"/>
  <c r="M18" i="1" s="1"/>
  <c r="Q5" i="1"/>
  <c r="R15" i="1"/>
  <c r="Q15" i="1"/>
  <c r="Q14" i="1"/>
  <c r="R14" i="1"/>
  <c r="S14" i="1"/>
  <c r="T14" i="1"/>
  <c r="S15" i="1"/>
  <c r="T15" i="1"/>
  <c r="T13" i="1"/>
  <c r="S13" i="1"/>
  <c r="R13" i="1"/>
  <c r="K5" i="1"/>
  <c r="K6" i="1"/>
  <c r="K7" i="1"/>
  <c r="K4" i="1"/>
  <c r="J5" i="1"/>
  <c r="J6" i="1"/>
  <c r="J7" i="1"/>
  <c r="J4" i="1"/>
  <c r="I5" i="1"/>
  <c r="I6" i="1"/>
  <c r="I7" i="1"/>
  <c r="I4" i="1"/>
  <c r="H5" i="1"/>
  <c r="H6" i="1"/>
  <c r="H7" i="1"/>
  <c r="H4" i="1"/>
  <c r="D7" i="1"/>
  <c r="D6" i="1"/>
</calcChain>
</file>

<file path=xl/sharedStrings.xml><?xml version="1.0" encoding="utf-8"?>
<sst xmlns="http://schemas.openxmlformats.org/spreadsheetml/2006/main" count="42" uniqueCount="37">
  <si>
    <t>KBr</t>
  </si>
  <si>
    <t>KI</t>
  </si>
  <si>
    <t>Na2S2O4</t>
  </si>
  <si>
    <t>HCl</t>
  </si>
  <si>
    <t>Flask 1</t>
  </si>
  <si>
    <t>Flask 2</t>
  </si>
  <si>
    <t>Mixture</t>
  </si>
  <si>
    <t>KI (M)</t>
  </si>
  <si>
    <t>Na2S2O4 (M)</t>
  </si>
  <si>
    <t>HCl (M)</t>
  </si>
  <si>
    <t>Soln Molarities</t>
  </si>
  <si>
    <t>Temp</t>
  </si>
  <si>
    <t>Time (s)</t>
  </si>
  <si>
    <t>lnk</t>
  </si>
  <si>
    <t>1/T</t>
  </si>
  <si>
    <t>k</t>
  </si>
  <si>
    <t>Rate rxn 1</t>
  </si>
  <si>
    <t>[I] Ratio</t>
  </si>
  <si>
    <t>Rate Ratio</t>
  </si>
  <si>
    <t>[BrO3] Ratio</t>
  </si>
  <si>
    <t>[H] Ratio</t>
  </si>
  <si>
    <t>X=1</t>
  </si>
  <si>
    <t>Y=1</t>
  </si>
  <si>
    <t>Z=2</t>
  </si>
  <si>
    <t>Actual Mass</t>
  </si>
  <si>
    <t>Molarity of Solution</t>
  </si>
  <si>
    <t>--</t>
  </si>
  <si>
    <t>Mix</t>
  </si>
  <si>
    <t>mL of KI Solution</t>
  </si>
  <si>
    <t>mL of Na2S2O4 Solution</t>
  </si>
  <si>
    <t>mL of H2O</t>
  </si>
  <si>
    <t>mL of HCl Solution</t>
  </si>
  <si>
    <t>mL of KBrO3 Solution</t>
  </si>
  <si>
    <t>mL of Starch</t>
  </si>
  <si>
    <t>KBrO3 (M)</t>
  </si>
  <si>
    <t>Molarity After Mixing of Flasks 1 and 2</t>
  </si>
  <si>
    <t>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</si>
</sst>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"/>
    <numFmt numFmtId="166" formatCode="0.000"/>
    <numFmt numFmtId="167" formatCode="0.0000"/>
    <numFmt numFmtId="168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1" fontId="0" fillId="0" borderId="1" xfId="0" applyNumberFormat="1" applyBorder="1"/>
    <xf numFmtId="11" fontId="0" fillId="0" borderId="1" xfId="0" applyNumberFormat="1" applyBorder="1" applyAlignment="1">
      <alignment horizontal="center"/>
    </xf>
    <xf numFmtId="11" fontId="0" fillId="0" borderId="0" xfId="0" applyNumberFormat="1"/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/>
    <xf numFmtId="165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8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5469160104986883E-2"/>
                  <c:y val="0.12997849227179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Sheet1!$N$16:$N$18</c:f>
              <c:numCache>
                <c:formatCode>0.0000000</c:formatCode>
                <c:ptCount val="3"/>
                <c:pt idx="0">
                  <c:v>3.6764705882352941E-3</c:v>
                </c:pt>
                <c:pt idx="1">
                  <c:v>3.3840947546531302E-3</c:v>
                </c:pt>
                <c:pt idx="2">
                  <c:v>3.2583903551645491E-3</c:v>
                </c:pt>
              </c:numCache>
            </c:numRef>
          </c:xVal>
          <c:yVal>
            <c:numRef>
              <c:f>Sheet1!$M$16:$M$18</c:f>
              <c:numCache>
                <c:formatCode>0.000</c:formatCode>
                <c:ptCount val="3"/>
                <c:pt idx="0">
                  <c:v>4.1136868663283073</c:v>
                </c:pt>
                <c:pt idx="1">
                  <c:v>5.2177045735633252</c:v>
                </c:pt>
                <c:pt idx="2">
                  <c:v>5.8103812237596362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52-4A74-AE17-F1A89AD98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720928"/>
        <c:axId val="380716992"/>
      </c:scatterChart>
      <c:valAx>
        <c:axId val="38072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16992"/>
        <c:crosses val="autoZero"/>
        <c:crossBetween val="midCat"/>
      </c:valAx>
      <c:valAx>
        <c:axId val="3807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2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21</xdr:row>
      <xdr:rowOff>22860</xdr:rowOff>
    </xdr:from>
    <xdr:to>
      <xdr:col>12</xdr:col>
      <xdr:colOff>182880</xdr:colOff>
      <xdr:row>35</xdr:row>
      <xdr:rowOff>155448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A37735-7647-4A65-83EC-5DE353DEF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6D4D-561E-4F94-B7B2-890E3941DC64}">
  <dimension ref="C2:T29"/>
  <sheetViews>
    <sheetView tabSelected="1" workbookViewId="0">
      <selection activeCell="Q12" sqref="Q12:T17"/>
    </sheetView>
  </sheetViews>
  <sheetFormatPr defaultRowHeight="14.4" x14ac:dyDescent="0.3"/>
  <cols>
    <col min="4" max="4" width="18.5546875" bestFit="1" customWidth="1"/>
    <col min="5" max="5" width="21" bestFit="1" customWidth="1"/>
    <col min="6" max="6" width="13.6640625" bestFit="1" customWidth="1"/>
    <col min="7" max="7" width="4" bestFit="1" customWidth="1"/>
    <col min="8" max="8" width="7.5546875" bestFit="1" customWidth="1"/>
    <col min="9" max="9" width="11.77734375" customWidth="1"/>
    <col min="10" max="10" width="10" bestFit="1" customWidth="1"/>
    <col min="11" max="11" width="7.5546875" bestFit="1" customWidth="1"/>
    <col min="14" max="14" width="9.5546875" bestFit="1" customWidth="1"/>
    <col min="16" max="16" width="12" bestFit="1" customWidth="1"/>
    <col min="17" max="17" width="9.5546875" bestFit="1" customWidth="1"/>
    <col min="18" max="18" width="7.6640625" bestFit="1" customWidth="1"/>
    <col min="19" max="19" width="11.21875" bestFit="1" customWidth="1"/>
    <col min="20" max="20" width="8.33203125" bestFit="1" customWidth="1"/>
  </cols>
  <sheetData>
    <row r="2" spans="3:20" x14ac:dyDescent="0.3">
      <c r="G2" s="22" t="s">
        <v>35</v>
      </c>
      <c r="H2" s="22"/>
      <c r="I2" s="22"/>
      <c r="J2" s="22"/>
      <c r="K2" s="22"/>
    </row>
    <row r="3" spans="3:20" x14ac:dyDescent="0.3">
      <c r="G3" s="2" t="s">
        <v>27</v>
      </c>
      <c r="H3" s="2" t="s">
        <v>7</v>
      </c>
      <c r="I3" s="2" t="s">
        <v>8</v>
      </c>
      <c r="J3" s="2" t="s">
        <v>34</v>
      </c>
      <c r="K3" s="2" t="s">
        <v>9</v>
      </c>
      <c r="M3" s="7" t="s">
        <v>6</v>
      </c>
      <c r="N3" s="7" t="s">
        <v>12</v>
      </c>
      <c r="O3" s="7" t="s">
        <v>11</v>
      </c>
      <c r="P3" s="7" t="s">
        <v>16</v>
      </c>
      <c r="Q3" s="7" t="s">
        <v>15</v>
      </c>
    </row>
    <row r="4" spans="3:20" x14ac:dyDescent="0.3">
      <c r="C4" s="5"/>
      <c r="D4" s="5" t="s">
        <v>10</v>
      </c>
      <c r="G4" s="2">
        <v>1</v>
      </c>
      <c r="H4" s="6">
        <f>($D$6*D11)/51</f>
        <v>1.9655090952043464E-3</v>
      </c>
      <c r="I4" s="6">
        <f>($D$7*E11)/51</f>
        <v>2.0215549850553755E-4</v>
      </c>
      <c r="J4" s="6">
        <f>($D$5*D18)/51</f>
        <v>7.8584008453680861E-3</v>
      </c>
      <c r="K4" s="6">
        <f>($D$8*E18)/51</f>
        <v>1.9607843137254902E-2</v>
      </c>
      <c r="M4" s="5">
        <v>1</v>
      </c>
      <c r="N4" s="5">
        <v>123</v>
      </c>
      <c r="O4" s="5">
        <v>22.5</v>
      </c>
      <c r="P4" s="10">
        <f>(2*$I$4)/(3*N4)</f>
        <v>1.0956937588376018E-6</v>
      </c>
      <c r="Q4" s="9">
        <f>P4/(H4*J4*K4^2)</f>
        <v>184.51016809044572</v>
      </c>
    </row>
    <row r="5" spans="3:20" x14ac:dyDescent="0.3">
      <c r="C5" s="5" t="s">
        <v>0</v>
      </c>
      <c r="D5" s="8">
        <f>0.6693*(1/167)*(1/0.1)</f>
        <v>4.0077844311377245E-2</v>
      </c>
      <c r="G5" s="2">
        <v>2</v>
      </c>
      <c r="H5" s="6">
        <f>($D$6*D12)/51</f>
        <v>3.9310181904086928E-3</v>
      </c>
      <c r="I5" s="6">
        <f t="shared" ref="I5:I7" si="0">($D$7*E12)/51</f>
        <v>2.0215549850553755E-4</v>
      </c>
      <c r="J5" s="6">
        <f t="shared" ref="J5:J7" si="1">($D$5*D19)/51</f>
        <v>7.8584008453680861E-3</v>
      </c>
      <c r="K5" s="6">
        <f t="shared" ref="K5:K7" si="2">($D$8*E19)/51</f>
        <v>1.9607843137254902E-2</v>
      </c>
      <c r="M5" s="5">
        <v>1</v>
      </c>
      <c r="N5" s="5">
        <v>371</v>
      </c>
      <c r="O5" s="5">
        <v>-1</v>
      </c>
      <c r="P5" s="10">
        <f t="shared" ref="P5:P9" si="3">(2*$I$4)/(3*N5)</f>
        <v>3.6326235131273594E-7</v>
      </c>
      <c r="Q5" s="9">
        <f>P5/(H4*J4*K4^2)</f>
        <v>61.171834703840496</v>
      </c>
    </row>
    <row r="6" spans="3:20" x14ac:dyDescent="0.3">
      <c r="C6" s="5" t="s">
        <v>1</v>
      </c>
      <c r="D6" s="8">
        <f>0.1664*(1/166)*(1/0.1)</f>
        <v>1.0024096385542167E-2</v>
      </c>
      <c r="G6" s="2">
        <v>3</v>
      </c>
      <c r="H6" s="6">
        <f t="shared" ref="H6:H7" si="4">($D$6*D13)/51</f>
        <v>1.9655090952043464E-3</v>
      </c>
      <c r="I6" s="6">
        <f t="shared" si="0"/>
        <v>2.0215549850553755E-4</v>
      </c>
      <c r="J6" s="6">
        <f t="shared" si="1"/>
        <v>1.5716801690736172E-2</v>
      </c>
      <c r="K6" s="6">
        <f t="shared" si="2"/>
        <v>1.9607843137254902E-2</v>
      </c>
      <c r="M6" s="5">
        <v>1</v>
      </c>
      <c r="N6" s="5">
        <v>68</v>
      </c>
      <c r="O6" s="5">
        <v>33.9</v>
      </c>
      <c r="P6" s="10">
        <f t="shared" si="3"/>
        <v>1.9819166520150741E-6</v>
      </c>
      <c r="Q6" s="9">
        <f>P6/(H4*J4*K4^2)</f>
        <v>333.74633345771804</v>
      </c>
    </row>
    <row r="7" spans="3:20" x14ac:dyDescent="0.3">
      <c r="C7" s="5" t="s">
        <v>2</v>
      </c>
      <c r="D7" s="8">
        <f>0.0163*(1/158.1)*(1/0.1)</f>
        <v>1.0309930423782416E-3</v>
      </c>
      <c r="G7" s="2">
        <v>4</v>
      </c>
      <c r="H7" s="6">
        <f t="shared" si="4"/>
        <v>1.9655090952043464E-3</v>
      </c>
      <c r="I7" s="6">
        <f t="shared" si="0"/>
        <v>2.0215549850553755E-4</v>
      </c>
      <c r="J7" s="6">
        <f t="shared" si="1"/>
        <v>7.8584008453680861E-3</v>
      </c>
      <c r="K7" s="6">
        <f t="shared" si="2"/>
        <v>3.9215686274509803E-2</v>
      </c>
      <c r="M7" s="5">
        <v>2</v>
      </c>
      <c r="N7" s="5">
        <v>65</v>
      </c>
      <c r="O7" s="5">
        <v>22.5</v>
      </c>
      <c r="P7" s="10">
        <f t="shared" si="3"/>
        <v>2.0733897282619237E-6</v>
      </c>
      <c r="Q7" s="9">
        <f>P7/(H5*J5*K5^2)</f>
        <v>174.57500519326788</v>
      </c>
    </row>
    <row r="8" spans="3:20" x14ac:dyDescent="0.3">
      <c r="C8" s="5" t="s">
        <v>3</v>
      </c>
      <c r="D8" s="5">
        <v>0.1</v>
      </c>
      <c r="M8" s="5">
        <v>3</v>
      </c>
      <c r="N8" s="5">
        <v>65</v>
      </c>
      <c r="O8" s="5">
        <v>22.9</v>
      </c>
      <c r="P8" s="10">
        <f t="shared" si="3"/>
        <v>2.0733897282619237E-6</v>
      </c>
      <c r="Q8" s="9">
        <f t="shared" ref="Q8:Q9" si="5">P8/(H6*J6*K6^2)</f>
        <v>174.57500519326788</v>
      </c>
    </row>
    <row r="9" spans="3:20" x14ac:dyDescent="0.3">
      <c r="M9" s="5">
        <v>4</v>
      </c>
      <c r="N9" s="5">
        <v>32</v>
      </c>
      <c r="O9" s="5">
        <v>22.5</v>
      </c>
      <c r="P9" s="10">
        <f t="shared" si="3"/>
        <v>4.2115728855320327E-6</v>
      </c>
      <c r="Q9" s="9">
        <f t="shared" si="5"/>
        <v>177.3027396494127</v>
      </c>
    </row>
    <row r="10" spans="3:20" x14ac:dyDescent="0.3">
      <c r="C10" s="20" t="s">
        <v>27</v>
      </c>
      <c r="D10" s="17" t="s">
        <v>4</v>
      </c>
      <c r="E10" s="18"/>
      <c r="F10" s="19"/>
    </row>
    <row r="11" spans="3:20" x14ac:dyDescent="0.3">
      <c r="C11" s="2">
        <v>1</v>
      </c>
      <c r="D11" s="2">
        <v>10</v>
      </c>
      <c r="E11" s="2">
        <v>10</v>
      </c>
      <c r="F11" s="2">
        <v>10</v>
      </c>
      <c r="M11" s="11"/>
      <c r="N11" s="11"/>
    </row>
    <row r="12" spans="3:20" x14ac:dyDescent="0.3">
      <c r="C12" s="2">
        <v>2</v>
      </c>
      <c r="D12" s="2">
        <v>20</v>
      </c>
      <c r="E12" s="2">
        <v>10</v>
      </c>
      <c r="F12" s="2">
        <v>0</v>
      </c>
      <c r="P12" s="21" t="s">
        <v>36</v>
      </c>
      <c r="Q12" s="5" t="s">
        <v>18</v>
      </c>
      <c r="R12" s="5" t="s">
        <v>17</v>
      </c>
      <c r="S12" s="5" t="s">
        <v>19</v>
      </c>
      <c r="T12" s="5" t="s">
        <v>20</v>
      </c>
    </row>
    <row r="13" spans="3:20" x14ac:dyDescent="0.3">
      <c r="C13" s="2">
        <v>3</v>
      </c>
      <c r="D13" s="2">
        <v>10</v>
      </c>
      <c r="E13" s="2">
        <v>10</v>
      </c>
      <c r="F13" s="2">
        <v>0</v>
      </c>
      <c r="M13" s="11"/>
      <c r="P13" s="21">
        <v>2</v>
      </c>
      <c r="Q13" s="10">
        <f>P7/P4</f>
        <v>1.8923076923076925</v>
      </c>
      <c r="R13" s="5">
        <f>H5/H4</f>
        <v>2</v>
      </c>
      <c r="S13" s="5">
        <f>J5/J4</f>
        <v>1</v>
      </c>
      <c r="T13" s="5">
        <f>K5/K4</f>
        <v>1</v>
      </c>
    </row>
    <row r="14" spans="3:20" x14ac:dyDescent="0.3">
      <c r="C14" s="2">
        <v>4</v>
      </c>
      <c r="D14" s="2">
        <v>10</v>
      </c>
      <c r="E14" s="2">
        <v>10</v>
      </c>
      <c r="F14" s="2">
        <v>0</v>
      </c>
      <c r="P14" s="21">
        <v>1</v>
      </c>
      <c r="Q14" s="10">
        <f>P8/P7</f>
        <v>1</v>
      </c>
      <c r="R14" s="5">
        <f t="shared" ref="R14" si="6">H6/H5</f>
        <v>0.5</v>
      </c>
      <c r="S14" s="5">
        <f t="shared" ref="S14:T14" si="7">J6/J5</f>
        <v>2</v>
      </c>
      <c r="T14" s="5">
        <f t="shared" si="7"/>
        <v>1</v>
      </c>
    </row>
    <row r="15" spans="3:20" x14ac:dyDescent="0.3">
      <c r="C15" s="4"/>
      <c r="D15" s="2" t="s">
        <v>28</v>
      </c>
      <c r="E15" s="2" t="s">
        <v>29</v>
      </c>
      <c r="F15" s="2" t="s">
        <v>30</v>
      </c>
      <c r="M15" s="5" t="s">
        <v>13</v>
      </c>
      <c r="N15" s="5" t="s">
        <v>14</v>
      </c>
      <c r="P15" s="21">
        <v>2</v>
      </c>
      <c r="Q15" s="10">
        <f>P9/P8</f>
        <v>2.03125</v>
      </c>
      <c r="R15" s="5">
        <f>H7/H6</f>
        <v>1</v>
      </c>
      <c r="S15" s="5">
        <f t="shared" ref="S15:T15" si="8">J7/J6</f>
        <v>0.5</v>
      </c>
      <c r="T15" s="5">
        <f t="shared" si="8"/>
        <v>2</v>
      </c>
    </row>
    <row r="16" spans="3:20" x14ac:dyDescent="0.3">
      <c r="C16" s="4"/>
      <c r="D16" s="4"/>
      <c r="E16" s="4"/>
      <c r="F16" s="4"/>
      <c r="M16" s="12">
        <f>LN(Q5)</f>
        <v>4.1136868663283073</v>
      </c>
      <c r="N16" s="23">
        <f>1/(O5+273)</f>
        <v>3.6764705882352941E-3</v>
      </c>
      <c r="P16" s="21">
        <v>2</v>
      </c>
      <c r="Q16" s="10">
        <f>P8/P4</f>
        <v>1.8923076923076925</v>
      </c>
      <c r="R16" s="5">
        <f>H6/H4</f>
        <v>1</v>
      </c>
      <c r="S16" s="5">
        <f>J6/J4</f>
        <v>2</v>
      </c>
      <c r="T16" s="5">
        <f>K6/K4</f>
        <v>1</v>
      </c>
    </row>
    <row r="17" spans="3:20" x14ac:dyDescent="0.3">
      <c r="C17" s="13" t="s">
        <v>5</v>
      </c>
      <c r="D17" s="13"/>
      <c r="E17" s="13"/>
      <c r="F17" s="13"/>
      <c r="M17" s="12">
        <f>LN(Q4)</f>
        <v>5.2177045735633252</v>
      </c>
      <c r="N17" s="23">
        <f>1/(O4+273)</f>
        <v>3.3840947546531302E-3</v>
      </c>
      <c r="P17" s="21">
        <v>4</v>
      </c>
      <c r="Q17" s="10">
        <f>P9/P4</f>
        <v>3.8437500000000004</v>
      </c>
      <c r="R17" s="5">
        <f>H7/H4</f>
        <v>1</v>
      </c>
      <c r="S17" s="5">
        <f>J7/J4</f>
        <v>1</v>
      </c>
      <c r="T17" s="5">
        <f>K7/K4</f>
        <v>2</v>
      </c>
    </row>
    <row r="18" spans="3:20" x14ac:dyDescent="0.3">
      <c r="C18" s="2">
        <v>1</v>
      </c>
      <c r="D18" s="2">
        <v>10</v>
      </c>
      <c r="E18" s="2">
        <v>10</v>
      </c>
      <c r="F18" s="2">
        <v>1</v>
      </c>
      <c r="G18" s="1"/>
      <c r="M18" s="12">
        <f>LN(Q6)</f>
        <v>5.8103812237596362</v>
      </c>
      <c r="N18" s="23">
        <f>1/(O6+273)</f>
        <v>3.2583903551645491E-3</v>
      </c>
    </row>
    <row r="19" spans="3:20" x14ac:dyDescent="0.3">
      <c r="C19" s="2">
        <v>2</v>
      </c>
      <c r="D19" s="2">
        <v>10</v>
      </c>
      <c r="E19" s="2">
        <v>10</v>
      </c>
      <c r="F19" s="2">
        <v>1</v>
      </c>
      <c r="Q19" t="s">
        <v>21</v>
      </c>
    </row>
    <row r="20" spans="3:20" x14ac:dyDescent="0.3">
      <c r="C20" s="2">
        <v>3</v>
      </c>
      <c r="D20" s="2">
        <v>20</v>
      </c>
      <c r="E20" s="2">
        <v>10</v>
      </c>
      <c r="F20" s="2">
        <v>1</v>
      </c>
      <c r="J20">
        <f>4008.5*8.314</f>
        <v>33326.669000000002</v>
      </c>
      <c r="Q20" t="s">
        <v>22</v>
      </c>
    </row>
    <row r="21" spans="3:20" x14ac:dyDescent="0.3">
      <c r="C21" s="2">
        <v>4</v>
      </c>
      <c r="D21" s="2">
        <v>10</v>
      </c>
      <c r="E21" s="2">
        <v>20</v>
      </c>
      <c r="F21" s="2">
        <v>1</v>
      </c>
      <c r="Q21" t="s">
        <v>23</v>
      </c>
    </row>
    <row r="22" spans="3:20" x14ac:dyDescent="0.3">
      <c r="D22" s="3" t="s">
        <v>32</v>
      </c>
      <c r="E22" s="3" t="s">
        <v>31</v>
      </c>
      <c r="F22" s="3" t="s">
        <v>33</v>
      </c>
    </row>
    <row r="25" spans="3:20" x14ac:dyDescent="0.3">
      <c r="C25" s="3"/>
      <c r="D25" s="3" t="s">
        <v>24</v>
      </c>
      <c r="E25" s="3" t="s">
        <v>25</v>
      </c>
    </row>
    <row r="26" spans="3:20" x14ac:dyDescent="0.3">
      <c r="C26" s="5" t="s">
        <v>0</v>
      </c>
      <c r="D26" s="3">
        <v>0.66930000000000001</v>
      </c>
      <c r="E26" s="16">
        <f>0.6693*(1/167)*(1/0.1)</f>
        <v>4.0077844311377245E-2</v>
      </c>
    </row>
    <row r="27" spans="3:20" x14ac:dyDescent="0.3">
      <c r="C27" s="5" t="s">
        <v>1</v>
      </c>
      <c r="D27" s="3">
        <v>0.16639999999999999</v>
      </c>
      <c r="E27" s="16">
        <f>0.1664*(1/166)*(1/0.1)</f>
        <v>1.0024096385542167E-2</v>
      </c>
    </row>
    <row r="28" spans="3:20" x14ac:dyDescent="0.3">
      <c r="C28" s="5" t="s">
        <v>2</v>
      </c>
      <c r="D28" s="3">
        <v>1.6299999999999999E-2</v>
      </c>
      <c r="E28" s="15">
        <f>0.0163*(1/158.1)*(1/0.1)</f>
        <v>1.0309930423782416E-3</v>
      </c>
    </row>
    <row r="29" spans="3:20" x14ac:dyDescent="0.3">
      <c r="C29" s="5" t="s">
        <v>3</v>
      </c>
      <c r="D29" s="14" t="s">
        <v>26</v>
      </c>
      <c r="E29" s="5">
        <v>0.1</v>
      </c>
    </row>
  </sheetData>
  <mergeCells count="3">
    <mergeCell ref="C17:F17"/>
    <mergeCell ref="D10:F10"/>
    <mergeCell ref="G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Huggins</dc:creator>
  <cp:lastModifiedBy>Max Huggins</cp:lastModifiedBy>
  <dcterms:created xsi:type="dcterms:W3CDTF">2019-09-09T23:40:04Z</dcterms:created>
  <dcterms:modified xsi:type="dcterms:W3CDTF">2019-09-10T18:33:13Z</dcterms:modified>
</cp:coreProperties>
</file>