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cfiles1\home\m\maxbnorton\Documents\kaplan\"/>
    </mc:Choice>
  </mc:AlternateContent>
  <bookViews>
    <workbookView xWindow="0" yWindow="0" windowWidth="16200" windowHeight="7275" firstSheet="2" activeTab="12"/>
  </bookViews>
  <sheets>
    <sheet name="original calculations" sheetId="1" r:id="rId1"/>
    <sheet name="lifecycle table" sheetId="2" r:id="rId2"/>
    <sheet name="R1 NoPP" sheetId="3" r:id="rId3"/>
    <sheet name="R2 NoPP" sheetId="6" r:id="rId4"/>
    <sheet name="R1 DP Y3" sheetId="9" r:id="rId5"/>
    <sheet name="R1 DP Y5" sheetId="7" r:id="rId6"/>
    <sheet name="R1 DP Y10" sheetId="10" r:id="rId7"/>
    <sheet name="R1 HP Y3" sheetId="11" r:id="rId8"/>
    <sheet name="R1 HP Y5" sheetId="8" r:id="rId9"/>
    <sheet name="R1 HP Y10" sheetId="12" r:id="rId10"/>
    <sheet name="R1 DBP Y3" sheetId="13" r:id="rId11"/>
    <sheet name="R1 DBP Y5" sheetId="14" r:id="rId12"/>
    <sheet name="R1 DBP Y10" sheetId="15" r:id="rId13"/>
    <sheet name="Summary table" sheetId="16" r:id="rId14"/>
    <sheet name="assumptions" sheetId="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15" l="1"/>
  <c r="H134" i="15"/>
  <c r="H126" i="15"/>
  <c r="H118" i="15"/>
  <c r="H110" i="15"/>
  <c r="H102" i="15"/>
  <c r="H94" i="15"/>
  <c r="H86" i="15"/>
  <c r="H78" i="15"/>
  <c r="H70" i="15"/>
  <c r="H62" i="15"/>
  <c r="H54" i="15"/>
  <c r="H142" i="14"/>
  <c r="H134" i="14"/>
  <c r="H126" i="14"/>
  <c r="H118" i="14"/>
  <c r="H110" i="14"/>
  <c r="H102" i="14"/>
  <c r="H94" i="14"/>
  <c r="H86" i="14"/>
  <c r="H78" i="14"/>
  <c r="H70" i="14"/>
  <c r="H62" i="14"/>
  <c r="H54" i="14"/>
  <c r="H22" i="14"/>
  <c r="H6" i="14"/>
  <c r="H142" i="13"/>
  <c r="H134" i="13"/>
  <c r="H126" i="13"/>
  <c r="H118" i="13"/>
  <c r="H110" i="13"/>
  <c r="H102" i="13"/>
  <c r="H94" i="13"/>
  <c r="H86" i="13"/>
  <c r="H78" i="13"/>
  <c r="H70" i="13"/>
  <c r="H62" i="13"/>
  <c r="H54" i="13"/>
  <c r="H22" i="13"/>
  <c r="H6" i="13"/>
  <c r="H142" i="8"/>
  <c r="H134" i="8"/>
  <c r="H126" i="8"/>
  <c r="H118" i="8"/>
  <c r="H110" i="8"/>
  <c r="H102" i="8"/>
  <c r="H94" i="8"/>
  <c r="H86" i="8"/>
  <c r="H78" i="8"/>
  <c r="H70" i="8"/>
  <c r="H62" i="8"/>
  <c r="H54" i="8"/>
  <c r="H22" i="8"/>
  <c r="H6" i="8"/>
  <c r="H142" i="12"/>
  <c r="H134" i="12"/>
  <c r="H126" i="12"/>
  <c r="H118" i="12"/>
  <c r="H110" i="12"/>
  <c r="H102" i="12"/>
  <c r="H94" i="12"/>
  <c r="H86" i="12"/>
  <c r="H78" i="12"/>
  <c r="H70" i="12"/>
  <c r="H62" i="12"/>
  <c r="H54" i="12"/>
  <c r="H142" i="11" l="1"/>
  <c r="H134" i="11"/>
  <c r="H126" i="11"/>
  <c r="H118" i="11"/>
  <c r="H110" i="11"/>
  <c r="H102" i="11"/>
  <c r="H94" i="11"/>
  <c r="H86" i="11"/>
  <c r="H78" i="11"/>
  <c r="H70" i="11"/>
  <c r="H62" i="11"/>
  <c r="H54" i="11"/>
  <c r="H22" i="11"/>
  <c r="H6" i="11"/>
  <c r="H142" i="10"/>
  <c r="H134" i="10"/>
  <c r="H126" i="10"/>
  <c r="H118" i="10"/>
  <c r="H110" i="10"/>
  <c r="H102" i="10"/>
  <c r="H94" i="10"/>
  <c r="H86" i="10"/>
  <c r="H78" i="10"/>
  <c r="H70" i="10"/>
  <c r="H62" i="10"/>
  <c r="H54" i="10"/>
  <c r="H118" i="7"/>
  <c r="H110" i="7"/>
  <c r="H102" i="7"/>
  <c r="H94" i="7"/>
  <c r="H86" i="7"/>
  <c r="H78" i="7"/>
  <c r="H70" i="7"/>
  <c r="H62" i="7"/>
  <c r="H54" i="7"/>
  <c r="H22" i="7"/>
  <c r="H6" i="7"/>
  <c r="H142" i="7"/>
  <c r="H134" i="7"/>
  <c r="H126" i="7"/>
  <c r="H142" i="9"/>
  <c r="H134" i="9"/>
  <c r="H126" i="9"/>
  <c r="H118" i="9"/>
  <c r="H110" i="9"/>
  <c r="H102" i="9"/>
  <c r="H94" i="9"/>
  <c r="H86" i="9"/>
  <c r="H78" i="9"/>
  <c r="H70" i="9"/>
  <c r="H62" i="9"/>
  <c r="H54" i="9"/>
  <c r="H30" i="3"/>
  <c r="H22" i="3"/>
  <c r="H46" i="3"/>
  <c r="H38" i="3"/>
  <c r="F140" i="15"/>
  <c r="G132" i="15"/>
  <c r="E116" i="15"/>
  <c r="F100" i="15"/>
  <c r="E92" i="15"/>
  <c r="G84" i="15"/>
  <c r="F76" i="15"/>
  <c r="F68" i="15"/>
  <c r="G60" i="15"/>
  <c r="E140" i="14"/>
  <c r="F124" i="14"/>
  <c r="E116" i="14"/>
  <c r="F108" i="14"/>
  <c r="E92" i="14"/>
  <c r="F76" i="14"/>
  <c r="E68" i="14"/>
  <c r="G60" i="14"/>
  <c r="F52" i="14"/>
  <c r="E140" i="13"/>
  <c r="F124" i="13"/>
  <c r="E116" i="13"/>
  <c r="F108" i="13"/>
  <c r="E100" i="13"/>
  <c r="E92" i="13"/>
  <c r="F84" i="13"/>
  <c r="E68" i="13"/>
  <c r="F52" i="13"/>
  <c r="G132" i="12"/>
  <c r="F124" i="12"/>
  <c r="E116" i="12"/>
  <c r="F100" i="12"/>
  <c r="G84" i="12"/>
  <c r="F76" i="12"/>
  <c r="F68" i="12"/>
  <c r="G60" i="12"/>
  <c r="E140" i="8"/>
  <c r="F124" i="8"/>
  <c r="E116" i="8"/>
  <c r="F108" i="8"/>
  <c r="E92" i="8"/>
  <c r="F76" i="8"/>
  <c r="E68" i="8"/>
  <c r="F52" i="8"/>
  <c r="E140" i="11"/>
  <c r="F132" i="11"/>
  <c r="E116" i="11"/>
  <c r="F108" i="11"/>
  <c r="E100" i="11"/>
  <c r="E92" i="11"/>
  <c r="F84" i="11"/>
  <c r="E68" i="11"/>
  <c r="F52" i="11"/>
  <c r="G132" i="10"/>
  <c r="F124" i="10"/>
  <c r="F100" i="10"/>
  <c r="G84" i="10"/>
  <c r="F76" i="10"/>
  <c r="G60" i="10"/>
  <c r="F52" i="10"/>
  <c r="E116" i="7"/>
  <c r="F108" i="7"/>
  <c r="F76" i="7"/>
  <c r="F52" i="7"/>
  <c r="E140" i="9"/>
  <c r="F132" i="9"/>
  <c r="E116" i="9"/>
  <c r="F108" i="9"/>
  <c r="E100" i="9"/>
  <c r="E92" i="9"/>
  <c r="F84" i="9"/>
  <c r="E68" i="9"/>
  <c r="F60" i="9"/>
  <c r="D38" i="3"/>
  <c r="D36" i="3"/>
  <c r="E35" i="3" s="1"/>
  <c r="D30" i="3"/>
  <c r="D28" i="3"/>
  <c r="E27" i="3" s="1"/>
  <c r="E36" i="3" l="1"/>
  <c r="F35" i="3" s="1"/>
  <c r="E38" i="3"/>
  <c r="E30" i="3"/>
  <c r="E28" i="3"/>
  <c r="F27" i="3" s="1"/>
  <c r="D46" i="3"/>
  <c r="D44" i="3"/>
  <c r="E43" i="3" s="1"/>
  <c r="D22" i="3"/>
  <c r="D20" i="3"/>
  <c r="E19" i="3"/>
  <c r="E22" i="3" s="1"/>
  <c r="D142" i="9"/>
  <c r="D140" i="9"/>
  <c r="E139" i="9"/>
  <c r="H140" i="9" s="1"/>
  <c r="D134" i="9"/>
  <c r="D132" i="9"/>
  <c r="E131" i="9" s="1"/>
  <c r="D126" i="9"/>
  <c r="D124" i="9"/>
  <c r="E123" i="9" s="1"/>
  <c r="D118" i="9"/>
  <c r="D116" i="9"/>
  <c r="E115" i="9"/>
  <c r="H116" i="9" s="1"/>
  <c r="D110" i="9"/>
  <c r="D108" i="9"/>
  <c r="E107" i="9" s="1"/>
  <c r="D102" i="9"/>
  <c r="D100" i="9"/>
  <c r="E99" i="9" s="1"/>
  <c r="D94" i="9"/>
  <c r="D92" i="9"/>
  <c r="E91" i="9"/>
  <c r="H92" i="9" s="1"/>
  <c r="D86" i="9"/>
  <c r="D84" i="9"/>
  <c r="E83" i="9" s="1"/>
  <c r="D78" i="9"/>
  <c r="D76" i="9"/>
  <c r="E75" i="9" s="1"/>
  <c r="D70" i="9"/>
  <c r="D68" i="9"/>
  <c r="E67" i="9"/>
  <c r="H68" i="9" s="1"/>
  <c r="D62" i="9"/>
  <c r="D60" i="9"/>
  <c r="E59" i="9" s="1"/>
  <c r="D54" i="9"/>
  <c r="D52" i="9"/>
  <c r="E51" i="9" s="1"/>
  <c r="D142" i="7"/>
  <c r="D140" i="7"/>
  <c r="E139" i="7"/>
  <c r="E140" i="7" s="1"/>
  <c r="H140" i="7" s="1"/>
  <c r="D134" i="7"/>
  <c r="D132" i="7"/>
  <c r="E131" i="7" s="1"/>
  <c r="E126" i="7"/>
  <c r="D126" i="7"/>
  <c r="E124" i="7"/>
  <c r="F123" i="7" s="1"/>
  <c r="D124" i="7"/>
  <c r="E123" i="7"/>
  <c r="D118" i="7"/>
  <c r="D116" i="7"/>
  <c r="E115" i="7" s="1"/>
  <c r="D110" i="7"/>
  <c r="D108" i="7"/>
  <c r="E107" i="7"/>
  <c r="E110" i="7" s="1"/>
  <c r="D102" i="7"/>
  <c r="D100" i="7"/>
  <c r="E99" i="7"/>
  <c r="E100" i="7" s="1"/>
  <c r="H100" i="7" s="1"/>
  <c r="D94" i="7"/>
  <c r="D92" i="7"/>
  <c r="E91" i="7" s="1"/>
  <c r="D86" i="7"/>
  <c r="D84" i="7"/>
  <c r="E83" i="7"/>
  <c r="E86" i="7" s="1"/>
  <c r="D78" i="7"/>
  <c r="D76" i="7"/>
  <c r="E75" i="7" s="1"/>
  <c r="D70" i="7"/>
  <c r="D68" i="7"/>
  <c r="E67" i="7" s="1"/>
  <c r="E62" i="7"/>
  <c r="D62" i="7"/>
  <c r="E60" i="7"/>
  <c r="F59" i="7" s="1"/>
  <c r="D60" i="7"/>
  <c r="E59" i="7"/>
  <c r="D54" i="7"/>
  <c r="D52" i="7"/>
  <c r="E51" i="7" s="1"/>
  <c r="D142" i="10"/>
  <c r="D140" i="10"/>
  <c r="E139" i="10"/>
  <c r="E140" i="10" s="1"/>
  <c r="H140" i="10" s="1"/>
  <c r="E134" i="10"/>
  <c r="D134" i="10"/>
  <c r="D132" i="10"/>
  <c r="E131" i="10"/>
  <c r="E132" i="10" s="1"/>
  <c r="F131" i="10" s="1"/>
  <c r="E126" i="10"/>
  <c r="D126" i="10"/>
  <c r="E124" i="10"/>
  <c r="F123" i="10" s="1"/>
  <c r="D124" i="10"/>
  <c r="E123" i="10"/>
  <c r="D118" i="10"/>
  <c r="D116" i="10"/>
  <c r="E115" i="10" s="1"/>
  <c r="D110" i="10"/>
  <c r="D108" i="10"/>
  <c r="E107" i="10"/>
  <c r="E110" i="10" s="1"/>
  <c r="D102" i="10"/>
  <c r="D100" i="10"/>
  <c r="E99" i="10" s="1"/>
  <c r="D94" i="10"/>
  <c r="D92" i="10"/>
  <c r="E91" i="10" s="1"/>
  <c r="D86" i="10"/>
  <c r="D84" i="10"/>
  <c r="E83" i="10" s="1"/>
  <c r="D78" i="10"/>
  <c r="D76" i="10"/>
  <c r="E75" i="10"/>
  <c r="E78" i="10" s="1"/>
  <c r="D70" i="10"/>
  <c r="D68" i="10"/>
  <c r="E67" i="10"/>
  <c r="E70" i="10" s="1"/>
  <c r="D62" i="10"/>
  <c r="D60" i="10"/>
  <c r="E59" i="10"/>
  <c r="E62" i="10" s="1"/>
  <c r="D54" i="10"/>
  <c r="D52" i="10"/>
  <c r="E51" i="10" s="1"/>
  <c r="D142" i="11"/>
  <c r="D140" i="11"/>
  <c r="E139" i="11" s="1"/>
  <c r="D134" i="11"/>
  <c r="D132" i="11"/>
  <c r="E131" i="11" s="1"/>
  <c r="D126" i="11"/>
  <c r="D124" i="11"/>
  <c r="E123" i="11" s="1"/>
  <c r="D118" i="11"/>
  <c r="D116" i="11"/>
  <c r="E115" i="11" s="1"/>
  <c r="D110" i="11"/>
  <c r="D108" i="11"/>
  <c r="E107" i="11" s="1"/>
  <c r="D102" i="11"/>
  <c r="D100" i="11"/>
  <c r="E99" i="11" s="1"/>
  <c r="D94" i="11"/>
  <c r="D92" i="11"/>
  <c r="E91" i="11" s="1"/>
  <c r="D86" i="11"/>
  <c r="D84" i="11"/>
  <c r="E83" i="11" s="1"/>
  <c r="D78" i="11"/>
  <c r="D76" i="11"/>
  <c r="E75" i="11" s="1"/>
  <c r="D70" i="11"/>
  <c r="D68" i="11"/>
  <c r="E67" i="11"/>
  <c r="H68" i="11" s="1"/>
  <c r="D62" i="11"/>
  <c r="D60" i="11"/>
  <c r="E59" i="11" s="1"/>
  <c r="D54" i="11"/>
  <c r="D52" i="11"/>
  <c r="E51" i="11"/>
  <c r="E54" i="11" s="1"/>
  <c r="D142" i="8"/>
  <c r="D140" i="8"/>
  <c r="E139" i="8"/>
  <c r="H140" i="8" s="1"/>
  <c r="D134" i="8"/>
  <c r="D132" i="8"/>
  <c r="E131" i="8" s="1"/>
  <c r="E126" i="8"/>
  <c r="D126" i="8"/>
  <c r="E124" i="8"/>
  <c r="F123" i="8" s="1"/>
  <c r="D124" i="8"/>
  <c r="E123" i="8"/>
  <c r="D118" i="8"/>
  <c r="H116" i="8"/>
  <c r="D116" i="8"/>
  <c r="E115" i="8"/>
  <c r="E118" i="8" s="1"/>
  <c r="D110" i="8"/>
  <c r="D108" i="8"/>
  <c r="E107" i="8"/>
  <c r="E110" i="8" s="1"/>
  <c r="D102" i="8"/>
  <c r="D100" i="8"/>
  <c r="E99" i="8" s="1"/>
  <c r="D94" i="8"/>
  <c r="H92" i="8"/>
  <c r="D92" i="8"/>
  <c r="E91" i="8"/>
  <c r="E94" i="8" s="1"/>
  <c r="D86" i="8"/>
  <c r="D84" i="8"/>
  <c r="E83" i="8"/>
  <c r="E86" i="8" s="1"/>
  <c r="D78" i="8"/>
  <c r="D76" i="8"/>
  <c r="E75" i="8" s="1"/>
  <c r="D70" i="8"/>
  <c r="D68" i="8"/>
  <c r="E67" i="8" s="1"/>
  <c r="D62" i="8"/>
  <c r="D60" i="8"/>
  <c r="E59" i="8" s="1"/>
  <c r="E54" i="8"/>
  <c r="D54" i="8"/>
  <c r="E52" i="8"/>
  <c r="D52" i="8"/>
  <c r="F51" i="8"/>
  <c r="F54" i="8" s="1"/>
  <c r="E51" i="8"/>
  <c r="D142" i="12"/>
  <c r="D140" i="12"/>
  <c r="E139" i="12"/>
  <c r="E140" i="12" s="1"/>
  <c r="H140" i="12" s="1"/>
  <c r="E134" i="12"/>
  <c r="D134" i="12"/>
  <c r="D132" i="12"/>
  <c r="E131" i="12"/>
  <c r="E132" i="12" s="1"/>
  <c r="F131" i="12" s="1"/>
  <c r="E126" i="12"/>
  <c r="D126" i="12"/>
  <c r="E124" i="12"/>
  <c r="F123" i="12" s="1"/>
  <c r="D124" i="12"/>
  <c r="E123" i="12"/>
  <c r="D118" i="12"/>
  <c r="D116" i="12"/>
  <c r="E115" i="12" s="1"/>
  <c r="D110" i="12"/>
  <c r="D108" i="12"/>
  <c r="E107" i="12"/>
  <c r="E110" i="12" s="1"/>
  <c r="D102" i="12"/>
  <c r="D100" i="12"/>
  <c r="E99" i="12" s="1"/>
  <c r="D94" i="12"/>
  <c r="D92" i="12"/>
  <c r="E91" i="12" s="1"/>
  <c r="D86" i="12"/>
  <c r="D84" i="12"/>
  <c r="E83" i="12" s="1"/>
  <c r="D78" i="12"/>
  <c r="D76" i="12"/>
  <c r="E75" i="12"/>
  <c r="E78" i="12" s="1"/>
  <c r="D70" i="12"/>
  <c r="D68" i="12"/>
  <c r="E67" i="12" s="1"/>
  <c r="D62" i="12"/>
  <c r="D60" i="12"/>
  <c r="E59" i="12" s="1"/>
  <c r="D54" i="12"/>
  <c r="D52" i="12"/>
  <c r="E51" i="12" s="1"/>
  <c r="D142" i="13"/>
  <c r="D140" i="13"/>
  <c r="E139" i="13" s="1"/>
  <c r="D134" i="13"/>
  <c r="D132" i="13"/>
  <c r="E131" i="13" s="1"/>
  <c r="E126" i="13"/>
  <c r="D126" i="13"/>
  <c r="E124" i="13"/>
  <c r="F123" i="13" s="1"/>
  <c r="D124" i="13"/>
  <c r="E123" i="13"/>
  <c r="D118" i="13"/>
  <c r="H116" i="13"/>
  <c r="D116" i="13"/>
  <c r="E115" i="13"/>
  <c r="E118" i="13" s="1"/>
  <c r="D110" i="13"/>
  <c r="D108" i="13"/>
  <c r="E107" i="13"/>
  <c r="E110" i="13" s="1"/>
  <c r="D102" i="13"/>
  <c r="D100" i="13"/>
  <c r="E99" i="13" s="1"/>
  <c r="D94" i="13"/>
  <c r="H92" i="13"/>
  <c r="D92" i="13"/>
  <c r="E91" i="13"/>
  <c r="E94" i="13" s="1"/>
  <c r="D86" i="13"/>
  <c r="D84" i="13"/>
  <c r="E83" i="13"/>
  <c r="E86" i="13" s="1"/>
  <c r="D78" i="13"/>
  <c r="D76" i="13"/>
  <c r="E75" i="13" s="1"/>
  <c r="D70" i="13"/>
  <c r="H68" i="13"/>
  <c r="D68" i="13"/>
  <c r="E67" i="13"/>
  <c r="E70" i="13" s="1"/>
  <c r="D62" i="13"/>
  <c r="D60" i="13"/>
  <c r="E59" i="13"/>
  <c r="E62" i="13" s="1"/>
  <c r="D54" i="13"/>
  <c r="D52" i="13"/>
  <c r="E51" i="13" s="1"/>
  <c r="D142" i="14"/>
  <c r="D140" i="14"/>
  <c r="E139" i="14"/>
  <c r="E142" i="14" s="1"/>
  <c r="D134" i="14"/>
  <c r="D132" i="14"/>
  <c r="E131" i="14" s="1"/>
  <c r="D126" i="14"/>
  <c r="D124" i="14"/>
  <c r="E123" i="14"/>
  <c r="E126" i="14" s="1"/>
  <c r="D118" i="14"/>
  <c r="D116" i="14"/>
  <c r="E115" i="14"/>
  <c r="H116" i="14" s="1"/>
  <c r="D110" i="14"/>
  <c r="D108" i="14"/>
  <c r="E107" i="14" s="1"/>
  <c r="D102" i="14"/>
  <c r="D100" i="14"/>
  <c r="E99" i="14"/>
  <c r="E102" i="14" s="1"/>
  <c r="D94" i="14"/>
  <c r="D92" i="14"/>
  <c r="E91" i="14"/>
  <c r="H92" i="14" s="1"/>
  <c r="D86" i="14"/>
  <c r="D84" i="14"/>
  <c r="E83" i="14" s="1"/>
  <c r="E78" i="14"/>
  <c r="D78" i="14"/>
  <c r="E76" i="14"/>
  <c r="F75" i="14" s="1"/>
  <c r="D76" i="14"/>
  <c r="E75" i="14"/>
  <c r="D70" i="14"/>
  <c r="H68" i="14"/>
  <c r="D68" i="14"/>
  <c r="E67" i="14"/>
  <c r="E70" i="14" s="1"/>
  <c r="D62" i="14"/>
  <c r="D60" i="14"/>
  <c r="E59" i="14" s="1"/>
  <c r="D54" i="14"/>
  <c r="D52" i="14"/>
  <c r="E51" i="14" s="1"/>
  <c r="D142" i="15"/>
  <c r="D140" i="15"/>
  <c r="E139" i="15"/>
  <c r="E142" i="15" s="1"/>
  <c r="D134" i="15"/>
  <c r="D132" i="15"/>
  <c r="E131" i="15" s="1"/>
  <c r="E126" i="15"/>
  <c r="D126" i="15"/>
  <c r="E124" i="15"/>
  <c r="F123" i="15" s="1"/>
  <c r="D124" i="15"/>
  <c r="E123" i="15"/>
  <c r="D118" i="15"/>
  <c r="H116" i="15"/>
  <c r="D116" i="15"/>
  <c r="E115" i="15"/>
  <c r="E118" i="15" s="1"/>
  <c r="D110" i="15"/>
  <c r="D108" i="15"/>
  <c r="E107" i="15"/>
  <c r="E110" i="15" s="1"/>
  <c r="D102" i="15"/>
  <c r="D100" i="15"/>
  <c r="E99" i="15" s="1"/>
  <c r="D94" i="15"/>
  <c r="D92" i="15"/>
  <c r="E91" i="15" s="1"/>
  <c r="D86" i="15"/>
  <c r="D84" i="15"/>
  <c r="E83" i="15"/>
  <c r="E86" i="15" s="1"/>
  <c r="D78" i="15"/>
  <c r="D76" i="15"/>
  <c r="E75" i="15"/>
  <c r="E78" i="15" s="1"/>
  <c r="D70" i="15"/>
  <c r="D68" i="15"/>
  <c r="E67" i="15" s="1"/>
  <c r="D62" i="15"/>
  <c r="D60" i="15"/>
  <c r="E59" i="15" s="1"/>
  <c r="D54" i="15"/>
  <c r="D52" i="15"/>
  <c r="E51" i="15" s="1"/>
  <c r="D46" i="15"/>
  <c r="H46" i="15" s="1"/>
  <c r="D44" i="15"/>
  <c r="E43" i="15"/>
  <c r="E46" i="15" s="1"/>
  <c r="D38" i="15"/>
  <c r="D36" i="15"/>
  <c r="E35" i="15" s="1"/>
  <c r="D30" i="15"/>
  <c r="D28" i="15"/>
  <c r="E27" i="15"/>
  <c r="E30" i="15" s="1"/>
  <c r="D22" i="15"/>
  <c r="D20" i="15"/>
  <c r="E19" i="15" s="1"/>
  <c r="D14" i="15"/>
  <c r="D12" i="15"/>
  <c r="E11" i="15" s="1"/>
  <c r="D6" i="15"/>
  <c r="D4" i="15"/>
  <c r="E3" i="15"/>
  <c r="E6" i="15" s="1"/>
  <c r="F30" i="3" l="1"/>
  <c r="F28" i="3"/>
  <c r="G27" i="3" s="1"/>
  <c r="F36" i="3"/>
  <c r="G35" i="3" s="1"/>
  <c r="F38" i="3"/>
  <c r="E44" i="3"/>
  <c r="F43" i="3" s="1"/>
  <c r="E46" i="3"/>
  <c r="E20" i="3"/>
  <c r="F19" i="3" s="1"/>
  <c r="E76" i="9"/>
  <c r="H76" i="9" s="1"/>
  <c r="E78" i="9"/>
  <c r="E134" i="9"/>
  <c r="E132" i="9"/>
  <c r="F131" i="9" s="1"/>
  <c r="E54" i="9"/>
  <c r="E52" i="9"/>
  <c r="H52" i="9" s="1"/>
  <c r="E110" i="9"/>
  <c r="E108" i="9"/>
  <c r="F107" i="9" s="1"/>
  <c r="E86" i="9"/>
  <c r="E84" i="9"/>
  <c r="F83" i="9" s="1"/>
  <c r="E124" i="9"/>
  <c r="H124" i="9" s="1"/>
  <c r="E126" i="9"/>
  <c r="E62" i="9"/>
  <c r="E60" i="9"/>
  <c r="F59" i="9" s="1"/>
  <c r="E102" i="9"/>
  <c r="H100" i="9"/>
  <c r="E70" i="9"/>
  <c r="E94" i="9"/>
  <c r="E118" i="9"/>
  <c r="E142" i="9"/>
  <c r="E68" i="7"/>
  <c r="H68" i="7" s="1"/>
  <c r="E70" i="7"/>
  <c r="E54" i="7"/>
  <c r="E52" i="7"/>
  <c r="F51" i="7" s="1"/>
  <c r="F62" i="7"/>
  <c r="F60" i="7"/>
  <c r="H60" i="7" s="1"/>
  <c r="E78" i="7"/>
  <c r="E76" i="7"/>
  <c r="F75" i="7" s="1"/>
  <c r="E134" i="7"/>
  <c r="E132" i="7"/>
  <c r="F131" i="7" s="1"/>
  <c r="E94" i="7"/>
  <c r="E92" i="7"/>
  <c r="H92" i="7" s="1"/>
  <c r="E118" i="7"/>
  <c r="H116" i="7"/>
  <c r="F126" i="7"/>
  <c r="F124" i="7"/>
  <c r="H124" i="7" s="1"/>
  <c r="E102" i="7"/>
  <c r="E142" i="7"/>
  <c r="E84" i="7"/>
  <c r="F83" i="7" s="1"/>
  <c r="E108" i="7"/>
  <c r="F107" i="7" s="1"/>
  <c r="E54" i="10"/>
  <c r="E52" i="10"/>
  <c r="F51" i="10" s="1"/>
  <c r="F126" i="10"/>
  <c r="H124" i="10"/>
  <c r="E84" i="10"/>
  <c r="F83" i="10" s="1"/>
  <c r="E86" i="10"/>
  <c r="E102" i="10"/>
  <c r="E100" i="10"/>
  <c r="F99" i="10" s="1"/>
  <c r="F134" i="10"/>
  <c r="F132" i="10"/>
  <c r="G131" i="10" s="1"/>
  <c r="E116" i="10"/>
  <c r="H116" i="10" s="1"/>
  <c r="E118" i="10"/>
  <c r="E94" i="10"/>
  <c r="E92" i="10"/>
  <c r="H92" i="10" s="1"/>
  <c r="E60" i="10"/>
  <c r="F59" i="10" s="1"/>
  <c r="E68" i="10"/>
  <c r="H68" i="10" s="1"/>
  <c r="E76" i="10"/>
  <c r="F75" i="10" s="1"/>
  <c r="E108" i="10"/>
  <c r="F107" i="10" s="1"/>
  <c r="E142" i="10"/>
  <c r="E62" i="11"/>
  <c r="E60" i="11"/>
  <c r="F59" i="11" s="1"/>
  <c r="E78" i="11"/>
  <c r="E76" i="11"/>
  <c r="H76" i="11" s="1"/>
  <c r="H92" i="11"/>
  <c r="E94" i="11"/>
  <c r="E110" i="11"/>
  <c r="E108" i="11"/>
  <c r="F107" i="11" s="1"/>
  <c r="E126" i="11"/>
  <c r="E124" i="11"/>
  <c r="H124" i="11" s="1"/>
  <c r="H140" i="11"/>
  <c r="E142" i="11"/>
  <c r="E86" i="11"/>
  <c r="E84" i="11"/>
  <c r="F83" i="11" s="1"/>
  <c r="E102" i="11"/>
  <c r="H100" i="11"/>
  <c r="H116" i="11"/>
  <c r="E118" i="11"/>
  <c r="E134" i="11"/>
  <c r="E132" i="11"/>
  <c r="F131" i="11" s="1"/>
  <c r="E70" i="11"/>
  <c r="E52" i="11"/>
  <c r="F51" i="11" s="1"/>
  <c r="E60" i="8"/>
  <c r="F59" i="8" s="1"/>
  <c r="E62" i="8"/>
  <c r="E78" i="8"/>
  <c r="E76" i="8"/>
  <c r="F75" i="8" s="1"/>
  <c r="E100" i="8"/>
  <c r="H100" i="8" s="1"/>
  <c r="E102" i="8"/>
  <c r="E70" i="8"/>
  <c r="H68" i="8"/>
  <c r="F126" i="8"/>
  <c r="H124" i="8"/>
  <c r="E134" i="8"/>
  <c r="E132" i="8"/>
  <c r="F131" i="8" s="1"/>
  <c r="E142" i="8"/>
  <c r="H52" i="8"/>
  <c r="E84" i="8"/>
  <c r="F83" i="8" s="1"/>
  <c r="E108" i="8"/>
  <c r="F107" i="8" s="1"/>
  <c r="E84" i="12"/>
  <c r="F83" i="12" s="1"/>
  <c r="E86" i="12"/>
  <c r="E62" i="12"/>
  <c r="E60" i="12"/>
  <c r="F59" i="12" s="1"/>
  <c r="F126" i="12"/>
  <c r="H124" i="12"/>
  <c r="E94" i="12"/>
  <c r="E92" i="12"/>
  <c r="H92" i="12" s="1"/>
  <c r="E54" i="12"/>
  <c r="E52" i="12"/>
  <c r="F51" i="12" s="1"/>
  <c r="E70" i="12"/>
  <c r="E68" i="12"/>
  <c r="F67" i="12" s="1"/>
  <c r="E102" i="12"/>
  <c r="E100" i="12"/>
  <c r="F99" i="12" s="1"/>
  <c r="F132" i="12"/>
  <c r="G131" i="12" s="1"/>
  <c r="F134" i="12"/>
  <c r="H116" i="12"/>
  <c r="E118" i="12"/>
  <c r="E76" i="12"/>
  <c r="F75" i="12" s="1"/>
  <c r="E108" i="12"/>
  <c r="F107" i="12" s="1"/>
  <c r="E142" i="12"/>
  <c r="E54" i="13"/>
  <c r="E52" i="13"/>
  <c r="F51" i="13" s="1"/>
  <c r="E134" i="13"/>
  <c r="E132" i="13"/>
  <c r="F131" i="13" s="1"/>
  <c r="E76" i="13"/>
  <c r="H76" i="13" s="1"/>
  <c r="E78" i="13"/>
  <c r="F126" i="13"/>
  <c r="H124" i="13"/>
  <c r="H100" i="13"/>
  <c r="E102" i="13"/>
  <c r="H140" i="13"/>
  <c r="E142" i="13"/>
  <c r="E60" i="13"/>
  <c r="F59" i="13" s="1"/>
  <c r="E84" i="13"/>
  <c r="F83" i="13" s="1"/>
  <c r="E108" i="13"/>
  <c r="F107" i="13" s="1"/>
  <c r="E86" i="14"/>
  <c r="E84" i="14"/>
  <c r="F83" i="14" s="1"/>
  <c r="E110" i="14"/>
  <c r="E108" i="14"/>
  <c r="F107" i="14" s="1"/>
  <c r="E134" i="14"/>
  <c r="E132" i="14"/>
  <c r="F131" i="14" s="1"/>
  <c r="E62" i="14"/>
  <c r="E60" i="14"/>
  <c r="F59" i="14" s="1"/>
  <c r="F78" i="14"/>
  <c r="H76" i="14"/>
  <c r="E54" i="14"/>
  <c r="E52" i="14"/>
  <c r="F51" i="14" s="1"/>
  <c r="E94" i="14"/>
  <c r="E100" i="14"/>
  <c r="H100" i="14" s="1"/>
  <c r="E118" i="14"/>
  <c r="H140" i="14"/>
  <c r="E124" i="14"/>
  <c r="F123" i="14" s="1"/>
  <c r="E54" i="15"/>
  <c r="E52" i="15"/>
  <c r="F51" i="15" s="1"/>
  <c r="F126" i="15"/>
  <c r="F124" i="15"/>
  <c r="H124" i="15" s="1"/>
  <c r="E22" i="15"/>
  <c r="E20" i="15"/>
  <c r="F19" i="15" s="1"/>
  <c r="E60" i="15"/>
  <c r="F59" i="15" s="1"/>
  <c r="E62" i="15"/>
  <c r="E102" i="15"/>
  <c r="E100" i="15"/>
  <c r="F99" i="15" s="1"/>
  <c r="E38" i="15"/>
  <c r="E36" i="15"/>
  <c r="F35" i="15" s="1"/>
  <c r="E12" i="15"/>
  <c r="F11" i="15" s="1"/>
  <c r="E14" i="15"/>
  <c r="E70" i="15"/>
  <c r="E68" i="15"/>
  <c r="F67" i="15" s="1"/>
  <c r="H92" i="15"/>
  <c r="E94" i="15"/>
  <c r="E134" i="15"/>
  <c r="E132" i="15"/>
  <c r="F131" i="15" s="1"/>
  <c r="E44" i="15"/>
  <c r="H44" i="15" s="1"/>
  <c r="E84" i="15"/>
  <c r="F83" i="15" s="1"/>
  <c r="E28" i="15"/>
  <c r="F27" i="15" s="1"/>
  <c r="E76" i="15"/>
  <c r="F75" i="15" s="1"/>
  <c r="E108" i="15"/>
  <c r="F107" i="15" s="1"/>
  <c r="E140" i="15"/>
  <c r="F139" i="15" s="1"/>
  <c r="E4" i="15"/>
  <c r="F3" i="15" s="1"/>
  <c r="H28" i="16"/>
  <c r="H29" i="16"/>
  <c r="H31" i="16"/>
  <c r="H32" i="16"/>
  <c r="H33" i="16"/>
  <c r="H34" i="16"/>
  <c r="H9" i="16"/>
  <c r="H10" i="16"/>
  <c r="H3" i="16"/>
  <c r="G28" i="3" l="1"/>
  <c r="H28" i="3" s="1"/>
  <c r="G30" i="3"/>
  <c r="G38" i="3"/>
  <c r="G36" i="3"/>
  <c r="H36" i="3" s="1"/>
  <c r="F20" i="3"/>
  <c r="G19" i="3" s="1"/>
  <c r="F22" i="3"/>
  <c r="F46" i="3"/>
  <c r="F44" i="3"/>
  <c r="G43" i="3" s="1"/>
  <c r="F86" i="9"/>
  <c r="H84" i="9"/>
  <c r="F110" i="9"/>
  <c r="H108" i="9"/>
  <c r="F62" i="9"/>
  <c r="H60" i="9"/>
  <c r="F134" i="9"/>
  <c r="H132" i="9"/>
  <c r="F110" i="7"/>
  <c r="H108" i="7"/>
  <c r="F54" i="7"/>
  <c r="H52" i="7"/>
  <c r="F78" i="7"/>
  <c r="H76" i="7"/>
  <c r="F84" i="7"/>
  <c r="H84" i="7" s="1"/>
  <c r="F86" i="7"/>
  <c r="F134" i="7"/>
  <c r="F132" i="7"/>
  <c r="H132" i="7" s="1"/>
  <c r="F78" i="10"/>
  <c r="H76" i="10"/>
  <c r="F102" i="10"/>
  <c r="H100" i="10"/>
  <c r="F62" i="10"/>
  <c r="F60" i="10"/>
  <c r="G59" i="10" s="1"/>
  <c r="G134" i="10"/>
  <c r="H132" i="10"/>
  <c r="F108" i="10"/>
  <c r="H108" i="10" s="1"/>
  <c r="F110" i="10"/>
  <c r="F84" i="10"/>
  <c r="G83" i="10" s="1"/>
  <c r="F86" i="10"/>
  <c r="F54" i="10"/>
  <c r="H52" i="10"/>
  <c r="F134" i="11"/>
  <c r="H132" i="11"/>
  <c r="F110" i="11"/>
  <c r="H108" i="11"/>
  <c r="F86" i="11"/>
  <c r="H84" i="11"/>
  <c r="F54" i="11"/>
  <c r="H52" i="11"/>
  <c r="F62" i="11"/>
  <c r="F60" i="11"/>
  <c r="H60" i="11" s="1"/>
  <c r="F78" i="8"/>
  <c r="H76" i="8"/>
  <c r="F86" i="8"/>
  <c r="F84" i="8"/>
  <c r="H84" i="8" s="1"/>
  <c r="F134" i="8"/>
  <c r="F132" i="8"/>
  <c r="H132" i="8" s="1"/>
  <c r="H108" i="8"/>
  <c r="F110" i="8"/>
  <c r="F62" i="8"/>
  <c r="F60" i="8"/>
  <c r="H60" i="8" s="1"/>
  <c r="F70" i="12"/>
  <c r="H68" i="12"/>
  <c r="F78" i="12"/>
  <c r="H76" i="12"/>
  <c r="F54" i="12"/>
  <c r="F52" i="12"/>
  <c r="H52" i="12" s="1"/>
  <c r="F60" i="12"/>
  <c r="G59" i="12" s="1"/>
  <c r="F62" i="12"/>
  <c r="G134" i="12"/>
  <c r="H132" i="12"/>
  <c r="F110" i="12"/>
  <c r="F108" i="12"/>
  <c r="H108" i="12" s="1"/>
  <c r="F102" i="12"/>
  <c r="H100" i="12"/>
  <c r="F84" i="12"/>
  <c r="G83" i="12" s="1"/>
  <c r="F86" i="12"/>
  <c r="F86" i="13"/>
  <c r="H84" i="13"/>
  <c r="F62" i="13"/>
  <c r="F60" i="13"/>
  <c r="H60" i="13" s="1"/>
  <c r="F134" i="13"/>
  <c r="F132" i="13"/>
  <c r="H132" i="13" s="1"/>
  <c r="F110" i="13"/>
  <c r="H108" i="13"/>
  <c r="H52" i="13"/>
  <c r="F54" i="13"/>
  <c r="F62" i="14"/>
  <c r="F60" i="14"/>
  <c r="G59" i="14" s="1"/>
  <c r="F54" i="14"/>
  <c r="H52" i="14"/>
  <c r="F110" i="14"/>
  <c r="H108" i="14"/>
  <c r="F126" i="14"/>
  <c r="H124" i="14"/>
  <c r="F134" i="14"/>
  <c r="F132" i="14"/>
  <c r="H132" i="14" s="1"/>
  <c r="F86" i="14"/>
  <c r="F84" i="14"/>
  <c r="H84" i="14" s="1"/>
  <c r="F4" i="15"/>
  <c r="G3" i="15" s="1"/>
  <c r="F6" i="15"/>
  <c r="F134" i="15"/>
  <c r="F132" i="15"/>
  <c r="G131" i="15" s="1"/>
  <c r="F14" i="15"/>
  <c r="F12" i="15"/>
  <c r="G11" i="15" s="1"/>
  <c r="F102" i="15"/>
  <c r="H100" i="15"/>
  <c r="F142" i="15"/>
  <c r="H140" i="15"/>
  <c r="F86" i="15"/>
  <c r="F84" i="15"/>
  <c r="G83" i="15" s="1"/>
  <c r="F22" i="15"/>
  <c r="H22" i="15" s="1"/>
  <c r="F20" i="15"/>
  <c r="H20" i="15" s="1"/>
  <c r="F54" i="15"/>
  <c r="F52" i="15"/>
  <c r="H52" i="15" s="1"/>
  <c r="F28" i="15"/>
  <c r="H28" i="15" s="1"/>
  <c r="F30" i="15"/>
  <c r="H30" i="15" s="1"/>
  <c r="F70" i="15"/>
  <c r="H68" i="15"/>
  <c r="F38" i="15"/>
  <c r="H38" i="15" s="1"/>
  <c r="F36" i="15"/>
  <c r="H36" i="15" s="1"/>
  <c r="F110" i="15"/>
  <c r="F108" i="15"/>
  <c r="H108" i="15" s="1"/>
  <c r="F78" i="15"/>
  <c r="H76" i="15"/>
  <c r="F62" i="15"/>
  <c r="F60" i="15"/>
  <c r="G59" i="15" s="1"/>
  <c r="D46" i="14"/>
  <c r="D44" i="14"/>
  <c r="E43" i="14"/>
  <c r="E44" i="14" s="1"/>
  <c r="H44" i="14" s="1"/>
  <c r="D38" i="14"/>
  <c r="D36" i="14"/>
  <c r="E35" i="14" s="1"/>
  <c r="D30" i="14"/>
  <c r="D28" i="14"/>
  <c r="E27" i="14" s="1"/>
  <c r="H28" i="13"/>
  <c r="D46" i="13"/>
  <c r="H44" i="13"/>
  <c r="E44" i="13"/>
  <c r="D44" i="13"/>
  <c r="E43" i="13"/>
  <c r="E46" i="13" s="1"/>
  <c r="D38" i="13"/>
  <c r="D36" i="13"/>
  <c r="E35" i="13"/>
  <c r="E38" i="13" s="1"/>
  <c r="D30" i="13"/>
  <c r="D28" i="13"/>
  <c r="E27" i="13" s="1"/>
  <c r="F30" i="12"/>
  <c r="F27" i="12"/>
  <c r="F28" i="12" s="1"/>
  <c r="H28" i="12" s="1"/>
  <c r="D46" i="12"/>
  <c r="D44" i="12"/>
  <c r="E43" i="12" s="1"/>
  <c r="D38" i="12"/>
  <c r="D36" i="12"/>
  <c r="E35" i="12" s="1"/>
  <c r="D30" i="12"/>
  <c r="D28" i="12"/>
  <c r="E27" i="12" s="1"/>
  <c r="D46" i="8"/>
  <c r="D44" i="8"/>
  <c r="E43" i="8" s="1"/>
  <c r="D38" i="8"/>
  <c r="D36" i="8"/>
  <c r="E35" i="8" s="1"/>
  <c r="D30" i="8"/>
  <c r="D28" i="8"/>
  <c r="E27" i="8"/>
  <c r="E28" i="8" s="1"/>
  <c r="H28" i="8" s="1"/>
  <c r="D46" i="11"/>
  <c r="D44" i="11"/>
  <c r="E43" i="11"/>
  <c r="E44" i="11" s="1"/>
  <c r="H44" i="11" s="1"/>
  <c r="D38" i="11"/>
  <c r="D36" i="11"/>
  <c r="E35" i="11" s="1"/>
  <c r="D30" i="11"/>
  <c r="D28" i="11"/>
  <c r="E27" i="11" s="1"/>
  <c r="F30" i="10"/>
  <c r="F27" i="10"/>
  <c r="F28" i="10" s="1"/>
  <c r="H28" i="10" s="1"/>
  <c r="D46" i="10"/>
  <c r="D44" i="10"/>
  <c r="E43" i="10"/>
  <c r="E44" i="10" s="1"/>
  <c r="H44" i="10" s="1"/>
  <c r="D38" i="10"/>
  <c r="D36" i="10"/>
  <c r="E35" i="10" s="1"/>
  <c r="D30" i="10"/>
  <c r="D28" i="10"/>
  <c r="E27" i="10" s="1"/>
  <c r="D46" i="7"/>
  <c r="D44" i="7"/>
  <c r="E43" i="7"/>
  <c r="E44" i="7" s="1"/>
  <c r="H44" i="7" s="1"/>
  <c r="D38" i="7"/>
  <c r="D36" i="7"/>
  <c r="E35" i="7" s="1"/>
  <c r="D30" i="7"/>
  <c r="D28" i="7"/>
  <c r="E27" i="7" s="1"/>
  <c r="H36" i="9"/>
  <c r="H44" i="9"/>
  <c r="H28" i="9"/>
  <c r="D46" i="9"/>
  <c r="D44" i="9"/>
  <c r="E43" i="9" s="1"/>
  <c r="D38" i="9"/>
  <c r="D36" i="9"/>
  <c r="E35" i="9" s="1"/>
  <c r="D30" i="9"/>
  <c r="D28" i="9"/>
  <c r="E27" i="9" s="1"/>
  <c r="H12" i="6"/>
  <c r="D12" i="6"/>
  <c r="E11" i="6" s="1"/>
  <c r="E14" i="6" s="1"/>
  <c r="D12" i="3"/>
  <c r="E11" i="3" s="1"/>
  <c r="E12" i="3" s="1"/>
  <c r="D14" i="6"/>
  <c r="D14" i="3"/>
  <c r="G22" i="3" l="1"/>
  <c r="G20" i="3"/>
  <c r="H20" i="3" s="1"/>
  <c r="G46" i="3"/>
  <c r="G44" i="3"/>
  <c r="H44" i="3" s="1"/>
  <c r="G86" i="10"/>
  <c r="H84" i="10"/>
  <c r="H60" i="10"/>
  <c r="G62" i="10"/>
  <c r="H84" i="12"/>
  <c r="G86" i="12"/>
  <c r="H60" i="12"/>
  <c r="G62" i="12"/>
  <c r="H60" i="14"/>
  <c r="G62" i="14"/>
  <c r="H132" i="15"/>
  <c r="G134" i="15"/>
  <c r="G62" i="15"/>
  <c r="H60" i="15"/>
  <c r="G6" i="15"/>
  <c r="H6" i="15" s="1"/>
  <c r="F11" i="16" s="1"/>
  <c r="G4" i="15"/>
  <c r="H4" i="15" s="1"/>
  <c r="G86" i="15"/>
  <c r="H84" i="15"/>
  <c r="G14" i="15"/>
  <c r="H14" i="15" s="1"/>
  <c r="G11" i="16" s="1"/>
  <c r="G12" i="15"/>
  <c r="H12" i="15" s="1"/>
  <c r="I35" i="16"/>
  <c r="F35" i="16"/>
  <c r="E28" i="14"/>
  <c r="H28" i="14" s="1"/>
  <c r="E30" i="14"/>
  <c r="H30" i="14" s="1"/>
  <c r="F32" i="16" s="1"/>
  <c r="E38" i="14"/>
  <c r="E36" i="14"/>
  <c r="F35" i="14" s="1"/>
  <c r="E46" i="14"/>
  <c r="H46" i="14" s="1"/>
  <c r="I32" i="16" s="1"/>
  <c r="H46" i="13"/>
  <c r="I31" i="16" s="1"/>
  <c r="E30" i="13"/>
  <c r="E28" i="13"/>
  <c r="E36" i="13"/>
  <c r="F35" i="13" s="1"/>
  <c r="H30" i="12"/>
  <c r="F34" i="16" s="1"/>
  <c r="E38" i="12"/>
  <c r="E36" i="12"/>
  <c r="F35" i="12" s="1"/>
  <c r="E30" i="12"/>
  <c r="E28" i="12"/>
  <c r="E44" i="12"/>
  <c r="H44" i="12" s="1"/>
  <c r="E46" i="12"/>
  <c r="H46" i="12" s="1"/>
  <c r="I34" i="16" s="1"/>
  <c r="E38" i="8"/>
  <c r="E36" i="8"/>
  <c r="F35" i="8" s="1"/>
  <c r="E44" i="8"/>
  <c r="H44" i="8" s="1"/>
  <c r="E46" i="8"/>
  <c r="H46" i="8" s="1"/>
  <c r="I30" i="16" s="1"/>
  <c r="E30" i="8"/>
  <c r="H30" i="8" s="1"/>
  <c r="F30" i="16" s="1"/>
  <c r="E28" i="11"/>
  <c r="H28" i="11" s="1"/>
  <c r="E30" i="11"/>
  <c r="H30" i="11" s="1"/>
  <c r="F28" i="16" s="1"/>
  <c r="E36" i="11"/>
  <c r="F35" i="11" s="1"/>
  <c r="E38" i="11"/>
  <c r="E46" i="11"/>
  <c r="H46" i="11" s="1"/>
  <c r="I28" i="16" s="1"/>
  <c r="E28" i="10"/>
  <c r="E30" i="10"/>
  <c r="H30" i="10" s="1"/>
  <c r="F33" i="16" s="1"/>
  <c r="E38" i="10"/>
  <c r="E36" i="10"/>
  <c r="F35" i="10" s="1"/>
  <c r="E46" i="10"/>
  <c r="H46" i="10" s="1"/>
  <c r="I33" i="16" s="1"/>
  <c r="E28" i="7"/>
  <c r="H28" i="7" s="1"/>
  <c r="E30" i="7"/>
  <c r="H30" i="7" s="1"/>
  <c r="F29" i="16" s="1"/>
  <c r="E38" i="7"/>
  <c r="E36" i="7"/>
  <c r="F35" i="7" s="1"/>
  <c r="E46" i="7"/>
  <c r="H46" i="7" s="1"/>
  <c r="I29" i="16" s="1"/>
  <c r="E46" i="9"/>
  <c r="E44" i="9"/>
  <c r="E38" i="9"/>
  <c r="E36" i="9"/>
  <c r="F35" i="9" s="1"/>
  <c r="E30" i="9"/>
  <c r="E28" i="9"/>
  <c r="E12" i="6"/>
  <c r="F11" i="6" s="1"/>
  <c r="F14" i="6" s="1"/>
  <c r="F11" i="3"/>
  <c r="F12" i="3" s="1"/>
  <c r="E14" i="3"/>
  <c r="I11" i="16"/>
  <c r="I10" i="16"/>
  <c r="I9" i="16"/>
  <c r="I8" i="16"/>
  <c r="I7" i="16"/>
  <c r="I6" i="16"/>
  <c r="I5" i="16"/>
  <c r="G5" i="16"/>
  <c r="G10" i="16"/>
  <c r="G9" i="16"/>
  <c r="G8" i="16"/>
  <c r="G7" i="16"/>
  <c r="G6" i="16"/>
  <c r="F5" i="16"/>
  <c r="H5" i="16" s="1"/>
  <c r="F6" i="16"/>
  <c r="H6" i="16" s="1"/>
  <c r="F7" i="16"/>
  <c r="H7" i="16" s="1"/>
  <c r="F8" i="16"/>
  <c r="H8" i="16" s="1"/>
  <c r="F9" i="16"/>
  <c r="F10" i="16"/>
  <c r="F13" i="16"/>
  <c r="G4" i="16"/>
  <c r="I4" i="16"/>
  <c r="I3" i="16"/>
  <c r="G3" i="16"/>
  <c r="D14" i="13"/>
  <c r="D14" i="14"/>
  <c r="D22" i="14"/>
  <c r="H20" i="14"/>
  <c r="G14" i="14"/>
  <c r="H12" i="14"/>
  <c r="G11" i="14"/>
  <c r="G12" i="14"/>
  <c r="D20" i="14"/>
  <c r="E19" i="14" s="1"/>
  <c r="D12" i="14"/>
  <c r="E11" i="14" s="1"/>
  <c r="D4" i="14"/>
  <c r="H20" i="13"/>
  <c r="G14" i="13"/>
  <c r="H12" i="13"/>
  <c r="G11" i="13"/>
  <c r="G12" i="13"/>
  <c r="D22" i="13"/>
  <c r="D20" i="13"/>
  <c r="E19" i="13" s="1"/>
  <c r="D12" i="13"/>
  <c r="E11" i="13" s="1"/>
  <c r="D4" i="13"/>
  <c r="H20" i="12"/>
  <c r="D22" i="12"/>
  <c r="D20" i="12"/>
  <c r="E19" i="12"/>
  <c r="E22" i="12" s="1"/>
  <c r="D14" i="12"/>
  <c r="D12" i="12"/>
  <c r="E11" i="12" s="1"/>
  <c r="G4" i="12"/>
  <c r="F4" i="12"/>
  <c r="E4" i="12"/>
  <c r="D4" i="12"/>
  <c r="H20" i="8"/>
  <c r="H14" i="8"/>
  <c r="G14" i="8"/>
  <c r="H12" i="8"/>
  <c r="G11" i="8"/>
  <c r="G12" i="8"/>
  <c r="D22" i="8"/>
  <c r="D20" i="8"/>
  <c r="E19" i="8" s="1"/>
  <c r="E22" i="8" s="1"/>
  <c r="D14" i="8"/>
  <c r="D12" i="8"/>
  <c r="E11" i="8" s="1"/>
  <c r="F4" i="8"/>
  <c r="E4" i="8"/>
  <c r="D4" i="8"/>
  <c r="H20" i="11"/>
  <c r="D22" i="11"/>
  <c r="H14" i="11"/>
  <c r="G14" i="11"/>
  <c r="H12" i="11"/>
  <c r="G11" i="11"/>
  <c r="G12" i="11"/>
  <c r="D20" i="11"/>
  <c r="E19" i="11"/>
  <c r="E22" i="11" s="1"/>
  <c r="D14" i="11"/>
  <c r="D12" i="11"/>
  <c r="E11" i="11" s="1"/>
  <c r="F4" i="11"/>
  <c r="E4" i="11"/>
  <c r="D4" i="11"/>
  <c r="H20" i="10"/>
  <c r="D22" i="10"/>
  <c r="D20" i="10"/>
  <c r="E19" i="10" s="1"/>
  <c r="E22" i="10" s="1"/>
  <c r="D14" i="10"/>
  <c r="D12" i="10"/>
  <c r="E11" i="10"/>
  <c r="E12" i="10" s="1"/>
  <c r="F11" i="10" s="1"/>
  <c r="G4" i="10"/>
  <c r="F4" i="10"/>
  <c r="E4" i="10"/>
  <c r="D4" i="10"/>
  <c r="H14" i="9"/>
  <c r="H20" i="7"/>
  <c r="H14" i="7"/>
  <c r="G14" i="7"/>
  <c r="H12" i="7"/>
  <c r="G11" i="7"/>
  <c r="G12" i="7"/>
  <c r="E22" i="7"/>
  <c r="D22" i="7"/>
  <c r="D20" i="7"/>
  <c r="E19" i="7"/>
  <c r="E20" i="7" s="1"/>
  <c r="D14" i="7"/>
  <c r="D12" i="7"/>
  <c r="E11" i="7" s="1"/>
  <c r="F4" i="7"/>
  <c r="E4" i="7"/>
  <c r="D4" i="7"/>
  <c r="H20" i="9"/>
  <c r="G14" i="9"/>
  <c r="D14" i="9"/>
  <c r="H12" i="9"/>
  <c r="G11" i="9"/>
  <c r="G12" i="9" s="1"/>
  <c r="D22" i="9"/>
  <c r="D20" i="9"/>
  <c r="E19" i="9" s="1"/>
  <c r="D12" i="9"/>
  <c r="E11" i="9" s="1"/>
  <c r="D4" i="9"/>
  <c r="H11" i="16" l="1"/>
  <c r="H35" i="16"/>
  <c r="J35" i="16"/>
  <c r="J32" i="16"/>
  <c r="J34" i="16"/>
  <c r="J30" i="16"/>
  <c r="J28" i="16"/>
  <c r="J33" i="16"/>
  <c r="J29" i="16"/>
  <c r="J10" i="16"/>
  <c r="J8" i="16"/>
  <c r="J6" i="16"/>
  <c r="J7" i="16"/>
  <c r="J11" i="16"/>
  <c r="J9" i="16"/>
  <c r="J5" i="16"/>
  <c r="G35" i="16"/>
  <c r="F38" i="14"/>
  <c r="H38" i="14" s="1"/>
  <c r="G32" i="16" s="1"/>
  <c r="F36" i="14"/>
  <c r="H36" i="14" s="1"/>
  <c r="H30" i="13"/>
  <c r="F31" i="16" s="1"/>
  <c r="F38" i="13"/>
  <c r="H38" i="13" s="1"/>
  <c r="G31" i="16" s="1"/>
  <c r="F36" i="13"/>
  <c r="H36" i="13" s="1"/>
  <c r="F38" i="12"/>
  <c r="H38" i="12" s="1"/>
  <c r="G34" i="16" s="1"/>
  <c r="F36" i="12"/>
  <c r="H36" i="12" s="1"/>
  <c r="F38" i="8"/>
  <c r="H38" i="8" s="1"/>
  <c r="G30" i="16" s="1"/>
  <c r="H30" i="16" s="1"/>
  <c r="F36" i="8"/>
  <c r="H36" i="8" s="1"/>
  <c r="F38" i="11"/>
  <c r="H38" i="11" s="1"/>
  <c r="G28" i="16" s="1"/>
  <c r="F36" i="11"/>
  <c r="H36" i="11" s="1"/>
  <c r="F38" i="10"/>
  <c r="H38" i="10" s="1"/>
  <c r="G33" i="16" s="1"/>
  <c r="F36" i="10"/>
  <c r="H36" i="10" s="1"/>
  <c r="F38" i="7"/>
  <c r="H38" i="7" s="1"/>
  <c r="G29" i="16" s="1"/>
  <c r="F36" i="7"/>
  <c r="H36" i="7" s="1"/>
  <c r="F36" i="9"/>
  <c r="F38" i="9"/>
  <c r="F12" i="6"/>
  <c r="F14" i="3"/>
  <c r="G11" i="3"/>
  <c r="G12" i="3" s="1"/>
  <c r="E22" i="14"/>
  <c r="E20" i="14"/>
  <c r="E14" i="14"/>
  <c r="E12" i="14"/>
  <c r="F11" i="14" s="1"/>
  <c r="E22" i="13"/>
  <c r="E20" i="13"/>
  <c r="E14" i="13"/>
  <c r="E12" i="13"/>
  <c r="F11" i="13" s="1"/>
  <c r="E20" i="12"/>
  <c r="F19" i="12" s="1"/>
  <c r="E14" i="12"/>
  <c r="E12" i="12"/>
  <c r="F11" i="12" s="1"/>
  <c r="E20" i="8"/>
  <c r="E14" i="8"/>
  <c r="E12" i="8"/>
  <c r="F11" i="8" s="1"/>
  <c r="E20" i="11"/>
  <c r="E14" i="11"/>
  <c r="E12" i="11"/>
  <c r="F11" i="11" s="1"/>
  <c r="E20" i="10"/>
  <c r="F19" i="10" s="1"/>
  <c r="F14" i="10"/>
  <c r="F12" i="10"/>
  <c r="G11" i="10" s="1"/>
  <c r="E14" i="10"/>
  <c r="E14" i="7"/>
  <c r="E12" i="7"/>
  <c r="F11" i="7" s="1"/>
  <c r="F14" i="7"/>
  <c r="F12" i="7"/>
  <c r="E22" i="9"/>
  <c r="E20" i="9"/>
  <c r="H22" i="9"/>
  <c r="E14" i="9"/>
  <c r="E12" i="9"/>
  <c r="F11" i="9" s="1"/>
  <c r="J31" i="16" l="1"/>
  <c r="H46" i="9"/>
  <c r="I27" i="16" s="1"/>
  <c r="H38" i="9"/>
  <c r="G27" i="16" s="1"/>
  <c r="H27" i="16" s="1"/>
  <c r="H30" i="9"/>
  <c r="F27" i="16" s="1"/>
  <c r="H14" i="6"/>
  <c r="F37" i="16" s="1"/>
  <c r="H12" i="3"/>
  <c r="G14" i="3"/>
  <c r="H14" i="3" s="1"/>
  <c r="F36" i="16" s="1"/>
  <c r="F14" i="14"/>
  <c r="H14" i="14" s="1"/>
  <c r="F12" i="14"/>
  <c r="F14" i="13"/>
  <c r="H14" i="13" s="1"/>
  <c r="F12" i="13"/>
  <c r="F22" i="12"/>
  <c r="F20" i="12"/>
  <c r="F14" i="12"/>
  <c r="F12" i="12"/>
  <c r="G11" i="12" s="1"/>
  <c r="F14" i="8"/>
  <c r="F12" i="8"/>
  <c r="F14" i="11"/>
  <c r="F12" i="11"/>
  <c r="F22" i="10"/>
  <c r="F20" i="10"/>
  <c r="G14" i="10"/>
  <c r="H14" i="10" s="1"/>
  <c r="G12" i="10"/>
  <c r="H12" i="10" s="1"/>
  <c r="F14" i="9"/>
  <c r="F12" i="9"/>
  <c r="J27" i="16" l="1"/>
  <c r="H22" i="12"/>
  <c r="G12" i="12"/>
  <c r="H12" i="12" s="1"/>
  <c r="G14" i="12"/>
  <c r="H14" i="12" s="1"/>
  <c r="H22" i="10"/>
  <c r="D6" i="3" l="1"/>
  <c r="E6" i="6"/>
  <c r="F6" i="6"/>
  <c r="G6" i="6"/>
  <c r="D6" i="6"/>
  <c r="D6" i="10"/>
  <c r="D6" i="14"/>
  <c r="D6" i="13"/>
  <c r="D6" i="12"/>
  <c r="D6" i="8"/>
  <c r="D6" i="11"/>
  <c r="D6" i="7"/>
  <c r="D6" i="9"/>
  <c r="E3" i="14" l="1"/>
  <c r="E4" i="14" s="1"/>
  <c r="E3" i="13"/>
  <c r="E4" i="13" s="1"/>
  <c r="E3" i="12"/>
  <c r="E3" i="8"/>
  <c r="E3" i="11"/>
  <c r="E3" i="10"/>
  <c r="E3" i="9"/>
  <c r="E4" i="9" s="1"/>
  <c r="E3" i="7"/>
  <c r="D4" i="6"/>
  <c r="E3" i="6" s="1"/>
  <c r="E4" i="6" s="1"/>
  <c r="F3" i="6" s="1"/>
  <c r="F4" i="6" s="1"/>
  <c r="G3" i="6" s="1"/>
  <c r="G4" i="6" s="1"/>
  <c r="H4" i="6" s="1"/>
  <c r="D4" i="3"/>
  <c r="E3" i="3" s="1"/>
  <c r="E6" i="3" l="1"/>
  <c r="E4" i="3"/>
  <c r="F3" i="3" s="1"/>
  <c r="F3" i="14"/>
  <c r="F4" i="14" s="1"/>
  <c r="E6" i="14"/>
  <c r="F3" i="13"/>
  <c r="F4" i="13" s="1"/>
  <c r="E6" i="13"/>
  <c r="F3" i="12"/>
  <c r="E6" i="12"/>
  <c r="F3" i="8"/>
  <c r="E6" i="8"/>
  <c r="F3" i="11"/>
  <c r="E6" i="11"/>
  <c r="F3" i="10"/>
  <c r="E6" i="10"/>
  <c r="F3" i="7"/>
  <c r="E6" i="7"/>
  <c r="F3" i="9"/>
  <c r="F4" i="9" s="1"/>
  <c r="E6" i="9"/>
  <c r="H6" i="6"/>
  <c r="F6" i="3" l="1"/>
  <c r="F4" i="3"/>
  <c r="G3" i="3" s="1"/>
  <c r="H4" i="14"/>
  <c r="F6" i="14"/>
  <c r="H4" i="13"/>
  <c r="F6" i="13"/>
  <c r="G3" i="12"/>
  <c r="F6" i="12"/>
  <c r="H4" i="8"/>
  <c r="F6" i="8"/>
  <c r="H4" i="11"/>
  <c r="F6" i="11"/>
  <c r="F4" i="16" s="1"/>
  <c r="H4" i="16" s="1"/>
  <c r="G3" i="10"/>
  <c r="F6" i="10"/>
  <c r="H4" i="7"/>
  <c r="F6" i="7"/>
  <c r="H4" i="9"/>
  <c r="F6" i="9"/>
  <c r="H6" i="9" s="1"/>
  <c r="F3" i="16" s="1"/>
  <c r="I38" i="1"/>
  <c r="I37" i="1"/>
  <c r="I36" i="1"/>
  <c r="H34" i="1"/>
  <c r="G34" i="1"/>
  <c r="F34" i="1"/>
  <c r="E34" i="1"/>
  <c r="D34" i="1"/>
  <c r="D4" i="1"/>
  <c r="D21" i="1"/>
  <c r="I25" i="1"/>
  <c r="I24" i="1"/>
  <c r="I23" i="1"/>
  <c r="H21" i="1"/>
  <c r="G21" i="1"/>
  <c r="F21" i="1"/>
  <c r="E21" i="1"/>
  <c r="G6" i="3" l="1"/>
  <c r="H6" i="3" s="1"/>
  <c r="F12" i="16" s="1"/>
  <c r="O3" i="16" s="1"/>
  <c r="G4" i="3"/>
  <c r="H4" i="3" s="1"/>
  <c r="J4" i="16"/>
  <c r="J3" i="16"/>
  <c r="M3" i="16"/>
  <c r="H4" i="12"/>
  <c r="G6" i="12"/>
  <c r="H6" i="12" s="1"/>
  <c r="G6" i="10"/>
  <c r="H6" i="10" s="1"/>
  <c r="H4" i="10"/>
  <c r="M2" i="16"/>
  <c r="M4" i="16"/>
  <c r="O5" i="16"/>
  <c r="M5" i="16"/>
  <c r="I34" i="1"/>
  <c r="I21" i="1"/>
  <c r="O2" i="16" l="1"/>
  <c r="O4" i="16"/>
  <c r="N4" i="16"/>
  <c r="N5" i="16"/>
  <c r="N2" i="16"/>
  <c r="N3" i="16"/>
  <c r="I8" i="1"/>
  <c r="I7" i="1"/>
  <c r="I6" i="1"/>
  <c r="F4" i="1"/>
  <c r="G4" i="1"/>
  <c r="H4" i="1"/>
  <c r="E4" i="1"/>
  <c r="I4" i="1" l="1"/>
</calcChain>
</file>

<file path=xl/sharedStrings.xml><?xml version="1.0" encoding="utf-8"?>
<sst xmlns="http://schemas.openxmlformats.org/spreadsheetml/2006/main" count="6257" uniqueCount="333">
  <si>
    <t>age</t>
  </si>
  <si>
    <t>currrent planting</t>
  </si>
  <si>
    <t>discount</t>
  </si>
  <si>
    <t>sum</t>
  </si>
  <si>
    <t>discount to today</t>
  </si>
  <si>
    <t>healthy vineyard</t>
  </si>
  <si>
    <t>delayed 75 age 3</t>
  </si>
  <si>
    <t>double 75 age 3</t>
  </si>
  <si>
    <t>vine surgery after age 12</t>
  </si>
  <si>
    <t>vine surgery after age 13</t>
  </si>
  <si>
    <t>25%double pruning year 10</t>
  </si>
  <si>
    <r>
      <t xml:space="preserve">Preventative practice: </t>
    </r>
    <r>
      <rPr>
        <sz val="11"/>
        <color theme="1"/>
        <rFont val="Calibri"/>
        <family val="2"/>
        <scheme val="minor"/>
      </rPr>
      <t>none</t>
    </r>
  </si>
  <si>
    <t>Project horizon year</t>
  </si>
  <si>
    <t>Life cycle year: prune after 13</t>
  </si>
  <si>
    <t>Life cycle year: prune after 12</t>
  </si>
  <si>
    <t>Replace after year</t>
  </si>
  <si>
    <r>
      <t xml:space="preserve">Scenario: </t>
    </r>
    <r>
      <rPr>
        <sz val="11"/>
        <color theme="1"/>
        <rFont val="Calibri"/>
        <family val="2"/>
        <scheme val="minor"/>
      </rPr>
      <t>Replace after first year of negative returns</t>
    </r>
  </si>
  <si>
    <t>}</t>
  </si>
  <si>
    <t>Lifecycle end year</t>
  </si>
  <si>
    <r>
      <t xml:space="preserve">Lifecycle start year </t>
    </r>
    <r>
      <rPr>
        <sz val="11"/>
        <color theme="1"/>
        <rFont val="Calibri"/>
        <family val="2"/>
        <scheme val="minor"/>
      </rPr>
      <t>(discount base)</t>
    </r>
  </si>
  <si>
    <t>discount rate</t>
  </si>
  <si>
    <t>Lifecycle CNR disc to lifecycle BY</t>
  </si>
  <si>
    <t>LCNR disc to year 0</t>
  </si>
  <si>
    <t>final lifecycle length:</t>
  </si>
  <si>
    <t>Total discounted net returns:</t>
  </si>
  <si>
    <r>
      <t xml:space="preserve">Scenario: </t>
    </r>
    <r>
      <rPr>
        <sz val="11"/>
        <color theme="1"/>
        <rFont val="Calibri"/>
        <family val="2"/>
        <scheme val="minor"/>
      </rPr>
      <t>Replace after second year of negative returns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</si>
  <si>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Y5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</si>
  <si>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Y10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</si>
  <si>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Y3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</si>
  <si>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Y3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</si>
  <si>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Y5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</si>
  <si>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Y3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</si>
  <si>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Y5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</si>
  <si>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Y10 50% DCE</t>
    </r>
  </si>
  <si>
    <t>Replace after</t>
  </si>
  <si>
    <t>1st year of negative return</t>
  </si>
  <si>
    <t>2nd year of negative return</t>
  </si>
  <si>
    <t>Preventative practice</t>
  </si>
  <si>
    <t>PP starts in</t>
  </si>
  <si>
    <t>Delayed pruning</t>
  </si>
  <si>
    <t>None</t>
  </si>
  <si>
    <t>DCE</t>
  </si>
  <si>
    <t>Hand-painted Topsin</t>
  </si>
  <si>
    <t>Double pruning</t>
  </si>
  <si>
    <t>year 3</t>
  </si>
  <si>
    <t>year 5</t>
  </si>
  <si>
    <t>year 10</t>
  </si>
  <si>
    <t>N/A</t>
  </si>
  <si>
    <t>TDNR over 50 years</t>
  </si>
  <si>
    <t>Return to starting PP in 3 relative to 5</t>
  </si>
  <si>
    <t>Return to starting PP in 5 relative to 10</t>
  </si>
  <si>
    <t>Return to starting PP in 3 relative to 10</t>
  </si>
  <si>
    <t>DP</t>
  </si>
  <si>
    <t>HP</t>
  </si>
  <si>
    <t>DBP</t>
  </si>
  <si>
    <t>Return to starting PP in 10 relative to no PP</t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</si>
  <si>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Y3 25% DCE</t>
    </r>
  </si>
  <si>
    <t>Assume replanting in 48 despite loss--is that right?</t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</si>
  <si>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Y3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</si>
  <si>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Y5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</si>
  <si>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Y5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</si>
  <si>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Y10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</si>
  <si>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Delayed pruning Y10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</si>
  <si>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Y3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</si>
  <si>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Y3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</si>
  <si>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Y5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</si>
  <si>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Y5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</si>
  <si>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Y10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</si>
  <si>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Topsin Y10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</si>
  <si>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Y3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</si>
  <si>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Y3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</si>
  <si>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Y5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</si>
  <si>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Y5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</si>
  <si>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Y10 50%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</si>
  <si>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Y10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</si>
  <si>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Y10 75% DCE</t>
    </r>
  </si>
  <si>
    <t>TDNR low</t>
  </si>
  <si>
    <t>TDNR high</t>
  </si>
  <si>
    <t>Label</t>
  </si>
  <si>
    <t>DP Y3</t>
  </si>
  <si>
    <t>DP Y5</t>
  </si>
  <si>
    <t>DP Y10</t>
  </si>
  <si>
    <t>HP Y3</t>
  </si>
  <si>
    <t>HP Y5</t>
  </si>
  <si>
    <t>HP Y10</t>
  </si>
  <si>
    <t>DBP Y3</t>
  </si>
  <si>
    <t>DBP Y5</t>
  </si>
  <si>
    <t>No PP</t>
  </si>
  <si>
    <t>Low err bar</t>
  </si>
  <si>
    <t>High err bar</t>
  </si>
  <si>
    <r>
      <t xml:space="preserve">Variety: </t>
    </r>
    <r>
      <rPr>
        <sz val="11"/>
        <color theme="1"/>
        <rFont val="Calibri"/>
        <family val="2"/>
        <scheme val="minor"/>
      </rPr>
      <t>Crimson Seedless</t>
    </r>
  </si>
  <si>
    <r>
      <t xml:space="preserve">Variety: </t>
    </r>
    <r>
      <rPr>
        <sz val="11"/>
        <color theme="1"/>
        <rFont val="Calibri"/>
        <family val="2"/>
        <scheme val="minor"/>
      </rPr>
      <t>Cabernet Sauvignon, Napa (4)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</si>
  <si>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Y3 50% DCE</t>
    </r>
  </si>
  <si>
    <r>
      <t>Preventative practice: Double Pruning Y3</t>
    </r>
    <r>
      <rPr>
        <sz val="11"/>
        <color theme="1"/>
        <rFont val="Calibri"/>
        <family val="2"/>
        <scheme val="minor"/>
      </rPr>
      <t xml:space="preserve">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</si>
  <si>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Y3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</si>
  <si>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Y5 50% DCE</t>
    </r>
  </si>
  <si>
    <r>
      <t>Preventative practice: Double Pruning Y5</t>
    </r>
    <r>
      <rPr>
        <sz val="11"/>
        <color theme="1"/>
        <rFont val="Calibri"/>
        <family val="2"/>
        <scheme val="minor"/>
      </rPr>
      <t xml:space="preserve">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</si>
  <si>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Y5 75%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</si>
  <si>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Y10 50% DCE</t>
    </r>
  </si>
  <si>
    <r>
      <t>Preventative practice: Double Pruning Y10</t>
    </r>
    <r>
      <rPr>
        <sz val="11"/>
        <color theme="1"/>
        <rFont val="Calibri"/>
        <family val="2"/>
        <scheme val="minor"/>
      </rPr>
      <t xml:space="preserve"> 25% DCE</t>
    </r>
  </si>
  <si>
    <r>
      <t xml:space="preserve">Preventative practice: </t>
    </r>
    <r>
      <rPr>
        <sz val="11"/>
        <color theme="1"/>
        <rFont val="Calibri"/>
        <family val="2"/>
        <scheme val="minor"/>
      </rPr>
      <t>Double Pruning Y10 75% DCE</t>
    </r>
  </si>
  <si>
    <t>Various ADCNR figures, Crimson Seedless</t>
  </si>
  <si>
    <t>Crimson Seedless</t>
  </si>
  <si>
    <t>Cabernet Sauvignon, Napa (4)</t>
  </si>
  <si>
    <t>Scenario: Replace after first year of negative returns</t>
  </si>
  <si>
    <t xml:space="preserve"> </t>
  </si>
  <si>
    <t>Preventative practice: Delayed pruning Y350% DCE</t>
  </si>
  <si>
    <t>24</t>
  </si>
  <si>
    <t>Variety: Cabernet Sauvignon, Northern San Joaquin (11)</t>
  </si>
  <si>
    <t>Lifecycle start year (discount base)</t>
  </si>
  <si>
    <t>0</t>
  </si>
  <si>
    <t>final lifecycle length</t>
  </si>
  <si>
    <t>20310.664356731</t>
  </si>
  <si>
    <t>19934.0030114505</t>
  </si>
  <si>
    <t>Preventative practice: Delayed pruning Y325% DCE</t>
  </si>
  <si>
    <t>17</t>
  </si>
  <si>
    <t>9496.76453573931</t>
  </si>
  <si>
    <t>9403.12984419061</t>
  </si>
  <si>
    <t>Preventative practice: Delayed pruning Y375% DCE</t>
  </si>
  <si>
    <t>25</t>
  </si>
  <si>
    <t>31774.0058783853</t>
  </si>
  <si>
    <t>30452.5149019449</t>
  </si>
  <si>
    <t>Variety: Cabernet Sauvignon, San Luis Obispo (8)</t>
  </si>
  <si>
    <t>45846.8786462071</t>
  </si>
  <si>
    <t>45558.7236691159</t>
  </si>
  <si>
    <t>27792.1093499746</t>
  </si>
  <si>
    <t>26607.4421819341</t>
  </si>
  <si>
    <t>63017.2886720323</t>
  </si>
  <si>
    <t>60801.2300381278</t>
  </si>
  <si>
    <t>Variety: Cabernet Sauvignon, Lake (2)</t>
  </si>
  <si>
    <t>53352.552506138</t>
  </si>
  <si>
    <t>53059.6058885391</t>
  </si>
  <si>
    <t>19</t>
  </si>
  <si>
    <t>30297.9731505941</t>
  </si>
  <si>
    <t>14492.6179892595</t>
  </si>
  <si>
    <t>70639.8808972478</t>
  </si>
  <si>
    <t>67866.410018222</t>
  </si>
  <si>
    <t>Variety: Cabernet Sauvignon, Sonoma (3)</t>
  </si>
  <si>
    <t>30651.1096482674</t>
  </si>
  <si>
    <t>30026.2769996698</t>
  </si>
  <si>
    <t>10370.3355229131</t>
  </si>
  <si>
    <t>9948.28414460434</t>
  </si>
  <si>
    <t>51678.5172317654</t>
  </si>
  <si>
    <t>49197.5514711071</t>
  </si>
  <si>
    <t>Preventative practice: Delayed pruning Y550% DCE</t>
  </si>
  <si>
    <t>22</t>
  </si>
  <si>
    <t>16448.292692777</t>
  </si>
  <si>
    <t>Preventative practice: Delayed pruning Y525% DCE</t>
  </si>
  <si>
    <t>16</t>
  </si>
  <si>
    <t>8180.73752250487</t>
  </si>
  <si>
    <t>Preventative practice: Delayed pruning Y575% DCE</t>
  </si>
  <si>
    <t>29466.9614656615</t>
  </si>
  <si>
    <t>28376.5170858656</t>
  </si>
  <si>
    <t>39596.0232981193</t>
  </si>
  <si>
    <t>25514.8073465843</t>
  </si>
  <si>
    <t>59620.4438065105</t>
  </si>
  <si>
    <t>57745.1025656753</t>
  </si>
  <si>
    <t>45822.713704411</t>
  </si>
  <si>
    <t>46021.1508931559</t>
  </si>
  <si>
    <t>18</t>
  </si>
  <si>
    <t>27598.5270009628</t>
  </si>
  <si>
    <t>20887.1381291449</t>
  </si>
  <si>
    <t>67298.6425904756</t>
  </si>
  <si>
    <t>64862.6659875321</t>
  </si>
  <si>
    <t>23458.7696585679</t>
  </si>
  <si>
    <t>7885.26031253461</t>
  </si>
  <si>
    <t>47466.9621567388</t>
  </si>
  <si>
    <t>45408.5639968453</t>
  </si>
  <si>
    <t>Preventative practice: Delayed pruning Y1050% DCE</t>
  </si>
  <si>
    <t>6867.80925577742</t>
  </si>
  <si>
    <t>6784.04337256086</t>
  </si>
  <si>
    <t>Preventative practice: Delayed pruning Y1025% DCE</t>
  </si>
  <si>
    <t>14</t>
  </si>
  <si>
    <t>4859.85965466826</t>
  </si>
  <si>
    <t>Preventative practice: Delayed pruning Y1075% DCE</t>
  </si>
  <si>
    <t>12884.8830004607</t>
  </si>
  <si>
    <t>12700.6685636256</t>
  </si>
  <si>
    <t>23917.2745912285</t>
  </si>
  <si>
    <t>22747.1606548584</t>
  </si>
  <si>
    <t>15</t>
  </si>
  <si>
    <t>19522.3692209836</t>
  </si>
  <si>
    <t>34895.7013000941</t>
  </si>
  <si>
    <t>34900.0606710088</t>
  </si>
  <si>
    <t>20</t>
  </si>
  <si>
    <t>26960.2491276273</t>
  </si>
  <si>
    <t>5039.03855131623</t>
  </si>
  <si>
    <t>20836.9435134044</t>
  </si>
  <si>
    <t>42807.791101048</t>
  </si>
  <si>
    <t>42233.733525775</t>
  </si>
  <si>
    <t>5565.15048261222</t>
  </si>
  <si>
    <t>5161.14844465245</t>
  </si>
  <si>
    <t>1641.95487543772</t>
  </si>
  <si>
    <t>17075.4799243462</t>
  </si>
  <si>
    <t>16802.6188241607</t>
  </si>
  <si>
    <t>Preventative practice: Topsin Y350% DCE</t>
  </si>
  <si>
    <t>23</t>
  </si>
  <si>
    <t>19149.1023284885</t>
  </si>
  <si>
    <t>Preventative practice: Topsin Y325% DCE</t>
  </si>
  <si>
    <t>8863.69295057076</t>
  </si>
  <si>
    <t>Preventative practice: Topsin Y375% DCE</t>
  </si>
  <si>
    <t>30332.5358247818</t>
  </si>
  <si>
    <t>29055.4621662828</t>
  </si>
  <si>
    <t>44044.2299550301</t>
  </si>
  <si>
    <t>43698.7623096275</t>
  </si>
  <si>
    <t>26441.7914968186</t>
  </si>
  <si>
    <t>25481.5297686736</t>
  </si>
  <si>
    <t>61157.327312544</t>
  </si>
  <si>
    <t>58998.5813469508</t>
  </si>
  <si>
    <t>51911.0824525346</t>
  </si>
  <si>
    <t>51662.5531528769</t>
  </si>
  <si>
    <t>29558.5422521285</t>
  </si>
  <si>
    <t>21097.8394228872</t>
  </si>
  <si>
    <t>69198.4108436443</t>
  </si>
  <si>
    <t>66469.3572825598</t>
  </si>
  <si>
    <t>29509.4321438553</t>
  </si>
  <si>
    <t>28848.3014719938</t>
  </si>
  <si>
    <t>9515.13421591438</t>
  </si>
  <si>
    <t>9235.20628287266</t>
  </si>
  <si>
    <t>50500.5417040894</t>
  </si>
  <si>
    <t>48055.873966695</t>
  </si>
  <si>
    <t>Preventative practice: Topsin Y550% DCE</t>
  </si>
  <si>
    <t>21</t>
  </si>
  <si>
    <t>15561.6816884759</t>
  </si>
  <si>
    <t>Preventative practice: Topsin Y525% DCE</t>
  </si>
  <si>
    <t>7358.24518554859</t>
  </si>
  <si>
    <t>Preventative practice: Topsin Y575% DCE</t>
  </si>
  <si>
    <t>28193.228881834</t>
  </si>
  <si>
    <t>27147.2018199795</t>
  </si>
  <si>
    <t>38129.6451099869</t>
  </si>
  <si>
    <t>24453.526911802</t>
  </si>
  <si>
    <t>57976.9178918944</t>
  </si>
  <si>
    <t>56158.8893193706</t>
  </si>
  <si>
    <t>44791.8356272698</t>
  </si>
  <si>
    <t>44548.9811205835</t>
  </si>
  <si>
    <t>26665.1404360347</t>
  </si>
  <si>
    <t>20307.1059092045</t>
  </si>
  <si>
    <t>66024.910006648</t>
  </si>
  <si>
    <t>63633.3507216459</t>
  </si>
  <si>
    <t>22530.0634727507</t>
  </si>
  <si>
    <t>7213.11603717249</t>
  </si>
  <si>
    <t>46426.0624108153</t>
  </si>
  <si>
    <t>44403.9622741856</t>
  </si>
  <si>
    <t>Preventative practice: Topsin Y1050% DCE</t>
  </si>
  <si>
    <t>6657.09223423689</t>
  </si>
  <si>
    <t>Preventative practice: Topsin Y1025% DCE</t>
  </si>
  <si>
    <t>4533.43298244074</t>
  </si>
  <si>
    <t>Preventative practice: Topsin Y1075% DCE</t>
  </si>
  <si>
    <t>12166.5522321007</t>
  </si>
  <si>
    <t>23271.673445233</t>
  </si>
  <si>
    <t>22325.9649487584</t>
  </si>
  <si>
    <t>19024.150081196</t>
  </si>
  <si>
    <t>33740.4566477663</t>
  </si>
  <si>
    <t>33802.1286869923</t>
  </si>
  <si>
    <t>26582.2870287679</t>
  </si>
  <si>
    <t>12666.0658959777</t>
  </si>
  <si>
    <t>20392.8691547215</t>
  </si>
  <si>
    <t>41912.4764954939</t>
  </si>
  <si>
    <t>41382.8362381623</t>
  </si>
  <si>
    <t>5156.26975681512</t>
  </si>
  <si>
    <t>4894.39116412243</t>
  </si>
  <si>
    <t>1375.1975949077</t>
  </si>
  <si>
    <t>16380.1230011358</t>
  </si>
  <si>
    <t>16070.9638776864</t>
  </si>
  <si>
    <t>Preventative practice: Double pruning Y350% DCE</t>
  </si>
  <si>
    <t>16867.8705541373</t>
  </si>
  <si>
    <t>Preventative practice: Double pruning Y325% DCE</t>
  </si>
  <si>
    <t>7192.01467468938</t>
  </si>
  <si>
    <t>Preventative practice: Double pruning Y375% DCE</t>
  </si>
  <si>
    <t>27899.0863794512</t>
  </si>
  <si>
    <t>26696.9967953262</t>
  </si>
  <si>
    <t>41700.7866565</t>
  </si>
  <si>
    <t>41280.8125422926</t>
  </si>
  <si>
    <t>24686.3782877159</t>
  </si>
  <si>
    <t>24017.8436314349</t>
  </si>
  <si>
    <t>58739.3775452091</t>
  </si>
  <si>
    <t>56655.1380484208</t>
  </si>
  <si>
    <t>48904.1449213617</t>
  </si>
  <si>
    <t>48748.2711021408</t>
  </si>
  <si>
    <t>27261.5738356489</t>
  </si>
  <si>
    <t>19537.9757690701</t>
  </si>
  <si>
    <t>66191.4733124715</t>
  </si>
  <si>
    <t>63555.0752318237</t>
  </si>
  <si>
    <t>25919.2587333617</t>
  </si>
  <si>
    <t>7268.9775567561</t>
  </si>
  <si>
    <t>46331.1283232363</t>
  </si>
  <si>
    <t>44014.9364839733</t>
  </si>
  <si>
    <t>Preventative practice: Double pruning Y550% DCE</t>
  </si>
  <si>
    <t>13725.1073483079</t>
  </si>
  <si>
    <t>Preventative practice: Double pruning Y525% DCE</t>
  </si>
  <si>
    <t>6365.88640877008</t>
  </si>
  <si>
    <t>Preventative practice: Double pruning Y575% DCE</t>
  </si>
  <si>
    <t>26042.9491435446</t>
  </si>
  <si>
    <t>25071.9061560641</t>
  </si>
  <si>
    <t>36223.3534654147</t>
  </si>
  <si>
    <t>23073.862346585</t>
  </si>
  <si>
    <t>55840.3342028934</t>
  </si>
  <si>
    <t>54096.8120991745</t>
  </si>
  <si>
    <t>42227.4575457438</t>
  </si>
  <si>
    <t>41891.9475586208</t>
  </si>
  <si>
    <t>24718.0759887652</t>
  </si>
  <si>
    <t>19097.1462245976</t>
  </si>
  <si>
    <t>63367.8764446853</t>
  </si>
  <si>
    <t>61068.97264012</t>
  </si>
  <si>
    <t>19721.1479719141</t>
  </si>
  <si>
    <t>4834.0790625355</t>
  </si>
  <si>
    <t>42741.8251522175</t>
  </si>
  <si>
    <t>40848.2009137192</t>
  </si>
  <si>
    <t>Preventative practice: Double pruning Y1050% DCE</t>
  </si>
  <si>
    <t>5907.41831689051</t>
  </si>
  <si>
    <t>Preventative practice: Double pruning Y1025% DCE</t>
  </si>
  <si>
    <t>3982.3686002932</t>
  </si>
  <si>
    <t>Preventative practice: Double pruning Y1075% DCE</t>
  </si>
  <si>
    <t>10916.0252862742</t>
  </si>
  <si>
    <t>22432.391955439</t>
  </si>
  <si>
    <t>21778.4105308284</t>
  </si>
  <si>
    <t>18376.4651994721</t>
  </si>
  <si>
    <t>32238.63859974</t>
  </si>
  <si>
    <t>32374.8171077709</t>
  </si>
  <si>
    <t>25313.9751329963</t>
  </si>
  <si>
    <t>12521.7116764878</t>
  </si>
  <si>
    <t>19466.5204925228</t>
  </si>
  <si>
    <t>40044.8309742305</t>
  </si>
  <si>
    <t>39607.8461973357</t>
  </si>
  <si>
    <t>4263.43013978129</t>
  </si>
  <si>
    <t>431.017220400132</t>
  </si>
  <si>
    <t>14181.4486080748</t>
  </si>
  <si>
    <t>Preventative practice: none</t>
  </si>
  <si>
    <t>13</t>
  </si>
  <si>
    <t>3622.07678398113</t>
  </si>
  <si>
    <t>17714.3043800885</t>
  </si>
  <si>
    <t>9472.82725682153</t>
  </si>
  <si>
    <t>17089.8976377452</t>
  </si>
  <si>
    <t>-710.526441569392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</si>
</sst>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44" fontId="5" fillId="0" borderId="0" xfId="1" applyFont="1" applyAlignment="1">
      <alignment horizontal="center"/>
    </xf>
    <xf numFmtId="44" fontId="0" fillId="0" borderId="0" xfId="0" applyNumberFormat="1"/>
    <xf numFmtId="2" fontId="0" fillId="0" borderId="0" xfId="0" applyNumberFormat="1"/>
    <xf numFmtId="9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44" fontId="5" fillId="0" borderId="0" xfId="1" applyFont="1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44" fontId="6" fillId="0" borderId="0" xfId="1" applyFont="1" applyAlignment="1">
      <alignment horizontal="right"/>
    </xf>
    <xf numFmtId="0" fontId="0" fillId="0" borderId="1" xfId="0" applyBorder="1" applyAlignment="1">
      <alignment horizontal="center"/>
    </xf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Crimson Seedless</a:t>
            </a:r>
            <a:r>
              <a:rPr lang="en-US" baseline="0"/>
              <a:t> </a:t>
            </a:r>
            <a:r>
              <a:rPr lang="en-US"/>
              <a:t>TDNR over 50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table'!$F$2</c:f>
              <c:strCache>
                <c:ptCount val="1"/>
                <c:pt idx="0">
                  <c:v>TDNR over 50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table'!$J$3:$J$12</c:f>
                <c:numCache>
                  <c:formatCode>General</c:formatCode>
                  <c:ptCount val="10"/>
                  <c:pt idx="0">
                    <c:v>36296.3929643421</c:v>
                  </c:pt>
                  <c:pt idx="1">
                    <c:v>36220.129171969398</c:v>
                  </c:pt>
                  <c:pt idx="2">
                    <c:v>30606.27839263565</c:v>
                  </c:pt>
                  <c:pt idx="3">
                    <c:v>29993.131604080481</c:v>
                  </c:pt>
                  <c:pt idx="4">
                    <c:v>35956.417116985642</c:v>
                  </c:pt>
                  <c:pt idx="5">
                    <c:v>29945.989018671971</c:v>
                  </c:pt>
                  <c:pt idx="6">
                    <c:v>551.61041882043355</c:v>
                  </c:pt>
                  <c:pt idx="7">
                    <c:v>300.06835275390767</c:v>
                  </c:pt>
                  <c:pt idx="8">
                    <c:v>5880.4995723369502</c:v>
                  </c:pt>
                  <c:pt idx="9">
                    <c:v>0</c:v>
                  </c:pt>
                </c:numCache>
              </c:numRef>
            </c:plus>
            <c:minus>
              <c:numRef>
                <c:f>'Summary table'!$H$3:$H$12</c:f>
                <c:numCache>
                  <c:formatCode>General</c:formatCode>
                  <c:ptCount val="10"/>
                  <c:pt idx="0">
                    <c:v>19346.516758529659</c:v>
                  </c:pt>
                  <c:pt idx="1">
                    <c:v>19240.568499545465</c:v>
                  </c:pt>
                  <c:pt idx="2">
                    <c:v>13537.702675135253</c:v>
                  </c:pt>
                  <c:pt idx="3">
                    <c:v>13831.637541182063</c:v>
                  </c:pt>
                  <c:pt idx="4">
                    <c:v>18874.210727011407</c:v>
                  </c:pt>
                  <c:pt idx="5">
                    <c:v>12774.979365560866</c:v>
                  </c:pt>
                  <c:pt idx="6">
                    <c:v>1588.4883067117917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table'!$E$3:$E$12</c:f>
              <c:strCache>
                <c:ptCount val="10"/>
                <c:pt idx="0">
                  <c:v>DP Y3</c:v>
                </c:pt>
                <c:pt idx="1">
                  <c:v>HP Y3</c:v>
                </c:pt>
                <c:pt idx="2">
                  <c:v>DP Y5</c:v>
                </c:pt>
                <c:pt idx="3">
                  <c:v>HP Y5</c:v>
                </c:pt>
                <c:pt idx="4">
                  <c:v>DBP Y3</c:v>
                </c:pt>
                <c:pt idx="5">
                  <c:v>DBP Y5</c:v>
                </c:pt>
                <c:pt idx="6">
                  <c:v>DP Y10</c:v>
                </c:pt>
                <c:pt idx="7">
                  <c:v>HP Y10</c:v>
                </c:pt>
                <c:pt idx="8">
                  <c:v>DP Y10</c:v>
                </c:pt>
                <c:pt idx="9">
                  <c:v>No PP</c:v>
                </c:pt>
              </c:strCache>
            </c:strRef>
          </c:cat>
          <c:val>
            <c:numRef>
              <c:f>'Summary table'!$F$3:$F$12</c:f>
              <c:numCache>
                <c:formatCode>_("$"* #,##0.00_);_("$"* \(#,##0.00\);_("$"* "-"??_);_(@_)</c:formatCode>
                <c:ptCount val="10"/>
                <c:pt idx="0">
                  <c:v>105929.48667338568</c:v>
                </c:pt>
                <c:pt idx="1">
                  <c:v>104226.82433889649</c:v>
                </c:pt>
                <c:pt idx="2">
                  <c:v>100638.46709442911</c:v>
                </c:pt>
                <c:pt idx="3">
                  <c:v>99681.734152614736</c:v>
                </c:pt>
                <c:pt idx="4">
                  <c:v>98339.199698134573</c:v>
                </c:pt>
                <c:pt idx="5">
                  <c:v>94300.400171452668</c:v>
                </c:pt>
                <c:pt idx="6">
                  <c:v>76897.419005532778</c:v>
                </c:pt>
                <c:pt idx="7">
                  <c:v>76326.576667653251</c:v>
                </c:pt>
                <c:pt idx="8">
                  <c:v>74352.664784826629</c:v>
                </c:pt>
                <c:pt idx="9">
                  <c:v>76758.185890975044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31040"/>
        <c:axId val="49253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table'!$G$2</c15:sqref>
                        </c15:formulaRef>
                      </c:ext>
                    </c:extLst>
                    <c:strCache>
                      <c:ptCount val="1"/>
                      <c:pt idx="0">
                        <c:v>TDNR low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 table'!$E$3:$E$12</c15:sqref>
                        </c15:formulaRef>
                      </c:ext>
                    </c:extLst>
                    <c:strCache>
                      <c:ptCount val="10"/>
                      <c:pt idx="0">
                        <c:v>DP Y3</c:v>
                      </c:pt>
                      <c:pt idx="1">
                        <c:v>HP Y3</c:v>
                      </c:pt>
                      <c:pt idx="2">
                        <c:v>DP Y5</c:v>
                      </c:pt>
                      <c:pt idx="3">
                        <c:v>HP Y5</c:v>
                      </c:pt>
                      <c:pt idx="4">
                        <c:v>DBP Y3</c:v>
                      </c:pt>
                      <c:pt idx="5">
                        <c:v>DBP Y5</c:v>
                      </c:pt>
                      <c:pt idx="6">
                        <c:v>DP Y10</c:v>
                      </c:pt>
                      <c:pt idx="7">
                        <c:v>HP Y10</c:v>
                      </c:pt>
                      <c:pt idx="8">
                        <c:v>DP Y10</c:v>
                      </c:pt>
                      <c:pt idx="9">
                        <c:v>No PP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table'!$G$3:$G$12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86582.969914856018</c:v>
                      </c:pt>
                      <c:pt idx="1">
                        <c:v>84986.255839351026</c:v>
                      </c:pt>
                      <c:pt idx="2">
                        <c:v>87100.764419293861</c:v>
                      </c:pt>
                      <c:pt idx="3">
                        <c:v>85850.096611432673</c:v>
                      </c:pt>
                      <c:pt idx="4">
                        <c:v>79464.988971123166</c:v>
                      </c:pt>
                      <c:pt idx="5">
                        <c:v>81525.420805891801</c:v>
                      </c:pt>
                      <c:pt idx="6">
                        <c:v>75308.930698820986</c:v>
                      </c:pt>
                      <c:pt idx="7">
                        <c:v>82336.746309513357</c:v>
                      </c:pt>
                      <c:pt idx="8">
                        <c:v>80936.889628287972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table'!$I$2</c15:sqref>
                        </c15:formulaRef>
                      </c:ext>
                    </c:extLst>
                    <c:strCache>
                      <c:ptCount val="1"/>
                      <c:pt idx="0">
                        <c:v>TDNR high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table'!$E$3:$E$12</c15:sqref>
                        </c15:formulaRef>
                      </c:ext>
                    </c:extLst>
                    <c:strCache>
                      <c:ptCount val="10"/>
                      <c:pt idx="0">
                        <c:v>DP Y3</c:v>
                      </c:pt>
                      <c:pt idx="1">
                        <c:v>HP Y3</c:v>
                      </c:pt>
                      <c:pt idx="2">
                        <c:v>DP Y5</c:v>
                      </c:pt>
                      <c:pt idx="3">
                        <c:v>HP Y5</c:v>
                      </c:pt>
                      <c:pt idx="4">
                        <c:v>DBP Y3</c:v>
                      </c:pt>
                      <c:pt idx="5">
                        <c:v>DBP Y5</c:v>
                      </c:pt>
                      <c:pt idx="6">
                        <c:v>DP Y10</c:v>
                      </c:pt>
                      <c:pt idx="7">
                        <c:v>HP Y10</c:v>
                      </c:pt>
                      <c:pt idx="8">
                        <c:v>DP Y10</c:v>
                      </c:pt>
                      <c:pt idx="9">
                        <c:v>No PP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table'!$I$3:$I$12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142225.87963772778</c:v>
                      </c:pt>
                      <c:pt idx="1">
                        <c:v>140446.95351086589</c:v>
                      </c:pt>
                      <c:pt idx="2">
                        <c:v>131244.74548706476</c:v>
                      </c:pt>
                      <c:pt idx="3">
                        <c:v>129674.86575669522</c:v>
                      </c:pt>
                      <c:pt idx="4">
                        <c:v>134295.61681512021</c:v>
                      </c:pt>
                      <c:pt idx="5">
                        <c:v>124246.38919012464</c:v>
                      </c:pt>
                      <c:pt idx="6">
                        <c:v>77449.029424353212</c:v>
                      </c:pt>
                      <c:pt idx="7">
                        <c:v>76626.645020407159</c:v>
                      </c:pt>
                      <c:pt idx="8">
                        <c:v>80233.16435716358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25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1600"/>
        <c:crosses val="autoZero"/>
        <c:auto val="1"/>
        <c:lblAlgn val="ctr"/>
        <c:lblOffset val="100"/>
        <c:noMultiLvlLbl val="0"/>
      </c:catAx>
      <c:valAx>
        <c:axId val="492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Cabernet</a:t>
            </a:r>
            <a:r>
              <a:rPr lang="en-US" baseline="0"/>
              <a:t> Sauvignon TDNR over 50 years, Napa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table'!$J$27:$J$36</c:f>
                <c:numCache>
                  <c:formatCode>General</c:formatCode>
                  <c:ptCount val="10"/>
                  <c:pt idx="0">
                    <c:v>60318.99900783581</c:v>
                  </c:pt>
                  <c:pt idx="1">
                    <c:v>60319.009007835819</c:v>
                  </c:pt>
                  <c:pt idx="2">
                    <c:v>75416.940255411406</c:v>
                  </c:pt>
                  <c:pt idx="3">
                    <c:v>75416.954892358684</c:v>
                  </c:pt>
                  <c:pt idx="4">
                    <c:v>60319.004370888608</c:v>
                  </c:pt>
                  <c:pt idx="5">
                    <c:v>75416.944892358733</c:v>
                  </c:pt>
                  <c:pt idx="6">
                    <c:v>39346.214735476417</c:v>
                  </c:pt>
                  <c:pt idx="7">
                    <c:v>39129.681523732754</c:v>
                  </c:pt>
                  <c:pt idx="8">
                    <c:v>37886.81619220032</c:v>
                  </c:pt>
                  <c:pt idx="9">
                    <c:v>0</c:v>
                  </c:pt>
                </c:numCache>
              </c:numRef>
            </c:plus>
            <c:minus>
              <c:numRef>
                <c:f>'Summary table'!$H$27:$H$36</c:f>
                <c:numCache>
                  <c:formatCode>General</c:formatCode>
                  <c:ptCount val="10"/>
                  <c:pt idx="0">
                    <c:v>55872.968375683355</c:v>
                  </c:pt>
                  <c:pt idx="1">
                    <c:v>55788.621735362685</c:v>
                  </c:pt>
                  <c:pt idx="2">
                    <c:v>31462.584209669381</c:v>
                  </c:pt>
                  <c:pt idx="3">
                    <c:v>31313.882174300728</c:v>
                  </c:pt>
                  <c:pt idx="4">
                    <c:v>55304.555315094389</c:v>
                  </c:pt>
                  <c:pt idx="5">
                    <c:v>30460.414311058965</c:v>
                  </c:pt>
                  <c:pt idx="6">
                    <c:v>6133.9584316024557</c:v>
                  </c:pt>
                  <c:pt idx="7">
                    <c:v>6049.8563144101063</c:v>
                  </c:pt>
                  <c:pt idx="8">
                    <c:v>154.08509748816141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table'!$E$27:$E$36</c:f>
              <c:strCache>
                <c:ptCount val="10"/>
                <c:pt idx="0">
                  <c:v>DP Y3</c:v>
                </c:pt>
                <c:pt idx="1">
                  <c:v>HP Y3</c:v>
                </c:pt>
                <c:pt idx="2">
                  <c:v>DP Y5</c:v>
                </c:pt>
                <c:pt idx="3">
                  <c:v>HP Y5</c:v>
                </c:pt>
                <c:pt idx="4">
                  <c:v>DBP Y3</c:v>
                </c:pt>
                <c:pt idx="5">
                  <c:v>DBP Y5</c:v>
                </c:pt>
                <c:pt idx="6">
                  <c:v>DP Y10</c:v>
                </c:pt>
                <c:pt idx="7">
                  <c:v>HP Y10</c:v>
                </c:pt>
                <c:pt idx="8">
                  <c:v>DP Y10</c:v>
                </c:pt>
                <c:pt idx="9">
                  <c:v>No PP</c:v>
                </c:pt>
              </c:strCache>
            </c:strRef>
          </c:cat>
          <c:val>
            <c:numRef>
              <c:f>'Summary table'!$F$27:$F$36</c:f>
              <c:numCache>
                <c:formatCode>_("$"* #,##0.00_);_("$"* \(#,##0.00\);_("$"* "-"??_);_(@_)</c:formatCode>
                <c:ptCount val="10"/>
                <c:pt idx="0">
                  <c:v>251719.93331628176</c:v>
                </c:pt>
                <c:pt idx="1">
                  <c:v>250079.96104122541</c:v>
                </c:pt>
                <c:pt idx="2">
                  <c:v>224699.92918599313</c:v>
                </c:pt>
                <c:pt idx="3">
                  <c:v>223252.66695875133</c:v>
                </c:pt>
                <c:pt idx="4">
                  <c:v>240666.98513999287</c:v>
                </c:pt>
                <c:pt idx="5">
                  <c:v>214945.83979999134</c:v>
                </c:pt>
                <c:pt idx="6">
                  <c:v>173443.99566920946</c:v>
                </c:pt>
                <c:pt idx="7">
                  <c:v>172648.05253554962</c:v>
                </c:pt>
                <c:pt idx="8">
                  <c:v>168079.56312302654</c:v>
                </c:pt>
                <c:pt idx="9">
                  <c:v>156363.77860795899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82624"/>
        <c:axId val="487983184"/>
      </c:barChart>
      <c:catAx>
        <c:axId val="4879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83184"/>
        <c:crosses val="autoZero"/>
        <c:auto val="1"/>
        <c:lblAlgn val="ctr"/>
        <c:lblOffset val="100"/>
        <c:noMultiLvlLbl val="0"/>
      </c:catAx>
      <c:valAx>
        <c:axId val="4879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6</xdr:row>
      <xdr:rowOff>52387</xdr:rowOff>
    </xdr:from>
    <xdr:to>
      <xdr:col>16</xdr:col>
      <xdr:colOff>371475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22</xdr:row>
      <xdr:rowOff>123825</xdr:rowOff>
    </xdr:from>
    <xdr:to>
      <xdr:col>15</xdr:col>
      <xdr:colOff>85725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3" sqref="D3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14.140625" customWidth="1"/>
    <col min="9" max="9" width="12" bestFit="1" customWidth="1"/>
    <col min="12" max="12" width="52.42578125" bestFit="1" customWidth="1"/>
  </cols>
  <sheetData>
    <row r="1" spans="1:9" x14ac:dyDescent="0.25">
      <c r="A1" t="s">
        <v>8</v>
      </c>
      <c r="E1">
        <v>14</v>
      </c>
      <c r="F1">
        <v>27</v>
      </c>
      <c r="G1">
        <v>37</v>
      </c>
      <c r="I1" t="s">
        <v>3</v>
      </c>
    </row>
    <row r="2" spans="1:9" x14ac:dyDescent="0.25">
      <c r="B2" t="s">
        <v>0</v>
      </c>
      <c r="D2">
        <v>13</v>
      </c>
      <c r="E2">
        <v>26</v>
      </c>
      <c r="F2">
        <v>39</v>
      </c>
      <c r="G2">
        <v>11</v>
      </c>
      <c r="H2">
        <v>2</v>
      </c>
    </row>
    <row r="3" spans="1:9" x14ac:dyDescent="0.25">
      <c r="B3" t="s">
        <v>1</v>
      </c>
      <c r="D3">
        <v>31014.852056076241</v>
      </c>
      <c r="E3">
        <v>31014.852056076241</v>
      </c>
      <c r="F3">
        <v>31014.852056076241</v>
      </c>
      <c r="G3">
        <v>32437.657555340105</v>
      </c>
      <c r="H3">
        <v>0</v>
      </c>
    </row>
    <row r="4" spans="1:9" x14ac:dyDescent="0.25">
      <c r="B4" t="s">
        <v>4</v>
      </c>
      <c r="D4">
        <f>D3</f>
        <v>31014.852056076241</v>
      </c>
      <c r="E4">
        <f>E3/(1+$C$5)^E1</f>
        <v>20504.470939102215</v>
      </c>
      <c r="F4">
        <f t="shared" ref="F4:H4" si="0">F3/(1+$C$5)^F1</f>
        <v>13962.54696183283</v>
      </c>
      <c r="G4">
        <f t="shared" si="0"/>
        <v>10866.061795609083</v>
      </c>
      <c r="H4">
        <f t="shared" si="0"/>
        <v>0</v>
      </c>
      <c r="I4" s="1">
        <f>SUM(D4:H4)</f>
        <v>76347.931752620367</v>
      </c>
    </row>
    <row r="5" spans="1:9" x14ac:dyDescent="0.25">
      <c r="A5">
        <v>50</v>
      </c>
      <c r="B5" t="s">
        <v>2</v>
      </c>
      <c r="C5">
        <v>0.03</v>
      </c>
    </row>
    <row r="6" spans="1:9" x14ac:dyDescent="0.25">
      <c r="B6" t="s">
        <v>5</v>
      </c>
      <c r="C6" s="1">
        <v>104323.72486286407</v>
      </c>
      <c r="I6">
        <f>C6+(C6/(1+C5)^25)</f>
        <v>154149.31686348902</v>
      </c>
    </row>
    <row r="7" spans="1:9" x14ac:dyDescent="0.25">
      <c r="B7" t="s">
        <v>6</v>
      </c>
      <c r="C7">
        <v>98034.602238236243</v>
      </c>
      <c r="I7">
        <f>C7+(C7/(1+C5)^25)</f>
        <v>144856.47424756945</v>
      </c>
    </row>
    <row r="8" spans="1:9" x14ac:dyDescent="0.25">
      <c r="B8" t="s">
        <v>7</v>
      </c>
      <c r="C8">
        <v>92563.215905741265</v>
      </c>
      <c r="I8">
        <f>C8+(C8/(1+$C$5)^25)</f>
        <v>136771.92333109272</v>
      </c>
    </row>
    <row r="13" spans="1:9" ht="13.9" customHeight="1" x14ac:dyDescent="0.25"/>
    <row r="14" spans="1:9" x14ac:dyDescent="0.25">
      <c r="A14" t="s">
        <v>0</v>
      </c>
      <c r="B14" s="2">
        <v>12</v>
      </c>
      <c r="C14">
        <v>13</v>
      </c>
      <c r="D14">
        <v>14</v>
      </c>
      <c r="E14">
        <v>15</v>
      </c>
    </row>
    <row r="15" spans="1:9" x14ac:dyDescent="0.25">
      <c r="A15" t="s">
        <v>1</v>
      </c>
      <c r="B15" s="2">
        <v>31014.852056076241</v>
      </c>
      <c r="C15">
        <v>27700.239603612503</v>
      </c>
      <c r="D15">
        <v>22761.503273274851</v>
      </c>
      <c r="E15">
        <v>16628.799031955197</v>
      </c>
    </row>
    <row r="18" spans="1:9" x14ac:dyDescent="0.25">
      <c r="A18" t="s">
        <v>9</v>
      </c>
      <c r="E18">
        <v>15</v>
      </c>
      <c r="F18">
        <v>29</v>
      </c>
      <c r="G18">
        <v>43</v>
      </c>
      <c r="I18" t="s">
        <v>3</v>
      </c>
    </row>
    <row r="19" spans="1:9" x14ac:dyDescent="0.25">
      <c r="B19" t="s">
        <v>0</v>
      </c>
      <c r="D19">
        <v>14</v>
      </c>
      <c r="E19">
        <v>28</v>
      </c>
      <c r="F19">
        <v>42</v>
      </c>
      <c r="G19">
        <v>8</v>
      </c>
      <c r="H19">
        <v>2</v>
      </c>
    </row>
    <row r="20" spans="1:9" x14ac:dyDescent="0.25">
      <c r="B20" t="s">
        <v>1</v>
      </c>
      <c r="D20">
        <v>27700.239603612503</v>
      </c>
      <c r="E20">
        <v>27700.239603612503</v>
      </c>
      <c r="F20">
        <v>27700.239603612503</v>
      </c>
      <c r="G20">
        <v>29858.19</v>
      </c>
      <c r="H20">
        <v>0</v>
      </c>
    </row>
    <row r="21" spans="1:9" x14ac:dyDescent="0.25">
      <c r="B21" t="s">
        <v>4</v>
      </c>
      <c r="D21">
        <f>D20</f>
        <v>27700.239603612503</v>
      </c>
      <c r="E21">
        <f>E20/(1+$C$5)^E18</f>
        <v>17779.729735330406</v>
      </c>
      <c r="F21">
        <f t="shared" ref="F21:H21" si="1">F20/(1+$C$5)^F18</f>
        <v>11754.495910669701</v>
      </c>
      <c r="G21">
        <f t="shared" si="1"/>
        <v>8376.5042848067915</v>
      </c>
      <c r="H21">
        <f t="shared" si="1"/>
        <v>0</v>
      </c>
      <c r="I21" s="3">
        <f>SUM(D21:H21)</f>
        <v>65610.969534419404</v>
      </c>
    </row>
    <row r="22" spans="1:9" x14ac:dyDescent="0.25">
      <c r="A22">
        <v>50</v>
      </c>
      <c r="B22" t="s">
        <v>2</v>
      </c>
      <c r="C22">
        <v>0.03</v>
      </c>
    </row>
    <row r="23" spans="1:9" x14ac:dyDescent="0.25">
      <c r="B23" t="s">
        <v>5</v>
      </c>
      <c r="C23" s="1">
        <v>104323.72486286407</v>
      </c>
      <c r="I23">
        <f>C23+(C23/(1+C22)^25)</f>
        <v>154149.31686348902</v>
      </c>
    </row>
    <row r="24" spans="1:9" x14ac:dyDescent="0.25">
      <c r="B24" t="s">
        <v>6</v>
      </c>
      <c r="C24">
        <v>98034.602238236243</v>
      </c>
      <c r="I24">
        <f>C24+(C24/(1+C22)^25)</f>
        <v>144856.47424756945</v>
      </c>
    </row>
    <row r="25" spans="1:9" x14ac:dyDescent="0.25">
      <c r="B25" t="s">
        <v>7</v>
      </c>
      <c r="C25">
        <v>92563.215905741265</v>
      </c>
      <c r="I25">
        <f>C25+(C25/(1+$C$5)^25)</f>
        <v>136771.92333109272</v>
      </c>
    </row>
    <row r="27" spans="1:9" x14ac:dyDescent="0.25">
      <c r="D27">
        <v>32865.254967397093</v>
      </c>
    </row>
    <row r="29" spans="1:9" x14ac:dyDescent="0.25">
      <c r="A29" t="s">
        <v>10</v>
      </c>
    </row>
    <row r="31" spans="1:9" x14ac:dyDescent="0.25">
      <c r="A31" t="s">
        <v>9</v>
      </c>
      <c r="E31">
        <v>15</v>
      </c>
      <c r="F31">
        <v>29</v>
      </c>
      <c r="G31">
        <v>43</v>
      </c>
      <c r="I31" t="s">
        <v>3</v>
      </c>
    </row>
    <row r="32" spans="1:9" x14ac:dyDescent="0.25">
      <c r="B32" t="s">
        <v>0</v>
      </c>
      <c r="D32">
        <v>14</v>
      </c>
      <c r="E32">
        <v>28</v>
      </c>
      <c r="F32">
        <v>42</v>
      </c>
      <c r="G32">
        <v>8</v>
      </c>
      <c r="H32">
        <v>2</v>
      </c>
    </row>
    <row r="33" spans="1:9" x14ac:dyDescent="0.25">
      <c r="B33" t="s">
        <v>1</v>
      </c>
      <c r="D33">
        <v>32865.254967397093</v>
      </c>
      <c r="E33">
        <v>32865.254967397093</v>
      </c>
      <c r="F33">
        <v>32865.254967397093</v>
      </c>
      <c r="G33">
        <v>26453.297030382571</v>
      </c>
      <c r="H33">
        <v>0</v>
      </c>
    </row>
    <row r="34" spans="1:9" x14ac:dyDescent="0.25">
      <c r="B34" t="s">
        <v>4</v>
      </c>
      <c r="D34">
        <f>D33</f>
        <v>32865.254967397093</v>
      </c>
      <c r="E34">
        <f>E33/(1+$C$5)^E31</f>
        <v>21094.956555063149</v>
      </c>
      <c r="F34">
        <f t="shared" ref="F34:H34" si="2">F33/(1+$C$5)^F31</f>
        <v>13946.251391522452</v>
      </c>
      <c r="G34">
        <f t="shared" si="2"/>
        <v>7421.2856145086625</v>
      </c>
      <c r="H34">
        <f t="shared" si="2"/>
        <v>0</v>
      </c>
      <c r="I34" s="3">
        <f>SUM(D34:H34)</f>
        <v>75327.748528491356</v>
      </c>
    </row>
    <row r="35" spans="1:9" x14ac:dyDescent="0.25">
      <c r="A35">
        <v>50</v>
      </c>
      <c r="B35" t="s">
        <v>2</v>
      </c>
      <c r="C35">
        <v>0.03</v>
      </c>
    </row>
    <row r="36" spans="1:9" x14ac:dyDescent="0.25">
      <c r="B36" t="s">
        <v>5</v>
      </c>
      <c r="C36" s="1">
        <v>104323.72486286407</v>
      </c>
      <c r="I36">
        <f>C36+(C36/(1+C35)^25)</f>
        <v>154149.31686348902</v>
      </c>
    </row>
    <row r="37" spans="1:9" x14ac:dyDescent="0.25">
      <c r="B37" t="s">
        <v>6</v>
      </c>
      <c r="C37">
        <v>98034.602238236243</v>
      </c>
      <c r="I37">
        <f>C37+(C37/(1+C35)^25)</f>
        <v>144856.47424756945</v>
      </c>
    </row>
    <row r="38" spans="1:9" x14ac:dyDescent="0.25">
      <c r="B38" t="s">
        <v>7</v>
      </c>
      <c r="C38">
        <v>92563.215905741265</v>
      </c>
      <c r="I38">
        <f>C38+(C38/(1+$C$5)^25)</f>
        <v>136771.92333109272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29" zoomScale="80" zoomScaleNormal="80" workbookViewId="0">
      <selection activeCell="L20" sqref="L20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0.14062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33</v>
      </c>
      <c r="B2" s="17"/>
      <c r="C2" s="7">
        <v>14</v>
      </c>
    </row>
    <row r="3" spans="1:8" x14ac:dyDescent="0.25">
      <c r="C3" s="2" t="s">
        <v>19</v>
      </c>
      <c r="D3" s="5">
        <v>0</v>
      </c>
      <c r="E3" s="5">
        <f>D4+1</f>
        <v>15</v>
      </c>
      <c r="F3" s="5">
        <f>E4+1</f>
        <v>30</v>
      </c>
      <c r="G3" s="5">
        <f>F4+1</f>
        <v>45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14</v>
      </c>
      <c r="E4" s="5">
        <f>IF(E3+$C2&lt;50, E3+$C2, 50)</f>
        <v>29</v>
      </c>
      <c r="F4" s="5">
        <f>IF(F3+$C2&lt;50, F3+$C2, 50)</f>
        <v>44</v>
      </c>
      <c r="G4" s="5">
        <f>IF(G3+$C2&lt;50, G3+$C2, 50)</f>
        <v>50</v>
      </c>
      <c r="H4" s="8">
        <f>G4-G3</f>
        <v>5</v>
      </c>
    </row>
    <row r="5" spans="1:8" x14ac:dyDescent="0.25">
      <c r="A5" s="10"/>
      <c r="C5" s="2" t="s">
        <v>21</v>
      </c>
      <c r="D5" s="21">
        <v>35680.032045876134</v>
      </c>
      <c r="E5" s="21">
        <v>35680.032045876134</v>
      </c>
      <c r="F5" s="21">
        <v>35680.032045876134</v>
      </c>
      <c r="G5" s="21">
        <v>11515.674012662372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35680.032045876134</v>
      </c>
      <c r="E6" s="21">
        <f>E5/(1+assumptions!$B$1)^E3</f>
        <v>22901.654852143347</v>
      </c>
      <c r="F6" s="21">
        <f>F5/(1+assumptions!$B$1)^F3</f>
        <v>14699.700782004224</v>
      </c>
      <c r="G6" s="21">
        <f>G5/(1+assumptions!$B$1)^G3</f>
        <v>3045.1889876295531</v>
      </c>
      <c r="H6" s="19">
        <f>SUM(D6:G6)</f>
        <v>76326.576667653251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67</v>
      </c>
      <c r="B10" s="17"/>
      <c r="C10" s="7">
        <v>12</v>
      </c>
    </row>
    <row r="11" spans="1:8" x14ac:dyDescent="0.25">
      <c r="C11" s="2" t="s">
        <v>19</v>
      </c>
      <c r="D11" s="5">
        <v>0</v>
      </c>
      <c r="E11" s="5">
        <f>D12+1</f>
        <v>13</v>
      </c>
      <c r="F11" s="5">
        <f>E12+1</f>
        <v>26</v>
      </c>
      <c r="G11" s="5">
        <f>F12+1</f>
        <v>39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12</v>
      </c>
      <c r="E12" s="5">
        <f>IF(E11+$C10&lt;50, E11+$C10, 50)</f>
        <v>25</v>
      </c>
      <c r="F12" s="5">
        <f>IF(F11+$C10&lt;50, F11+$C10, 50)</f>
        <v>38</v>
      </c>
      <c r="G12" s="5">
        <f>IF(G11+$C10&lt;50, G11+$C10, 50)</f>
        <v>50</v>
      </c>
      <c r="H12" s="8">
        <f>G12-G11</f>
        <v>11</v>
      </c>
    </row>
    <row r="13" spans="1:8" x14ac:dyDescent="0.25">
      <c r="A13" s="10"/>
      <c r="C13" s="2" t="s">
        <v>21</v>
      </c>
      <c r="D13" s="21">
        <v>33458.856319618651</v>
      </c>
      <c r="E13" s="21">
        <v>33458.856319618651</v>
      </c>
      <c r="F13" s="21">
        <v>33458.856319618651</v>
      </c>
      <c r="G13" s="21">
        <v>33505.060567019995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33458.856319618651</v>
      </c>
      <c r="E14" s="21">
        <f>E13/(1+assumptions!$B$1)^E11</f>
        <v>22783.853045483531</v>
      </c>
      <c r="F14" s="21">
        <f>F13/(1+assumptions!$B$1)^F11</f>
        <v>15514.695261529652</v>
      </c>
      <c r="G14" s="21">
        <f>G13/(1+assumptions!$B$1)^G11</f>
        <v>10579.341682881523</v>
      </c>
      <c r="H14" s="19">
        <f>SUM(D14:G14)</f>
        <v>82336.746309513357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68</v>
      </c>
      <c r="B18" s="17"/>
      <c r="C18" s="7">
        <v>19</v>
      </c>
    </row>
    <row r="19" spans="1:8" x14ac:dyDescent="0.25">
      <c r="C19" s="2" t="s">
        <v>19</v>
      </c>
      <c r="D19" s="5">
        <v>0</v>
      </c>
      <c r="E19" s="5">
        <f>D20+1</f>
        <v>20</v>
      </c>
      <c r="F19" s="5">
        <f>E20+1</f>
        <v>40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19</v>
      </c>
      <c r="E20" s="5">
        <f>IF(E19+$C18&lt;50, E19+$C18, 50)</f>
        <v>39</v>
      </c>
      <c r="F20" s="5">
        <f>IF(F19+$C18&lt;50, F19+$C18, 50)</f>
        <v>50</v>
      </c>
      <c r="H20" s="8">
        <f>F20-F19</f>
        <v>10</v>
      </c>
    </row>
    <row r="21" spans="1:8" x14ac:dyDescent="0.25">
      <c r="A21" s="10"/>
      <c r="C21" s="2" t="s">
        <v>21</v>
      </c>
      <c r="D21" s="21">
        <v>42838.555542412709</v>
      </c>
      <c r="E21" s="21">
        <v>42838.555542412709</v>
      </c>
      <c r="F21" s="21">
        <v>32846.828354502839</v>
      </c>
      <c r="G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42838.555542412709</v>
      </c>
      <c r="E22" s="21">
        <f>E21/(1+assumptions!$B$1)^E19</f>
        <v>23718.669548198555</v>
      </c>
      <c r="F22" s="21">
        <f>F21/(1+assumptions!$B$1)^F19</f>
        <v>10069.419929795891</v>
      </c>
      <c r="G22" s="21"/>
      <c r="H22" s="19">
        <f>SUM(D22:G22)</f>
        <v>76626.645020407159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33</v>
      </c>
      <c r="B26" s="17"/>
      <c r="C26" s="7">
        <v>20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21</v>
      </c>
      <c r="F27" s="5">
        <f>E28+1</f>
        <v>42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20</v>
      </c>
      <c r="E28" s="5">
        <f>IF(E27+$C26&lt;50, E27+$C26, 50)</f>
        <v>41</v>
      </c>
      <c r="F28" s="5">
        <f t="shared" ref="F28" si="0">IF(F27+$C26&lt;50, F27+$C26, 50)</f>
        <v>50</v>
      </c>
      <c r="H28" s="8">
        <f>F28-F27</f>
        <v>8</v>
      </c>
    </row>
    <row r="29" spans="1:8" x14ac:dyDescent="0.25">
      <c r="A29" s="10"/>
      <c r="C29" s="2" t="s">
        <v>21</v>
      </c>
      <c r="D29" s="5">
        <v>104009.34</v>
      </c>
      <c r="E29" s="5">
        <v>104009.34</v>
      </c>
      <c r="F29" s="5">
        <v>44049.7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104009.34</v>
      </c>
      <c r="E30" s="5">
        <f>E29/(1+assumptions!$B$1)^E27</f>
        <v>55910.145404779556</v>
      </c>
      <c r="F30" s="5">
        <f>F29/(1+assumptions!$B$1)^F27</f>
        <v>12728.567130770061</v>
      </c>
      <c r="H30" s="19">
        <f>SUM(D30:G30)</f>
        <v>172648.05253554962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67</v>
      </c>
      <c r="B34" s="17"/>
      <c r="C34" s="7">
        <v>17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18</v>
      </c>
      <c r="F35" s="5">
        <f>E36+1</f>
        <v>36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17</v>
      </c>
      <c r="E36" s="5">
        <f>IF(E35+$C34&lt;50, E35+$C34, 50)</f>
        <v>35</v>
      </c>
      <c r="F36" s="5">
        <f t="shared" ref="F36" si="1">IF(F35+$C34&lt;50, F35+$C34, 50)</f>
        <v>50</v>
      </c>
      <c r="H36" s="8">
        <f>F36-F35</f>
        <v>14</v>
      </c>
    </row>
    <row r="37" spans="1:8" x14ac:dyDescent="0.25">
      <c r="A37" s="10"/>
      <c r="C37" s="2" t="s">
        <v>21</v>
      </c>
      <c r="D37" s="5">
        <v>86331.91</v>
      </c>
      <c r="E37" s="5">
        <v>86331.91</v>
      </c>
      <c r="F37" s="5">
        <v>85659.74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86331.91</v>
      </c>
      <c r="E38" s="5">
        <f>E37/(1+assumptions!$B$1)^E35</f>
        <v>50710.898399214238</v>
      </c>
      <c r="F38" s="5">
        <f>F37/(1+assumptions!$B$1)^F35</f>
        <v>29555.387821925277</v>
      </c>
      <c r="H38" s="19">
        <f>SUM(D38:G38)</f>
        <v>166598.19622113951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68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145240.87</v>
      </c>
      <c r="E45" s="5">
        <v>143492.82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145240.87</v>
      </c>
      <c r="E46" s="5">
        <f>E45/(1+assumptions!$B$1)^E43</f>
        <v>66536.864059282379</v>
      </c>
      <c r="H46" s="19">
        <f>SUM(D46:G46)</f>
        <v>211777.73405928237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242</v>
      </c>
      <c r="B50" t="s">
        <v>105</v>
      </c>
      <c r="C50" t="s">
        <v>148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17</v>
      </c>
      <c r="F51" s="5">
        <f>E52+1</f>
        <v>34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16</v>
      </c>
      <c r="E52" s="5">
        <f>IF(E51+$C50, E51+$C50, 50)</f>
        <v>33</v>
      </c>
      <c r="F52" s="5">
        <f>IF(F51+$C50, F51+$C50, 50)</f>
        <v>50</v>
      </c>
      <c r="G52" s="5" t="s">
        <v>105</v>
      </c>
      <c r="H52" s="8">
        <f>F52-F51</f>
        <v>16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243</v>
      </c>
      <c r="E53" s="5" t="s">
        <v>243</v>
      </c>
      <c r="F53" s="5" t="s">
        <v>243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6657.0922342368904</v>
      </c>
      <c r="E54" s="5">
        <f>E53/(1+assumptions!$B$1)^E51</f>
        <v>4027.6502832188307</v>
      </c>
      <c r="F54" s="5">
        <f>F53/(1+assumptions!$B$1)^F51</f>
        <v>2436.7946594587434</v>
      </c>
      <c r="G54" s="5" t="s">
        <v>105</v>
      </c>
      <c r="H54" s="19">
        <f>SUM(D54:G54)</f>
        <v>13121.537176914464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244</v>
      </c>
      <c r="B58" t="s">
        <v>105</v>
      </c>
      <c r="C58" t="s">
        <v>172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15</v>
      </c>
      <c r="F59" s="5">
        <f>E60+1</f>
        <v>30</v>
      </c>
      <c r="G59" s="5">
        <f>F60+1</f>
        <v>45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14</v>
      </c>
      <c r="E60" s="5">
        <f>IF(E59+$C58, E59+$C58, 50)</f>
        <v>29</v>
      </c>
      <c r="F60" s="5">
        <f>IF(F59+$C58, F59+$C58, 50)</f>
        <v>44</v>
      </c>
      <c r="G60" s="5">
        <f>IF(G59+$C58&lt;50, G59+$C58, 50)</f>
        <v>50</v>
      </c>
      <c r="H60" s="8">
        <f>G60-G59</f>
        <v>5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245</v>
      </c>
      <c r="E61" s="5" t="s">
        <v>245</v>
      </c>
      <c r="F61" s="5" t="s">
        <v>245</v>
      </c>
      <c r="G61" s="5" t="s">
        <v>110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4533.4329824407396</v>
      </c>
      <c r="E62" s="5">
        <f>E61/(1+assumptions!$B$1)^E59</f>
        <v>2909.838122501923</v>
      </c>
      <c r="F62" s="5">
        <f>F61/(1+assumptions!$B$1)^F59</f>
        <v>1867.7143639182937</v>
      </c>
      <c r="G62" s="5">
        <f>G61/(1+assumptions!$B$1)^G59</f>
        <v>0</v>
      </c>
      <c r="H62" s="19">
        <f>SUM(D62:G62)</f>
        <v>9310.9854688609557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246</v>
      </c>
      <c r="B66" t="s">
        <v>105</v>
      </c>
      <c r="C66" t="s">
        <v>195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24</v>
      </c>
      <c r="F67" s="5">
        <f>E68+1</f>
        <v>48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23</v>
      </c>
      <c r="E68" s="5">
        <f>IF(E67+$C66, E67+$C66, 50)</f>
        <v>47</v>
      </c>
      <c r="F68" s="5">
        <f>IF(F67+$C66&lt;50, F67+$C66, 50)</f>
        <v>50</v>
      </c>
      <c r="G68" s="5" t="s">
        <v>105</v>
      </c>
      <c r="H68" s="8">
        <f>F68-F67</f>
        <v>2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247</v>
      </c>
      <c r="E69" s="5" t="s">
        <v>247</v>
      </c>
      <c r="F69" s="5" t="s">
        <v>110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12166.552232100699</v>
      </c>
      <c r="E70" s="5">
        <f>E69/(1+assumptions!$B$1)^E67</f>
        <v>5985.1374979070952</v>
      </c>
      <c r="F70" s="5">
        <f>F69/(1+assumptions!$B$1)^F67</f>
        <v>0</v>
      </c>
      <c r="G70" s="5" t="s">
        <v>105</v>
      </c>
      <c r="H70" s="19">
        <f>SUM(D70:G70)</f>
        <v>18151.689730007794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242</v>
      </c>
      <c r="B74" t="s">
        <v>105</v>
      </c>
      <c r="C74" t="s">
        <v>115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18</v>
      </c>
      <c r="F75" s="5">
        <f>E76+1</f>
        <v>36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17</v>
      </c>
      <c r="E76" s="5">
        <f>IF(E75+$C74, E75+$C74, 50)</f>
        <v>35</v>
      </c>
      <c r="F76" s="5">
        <f>IF(F75+$C74&lt;50, F75+$C74, 50)</f>
        <v>50</v>
      </c>
      <c r="G76" s="5" t="s">
        <v>105</v>
      </c>
      <c r="H76" s="8">
        <f>F76-F75</f>
        <v>14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248</v>
      </c>
      <c r="E77" s="5" t="s">
        <v>248</v>
      </c>
      <c r="F77" s="5" t="s">
        <v>249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23271.673445232998</v>
      </c>
      <c r="E78" s="5">
        <f>E77/(1+assumptions!$B$1)^E75</f>
        <v>13669.655491936905</v>
      </c>
      <c r="F78" s="5">
        <f>F77/(1+assumptions!$B$1)^F75</f>
        <v>7703.1818280006983</v>
      </c>
      <c r="G78" s="5" t="s">
        <v>105</v>
      </c>
      <c r="H78" s="19">
        <f>SUM(D78:G78)</f>
        <v>44644.510765170606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244</v>
      </c>
      <c r="B82" t="s">
        <v>105</v>
      </c>
      <c r="C82" t="s">
        <v>179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16</v>
      </c>
      <c r="F83" s="5">
        <f>E84+1</f>
        <v>32</v>
      </c>
      <c r="G83" s="5">
        <f>F84+1</f>
        <v>48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15</v>
      </c>
      <c r="E84" s="5">
        <f>IF(E83+$C82, E83+$C82, 50)</f>
        <v>31</v>
      </c>
      <c r="F84" s="5">
        <f>IF(F83+$C82, F83+$C82, 50)</f>
        <v>47</v>
      </c>
      <c r="G84" s="5">
        <f>IF(G83+$C82&lt;50, G83+$C82, 50)</f>
        <v>50</v>
      </c>
      <c r="H84" s="8">
        <f>G84-G83</f>
        <v>2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250</v>
      </c>
      <c r="E85" s="5" t="s">
        <v>250</v>
      </c>
      <c r="F85" s="5" t="s">
        <v>250</v>
      </c>
      <c r="G85" s="5" t="s">
        <v>110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19024.150081196</v>
      </c>
      <c r="E86" s="5">
        <f>E85/(1+assumptions!$B$1)^E83</f>
        <v>11855.221377363001</v>
      </c>
      <c r="F86" s="5">
        <f>F85/(1+assumptions!$B$1)^F83</f>
        <v>7387.7820195081695</v>
      </c>
      <c r="G86" s="5">
        <f>G85/(1+assumptions!$B$1)^G83</f>
        <v>0</v>
      </c>
      <c r="H86" s="19">
        <f>SUM(D86:G86)</f>
        <v>38267.153478067165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246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IF(E91+$C90, E91+$C90, 50)</f>
        <v>51</v>
      </c>
      <c r="F92" s="5" t="s">
        <v>105</v>
      </c>
      <c r="G92" s="5" t="s">
        <v>105</v>
      </c>
      <c r="H92" s="8">
        <f>E92-E91</f>
        <v>25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251</v>
      </c>
      <c r="E93" s="5" t="s">
        <v>252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33740.456647766303</v>
      </c>
      <c r="E94" s="5">
        <f>E93/(1+assumptions!$B$1)^E91</f>
        <v>15673.868848356147</v>
      </c>
      <c r="F94" s="5" t="s">
        <v>105</v>
      </c>
      <c r="G94" s="5" t="s">
        <v>105</v>
      </c>
      <c r="H94" s="19">
        <f>SUM(D94:G94)</f>
        <v>49414.325496122452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242</v>
      </c>
      <c r="B98" t="s">
        <v>105</v>
      </c>
      <c r="C98" t="s">
        <v>132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20</v>
      </c>
      <c r="F99" s="5">
        <f>E100+1</f>
        <v>40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19</v>
      </c>
      <c r="E100" s="5">
        <f>IF(E99+$C98, E99+$C98, 50)</f>
        <v>39</v>
      </c>
      <c r="F100" s="5">
        <f>IF(F99+$C98&lt;50, F99+$C98, 50)</f>
        <v>50</v>
      </c>
      <c r="G100" s="5" t="s">
        <v>105</v>
      </c>
      <c r="H100" s="8">
        <f>F100-F99</f>
        <v>10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253</v>
      </c>
      <c r="E101" s="5" t="s">
        <v>253</v>
      </c>
      <c r="F101" s="5" t="s">
        <v>254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26582.2870287679</v>
      </c>
      <c r="E102" s="5">
        <f>E101/(1+assumptions!$B$1)^E99</f>
        <v>14717.967818650695</v>
      </c>
      <c r="F102" s="5">
        <f>F101/(1+assumptions!$B$1)^F99</f>
        <v>3882.8691461037811</v>
      </c>
      <c r="G102" s="5" t="s">
        <v>105</v>
      </c>
      <c r="H102" s="19">
        <f>SUM(D102:G102)</f>
        <v>45183.123993522378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244</v>
      </c>
      <c r="B106" t="s">
        <v>105</v>
      </c>
      <c r="C106" t="s">
        <v>148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17</v>
      </c>
      <c r="F107" s="5">
        <f>E108+1</f>
        <v>34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16</v>
      </c>
      <c r="E108" s="5">
        <f>IF(E107+$C106, E107+$C106, 50)</f>
        <v>33</v>
      </c>
      <c r="F108" s="5">
        <f>IF(F107+$C106, F107+$C106, 50)</f>
        <v>50</v>
      </c>
      <c r="G108" s="5" t="s">
        <v>105</v>
      </c>
      <c r="H108" s="8">
        <f>F108-F107</f>
        <v>16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255</v>
      </c>
      <c r="E109" s="5" t="s">
        <v>255</v>
      </c>
      <c r="F109" s="5" t="s">
        <v>255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20392.869154721498</v>
      </c>
      <c r="E110" s="5">
        <f>E109/(1+assumptions!$B$1)^E107</f>
        <v>12338.021216567065</v>
      </c>
      <c r="F110" s="5">
        <f>F109/(1+assumptions!$B$1)^F107</f>
        <v>7464.7057452047866</v>
      </c>
      <c r="G110" s="5" t="s">
        <v>105</v>
      </c>
      <c r="H110" s="19">
        <f>SUM(D110:G110)</f>
        <v>40195.596116493354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246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256</v>
      </c>
      <c r="E117" s="5" t="s">
        <v>257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41912.476495493902</v>
      </c>
      <c r="E118" s="5">
        <f>E117/(1+assumptions!$B$1)^E115</f>
        <v>19189.002970086935</v>
      </c>
      <c r="F118" s="5" t="s">
        <v>105</v>
      </c>
      <c r="G118" s="5" t="s">
        <v>105</v>
      </c>
      <c r="H118" s="19">
        <f>SUM(D118:G118)</f>
        <v>61101.479465580836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242</v>
      </c>
      <c r="B122" t="s">
        <v>105</v>
      </c>
      <c r="C122" t="s">
        <v>115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18</v>
      </c>
      <c r="F123" s="5">
        <f>E124+1</f>
        <v>36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17</v>
      </c>
      <c r="E124" s="5">
        <f>IF(E123+$C122, E123+$C122, 50)</f>
        <v>35</v>
      </c>
      <c r="F124" s="5">
        <f>IF(F123+$C122&lt;50, F123+$C122, 50)</f>
        <v>50</v>
      </c>
      <c r="G124" s="5" t="s">
        <v>105</v>
      </c>
      <c r="H124" s="8">
        <f>F124-F123</f>
        <v>14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258</v>
      </c>
      <c r="E125" s="5" t="s">
        <v>258</v>
      </c>
      <c r="F125" s="5" t="s">
        <v>259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5156.2697568151198</v>
      </c>
      <c r="E126" s="5">
        <f>E125/(1+assumptions!$B$1)^E123</f>
        <v>3028.7650505681227</v>
      </c>
      <c r="F126" s="5">
        <f>F125/(1+assumptions!$B$1)^F123</f>
        <v>1688.7236525331823</v>
      </c>
      <c r="G126" s="5" t="s">
        <v>105</v>
      </c>
      <c r="H126" s="19">
        <f>SUM(D126:G126)</f>
        <v>9873.7584599164256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244</v>
      </c>
      <c r="B130" t="s">
        <v>105</v>
      </c>
      <c r="C130" t="s">
        <v>172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15</v>
      </c>
      <c r="F131" s="5">
        <f>E132+1</f>
        <v>30</v>
      </c>
      <c r="G131" s="5">
        <f>F132+1</f>
        <v>45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14</v>
      </c>
      <c r="E132" s="5">
        <f>IF(E131+$C130, E131+$C130, 50)</f>
        <v>29</v>
      </c>
      <c r="F132" s="5">
        <f>IF(F131+$C130, F131+$C130, 50)</f>
        <v>44</v>
      </c>
      <c r="G132" s="5">
        <f>IF(G131+$C130&lt;50, G131+$C130, 50)</f>
        <v>50</v>
      </c>
      <c r="H132" s="8">
        <f>G132-G131</f>
        <v>5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260</v>
      </c>
      <c r="E133" s="5" t="s">
        <v>260</v>
      </c>
      <c r="F133" s="5" t="s">
        <v>260</v>
      </c>
      <c r="G133" s="5" t="s">
        <v>110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1375.1975949077</v>
      </c>
      <c r="E134" s="5">
        <f>E133/(1+assumptions!$B$1)^E131</f>
        <v>882.68700632273885</v>
      </c>
      <c r="F134" s="5">
        <f>F133/(1+assumptions!$B$1)^F131</f>
        <v>566.56320082009222</v>
      </c>
      <c r="G134" s="5">
        <f>G133/(1+assumptions!$B$1)^G131</f>
        <v>0</v>
      </c>
      <c r="H134" s="19">
        <f>SUM(D134:G134)</f>
        <v>2824.4478020505312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246</v>
      </c>
      <c r="B138" t="s">
        <v>105</v>
      </c>
      <c r="C138" t="s">
        <v>107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25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24</v>
      </c>
      <c r="E140" s="5">
        <f>IF(E139+$C138, E139+$C138, 50)</f>
        <v>49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261</v>
      </c>
      <c r="E141" s="5" t="s">
        <v>262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16380.1230011358</v>
      </c>
      <c r="E142" s="5">
        <f>E141/(1+assumptions!$B$1)^E139</f>
        <v>7675.5818513859822</v>
      </c>
      <c r="F142" s="5" t="s">
        <v>105</v>
      </c>
      <c r="G142" s="5" t="s">
        <v>105</v>
      </c>
      <c r="H142" s="19">
        <f>SUM(D142:G142)</f>
        <v>24055.704852521783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30" zoomScale="80" zoomScaleNormal="80" workbookViewId="0">
      <selection activeCell="L114" sqref="L114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0.8554687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31</v>
      </c>
      <c r="B2" s="17"/>
      <c r="C2" s="7">
        <v>21</v>
      </c>
    </row>
    <row r="3" spans="1:8" x14ac:dyDescent="0.25">
      <c r="C3" s="2" t="s">
        <v>19</v>
      </c>
      <c r="D3" s="5">
        <v>0</v>
      </c>
      <c r="E3" s="5">
        <f>D4+1</f>
        <v>22</v>
      </c>
      <c r="F3" s="5">
        <f>E4+1</f>
        <v>44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21</v>
      </c>
      <c r="E4" s="5">
        <f>IF(E3+$C2&lt;50, E3+$C2, 50)</f>
        <v>43</v>
      </c>
      <c r="F4" s="5">
        <f>IF(F3+$C2&lt;50, F3+$C2, 50)</f>
        <v>50</v>
      </c>
      <c r="H4" s="8">
        <f>F4-F3</f>
        <v>6</v>
      </c>
    </row>
    <row r="5" spans="1:8" x14ac:dyDescent="0.25">
      <c r="A5" s="10"/>
      <c r="C5" s="2" t="s">
        <v>21</v>
      </c>
      <c r="D5" s="21">
        <v>61678.182290938152</v>
      </c>
      <c r="E5" s="21">
        <v>61678.182290938152</v>
      </c>
      <c r="F5" s="5">
        <v>16417.40036656124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61678.182290938152</v>
      </c>
      <c r="E6" s="21">
        <f>E5/(1+assumptions!$B$1)^E3</f>
        <v>32189.380805709712</v>
      </c>
      <c r="F6" s="21">
        <f>F5/(1+assumptions!$B$1)^F3</f>
        <v>4471.6366014867108</v>
      </c>
      <c r="H6" s="19">
        <f>SUM(D6:G6)</f>
        <v>98339.199698134573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69</v>
      </c>
      <c r="B10" s="17"/>
      <c r="C10" s="7">
        <v>15</v>
      </c>
    </row>
    <row r="11" spans="1:8" x14ac:dyDescent="0.25">
      <c r="C11" s="2" t="s">
        <v>19</v>
      </c>
      <c r="D11" s="5">
        <v>0</v>
      </c>
      <c r="E11" s="5">
        <f>D12+1</f>
        <v>16</v>
      </c>
      <c r="F11" s="5">
        <f>E12+1</f>
        <v>32</v>
      </c>
      <c r="G11" s="5">
        <f>F12+1</f>
        <v>48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15</v>
      </c>
      <c r="E12" s="5">
        <f>IF(E11+$C10&lt;50, E11+$C10, 50)</f>
        <v>31</v>
      </c>
      <c r="F12" s="5">
        <f>IF(F11+$C10&lt;50, F11+$C10, 50)</f>
        <v>47</v>
      </c>
      <c r="G12" s="5">
        <f>IF(G11+$C10&lt;50, G11+$C10, 50)</f>
        <v>50</v>
      </c>
      <c r="H12" s="8">
        <f>G12-G11</f>
        <v>2</v>
      </c>
    </row>
    <row r="13" spans="1:8" x14ac:dyDescent="0.25">
      <c r="A13" s="10"/>
      <c r="C13" s="2" t="s">
        <v>21</v>
      </c>
      <c r="D13" s="21">
        <v>40362.342057978152</v>
      </c>
      <c r="E13" s="21">
        <v>40362.342057978152</v>
      </c>
      <c r="F13" s="21">
        <v>40362.342057978152</v>
      </c>
      <c r="G13" s="5">
        <v>-7124.0950192192977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40362.342057978152</v>
      </c>
      <c r="E14" s="21">
        <f>E13/(1+assumptions!$B$1)^E11</f>
        <v>25152.477160025537</v>
      </c>
      <c r="F14" s="21">
        <f>F13/(1+assumptions!$B$1)^F11</f>
        <v>15674.192205616948</v>
      </c>
      <c r="G14" s="21">
        <f>G13/(1+assumptions!$B$1)^G11</f>
        <v>-1724.0224524974567</v>
      </c>
      <c r="H14" s="19">
        <f>SUM(D14:G14)</f>
        <v>79464.988971123166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70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92563.215905741265</v>
      </c>
      <c r="E21" s="21">
        <v>89999.731374805298</v>
      </c>
      <c r="H21" s="18" t="s">
        <v>24</v>
      </c>
    </row>
    <row r="22" spans="1:8" ht="17.25" x14ac:dyDescent="0.4">
      <c r="C22" s="2" t="s">
        <v>22</v>
      </c>
      <c r="D22" s="21">
        <f>D21/(1+assumptions!$B$1)^D19</f>
        <v>92563.215905741265</v>
      </c>
      <c r="E22" s="21">
        <f>E21/(1+assumptions!$B$1)^E19</f>
        <v>41732.400909378965</v>
      </c>
      <c r="F22" s="21"/>
      <c r="H22" s="19">
        <f>SUM(D22:G22)</f>
        <v>134295.61681512021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92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164692.38</v>
      </c>
      <c r="E29" s="5">
        <v>163846.17000000001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164692.38</v>
      </c>
      <c r="E30" s="5">
        <f>E29/(1+assumptions!$B$1)^E27</f>
        <v>75974.605139992869</v>
      </c>
      <c r="H30" s="19">
        <f>SUM(D30:G30)</f>
        <v>240666.98513999287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93</v>
      </c>
      <c r="B34" s="17"/>
      <c r="C34" s="7">
        <v>19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20</v>
      </c>
      <c r="F35" s="5">
        <f>E36+1</f>
        <v>40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19</v>
      </c>
      <c r="E36" s="5">
        <f>IF(E35+$C34&lt;50, E35+$C34, 50)</f>
        <v>39</v>
      </c>
      <c r="F36" s="5">
        <f t="shared" ref="F36" si="0">IF(F35+$C34&lt;50, F35+$C34, 50)</f>
        <v>50</v>
      </c>
      <c r="H36" s="8">
        <f>F36-F35</f>
        <v>10</v>
      </c>
    </row>
    <row r="37" spans="1:8" x14ac:dyDescent="0.25">
      <c r="A37" s="10"/>
      <c r="C37" s="2" t="s">
        <v>21</v>
      </c>
      <c r="D37" s="5">
        <v>106376.3</v>
      </c>
      <c r="E37" s="5">
        <v>106376.3</v>
      </c>
      <c r="F37" s="5">
        <v>65528.31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106376.3</v>
      </c>
      <c r="E38" s="5">
        <f>E37/(1+assumptions!$B$1)^E35</f>
        <v>58897.978130051823</v>
      </c>
      <c r="F38" s="5">
        <f>F37/(1+assumptions!$B$1)^F35</f>
        <v>20088.151694846656</v>
      </c>
      <c r="H38" s="19">
        <f>SUM(D38:G38)</f>
        <v>185362.42982489849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94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207864.06</v>
      </c>
      <c r="E45" s="5">
        <v>200825.94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207864.06</v>
      </c>
      <c r="E46" s="5">
        <f>E45/(1+assumptions!$B$1)^E43</f>
        <v>93121.929510881455</v>
      </c>
      <c r="H46" s="19">
        <f>SUM(D46:G46)</f>
        <v>300985.98951088148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263</v>
      </c>
      <c r="B50" t="s">
        <v>105</v>
      </c>
      <c r="C50" t="s">
        <v>195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24</v>
      </c>
      <c r="F51" s="5">
        <f>E52+1</f>
        <v>48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23</v>
      </c>
      <c r="E52" s="5">
        <f>IF(E51+$C50, E51+$C50, 50)</f>
        <v>47</v>
      </c>
      <c r="F52" s="5">
        <f>IF(F51+$C50&lt;50, F51+$C50, 50)</f>
        <v>50</v>
      </c>
      <c r="G52" s="5" t="s">
        <v>105</v>
      </c>
      <c r="H52" s="8">
        <f>F52-F51</f>
        <v>2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264</v>
      </c>
      <c r="E53" s="5" t="s">
        <v>264</v>
      </c>
      <c r="F53" s="5" t="s">
        <v>110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16867.870554137298</v>
      </c>
      <c r="E54" s="5">
        <f>E53/(1+assumptions!$B$1)^E51</f>
        <v>8297.874585787953</v>
      </c>
      <c r="F54" s="5">
        <f>F53/(1+assumptions!$B$1)^F51</f>
        <v>0</v>
      </c>
      <c r="G54" s="5" t="s">
        <v>105</v>
      </c>
      <c r="H54" s="19">
        <f>SUM(D54:G54)</f>
        <v>25165.745139925253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265</v>
      </c>
      <c r="B58" t="s">
        <v>105</v>
      </c>
      <c r="C58" t="s">
        <v>148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17</v>
      </c>
      <c r="F59" s="5">
        <f>E60+1</f>
        <v>34</v>
      </c>
      <c r="G59" s="5" t="s">
        <v>105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16</v>
      </c>
      <c r="E60" s="5">
        <f>IF(E59+$C58, E59+$C58, 50)</f>
        <v>33</v>
      </c>
      <c r="F60" s="5">
        <f>IF(F59+$C58, F59+$C58, 50)</f>
        <v>50</v>
      </c>
      <c r="G60" s="5" t="s">
        <v>105</v>
      </c>
      <c r="H60" s="8">
        <f>F60-F59</f>
        <v>16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266</v>
      </c>
      <c r="E61" s="5" t="s">
        <v>266</v>
      </c>
      <c r="F61" s="5" t="s">
        <v>266</v>
      </c>
      <c r="G61" s="5" t="s">
        <v>105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7192.0146746893797</v>
      </c>
      <c r="E62" s="5">
        <f>E61/(1+assumptions!$B$1)^E59</f>
        <v>4351.2871569440067</v>
      </c>
      <c r="F62" s="5">
        <f>F61/(1+assumptions!$B$1)^F59</f>
        <v>2632.6002905442629</v>
      </c>
      <c r="G62" s="5" t="s">
        <v>105</v>
      </c>
      <c r="H62" s="19">
        <f>SUM(D62:G62)</f>
        <v>14175.902122177649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267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IF(E67+$C66&lt;50, E67+$C66, 50)</f>
        <v>50</v>
      </c>
      <c r="F68" s="5" t="s">
        <v>105</v>
      </c>
      <c r="G68" s="5" t="s">
        <v>105</v>
      </c>
      <c r="H68" s="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268</v>
      </c>
      <c r="E69" s="5" t="s">
        <v>269</v>
      </c>
      <c r="F69" s="5" t="s">
        <v>105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27899.086379451201</v>
      </c>
      <c r="E70" s="5">
        <f>E69/(1+assumptions!$B$1)^E67</f>
        <v>12379.256652435408</v>
      </c>
      <c r="F70" s="5" t="s">
        <v>105</v>
      </c>
      <c r="G70" s="5" t="s">
        <v>105</v>
      </c>
      <c r="H70" s="19">
        <f>SUM(D70:G70)</f>
        <v>40278.343031886609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263</v>
      </c>
      <c r="B74" t="s">
        <v>105</v>
      </c>
      <c r="C74" t="s">
        <v>107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25</v>
      </c>
      <c r="F75" s="5" t="s">
        <v>105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24</v>
      </c>
      <c r="E76" s="5">
        <f>IF(E75+$C74, E75+$C74, 50)</f>
        <v>49</v>
      </c>
      <c r="F76" s="5" t="s">
        <v>105</v>
      </c>
      <c r="G76" s="5" t="s">
        <v>105</v>
      </c>
      <c r="H76" s="8">
        <f>E76-E75</f>
        <v>24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270</v>
      </c>
      <c r="E77" s="5" t="s">
        <v>271</v>
      </c>
      <c r="F77" s="5" t="s">
        <v>105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41700.7866565</v>
      </c>
      <c r="E78" s="5">
        <f>E77/(1+assumptions!$B$1)^E75</f>
        <v>19715.945973845519</v>
      </c>
      <c r="F78" s="5" t="s">
        <v>105</v>
      </c>
      <c r="G78" s="5" t="s">
        <v>105</v>
      </c>
      <c r="H78" s="19">
        <f>SUM(D78:G78)</f>
        <v>61416.732630345519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265</v>
      </c>
      <c r="B82" t="s">
        <v>105</v>
      </c>
      <c r="C82" t="s">
        <v>115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18</v>
      </c>
      <c r="F83" s="5">
        <f>E84+1</f>
        <v>36</v>
      </c>
      <c r="G83" s="5" t="s">
        <v>105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17</v>
      </c>
      <c r="E84" s="5">
        <f>IF(E83+$C82, E83+$C82, 50)</f>
        <v>35</v>
      </c>
      <c r="F84" s="5">
        <f>IF(F83+$C82&lt;50, F83+$C82, 50)</f>
        <v>50</v>
      </c>
      <c r="G84" s="5" t="s">
        <v>105</v>
      </c>
      <c r="H84" s="8">
        <f>F84-F83</f>
        <v>14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272</v>
      </c>
      <c r="E85" s="5" t="s">
        <v>272</v>
      </c>
      <c r="F85" s="5" t="s">
        <v>273</v>
      </c>
      <c r="G85" s="5" t="s">
        <v>105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24686.378287715899</v>
      </c>
      <c r="E86" s="5">
        <f>E85/(1+assumptions!$B$1)^E83</f>
        <v>14500.645487780002</v>
      </c>
      <c r="F86" s="5">
        <f>F85/(1+assumptions!$B$1)^F83</f>
        <v>8286.9348327862826</v>
      </c>
      <c r="G86" s="5" t="s">
        <v>105</v>
      </c>
      <c r="H86" s="19">
        <f>SUM(D86:G86)</f>
        <v>47473.958608282184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267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 s="8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274</v>
      </c>
      <c r="E93" s="5" t="s">
        <v>275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58739.377545209099</v>
      </c>
      <c r="E94" s="5">
        <f>E93/(1+assumptions!$B$1)^E91</f>
        <v>26270.688795353326</v>
      </c>
      <c r="F94" s="5" t="s">
        <v>105</v>
      </c>
      <c r="G94" s="5" t="s">
        <v>105</v>
      </c>
      <c r="H94" s="19">
        <f>SUM(D94:G94)</f>
        <v>85010.066340562422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263</v>
      </c>
      <c r="B98" t="s">
        <v>105</v>
      </c>
      <c r="C98" t="s">
        <v>119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26</v>
      </c>
      <c r="F99" s="5" t="s">
        <v>105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25</v>
      </c>
      <c r="E100" s="5">
        <f>IF(E99+$C98&lt;50, E99+$C98, 50)</f>
        <v>50</v>
      </c>
      <c r="F100" s="5" t="s">
        <v>105</v>
      </c>
      <c r="G100" s="5" t="s">
        <v>105</v>
      </c>
      <c r="H100" s="8">
        <f>E100-E99</f>
        <v>24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276</v>
      </c>
      <c r="E101" s="5" t="s">
        <v>277</v>
      </c>
      <c r="F101" s="5" t="s">
        <v>105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48904.144921361702</v>
      </c>
      <c r="E102" s="5">
        <f>E101/(1+assumptions!$B$1)^E99</f>
        <v>22604.316281805503</v>
      </c>
      <c r="F102" s="5" t="s">
        <v>105</v>
      </c>
      <c r="G102" s="5" t="s">
        <v>105</v>
      </c>
      <c r="H102" s="19">
        <f>SUM(D102:G102)</f>
        <v>71508.4612031672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265</v>
      </c>
      <c r="B106" t="s">
        <v>105</v>
      </c>
      <c r="C106" t="s">
        <v>159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19</v>
      </c>
      <c r="F107" s="5">
        <f>E108+1</f>
        <v>38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18</v>
      </c>
      <c r="E108" s="5">
        <f>IF(E107+$C106, E107+$C106, 50)</f>
        <v>37</v>
      </c>
      <c r="F108" s="5">
        <f>IF(F107+$C106&lt;50, F107+$C106, 50)</f>
        <v>50</v>
      </c>
      <c r="G108" s="5" t="s">
        <v>105</v>
      </c>
      <c r="H108" s="8">
        <f>F108-F107</f>
        <v>12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278</v>
      </c>
      <c r="E109" s="5" t="s">
        <v>278</v>
      </c>
      <c r="F109" s="5" t="s">
        <v>279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27261.573835648898</v>
      </c>
      <c r="E110" s="5">
        <f>E109/(1+assumptions!$B$1)^E107</f>
        <v>15546.894627372141</v>
      </c>
      <c r="F110" s="5">
        <f>F109/(1+assumptions!$B$1)^F107</f>
        <v>6354.2606846083918</v>
      </c>
      <c r="G110" s="5" t="s">
        <v>105</v>
      </c>
      <c r="H110" s="19">
        <f>SUM(D110:G110)</f>
        <v>49162.729147629434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267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280</v>
      </c>
      <c r="E117" s="5" t="s">
        <v>281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66191.473312471499</v>
      </c>
      <c r="E118" s="5">
        <f>E117/(1+assumptions!$B$1)^E115</f>
        <v>29470.153286954137</v>
      </c>
      <c r="F118" s="5" t="s">
        <v>105</v>
      </c>
      <c r="G118" s="5" t="s">
        <v>105</v>
      </c>
      <c r="H118" s="19">
        <f>SUM(D118:G118)</f>
        <v>95661.626599425639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263</v>
      </c>
      <c r="B122" t="s">
        <v>105</v>
      </c>
      <c r="C122" t="s">
        <v>195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24</v>
      </c>
      <c r="F123" s="5">
        <f>E124+1</f>
        <v>48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23</v>
      </c>
      <c r="E124" s="5">
        <f>IF(E123+$C122, E123+$C122, 50)</f>
        <v>47</v>
      </c>
      <c r="F124" s="5">
        <f>IF(F123+$C122&lt;50, F123+$C122, 50)</f>
        <v>50</v>
      </c>
      <c r="G124" s="5" t="s">
        <v>105</v>
      </c>
      <c r="H124" s="8">
        <f>F124-F123</f>
        <v>2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282</v>
      </c>
      <c r="E125" s="5" t="s">
        <v>282</v>
      </c>
      <c r="F125" s="5" t="s">
        <v>110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25919.258733361701</v>
      </c>
      <c r="E126" s="5">
        <f>E125/(1+assumptions!$B$1)^E123</f>
        <v>12750.557791853083</v>
      </c>
      <c r="F126" s="5">
        <f>F125/(1+assumptions!$B$1)^F123</f>
        <v>0</v>
      </c>
      <c r="G126" s="5" t="s">
        <v>105</v>
      </c>
      <c r="H126" s="19">
        <f>SUM(D126:G126)</f>
        <v>38669.816525214788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265</v>
      </c>
      <c r="B130" t="s">
        <v>105</v>
      </c>
      <c r="C130" t="s">
        <v>148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17</v>
      </c>
      <c r="F131" s="5">
        <f>E132+1</f>
        <v>34</v>
      </c>
      <c r="G131" s="5" t="s">
        <v>105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16</v>
      </c>
      <c r="E132" s="5">
        <f>IF(E131+$C130, E131+$C130, 50)</f>
        <v>33</v>
      </c>
      <c r="F132" s="5">
        <f>IF(F131+$C130, F131+$C130, 50)</f>
        <v>50</v>
      </c>
      <c r="G132" s="5" t="s">
        <v>105</v>
      </c>
      <c r="H132" s="8">
        <f>F132-F131</f>
        <v>16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283</v>
      </c>
      <c r="E133" s="5" t="s">
        <v>283</v>
      </c>
      <c r="F133" s="5" t="s">
        <v>283</v>
      </c>
      <c r="G133" s="5" t="s">
        <v>105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7268.9775567561001</v>
      </c>
      <c r="E134" s="5">
        <f>E133/(1+assumptions!$B$1)^E131</f>
        <v>4397.8509663139848</v>
      </c>
      <c r="F134" s="5">
        <f>F133/(1+assumptions!$B$1)^F131</f>
        <v>2660.7721609942801</v>
      </c>
      <c r="G134" s="5" t="s">
        <v>105</v>
      </c>
      <c r="H134" s="19">
        <f>SUM(D134:G134)</f>
        <v>14327.600684064366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267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IF(E139+$C138&lt;50, E139+$C138, 50)</f>
        <v>50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284</v>
      </c>
      <c r="E141" s="5" t="s">
        <v>285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46331.128323236298</v>
      </c>
      <c r="E142" s="5">
        <f>E141/(1+assumptions!$B$1)^E139</f>
        <v>20409.493976159087</v>
      </c>
      <c r="F142" s="5" t="s">
        <v>105</v>
      </c>
      <c r="G142" s="5" t="s">
        <v>105</v>
      </c>
      <c r="H142" s="19">
        <f>SUM(D142:G142)</f>
        <v>66740.622299395385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30" zoomScale="80" zoomScaleNormal="80" workbookViewId="0">
      <selection activeCell="K141" sqref="K141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9.710937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32</v>
      </c>
      <c r="B2" s="17"/>
      <c r="C2" s="7">
        <v>19</v>
      </c>
    </row>
    <row r="3" spans="1:8" x14ac:dyDescent="0.25">
      <c r="C3" s="2" t="s">
        <v>19</v>
      </c>
      <c r="D3" s="5">
        <v>0</v>
      </c>
      <c r="E3" s="5">
        <f>D4+1</f>
        <v>20</v>
      </c>
      <c r="F3" s="5">
        <f>E4+1</f>
        <v>40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19</v>
      </c>
      <c r="E4" s="5">
        <f>IF(E3+$C2&lt;50, E3+$C2, 50)</f>
        <v>39</v>
      </c>
      <c r="F4" s="5">
        <f>IF(F3+$C2&lt;50, F3+$C2, 50)</f>
        <v>50</v>
      </c>
      <c r="H4" s="8">
        <f>F4-F3</f>
        <v>10</v>
      </c>
    </row>
    <row r="5" spans="1:8" x14ac:dyDescent="0.25">
      <c r="A5" s="10"/>
      <c r="C5" s="2" t="s">
        <v>21</v>
      </c>
      <c r="D5" s="21">
        <v>53612.554725538786</v>
      </c>
      <c r="E5" s="21">
        <v>53612.554725538786</v>
      </c>
      <c r="F5" s="21">
        <v>35895.052110464043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53612.554725538786</v>
      </c>
      <c r="E6" s="21">
        <f>E5/(1+assumptions!$B$1)^E3</f>
        <v>29683.971671518844</v>
      </c>
      <c r="F6" s="21">
        <f>F5/(1+assumptions!$B$1)^F3</f>
        <v>11003.873774395026</v>
      </c>
      <c r="H6" s="19">
        <f>SUM(D6:G6)</f>
        <v>94300.400171452668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71</v>
      </c>
      <c r="B10" s="17"/>
      <c r="C10" s="7">
        <v>14</v>
      </c>
    </row>
    <row r="11" spans="1:8" x14ac:dyDescent="0.25">
      <c r="C11" s="2" t="s">
        <v>19</v>
      </c>
      <c r="D11" s="5">
        <v>0</v>
      </c>
      <c r="E11" s="5">
        <f>D12+1</f>
        <v>15</v>
      </c>
      <c r="F11" s="5">
        <f>E12+1</f>
        <v>30</v>
      </c>
      <c r="G11" s="5">
        <f>F12+1</f>
        <v>45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14</v>
      </c>
      <c r="E12" s="5">
        <f>IF(E11+$C10&lt;50, E11+$C10, 50)</f>
        <v>29</v>
      </c>
      <c r="F12" s="5">
        <f>IF(F11+$C10&lt;50, F11+$C10, 50)</f>
        <v>44</v>
      </c>
      <c r="G12" s="5">
        <f>IF(G11+$C10&lt;50, G11+$C10, 50)</f>
        <v>50</v>
      </c>
      <c r="H12" s="8">
        <f>G12-G11</f>
        <v>5</v>
      </c>
    </row>
    <row r="13" spans="1:8" x14ac:dyDescent="0.25">
      <c r="A13" s="10"/>
      <c r="C13" s="2" t="s">
        <v>21</v>
      </c>
      <c r="D13" s="21">
        <v>38245.614440092184</v>
      </c>
      <c r="E13" s="21">
        <v>38245.614440092184</v>
      </c>
      <c r="F13" s="21">
        <v>38245.614440092184</v>
      </c>
      <c r="G13" s="5">
        <v>11249.170036818636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38245.614440092184</v>
      </c>
      <c r="E14" s="21">
        <f>E13/(1+assumptions!$B$1)^E11</f>
        <v>24548.404563901597</v>
      </c>
      <c r="F14" s="21">
        <f>F13/(1+assumptions!$B$1)^F11</f>
        <v>15756.686758868354</v>
      </c>
      <c r="G14" s="21">
        <f>G13/(1+assumptions!$B$1)^G11</f>
        <v>2974.7150430296565</v>
      </c>
      <c r="H14" s="19">
        <f>SUM(D14:G14)</f>
        <v>81525.420805891801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72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85451.73391351242</v>
      </c>
      <c r="E21" s="21">
        <v>83664.214796915505</v>
      </c>
      <c r="F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85451.73391351242</v>
      </c>
      <c r="E22" s="21">
        <f>E21/(1+assumptions!$B$1)^E19</f>
        <v>38794.655276612226</v>
      </c>
      <c r="F22" s="21"/>
      <c r="H22" s="19">
        <f>SUM(D22:G22)</f>
        <v>124246.38919012464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95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146731.04999999999</v>
      </c>
      <c r="E29" s="23">
        <v>147111.42000000001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146731.04999999999</v>
      </c>
      <c r="E30" s="5">
        <f>E29/(1+assumptions!$B$1)^E27</f>
        <v>68214.789799991355</v>
      </c>
      <c r="H30" s="19">
        <f>SUM(D30:G30)</f>
        <v>214945.83979999134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96</v>
      </c>
      <c r="B34" s="17"/>
      <c r="C34" s="7">
        <v>18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19</v>
      </c>
      <c r="F35" s="5">
        <f>E36+1</f>
        <v>38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18</v>
      </c>
      <c r="E36" s="5">
        <f>IF(E35+$C34&lt;50, E35+$C34, 50)</f>
        <v>37</v>
      </c>
      <c r="F36" s="5">
        <f t="shared" ref="F36" si="0">IF(F35+$C34&lt;50, F35+$C34, 50)</f>
        <v>50</v>
      </c>
      <c r="H36" s="8">
        <f>F36-F35</f>
        <v>12</v>
      </c>
    </row>
    <row r="37" spans="1:8" x14ac:dyDescent="0.25">
      <c r="A37" s="10"/>
      <c r="C37" s="2" t="s">
        <v>21</v>
      </c>
      <c r="D37" s="5">
        <v>100358.83</v>
      </c>
      <c r="E37" s="5">
        <v>100358.83</v>
      </c>
      <c r="F37" s="5">
        <v>82691.25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100358.83</v>
      </c>
      <c r="E38" s="5">
        <f>E37/(1+assumptions!$B$1)^E35</f>
        <v>57233.238416193424</v>
      </c>
      <c r="F38" s="5">
        <f>F37/(1+assumptions!$B$1)^F35</f>
        <v>26893.357072738952</v>
      </c>
      <c r="H38" s="19">
        <f>SUM(D38:G38)</f>
        <v>184485.42548893238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97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200339.37</v>
      </c>
      <c r="E45" s="5">
        <v>194143.71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200339.37</v>
      </c>
      <c r="E46" s="5">
        <f>E45/(1+assumptions!$B$1)^E43</f>
        <v>90023.414692350052</v>
      </c>
      <c r="H46" s="19">
        <f>SUM(D46:G46)</f>
        <v>290362.78469235008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286</v>
      </c>
      <c r="B50" t="s">
        <v>105</v>
      </c>
      <c r="C50" t="s">
        <v>221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22</v>
      </c>
      <c r="F51" s="5">
        <f>E52+1</f>
        <v>44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21</v>
      </c>
      <c r="E52" s="5">
        <f>IF(E51+$C50, E51+$C50, 50)</f>
        <v>43</v>
      </c>
      <c r="F52" s="5">
        <f>IF(F51+$C50&lt;50, F51+$C50, 50)</f>
        <v>50</v>
      </c>
      <c r="G52" s="5" t="s">
        <v>105</v>
      </c>
      <c r="H52" s="8">
        <f>F52-F51</f>
        <v>6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287</v>
      </c>
      <c r="E53" s="5" t="s">
        <v>287</v>
      </c>
      <c r="F53" s="5" t="s">
        <v>110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13725.1073483079</v>
      </c>
      <c r="E54" s="5">
        <f>E53/(1+assumptions!$B$1)^E51</f>
        <v>7163.0305988903619</v>
      </c>
      <c r="F54" s="5">
        <f>F53/(1+assumptions!$B$1)^F51</f>
        <v>0</v>
      </c>
      <c r="G54" s="5" t="s">
        <v>105</v>
      </c>
      <c r="H54" s="19">
        <f>SUM(D54:G54)</f>
        <v>20888.137947198262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288</v>
      </c>
      <c r="B58" t="s">
        <v>105</v>
      </c>
      <c r="C58" t="s">
        <v>179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16</v>
      </c>
      <c r="F59" s="5">
        <f>E60+1</f>
        <v>32</v>
      </c>
      <c r="G59" s="5">
        <f>F60+1</f>
        <v>48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15</v>
      </c>
      <c r="E60" s="5">
        <f>IF(E59+$C58, E59+$C58, 50)</f>
        <v>31</v>
      </c>
      <c r="F60" s="5">
        <f>IF(F59+$C58, F59+$C58, 50)</f>
        <v>47</v>
      </c>
      <c r="G60" s="5">
        <f>IF(G59+$C58&lt;50, G59+$C58, 50)</f>
        <v>50</v>
      </c>
      <c r="H60" s="8">
        <f>G60-G59</f>
        <v>2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289</v>
      </c>
      <c r="E61" s="5" t="s">
        <v>289</v>
      </c>
      <c r="F61" s="5" t="s">
        <v>289</v>
      </c>
      <c r="G61" s="5" t="s">
        <v>110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6365.8864087700804</v>
      </c>
      <c r="E62" s="5">
        <f>E61/(1+assumptions!$B$1)^E59</f>
        <v>3967.0099487761768</v>
      </c>
      <c r="F62" s="5">
        <f>F61/(1+assumptions!$B$1)^F59</f>
        <v>2472.1094476345929</v>
      </c>
      <c r="G62" s="5">
        <f>G61/(1+assumptions!$B$1)^G59</f>
        <v>0</v>
      </c>
      <c r="H62" s="19">
        <f>SUM(D62:G62)</f>
        <v>12805.00580518085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290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IF(E67+$C66&lt;50, E67+$C66, 50)</f>
        <v>50</v>
      </c>
      <c r="F68" s="5" t="s">
        <v>105</v>
      </c>
      <c r="G68" s="5" t="s">
        <v>105</v>
      </c>
      <c r="H68" s="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291</v>
      </c>
      <c r="E69" s="5" t="s">
        <v>292</v>
      </c>
      <c r="F69" s="5" t="s">
        <v>105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26042.9491435446</v>
      </c>
      <c r="E70" s="5">
        <f>E69/(1+assumptions!$B$1)^E67</f>
        <v>11625.710691399905</v>
      </c>
      <c r="F70" s="5" t="s">
        <v>105</v>
      </c>
      <c r="G70" s="5" t="s">
        <v>105</v>
      </c>
      <c r="H70" s="19">
        <f>SUM(D70:G70)</f>
        <v>37668.659834944505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286</v>
      </c>
      <c r="B74" t="s">
        <v>105</v>
      </c>
      <c r="C74" t="s">
        <v>145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23</v>
      </c>
      <c r="F75" s="5">
        <f>E76+1</f>
        <v>46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22</v>
      </c>
      <c r="E76" s="5">
        <f>IF(E75+$C74, E75+$C74, 50)</f>
        <v>45</v>
      </c>
      <c r="F76" s="5">
        <f>IF(F75+$C74&lt;50, F75+$C74, 50)</f>
        <v>50</v>
      </c>
      <c r="G76" s="5" t="s">
        <v>105</v>
      </c>
      <c r="H76" s="8">
        <f>F76-F75</f>
        <v>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293</v>
      </c>
      <c r="E77" s="5" t="s">
        <v>293</v>
      </c>
      <c r="F77" s="5" t="s">
        <v>110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36223.353465414701</v>
      </c>
      <c r="E78" s="5">
        <f>E77/(1+assumptions!$B$1)^E75</f>
        <v>18354.074301377812</v>
      </c>
      <c r="F78" s="5">
        <f>F77/(1+assumptions!$B$1)^F75</f>
        <v>0</v>
      </c>
      <c r="G78" s="5" t="s">
        <v>105</v>
      </c>
      <c r="H78" s="19">
        <f>SUM(D78:G78)</f>
        <v>54577.427766792513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288</v>
      </c>
      <c r="B82" t="s">
        <v>105</v>
      </c>
      <c r="C82" t="s">
        <v>148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17</v>
      </c>
      <c r="F83" s="5">
        <f>E84+1</f>
        <v>34</v>
      </c>
      <c r="G83" s="5" t="s">
        <v>105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16</v>
      </c>
      <c r="E84" s="5">
        <f>IF(E83+$C82, E83+$C82, 50)</f>
        <v>33</v>
      </c>
      <c r="F84" s="5">
        <f>IF(F83+$C82, F83+$C82, 50)</f>
        <v>50</v>
      </c>
      <c r="G84" s="5" t="s">
        <v>105</v>
      </c>
      <c r="H84" s="8">
        <f>F84-F83</f>
        <v>16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294</v>
      </c>
      <c r="E85" s="5" t="s">
        <v>294</v>
      </c>
      <c r="F85" s="5" t="s">
        <v>294</v>
      </c>
      <c r="G85" s="5" t="s">
        <v>105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23073.862346585</v>
      </c>
      <c r="E86" s="5">
        <f>E85/(1+assumptions!$B$1)^E83</f>
        <v>13960.066188842349</v>
      </c>
      <c r="F86" s="5">
        <f>F85/(1+assumptions!$B$1)^F83</f>
        <v>8446.0696293311594</v>
      </c>
      <c r="G86" s="5" t="s">
        <v>105</v>
      </c>
      <c r="H86" s="19">
        <f>SUM(D86:G86)</f>
        <v>45479.998164758508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290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 s="8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295</v>
      </c>
      <c r="E93" s="5" t="s">
        <v>296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55840.334202893398</v>
      </c>
      <c r="E94" s="5">
        <f>E93/(1+assumptions!$B$1)^E91</f>
        <v>25084.406541618711</v>
      </c>
      <c r="F94" s="5" t="s">
        <v>105</v>
      </c>
      <c r="G94" s="5" t="s">
        <v>105</v>
      </c>
      <c r="H94" s="19">
        <f>SUM(D94:G94)</f>
        <v>80924.740744512106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286</v>
      </c>
      <c r="B98" t="s">
        <v>105</v>
      </c>
      <c r="C98" t="s">
        <v>107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25</v>
      </c>
      <c r="F99" s="5" t="s">
        <v>105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24</v>
      </c>
      <c r="E100" s="5">
        <f>IF(E99+$C98, E99+$C98, 50)</f>
        <v>49</v>
      </c>
      <c r="F100" s="5" t="s">
        <v>105</v>
      </c>
      <c r="G100" s="5" t="s">
        <v>105</v>
      </c>
      <c r="H100" s="8">
        <f>E100-E99</f>
        <v>24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297</v>
      </c>
      <c r="E101" s="5" t="s">
        <v>298</v>
      </c>
      <c r="F101" s="5" t="s">
        <v>105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42227.457545743797</v>
      </c>
      <c r="E102" s="5">
        <f>E101/(1+assumptions!$B$1)^E99</f>
        <v>20007.827461214682</v>
      </c>
      <c r="F102" s="5" t="s">
        <v>105</v>
      </c>
      <c r="G102" s="5" t="s">
        <v>105</v>
      </c>
      <c r="H102" s="19">
        <f>SUM(D102:G102)</f>
        <v>62235.285006958482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288</v>
      </c>
      <c r="B106" t="s">
        <v>105</v>
      </c>
      <c r="C106" t="s">
        <v>159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19</v>
      </c>
      <c r="F107" s="5">
        <f>E108+1</f>
        <v>38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18</v>
      </c>
      <c r="E108" s="5">
        <f>IF(E107+$C106, E107+$C106, 50)</f>
        <v>37</v>
      </c>
      <c r="F108" s="5">
        <f>IF(F107+$C106&lt;50, F107+$C106, 50)</f>
        <v>50</v>
      </c>
      <c r="G108" s="5" t="s">
        <v>105</v>
      </c>
      <c r="H108" s="8">
        <f>F108-F107</f>
        <v>12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299</v>
      </c>
      <c r="E109" s="5" t="s">
        <v>299</v>
      </c>
      <c r="F109" s="5" t="s">
        <v>300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24718.075988765198</v>
      </c>
      <c r="E110" s="5">
        <f>E109/(1+assumptions!$B$1)^E107</f>
        <v>14096.373346068149</v>
      </c>
      <c r="F110" s="5">
        <f>F109/(1+assumptions!$B$1)^F107</f>
        <v>6210.8913880055243</v>
      </c>
      <c r="G110" s="5" t="s">
        <v>105</v>
      </c>
      <c r="H110" s="19">
        <f>SUM(D110:G110)</f>
        <v>45025.340722838875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290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301</v>
      </c>
      <c r="E117" s="5" t="s">
        <v>302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63367.876444685302</v>
      </c>
      <c r="E118" s="5">
        <f>E117/(1+assumptions!$B$1)^E115</f>
        <v>28317.360623309931</v>
      </c>
      <c r="F118" s="5" t="s">
        <v>105</v>
      </c>
      <c r="G118" s="5" t="s">
        <v>105</v>
      </c>
      <c r="H118" s="19">
        <f>SUM(D118:G118)</f>
        <v>91685.237067995229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286</v>
      </c>
      <c r="B122" t="s">
        <v>105</v>
      </c>
      <c r="C122" t="s">
        <v>221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22</v>
      </c>
      <c r="F123" s="5">
        <f>E124+1</f>
        <v>44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21</v>
      </c>
      <c r="E124" s="5">
        <f>IF(E123+$C122, E123+$C122, 50)</f>
        <v>43</v>
      </c>
      <c r="F124" s="5">
        <f>IF(F123+$C122&lt;50, F123+$C122, 50)</f>
        <v>50</v>
      </c>
      <c r="G124" s="5" t="s">
        <v>105</v>
      </c>
      <c r="H124" s="8">
        <f>F124-F123</f>
        <v>6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303</v>
      </c>
      <c r="E125" s="5" t="s">
        <v>303</v>
      </c>
      <c r="F125" s="5" t="s">
        <v>110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19721.147971914099</v>
      </c>
      <c r="E126" s="5">
        <f>E125/(1+assumptions!$B$1)^E123</f>
        <v>10292.319235337778</v>
      </c>
      <c r="F126" s="5">
        <f>F125/(1+assumptions!$B$1)^F123</f>
        <v>0</v>
      </c>
      <c r="G126" s="5" t="s">
        <v>105</v>
      </c>
      <c r="H126" s="19">
        <f>SUM(D126:G126)</f>
        <v>30013.467207251877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288</v>
      </c>
      <c r="B130" t="s">
        <v>105</v>
      </c>
      <c r="C130" t="s">
        <v>148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17</v>
      </c>
      <c r="F131" s="5">
        <f>E132+1</f>
        <v>34</v>
      </c>
      <c r="G131" s="5" t="s">
        <v>105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16</v>
      </c>
      <c r="E132" s="5">
        <f>IF(E131+$C130, E131+$C130, 50)</f>
        <v>33</v>
      </c>
      <c r="F132" s="5">
        <f>IF(F131+$C130, F131+$C130, 50)</f>
        <v>50</v>
      </c>
      <c r="G132" s="5" t="s">
        <v>105</v>
      </c>
      <c r="H132" s="8">
        <f>F132-F131</f>
        <v>16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304</v>
      </c>
      <c r="E133" s="5" t="s">
        <v>304</v>
      </c>
      <c r="F133" s="5" t="s">
        <v>304</v>
      </c>
      <c r="G133" s="5" t="s">
        <v>105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4834.0790625355003</v>
      </c>
      <c r="E134" s="5">
        <f>E133/(1+assumptions!$B$1)^E131</f>
        <v>2924.6973333478518</v>
      </c>
      <c r="F134" s="5">
        <f>F133/(1+assumptions!$B$1)^F131</f>
        <v>1769.4899857937976</v>
      </c>
      <c r="G134" s="5" t="s">
        <v>105</v>
      </c>
      <c r="H134" s="19">
        <f>SUM(D134:G134)</f>
        <v>9528.2663816771492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290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IF(E139+$C138&lt;50, E139+$C138, 50)</f>
        <v>50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305</v>
      </c>
      <c r="E141" s="5" t="s">
        <v>306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42741.825152217498</v>
      </c>
      <c r="E142" s="5">
        <f>E141/(1+assumptions!$B$1)^E139</f>
        <v>18941.095389040293</v>
      </c>
      <c r="F142" s="5" t="s">
        <v>105</v>
      </c>
      <c r="G142" s="5" t="s">
        <v>105</v>
      </c>
      <c r="H142" s="19">
        <f>SUM(D142:G142)</f>
        <v>61682.920541257787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139" zoomScale="85" zoomScaleNormal="85" workbookViewId="0">
      <selection activeCell="N92" sqref="N92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4" width="11" style="5" customWidth="1"/>
    <col min="5" max="5" width="11.140625" style="5" customWidth="1"/>
    <col min="6" max="7" width="11" style="5" customWidth="1"/>
    <col min="8" max="8" width="28.425781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73</v>
      </c>
      <c r="B2" s="17"/>
      <c r="C2" s="7">
        <v>14</v>
      </c>
    </row>
    <row r="3" spans="1:8" x14ac:dyDescent="0.25">
      <c r="C3" s="2" t="s">
        <v>19</v>
      </c>
      <c r="D3" s="5">
        <v>0</v>
      </c>
      <c r="E3" s="5">
        <f>D4+1</f>
        <v>15</v>
      </c>
      <c r="F3" s="5">
        <f>E4+1</f>
        <v>30</v>
      </c>
      <c r="G3" s="5">
        <f>F4+1</f>
        <v>45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14</v>
      </c>
      <c r="E4" s="5">
        <f>IF(E3+$C2&lt;50, E3+$C2, 50)</f>
        <v>29</v>
      </c>
      <c r="F4" s="5">
        <f>IF(F3+$C2&lt;50, F3+$C2, 50)</f>
        <v>44</v>
      </c>
      <c r="G4" s="5">
        <f>IF(G3+$C2&lt;50, G3+$C2, 50)</f>
        <v>50</v>
      </c>
      <c r="H4" s="8">
        <f>G4-G3</f>
        <v>5</v>
      </c>
    </row>
    <row r="5" spans="1:8" x14ac:dyDescent="0.25">
      <c r="A5" s="10"/>
      <c r="C5" s="2" t="s">
        <v>21</v>
      </c>
      <c r="D5" s="21">
        <v>34718.952548548492</v>
      </c>
      <c r="E5" s="21">
        <v>34718.952548548492</v>
      </c>
      <c r="F5" s="21">
        <v>34718.952548548492</v>
      </c>
      <c r="G5" s="21">
        <v>11515.674012662372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34718.952548548492</v>
      </c>
      <c r="E6" s="21">
        <f>E5/(1+assumptions!$B$1)^E3</f>
        <v>22284.774494385569</v>
      </c>
      <c r="F6" s="21">
        <f>F5/(1+assumptions!$B$1)^F3</f>
        <v>14303.748754263032</v>
      </c>
      <c r="G6" s="21">
        <f>G5/(1+assumptions!$B$1)^G3</f>
        <v>3045.1889876295531</v>
      </c>
      <c r="H6" s="19">
        <f>SUM(D6:G6)</f>
        <v>74352.664784826629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74</v>
      </c>
      <c r="B10" s="17"/>
      <c r="C10" s="7">
        <v>12</v>
      </c>
    </row>
    <row r="11" spans="1:8" x14ac:dyDescent="0.25">
      <c r="C11" s="2" t="s">
        <v>19</v>
      </c>
      <c r="D11" s="5">
        <v>0</v>
      </c>
      <c r="E11" s="5">
        <f>D12+1</f>
        <v>13</v>
      </c>
      <c r="F11" s="5">
        <f>E12+1</f>
        <v>26</v>
      </c>
      <c r="G11" s="5">
        <f>F12+1</f>
        <v>39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12</v>
      </c>
      <c r="E12" s="5">
        <f>IF(E11+$C10&lt;50, E11+$C10, 50)</f>
        <v>25</v>
      </c>
      <c r="F12" s="5">
        <f>IF(F11+$C10&lt;50, F11+$C10, 50)</f>
        <v>38</v>
      </c>
      <c r="G12" s="5">
        <f>IF(G11+$C10&lt;50, G11+$C10, 50)</f>
        <v>50</v>
      </c>
      <c r="H12" s="8">
        <f>G12-G11</f>
        <v>11</v>
      </c>
    </row>
    <row r="13" spans="1:8" x14ac:dyDescent="0.25">
      <c r="A13" s="10"/>
      <c r="C13" s="2" t="s">
        <v>21</v>
      </c>
      <c r="D13" s="21">
        <v>32865.254967397093</v>
      </c>
      <c r="E13" s="21">
        <v>32865.254967397093</v>
      </c>
      <c r="F13" s="21">
        <v>32865.254967397093</v>
      </c>
      <c r="G13" s="5">
        <v>33103.507275952652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32865.254967397093</v>
      </c>
      <c r="E14" s="21">
        <f>E13/(1+assumptions!$B$1)^E11</f>
        <v>22379.639409266496</v>
      </c>
      <c r="F14" s="21">
        <f>F13/(1+assumptions!$B$1)^F11</f>
        <v>15239.44544430415</v>
      </c>
      <c r="G14" s="21">
        <f>G13/(1+assumptions!$B$1)^G11</f>
        <v>10452.549807320234</v>
      </c>
      <c r="H14" s="19">
        <f>SUM(D14:G14)</f>
        <v>80936.889628287972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75</v>
      </c>
      <c r="B18" s="17"/>
      <c r="C18" s="7">
        <v>17</v>
      </c>
    </row>
    <row r="19" spans="1:8" x14ac:dyDescent="0.25">
      <c r="C19" s="2" t="s">
        <v>19</v>
      </c>
      <c r="D19" s="5">
        <v>0</v>
      </c>
      <c r="E19" s="5">
        <f>D20+1</f>
        <v>18</v>
      </c>
      <c r="F19" s="5">
        <f>E20+1</f>
        <v>36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17</v>
      </c>
      <c r="E20" s="5">
        <f>IF(E19+$C18&lt;50, E19+$C18, 50)</f>
        <v>35</v>
      </c>
      <c r="F20" s="5">
        <f>IF(F19+$C18&lt;50, F19+$C18, 50)</f>
        <v>50</v>
      </c>
      <c r="H20" s="8">
        <f>F20-F19</f>
        <v>14</v>
      </c>
    </row>
    <row r="21" spans="1:8" x14ac:dyDescent="0.25">
      <c r="A21" s="10"/>
      <c r="C21" s="2" t="s">
        <v>21</v>
      </c>
      <c r="D21" s="21">
        <v>41818.077252796786</v>
      </c>
      <c r="E21" s="21">
        <v>41818.077252796786</v>
      </c>
      <c r="F21" s="21">
        <v>40145.137150275434</v>
      </c>
      <c r="G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41818.077252796786</v>
      </c>
      <c r="E22" s="21">
        <f>E21/(1+assumptions!$B$1)^E19</f>
        <v>24563.713079173966</v>
      </c>
      <c r="F22" s="21">
        <f>F21/(1+assumptions!$B$1)^F19</f>
        <v>13851.374025192821</v>
      </c>
      <c r="G22" s="21"/>
      <c r="H22" s="19">
        <f>SUM(D22:G22)</f>
        <v>80233.16435716358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98</v>
      </c>
      <c r="B26" s="17"/>
      <c r="C26" s="7">
        <v>20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21</v>
      </c>
      <c r="F27" s="5">
        <f>E28+1</f>
        <v>42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20</v>
      </c>
      <c r="E28" s="5">
        <f>IF(E27+$C26&lt;50, E27+$C26, 50)</f>
        <v>41</v>
      </c>
      <c r="F28" s="5">
        <f>IF(F27+$C26&lt;50, F27+$C26, 50)</f>
        <v>50</v>
      </c>
      <c r="H28" s="8">
        <f>F28-F27</f>
        <v>8</v>
      </c>
    </row>
    <row r="29" spans="1:8" x14ac:dyDescent="0.25">
      <c r="A29" s="10"/>
      <c r="C29" s="2" t="s">
        <v>21</v>
      </c>
      <c r="D29" s="5">
        <v>101038.06</v>
      </c>
      <c r="E29" s="5">
        <v>101038.06</v>
      </c>
      <c r="F29" s="5">
        <v>44049.7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101038.06</v>
      </c>
      <c r="E30" s="5">
        <f>E29/(1+assumptions!$B$1)^E27</f>
        <v>54312.935992256476</v>
      </c>
      <c r="F30" s="5">
        <f>F29/(1+assumptions!$B$1)^F27</f>
        <v>12728.567130770061</v>
      </c>
      <c r="H30" s="19">
        <f>SUM(D30:G30)</f>
        <v>168079.56312302654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99</v>
      </c>
      <c r="B34" s="17"/>
      <c r="C34" s="7">
        <v>16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17</v>
      </c>
      <c r="F35" s="5">
        <f>E36+1</f>
        <v>34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16</v>
      </c>
      <c r="E36" s="5">
        <f>IF(E35+$C34&lt;50, E35+$C34, 50)</f>
        <v>33</v>
      </c>
      <c r="F36" s="5">
        <f>IF(F35+$C34&lt;50, F35+$C34, 50)</f>
        <v>50</v>
      </c>
      <c r="H36" s="8">
        <f>F36-F35</f>
        <v>16</v>
      </c>
    </row>
    <row r="37" spans="1:8" x14ac:dyDescent="0.25">
      <c r="A37" s="10"/>
      <c r="C37" s="2" t="s">
        <v>21</v>
      </c>
      <c r="D37" s="5">
        <v>85195.46</v>
      </c>
      <c r="E37" s="5">
        <v>85195.46</v>
      </c>
      <c r="F37" s="5">
        <v>85195.46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85195.46</v>
      </c>
      <c r="E38" s="5">
        <f>E37/(1+assumptions!$B$1)^E35</f>
        <v>51544.654411310374</v>
      </c>
      <c r="F38" s="5">
        <f>F37/(1+assumptions!$B$1)^F35</f>
        <v>31185.363614228016</v>
      </c>
      <c r="H38" s="19">
        <f>SUM(D38:G38)</f>
        <v>167925.47802553838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100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141207.14000000001</v>
      </c>
      <c r="E45" s="5">
        <v>139659.21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141207.14000000001</v>
      </c>
      <c r="E46" s="5">
        <f>E45/(1+assumptions!$B$1)^E43</f>
        <v>64759.239315226856</v>
      </c>
      <c r="H46" s="19">
        <f>SUM(D46:G46)</f>
        <v>205966.37931522686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307</v>
      </c>
      <c r="B50" t="s">
        <v>105</v>
      </c>
      <c r="C50" t="s">
        <v>148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17</v>
      </c>
      <c r="F51" s="5">
        <f>E52+1</f>
        <v>34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16</v>
      </c>
      <c r="E52" s="5">
        <f>IF(E51+$C50, E51+$C50, 50)</f>
        <v>33</v>
      </c>
      <c r="F52" s="5">
        <f>IF(F51+$C50, F51+$C50, 50)</f>
        <v>50</v>
      </c>
      <c r="G52" s="5" t="s">
        <v>105</v>
      </c>
      <c r="H52" s="8">
        <f>F52-F51</f>
        <v>16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308</v>
      </c>
      <c r="E53" s="5" t="s">
        <v>308</v>
      </c>
      <c r="F53" s="5" t="s">
        <v>308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5907.4183168905101</v>
      </c>
      <c r="E54" s="5">
        <f>E53/(1+assumptions!$B$1)^E51</f>
        <v>3574.0852342033968</v>
      </c>
      <c r="F54" s="5">
        <f>F53/(1+assumptions!$B$1)^F51</f>
        <v>2162.3803455440161</v>
      </c>
      <c r="G54" s="5" t="s">
        <v>105</v>
      </c>
      <c r="H54" s="19">
        <f>SUM(D54:G54)</f>
        <v>11643.883896637923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309</v>
      </c>
      <c r="B58" t="s">
        <v>105</v>
      </c>
      <c r="C58" t="s">
        <v>172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15</v>
      </c>
      <c r="F59" s="5">
        <f>E60+1</f>
        <v>30</v>
      </c>
      <c r="G59" s="5">
        <f>F60+1</f>
        <v>45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14</v>
      </c>
      <c r="E60" s="5">
        <f>IF(E59+$C58, E59+$C58, 50)</f>
        <v>29</v>
      </c>
      <c r="F60" s="5">
        <f>IF(F59+$C58, F59+$C58, 50)</f>
        <v>44</v>
      </c>
      <c r="G60" s="5">
        <f>IF(G59+$C58&lt;50, G59+$C58, 50)</f>
        <v>50</v>
      </c>
      <c r="H60" s="8">
        <f>G60-G59</f>
        <v>5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310</v>
      </c>
      <c r="E61" s="5" t="s">
        <v>310</v>
      </c>
      <c r="F61" s="5" t="s">
        <v>310</v>
      </c>
      <c r="G61" s="5" t="s">
        <v>110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3982.3686002932</v>
      </c>
      <c r="E62" s="5">
        <f>E61/(1+assumptions!$B$1)^E59</f>
        <v>2556.1308650357341</v>
      </c>
      <c r="F62" s="5">
        <f>F61/(1+assumptions!$B$1)^F59</f>
        <v>1640.6831348326934</v>
      </c>
      <c r="G62" s="5">
        <f>G61/(1+assumptions!$B$1)^G59</f>
        <v>0</v>
      </c>
      <c r="H62" s="19">
        <f>SUM(D62:G62)</f>
        <v>8179.1826001616273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311</v>
      </c>
      <c r="B66" t="s">
        <v>105</v>
      </c>
      <c r="C66" t="s">
        <v>145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23</v>
      </c>
      <c r="F67" s="5">
        <f>E68+1</f>
        <v>46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22</v>
      </c>
      <c r="E68" s="5">
        <f>IF(E67+$C66, E67+$C66, 50)</f>
        <v>45</v>
      </c>
      <c r="F68" s="5">
        <f>IF(F67+$C66&lt;50, F67+$C66, 50)</f>
        <v>50</v>
      </c>
      <c r="G68" s="5" t="s">
        <v>105</v>
      </c>
      <c r="H68" s="8">
        <f>F68-F67</f>
        <v>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312</v>
      </c>
      <c r="E69" s="5" t="s">
        <v>312</v>
      </c>
      <c r="F69" s="5" t="s">
        <v>110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10916.0252862742</v>
      </c>
      <c r="E70" s="5">
        <f>E69/(1+assumptions!$B$1)^E67</f>
        <v>5531.0599382050323</v>
      </c>
      <c r="F70" s="5">
        <f>F69/(1+assumptions!$B$1)^F67</f>
        <v>0</v>
      </c>
      <c r="G70" s="5" t="s">
        <v>105</v>
      </c>
      <c r="H70" s="19">
        <f>SUM(D70:G70)</f>
        <v>16447.085224479233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307</v>
      </c>
      <c r="B74" t="s">
        <v>105</v>
      </c>
      <c r="C74" t="s">
        <v>115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18</v>
      </c>
      <c r="F75" s="5">
        <f>E76+1</f>
        <v>36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17</v>
      </c>
      <c r="E76" s="5">
        <f>IF(E75+$C74, E75+$C74, 50)</f>
        <v>35</v>
      </c>
      <c r="F76" s="5">
        <f>IF(F75+$C74&lt;50, F75+$C74, 50)</f>
        <v>50</v>
      </c>
      <c r="G76" s="5" t="s">
        <v>105</v>
      </c>
      <c r="H76" s="8">
        <f>F76-F75</f>
        <v>14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313</v>
      </c>
      <c r="E77" s="5" t="s">
        <v>313</v>
      </c>
      <c r="F77" s="5" t="s">
        <v>314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22432.391955439001</v>
      </c>
      <c r="E78" s="5">
        <f>E77/(1+assumptions!$B$1)^E75</f>
        <v>13176.66607055975</v>
      </c>
      <c r="F78" s="5">
        <f>F77/(1+assumptions!$B$1)^F75</f>
        <v>7514.2577993318082</v>
      </c>
      <c r="G78" s="5" t="s">
        <v>105</v>
      </c>
      <c r="H78" s="19">
        <f>SUM(D78:G78)</f>
        <v>43123.315825330559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309</v>
      </c>
      <c r="B82" t="s">
        <v>105</v>
      </c>
      <c r="C82" t="s">
        <v>179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16</v>
      </c>
      <c r="F83" s="5">
        <f>E84+1</f>
        <v>32</v>
      </c>
      <c r="G83" s="5">
        <f>F84+1</f>
        <v>48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15</v>
      </c>
      <c r="E84" s="5">
        <f>IF(E83+$C82, E83+$C82, 50)</f>
        <v>31</v>
      </c>
      <c r="F84" s="5">
        <f>IF(F83+$C82, F83+$C82, 50)</f>
        <v>47</v>
      </c>
      <c r="G84" s="5">
        <f>IF(G83+$C82&lt;50, G83+$C82, 50)</f>
        <v>50</v>
      </c>
      <c r="H84" s="8">
        <f>G84-G83</f>
        <v>2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315</v>
      </c>
      <c r="E85" s="5" t="s">
        <v>315</v>
      </c>
      <c r="F85" s="5" t="s">
        <v>315</v>
      </c>
      <c r="G85" s="5" t="s">
        <v>110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18376.465199472099</v>
      </c>
      <c r="E86" s="5">
        <f>E85/(1+assumptions!$B$1)^E83</f>
        <v>11451.605572039976</v>
      </c>
      <c r="F86" s="5">
        <f>F85/(1+assumptions!$B$1)^F83</f>
        <v>7136.2619934841587</v>
      </c>
      <c r="G86" s="5">
        <f>G85/(1+assumptions!$B$1)^G83</f>
        <v>0</v>
      </c>
      <c r="H86" s="19">
        <f>SUM(D86:G86)</f>
        <v>36964.33276499623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311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 s="8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316</v>
      </c>
      <c r="E93" s="5" t="s">
        <v>317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32238.638599739999</v>
      </c>
      <c r="E94" s="5">
        <f>E93/(1+assumptions!$B$1)^E91</f>
        <v>15012.031994659259</v>
      </c>
      <c r="F94" s="5" t="s">
        <v>105</v>
      </c>
      <c r="G94" s="5" t="s">
        <v>105</v>
      </c>
      <c r="H94" s="19">
        <f>SUM(D94:G94)</f>
        <v>47250.670594399257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307</v>
      </c>
      <c r="B98" t="s">
        <v>105</v>
      </c>
      <c r="C98" t="s">
        <v>132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20</v>
      </c>
      <c r="F99" s="5">
        <f>E100+1</f>
        <v>40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19</v>
      </c>
      <c r="E100" s="5">
        <f>IF(E99+$C98, E99+$C98, 50)</f>
        <v>39</v>
      </c>
      <c r="F100" s="5">
        <f>IF(F99+$C98&lt;50, F99+$C98, 50)</f>
        <v>50</v>
      </c>
      <c r="G100" s="5" t="s">
        <v>105</v>
      </c>
      <c r="H100" s="8">
        <f>F100-F99</f>
        <v>10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318</v>
      </c>
      <c r="E101" s="5" t="s">
        <v>318</v>
      </c>
      <c r="F101" s="5" t="s">
        <v>319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25313.9751329963</v>
      </c>
      <c r="E102" s="5">
        <f>E101/(1+assumptions!$B$1)^E99</f>
        <v>14015.734273215856</v>
      </c>
      <c r="F102" s="5">
        <f>F101/(1+assumptions!$B$1)^F99</f>
        <v>3838.6163726245886</v>
      </c>
      <c r="G102" s="5" t="s">
        <v>105</v>
      </c>
      <c r="H102" s="19">
        <f>SUM(D102:G102)</f>
        <v>43168.325778836741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309</v>
      </c>
      <c r="B106" t="s">
        <v>105</v>
      </c>
      <c r="C106" t="s">
        <v>148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17</v>
      </c>
      <c r="F107" s="5">
        <f>E108+1</f>
        <v>34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16</v>
      </c>
      <c r="E108" s="5">
        <f>IF(E107+$C106, E107+$C106, 50)</f>
        <v>33</v>
      </c>
      <c r="F108" s="5">
        <f>IF(F107+$C106, F107+$C106, 50)</f>
        <v>50</v>
      </c>
      <c r="G108" s="5" t="s">
        <v>105</v>
      </c>
      <c r="H108" s="8">
        <f>F108-F107</f>
        <v>16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320</v>
      </c>
      <c r="E109" s="5" t="s">
        <v>320</v>
      </c>
      <c r="F109" s="5" t="s">
        <v>320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19466.520492522799</v>
      </c>
      <c r="E110" s="5">
        <f>E109/(1+assumptions!$B$1)^E107</f>
        <v>11777.56504135055</v>
      </c>
      <c r="F110" s="5">
        <f>F109/(1+assumptions!$B$1)^F107</f>
        <v>7125.6205420235365</v>
      </c>
      <c r="G110" s="5" t="s">
        <v>105</v>
      </c>
      <c r="H110" s="19">
        <f>SUM(D110:G110)</f>
        <v>38369.706075896887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311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321</v>
      </c>
      <c r="E117" s="5" t="s">
        <v>322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40044.830974230499</v>
      </c>
      <c r="E118" s="5">
        <f>E117/(1+assumptions!$B$1)^E115</f>
        <v>18365.94944689978</v>
      </c>
      <c r="F118" s="5" t="s">
        <v>105</v>
      </c>
      <c r="G118" s="5" t="s">
        <v>105</v>
      </c>
      <c r="H118" s="19">
        <f>SUM(D118:G118)</f>
        <v>58410.780421130279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307</v>
      </c>
      <c r="B122" t="s">
        <v>105</v>
      </c>
      <c r="C122" t="s">
        <v>148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17</v>
      </c>
      <c r="F123" s="5">
        <f>E124+1</f>
        <v>34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16</v>
      </c>
      <c r="E124" s="5">
        <f>IF(E123+$C122, E123+$C122, 50)</f>
        <v>33</v>
      </c>
      <c r="F124" s="5">
        <f>IF(F123+$C122, F123+$C122, 50)</f>
        <v>50</v>
      </c>
      <c r="G124" s="5" t="s">
        <v>105</v>
      </c>
      <c r="H124" s="8">
        <f>F124-F123</f>
        <v>16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323</v>
      </c>
      <c r="E125" s="5" t="s">
        <v>323</v>
      </c>
      <c r="F125" s="5" t="s">
        <v>323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4263.4301397812897</v>
      </c>
      <c r="E126" s="5">
        <f>E125/(1+assumptions!$B$1)^E123</f>
        <v>2579.445350277952</v>
      </c>
      <c r="F126" s="5">
        <f>F125/(1+assumptions!$B$1)^F123</f>
        <v>1560.6068580759877</v>
      </c>
      <c r="G126" s="5" t="s">
        <v>105</v>
      </c>
      <c r="H126" s="19">
        <f>SUM(D126:G126)</f>
        <v>8403.4823481352287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309</v>
      </c>
      <c r="B130" t="s">
        <v>105</v>
      </c>
      <c r="C130" t="s">
        <v>172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15</v>
      </c>
      <c r="F131" s="5">
        <f>E132+1</f>
        <v>30</v>
      </c>
      <c r="G131" s="5">
        <f>F132+1</f>
        <v>45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14</v>
      </c>
      <c r="E132" s="5">
        <f>IF(E131+$C130, E131+$C130, 50)</f>
        <v>29</v>
      </c>
      <c r="F132" s="5">
        <f>IF(F131+$C130, F131+$C130, 50)</f>
        <v>44</v>
      </c>
      <c r="G132" s="5">
        <f>IF(G131+$C130&lt;50, G131+$C130, 50)</f>
        <v>50</v>
      </c>
      <c r="H132" s="8">
        <f>G132-G131</f>
        <v>5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324</v>
      </c>
      <c r="E133" s="5" t="s">
        <v>324</v>
      </c>
      <c r="F133" s="5" t="s">
        <v>324</v>
      </c>
      <c r="G133" s="5" t="s">
        <v>110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431.01722040013198</v>
      </c>
      <c r="E134" s="5">
        <f>E133/(1+assumptions!$B$1)^E131</f>
        <v>276.65355244754898</v>
      </c>
      <c r="F134" s="5">
        <f>F133/(1+assumptions!$B$1)^F131</f>
        <v>177.57338792820383</v>
      </c>
      <c r="G134" s="5">
        <f>G133/(1+assumptions!$B$1)^G131</f>
        <v>0</v>
      </c>
      <c r="H134" s="19">
        <f>SUM(D134:G134)</f>
        <v>885.24416077588478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311</v>
      </c>
      <c r="B138" t="s">
        <v>105</v>
      </c>
      <c r="C138" t="s">
        <v>195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24</v>
      </c>
      <c r="F139" s="5">
        <f>E140+1</f>
        <v>48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23</v>
      </c>
      <c r="E140" s="5">
        <f>IF(E139+$C138, E139+$C138, 50)</f>
        <v>47</v>
      </c>
      <c r="F140" s="5">
        <f>IF(F139+$C138&lt;50, F139+$C138, 50)</f>
        <v>50</v>
      </c>
      <c r="G140" s="5" t="s">
        <v>105</v>
      </c>
      <c r="H140" s="8">
        <f>F140-F139</f>
        <v>2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325</v>
      </c>
      <c r="E141" s="5" t="s">
        <v>325</v>
      </c>
      <c r="F141" s="5" t="s">
        <v>110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14181.448608074799</v>
      </c>
      <c r="E142" s="5">
        <f>E141/(1+assumptions!$B$1)^E139</f>
        <v>6976.3330004769714</v>
      </c>
      <c r="F142" s="5">
        <f>F141/(1+assumptions!$B$1)^F139</f>
        <v>0</v>
      </c>
      <c r="G142" s="5" t="s">
        <v>105</v>
      </c>
      <c r="H142" s="19">
        <f>SUM(D142:G142)</f>
        <v>21157.78160855177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K1" workbookViewId="0">
      <selection activeCell="Q31" sqref="Q31"/>
    </sheetView>
  </sheetViews>
  <sheetFormatPr defaultRowHeight="15" x14ac:dyDescent="0.25"/>
  <cols>
    <col min="1" max="1" width="25.5703125" bestFit="1" customWidth="1"/>
    <col min="2" max="2" width="20.140625" bestFit="1" customWidth="1"/>
    <col min="3" max="3" width="4.42578125" bestFit="1" customWidth="1"/>
    <col min="4" max="4" width="10.7109375" bestFit="1" customWidth="1"/>
    <col min="5" max="5" width="10.7109375" customWidth="1"/>
    <col min="6" max="6" width="18.140625" bestFit="1" customWidth="1"/>
    <col min="7" max="7" width="13.140625" customWidth="1"/>
    <col min="8" max="8" width="12.28515625" bestFit="1" customWidth="1"/>
    <col min="9" max="9" width="12.5703125" bestFit="1" customWidth="1"/>
    <col min="10" max="10" width="13.42578125" customWidth="1"/>
    <col min="11" max="11" width="11.28515625" customWidth="1"/>
    <col min="12" max="12" width="39.7109375" bestFit="1" customWidth="1"/>
    <col min="13" max="15" width="11.5703125" bestFit="1" customWidth="1"/>
    <col min="17" max="17" width="39.7109375" bestFit="1" customWidth="1"/>
  </cols>
  <sheetData>
    <row r="1" spans="1:20" x14ac:dyDescent="0.25">
      <c r="A1" s="2" t="s">
        <v>34</v>
      </c>
      <c r="B1" s="16" t="s">
        <v>102</v>
      </c>
      <c r="K1" s="2"/>
      <c r="L1" s="2" t="s">
        <v>101</v>
      </c>
      <c r="M1" s="5" t="s">
        <v>52</v>
      </c>
      <c r="N1" s="5" t="s">
        <v>53</v>
      </c>
      <c r="O1" s="5" t="s">
        <v>54</v>
      </c>
      <c r="R1" t="s">
        <v>52</v>
      </c>
      <c r="S1" t="s">
        <v>53</v>
      </c>
      <c r="T1" t="s">
        <v>54</v>
      </c>
    </row>
    <row r="2" spans="1:20" x14ac:dyDescent="0.25">
      <c r="A2" t="s">
        <v>35</v>
      </c>
      <c r="B2" s="2" t="s">
        <v>37</v>
      </c>
      <c r="C2" s="2" t="s">
        <v>41</v>
      </c>
      <c r="D2" s="2" t="s">
        <v>38</v>
      </c>
      <c r="E2" s="2" t="s">
        <v>78</v>
      </c>
      <c r="F2" s="2" t="s">
        <v>48</v>
      </c>
      <c r="G2" s="2" t="s">
        <v>76</v>
      </c>
      <c r="H2" s="2" t="s">
        <v>88</v>
      </c>
      <c r="I2" s="2" t="s">
        <v>77</v>
      </c>
      <c r="J2" s="2" t="s">
        <v>89</v>
      </c>
      <c r="L2" t="s">
        <v>49</v>
      </c>
      <c r="M2" s="10">
        <f>F5-F6</f>
        <v>956.73294181437814</v>
      </c>
      <c r="N2" s="10">
        <f>F8-F9</f>
        <v>17402.981165919889</v>
      </c>
      <c r="O2" s="10">
        <f>F11-F12</f>
        <v>-2405.5211061484151</v>
      </c>
      <c r="Q2" t="s">
        <v>49</v>
      </c>
      <c r="R2">
        <v>6029.6539581605175</v>
      </c>
      <c r="S2">
        <v>5120.4789130683785</v>
      </c>
      <c r="T2">
        <v>4526.2430474128632</v>
      </c>
    </row>
    <row r="3" spans="1:20" x14ac:dyDescent="0.25">
      <c r="A3" t="s">
        <v>35</v>
      </c>
      <c r="B3" t="s">
        <v>39</v>
      </c>
      <c r="C3" s="12">
        <v>0.5</v>
      </c>
      <c r="D3" s="5" t="s">
        <v>44</v>
      </c>
      <c r="E3" s="5" t="s">
        <v>79</v>
      </c>
      <c r="F3" s="10">
        <f>'R1 DP Y3'!H6</f>
        <v>105929.48667338568</v>
      </c>
      <c r="G3" s="10">
        <f>'R1 DP Y3'!H14</f>
        <v>86582.969914856018</v>
      </c>
      <c r="H3" s="10">
        <f>IF(F3-G3&gt;0,F3-G3,0)</f>
        <v>19346.516758529659</v>
      </c>
      <c r="I3" s="10">
        <f>'R1 DP Y3'!H22</f>
        <v>142225.87963772778</v>
      </c>
      <c r="J3" s="10">
        <f>I3-F3</f>
        <v>36296.3929643421</v>
      </c>
      <c r="L3" t="s">
        <v>50</v>
      </c>
      <c r="M3" s="10">
        <f>F6-F7</f>
        <v>1342.5344544801628</v>
      </c>
      <c r="N3" s="10">
        <f>F9-F10</f>
        <v>570.84233787952689</v>
      </c>
      <c r="O3" s="10">
        <f>F12-F13</f>
        <v>10993.769689038512</v>
      </c>
      <c r="Q3" t="s">
        <v>50</v>
      </c>
      <c r="R3">
        <v>33092.797525926813</v>
      </c>
      <c r="S3">
        <v>32672.253372098276</v>
      </c>
      <c r="T3">
        <v>28668.462158468945</v>
      </c>
    </row>
    <row r="4" spans="1:20" x14ac:dyDescent="0.25">
      <c r="A4" t="s">
        <v>35</v>
      </c>
      <c r="B4" t="s">
        <v>42</v>
      </c>
      <c r="C4" s="12">
        <v>0.5</v>
      </c>
      <c r="D4" s="5" t="s">
        <v>44</v>
      </c>
      <c r="E4" s="5" t="s">
        <v>82</v>
      </c>
      <c r="F4" s="10">
        <f>'R1 HP Y3'!H6</f>
        <v>104226.82433889649</v>
      </c>
      <c r="G4" s="10">
        <f>'R1 HP Y3'!H14</f>
        <v>84986.255839351026</v>
      </c>
      <c r="H4" s="10">
        <f t="shared" ref="H4:H11" si="0">IF(F4-G4&gt;0,F4-G4,0)</f>
        <v>19240.568499545465</v>
      </c>
      <c r="I4" s="10">
        <f>'R1 HP Y3'!H22</f>
        <v>140446.95351086589</v>
      </c>
      <c r="J4" s="10">
        <f t="shared" ref="J4:J11" si="1">I4-F4</f>
        <v>36220.129171969398</v>
      </c>
      <c r="L4" t="s">
        <v>51</v>
      </c>
      <c r="M4" s="10">
        <f>F5-F7</f>
        <v>2299.267396294541</v>
      </c>
      <c r="N4" s="10">
        <f>F8-F10</f>
        <v>17973.823503799416</v>
      </c>
      <c r="O4" s="10">
        <f>F11-F13</f>
        <v>8588.2485828900972</v>
      </c>
      <c r="Q4" t="s">
        <v>51</v>
      </c>
      <c r="R4">
        <v>39122.451484087331</v>
      </c>
      <c r="S4">
        <v>37792.732285166654</v>
      </c>
      <c r="T4">
        <v>33194.705205881808</v>
      </c>
    </row>
    <row r="5" spans="1:20" x14ac:dyDescent="0.25">
      <c r="A5" t="s">
        <v>35</v>
      </c>
      <c r="B5" t="s">
        <v>39</v>
      </c>
      <c r="C5" s="12">
        <v>0.5</v>
      </c>
      <c r="D5" s="5" t="s">
        <v>45</v>
      </c>
      <c r="E5" s="5" t="s">
        <v>80</v>
      </c>
      <c r="F5" s="10">
        <f>'R1 DP Y5'!H6</f>
        <v>100638.46709442911</v>
      </c>
      <c r="G5" s="10">
        <f>'R1 DP Y5'!H14</f>
        <v>87100.764419293861</v>
      </c>
      <c r="H5" s="10">
        <f t="shared" si="0"/>
        <v>13537.702675135253</v>
      </c>
      <c r="I5" s="10">
        <f>'R1 DP Y5'!H22</f>
        <v>131244.74548706476</v>
      </c>
      <c r="J5" s="10">
        <f t="shared" si="1"/>
        <v>30606.27839263565</v>
      </c>
      <c r="L5" t="s">
        <v>55</v>
      </c>
      <c r="M5" s="10">
        <f>F7-F3</f>
        <v>-7590.2869752511033</v>
      </c>
      <c r="N5" s="10">
        <f>F10-F3</f>
        <v>-29602.910005732425</v>
      </c>
      <c r="O5" s="10">
        <f>F13-F3</f>
        <v>-40165.070471449144</v>
      </c>
      <c r="Q5" t="s">
        <v>55</v>
      </c>
      <c r="R5">
        <v>3995.0477890889597</v>
      </c>
      <c r="S5">
        <v>3398.9694260935066</v>
      </c>
      <c r="T5">
        <v>1337.7940616605483</v>
      </c>
    </row>
    <row r="6" spans="1:20" x14ac:dyDescent="0.25">
      <c r="A6" t="s">
        <v>35</v>
      </c>
      <c r="B6" t="s">
        <v>42</v>
      </c>
      <c r="C6" s="12">
        <v>0.5</v>
      </c>
      <c r="D6" s="5" t="s">
        <v>45</v>
      </c>
      <c r="E6" s="5" t="s">
        <v>83</v>
      </c>
      <c r="F6" s="10">
        <f>'R1 HP Y5'!H6</f>
        <v>99681.734152614736</v>
      </c>
      <c r="G6" s="10">
        <f>'R1 HP Y5'!H14</f>
        <v>85850.096611432673</v>
      </c>
      <c r="H6" s="10">
        <f t="shared" si="0"/>
        <v>13831.637541182063</v>
      </c>
      <c r="I6" s="10">
        <f>'R1 HP Y5'!H22</f>
        <v>129674.86575669522</v>
      </c>
      <c r="J6" s="10">
        <f t="shared" si="1"/>
        <v>29993.131604080481</v>
      </c>
    </row>
    <row r="7" spans="1:20" x14ac:dyDescent="0.25">
      <c r="A7" t="s">
        <v>35</v>
      </c>
      <c r="B7" t="s">
        <v>43</v>
      </c>
      <c r="C7" s="12">
        <v>0.5</v>
      </c>
      <c r="D7" s="5" t="s">
        <v>44</v>
      </c>
      <c r="E7" s="5" t="s">
        <v>85</v>
      </c>
      <c r="F7" s="10">
        <f>'R1 DBP Y3'!H6</f>
        <v>98339.199698134573</v>
      </c>
      <c r="G7" s="10">
        <f>'R1 DBP Y3'!H14</f>
        <v>79464.988971123166</v>
      </c>
      <c r="H7" s="10">
        <f t="shared" si="0"/>
        <v>18874.210727011407</v>
      </c>
      <c r="I7" s="10">
        <f>'R1 DBP Y3'!H22</f>
        <v>134295.61681512021</v>
      </c>
      <c r="J7" s="10">
        <f t="shared" si="1"/>
        <v>35956.417116985642</v>
      </c>
    </row>
    <row r="8" spans="1:20" x14ac:dyDescent="0.25">
      <c r="A8" t="s">
        <v>35</v>
      </c>
      <c r="B8" t="s">
        <v>43</v>
      </c>
      <c r="C8" s="12">
        <v>0.5</v>
      </c>
      <c r="D8" s="5" t="s">
        <v>45</v>
      </c>
      <c r="E8" s="5" t="s">
        <v>86</v>
      </c>
      <c r="F8" s="10">
        <f>'R1 DBP Y5'!H6</f>
        <v>94300.400171452668</v>
      </c>
      <c r="G8" s="10">
        <f>'R1 DBP Y5'!H14</f>
        <v>81525.420805891801</v>
      </c>
      <c r="H8" s="10">
        <f t="shared" si="0"/>
        <v>12774.979365560866</v>
      </c>
      <c r="I8" s="10">
        <f>'R1 DBP Y5'!H22</f>
        <v>124246.38919012464</v>
      </c>
      <c r="J8" s="10">
        <f t="shared" si="1"/>
        <v>29945.989018671971</v>
      </c>
    </row>
    <row r="9" spans="1:20" x14ac:dyDescent="0.25">
      <c r="A9" t="s">
        <v>35</v>
      </c>
      <c r="B9" t="s">
        <v>39</v>
      </c>
      <c r="C9" s="12">
        <v>0.5</v>
      </c>
      <c r="D9" s="5" t="s">
        <v>46</v>
      </c>
      <c r="E9" s="5" t="s">
        <v>81</v>
      </c>
      <c r="F9" s="10">
        <f>'R1 DP Y10'!H6</f>
        <v>76897.419005532778</v>
      </c>
      <c r="G9" s="10">
        <f>'R1 DP Y10'!H14</f>
        <v>75308.930698820986</v>
      </c>
      <c r="H9" s="10">
        <f t="shared" si="0"/>
        <v>1588.4883067117917</v>
      </c>
      <c r="I9" s="10">
        <f>'R1 DP Y10'!H22</f>
        <v>77449.029424353212</v>
      </c>
      <c r="J9" s="10">
        <f t="shared" si="1"/>
        <v>551.61041882043355</v>
      </c>
    </row>
    <row r="10" spans="1:20" x14ac:dyDescent="0.25">
      <c r="A10" t="s">
        <v>35</v>
      </c>
      <c r="B10" t="s">
        <v>42</v>
      </c>
      <c r="C10" s="12">
        <v>0.5</v>
      </c>
      <c r="D10" s="5" t="s">
        <v>46</v>
      </c>
      <c r="E10" s="5" t="s">
        <v>84</v>
      </c>
      <c r="F10" s="10">
        <f>'R1 HP Y10'!H6</f>
        <v>76326.576667653251</v>
      </c>
      <c r="G10" s="10">
        <f>'R1 HP Y10'!H14</f>
        <v>82336.746309513357</v>
      </c>
      <c r="H10" s="10">
        <f t="shared" si="0"/>
        <v>0</v>
      </c>
      <c r="I10" s="10">
        <f>'R1 HP Y10'!H22</f>
        <v>76626.645020407159</v>
      </c>
      <c r="J10" s="10">
        <f t="shared" si="1"/>
        <v>300.06835275390767</v>
      </c>
    </row>
    <row r="11" spans="1:20" x14ac:dyDescent="0.25">
      <c r="A11" t="s">
        <v>35</v>
      </c>
      <c r="B11" t="s">
        <v>43</v>
      </c>
      <c r="C11" s="12">
        <v>0.5</v>
      </c>
      <c r="D11" s="5" t="s">
        <v>46</v>
      </c>
      <c r="E11" s="5" t="s">
        <v>81</v>
      </c>
      <c r="F11" s="10">
        <f>'R1 DBP Y10'!H6</f>
        <v>74352.664784826629</v>
      </c>
      <c r="G11" s="10">
        <f>'R1 DBP Y10'!H14</f>
        <v>80936.889628287972</v>
      </c>
      <c r="H11" s="10">
        <f t="shared" si="0"/>
        <v>0</v>
      </c>
      <c r="I11" s="10">
        <f>'R1 DBP Y10'!H22</f>
        <v>80233.16435716358</v>
      </c>
      <c r="J11" s="10">
        <f t="shared" si="1"/>
        <v>5880.4995723369502</v>
      </c>
    </row>
    <row r="12" spans="1:20" x14ac:dyDescent="0.25">
      <c r="A12" t="s">
        <v>36</v>
      </c>
      <c r="B12" t="s">
        <v>40</v>
      </c>
      <c r="C12">
        <v>0</v>
      </c>
      <c r="D12" s="5" t="s">
        <v>47</v>
      </c>
      <c r="E12" s="5" t="s">
        <v>87</v>
      </c>
      <c r="F12" s="10">
        <f>'R1 NoPP'!H6</f>
        <v>76758.185890975044</v>
      </c>
      <c r="G12" s="10">
        <v>0</v>
      </c>
      <c r="H12" s="10">
        <v>0</v>
      </c>
      <c r="I12" s="10">
        <v>0</v>
      </c>
      <c r="J12" s="10">
        <v>0</v>
      </c>
    </row>
    <row r="13" spans="1:20" x14ac:dyDescent="0.25">
      <c r="B13" t="s">
        <v>40</v>
      </c>
      <c r="C13">
        <v>0</v>
      </c>
      <c r="D13" s="5" t="s">
        <v>47</v>
      </c>
      <c r="E13" s="5"/>
      <c r="F13" s="10">
        <f>'R2 NoPP'!H6</f>
        <v>65764.416201936532</v>
      </c>
      <c r="G13" s="10">
        <v>0</v>
      </c>
      <c r="H13" s="10">
        <v>0</v>
      </c>
      <c r="I13" s="10">
        <v>0</v>
      </c>
      <c r="J13" s="10">
        <v>0</v>
      </c>
    </row>
    <row r="15" spans="1:20" x14ac:dyDescent="0.25">
      <c r="B15" s="16"/>
    </row>
    <row r="16" spans="1:2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C17" s="12"/>
      <c r="D17" s="5"/>
      <c r="E17" s="5"/>
      <c r="F17" s="10"/>
      <c r="G17" s="10"/>
      <c r="H17" s="10"/>
      <c r="I17" s="10"/>
      <c r="J17" s="10"/>
    </row>
    <row r="18" spans="2:10" x14ac:dyDescent="0.25">
      <c r="C18" s="12"/>
      <c r="D18" s="5"/>
      <c r="E18" s="5"/>
      <c r="F18" s="10"/>
      <c r="G18" s="10"/>
      <c r="H18" s="10"/>
      <c r="I18" s="10"/>
      <c r="J18" s="10"/>
    </row>
    <row r="19" spans="2:10" x14ac:dyDescent="0.25">
      <c r="C19" s="12"/>
      <c r="D19" s="5"/>
      <c r="E19" s="5"/>
      <c r="F19" s="10"/>
      <c r="G19" s="10"/>
      <c r="H19" s="10"/>
      <c r="I19" s="10"/>
      <c r="J19" s="10"/>
    </row>
    <row r="20" spans="2:10" x14ac:dyDescent="0.25">
      <c r="C20" s="12"/>
      <c r="D20" s="5"/>
      <c r="E20" s="5"/>
      <c r="F20" s="10"/>
      <c r="G20" s="10"/>
      <c r="H20" s="10"/>
      <c r="I20" s="10"/>
      <c r="J20" s="10"/>
    </row>
    <row r="21" spans="2:10" x14ac:dyDescent="0.25">
      <c r="C21" s="12"/>
      <c r="D21" s="5"/>
      <c r="E21" s="5"/>
      <c r="F21" s="10"/>
      <c r="G21" s="10"/>
      <c r="H21" s="10"/>
      <c r="I21" s="10"/>
      <c r="J21" s="10"/>
    </row>
    <row r="22" spans="2:10" x14ac:dyDescent="0.25">
      <c r="C22" s="12"/>
      <c r="D22" s="5"/>
      <c r="E22" s="5"/>
      <c r="F22" s="10"/>
      <c r="G22" s="10"/>
      <c r="H22" s="10"/>
      <c r="I22" s="10"/>
      <c r="J22" s="10"/>
    </row>
    <row r="23" spans="2:10" x14ac:dyDescent="0.25">
      <c r="C23" s="12"/>
      <c r="D23" s="5"/>
      <c r="E23" s="5"/>
      <c r="F23" s="10"/>
      <c r="G23" s="10"/>
      <c r="H23" s="10"/>
      <c r="I23" s="10"/>
      <c r="J23" s="10"/>
    </row>
    <row r="24" spans="2:10" x14ac:dyDescent="0.25">
      <c r="C24" s="12"/>
      <c r="D24" s="5"/>
      <c r="E24" s="5"/>
      <c r="F24" s="10"/>
      <c r="G24" s="10"/>
      <c r="H24" s="10"/>
      <c r="I24" s="10"/>
      <c r="J24" s="10"/>
    </row>
    <row r="25" spans="2:10" x14ac:dyDescent="0.25">
      <c r="B25" s="16" t="s">
        <v>103</v>
      </c>
    </row>
    <row r="26" spans="2:10" x14ac:dyDescent="0.25">
      <c r="B26" s="2" t="s">
        <v>37</v>
      </c>
      <c r="C26" s="2" t="s">
        <v>41</v>
      </c>
      <c r="D26" s="2" t="s">
        <v>38</v>
      </c>
      <c r="E26" s="2" t="s">
        <v>78</v>
      </c>
      <c r="F26" s="2" t="s">
        <v>48</v>
      </c>
      <c r="G26" s="2" t="s">
        <v>76</v>
      </c>
      <c r="H26" s="2" t="s">
        <v>88</v>
      </c>
      <c r="I26" s="2" t="s">
        <v>77</v>
      </c>
      <c r="J26" s="2" t="s">
        <v>89</v>
      </c>
    </row>
    <row r="27" spans="2:10" x14ac:dyDescent="0.25">
      <c r="B27" t="s">
        <v>39</v>
      </c>
      <c r="C27" s="12">
        <v>0.5</v>
      </c>
      <c r="D27" s="5" t="s">
        <v>44</v>
      </c>
      <c r="E27" s="5" t="s">
        <v>79</v>
      </c>
      <c r="F27" s="10">
        <f>'R1 DP Y3'!H30</f>
        <v>251719.93331628176</v>
      </c>
      <c r="G27" s="10">
        <f>'R1 DP Y3'!H38</f>
        <v>195846.96494059841</v>
      </c>
      <c r="H27" s="10">
        <f>IF(F27-G27&gt;0,F27-G27,0)</f>
        <v>55872.968375683355</v>
      </c>
      <c r="I27" s="10">
        <f>'R1 DP Y3'!H46</f>
        <v>312038.93232411757</v>
      </c>
      <c r="J27" s="10">
        <f>I27-F27</f>
        <v>60318.99900783581</v>
      </c>
    </row>
    <row r="28" spans="2:10" x14ac:dyDescent="0.25">
      <c r="B28" t="s">
        <v>42</v>
      </c>
      <c r="C28" s="12">
        <v>0.5</v>
      </c>
      <c r="D28" s="5" t="s">
        <v>44</v>
      </c>
      <c r="E28" s="5" t="s">
        <v>82</v>
      </c>
      <c r="F28" s="10">
        <f>'R1 HP Y3'!H30</f>
        <v>250079.96104122541</v>
      </c>
      <c r="G28" s="10">
        <f>'R1 HP Y3'!H38</f>
        <v>194291.33930586273</v>
      </c>
      <c r="H28" s="10">
        <f t="shared" ref="H28:H35" si="2">IF(F28-G28&gt;0,F28-G28,0)</f>
        <v>55788.621735362685</v>
      </c>
      <c r="I28" s="10">
        <f>'R1 HP Y3'!H46</f>
        <v>310398.97004906123</v>
      </c>
      <c r="J28" s="10">
        <f t="shared" ref="J28:J35" si="3">I28-F28</f>
        <v>60319.009007835819</v>
      </c>
    </row>
    <row r="29" spans="2:10" x14ac:dyDescent="0.25">
      <c r="B29" t="s">
        <v>39</v>
      </c>
      <c r="C29" s="12">
        <v>0.5</v>
      </c>
      <c r="D29" s="5" t="s">
        <v>45</v>
      </c>
      <c r="E29" s="5" t="s">
        <v>80</v>
      </c>
      <c r="F29" s="10">
        <f>'R1 DP Y5'!H30</f>
        <v>224699.92918599313</v>
      </c>
      <c r="G29" s="10">
        <f>'R1 DP Y5'!H38</f>
        <v>193237.34497632374</v>
      </c>
      <c r="H29" s="10">
        <f t="shared" si="2"/>
        <v>31462.584209669381</v>
      </c>
      <c r="I29" s="10">
        <f>'R1 DP Y5'!H46</f>
        <v>300116.86944140453</v>
      </c>
      <c r="J29" s="10">
        <f t="shared" si="3"/>
        <v>75416.940255411406</v>
      </c>
    </row>
    <row r="30" spans="2:10" x14ac:dyDescent="0.25">
      <c r="B30" t="s">
        <v>42</v>
      </c>
      <c r="C30" s="12">
        <v>0.5</v>
      </c>
      <c r="D30" s="5" t="s">
        <v>45</v>
      </c>
      <c r="E30" s="5" t="s">
        <v>83</v>
      </c>
      <c r="F30" s="10">
        <f>'R1 HP Y5'!H30</f>
        <v>223252.66695875133</v>
      </c>
      <c r="G30" s="10">
        <f>'R1 HP Y5'!H38</f>
        <v>191938.7847844506</v>
      </c>
      <c r="H30" s="10">
        <f t="shared" si="2"/>
        <v>31313.882174300728</v>
      </c>
      <c r="I30" s="10">
        <f>'R1 HP Y5'!H46</f>
        <v>298669.62185111002</v>
      </c>
      <c r="J30" s="10">
        <f t="shared" si="3"/>
        <v>75416.954892358684</v>
      </c>
    </row>
    <row r="31" spans="2:10" x14ac:dyDescent="0.25">
      <c r="B31" t="s">
        <v>43</v>
      </c>
      <c r="C31" s="12">
        <v>0.5</v>
      </c>
      <c r="D31" s="5" t="s">
        <v>44</v>
      </c>
      <c r="E31" s="5" t="s">
        <v>85</v>
      </c>
      <c r="F31" s="10">
        <f>'R1 DBP Y3'!H30</f>
        <v>240666.98513999287</v>
      </c>
      <c r="G31" s="10">
        <f>'R1 DBP Y3'!H38</f>
        <v>185362.42982489849</v>
      </c>
      <c r="H31" s="10">
        <f t="shared" si="2"/>
        <v>55304.555315094389</v>
      </c>
      <c r="I31" s="10">
        <f>'R1 DBP Y3'!H46</f>
        <v>300985.98951088148</v>
      </c>
      <c r="J31" s="10">
        <f t="shared" si="3"/>
        <v>60319.004370888608</v>
      </c>
    </row>
    <row r="32" spans="2:10" x14ac:dyDescent="0.25">
      <c r="B32" t="s">
        <v>43</v>
      </c>
      <c r="C32" s="12">
        <v>0.5</v>
      </c>
      <c r="D32" s="5" t="s">
        <v>45</v>
      </c>
      <c r="E32" s="5" t="s">
        <v>86</v>
      </c>
      <c r="F32" s="10">
        <f>'R1 DBP Y5'!H30</f>
        <v>214945.83979999134</v>
      </c>
      <c r="G32" s="10">
        <f>'R1 DBP Y5'!H38</f>
        <v>184485.42548893238</v>
      </c>
      <c r="H32" s="10">
        <f t="shared" si="2"/>
        <v>30460.414311058965</v>
      </c>
      <c r="I32" s="10">
        <f>'R1 DBP Y5'!H46</f>
        <v>290362.78469235008</v>
      </c>
      <c r="J32" s="10">
        <f t="shared" si="3"/>
        <v>75416.944892358733</v>
      </c>
    </row>
    <row r="33" spans="2:10" x14ac:dyDescent="0.25">
      <c r="B33" t="s">
        <v>39</v>
      </c>
      <c r="C33" s="12">
        <v>0.5</v>
      </c>
      <c r="D33" s="5" t="s">
        <v>46</v>
      </c>
      <c r="E33" s="5" t="s">
        <v>81</v>
      </c>
      <c r="F33" s="10">
        <f>'R1 DP Y10'!H30</f>
        <v>173443.99566920946</v>
      </c>
      <c r="G33" s="10">
        <f>'R1 DP Y10'!H38</f>
        <v>167310.037237607</v>
      </c>
      <c r="H33" s="10">
        <f t="shared" si="2"/>
        <v>6133.9584316024557</v>
      </c>
      <c r="I33" s="10">
        <f>'R1 DP Y10'!H46</f>
        <v>212790.21040468587</v>
      </c>
      <c r="J33" s="10">
        <f t="shared" si="3"/>
        <v>39346.214735476417</v>
      </c>
    </row>
    <row r="34" spans="2:10" x14ac:dyDescent="0.25">
      <c r="B34" t="s">
        <v>42</v>
      </c>
      <c r="C34" s="12">
        <v>0.5</v>
      </c>
      <c r="D34" s="5" t="s">
        <v>46</v>
      </c>
      <c r="E34" s="5" t="s">
        <v>84</v>
      </c>
      <c r="F34" s="10">
        <f>'R1 HP Y10'!H30</f>
        <v>172648.05253554962</v>
      </c>
      <c r="G34" s="10">
        <f>'R1 HP Y10'!H38</f>
        <v>166598.19622113951</v>
      </c>
      <c r="H34" s="10">
        <f t="shared" si="2"/>
        <v>6049.8563144101063</v>
      </c>
      <c r="I34" s="10">
        <f>'R1 HP Y10'!H46</f>
        <v>211777.73405928237</v>
      </c>
      <c r="J34" s="10">
        <f t="shared" si="3"/>
        <v>39129.681523732754</v>
      </c>
    </row>
    <row r="35" spans="2:10" x14ac:dyDescent="0.25">
      <c r="B35" t="s">
        <v>43</v>
      </c>
      <c r="C35" s="12">
        <v>0.5</v>
      </c>
      <c r="D35" s="5" t="s">
        <v>46</v>
      </c>
      <c r="E35" s="5" t="s">
        <v>81</v>
      </c>
      <c r="F35" s="10">
        <f>'R1 DBP Y10'!H30</f>
        <v>168079.56312302654</v>
      </c>
      <c r="G35" s="10">
        <f>'R1 DBP Y10'!H38</f>
        <v>167925.47802553838</v>
      </c>
      <c r="H35" s="10">
        <f t="shared" si="2"/>
        <v>154.08509748816141</v>
      </c>
      <c r="I35" s="10">
        <f>'R1 DBP Y10'!H46</f>
        <v>205966.37931522686</v>
      </c>
      <c r="J35" s="10">
        <f t="shared" si="3"/>
        <v>37886.81619220032</v>
      </c>
    </row>
    <row r="36" spans="2:10" x14ac:dyDescent="0.25">
      <c r="B36" t="s">
        <v>40</v>
      </c>
      <c r="C36">
        <v>0</v>
      </c>
      <c r="D36" s="5" t="s">
        <v>47</v>
      </c>
      <c r="E36" s="5" t="s">
        <v>87</v>
      </c>
      <c r="F36" s="10">
        <f>'R1 NoPP'!H14</f>
        <v>156363.77860795899</v>
      </c>
      <c r="G36" s="10">
        <v>0</v>
      </c>
      <c r="H36" s="10">
        <v>0</v>
      </c>
      <c r="I36" s="10">
        <v>0</v>
      </c>
      <c r="J36" s="10">
        <v>0</v>
      </c>
    </row>
    <row r="37" spans="2:10" x14ac:dyDescent="0.25">
      <c r="B37" t="s">
        <v>40</v>
      </c>
      <c r="C37">
        <v>0</v>
      </c>
      <c r="D37" s="5" t="s">
        <v>47</v>
      </c>
      <c r="E37" s="5"/>
      <c r="F37" s="10">
        <f>'R2 NoPP'!H14</f>
        <v>149560.35046538917</v>
      </c>
      <c r="G37" s="10">
        <v>0</v>
      </c>
      <c r="H37" s="10">
        <v>0</v>
      </c>
      <c r="I37" s="10">
        <v>0</v>
      </c>
      <c r="J37" s="10">
        <v>0</v>
      </c>
    </row>
  </sheetData>
  <sortState ref="A2:F12">
    <sortCondition descending="1" ref="F2:F1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20</v>
      </c>
      <c r="B1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31" sqref="E31"/>
    </sheetView>
  </sheetViews>
  <sheetFormatPr defaultRowHeight="15" x14ac:dyDescent="0.25"/>
  <cols>
    <col min="1" max="1" width="19" bestFit="1" customWidth="1"/>
    <col min="2" max="2" width="26.85546875" bestFit="1" customWidth="1"/>
    <col min="3" max="3" width="27.42578125" bestFit="1" customWidth="1"/>
  </cols>
  <sheetData>
    <row r="1" spans="1:3" x14ac:dyDescent="0.25">
      <c r="A1" s="2" t="s">
        <v>12</v>
      </c>
      <c r="B1" s="2" t="s">
        <v>14</v>
      </c>
      <c r="C1" s="2" t="s">
        <v>13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3</v>
      </c>
    </row>
    <row r="6" spans="1:3" x14ac:dyDescent="0.25">
      <c r="A6">
        <v>5</v>
      </c>
      <c r="B6">
        <v>4</v>
      </c>
      <c r="C6">
        <v>4</v>
      </c>
    </row>
    <row r="7" spans="1:3" x14ac:dyDescent="0.25">
      <c r="A7">
        <v>6</v>
      </c>
      <c r="B7">
        <v>5</v>
      </c>
      <c r="C7">
        <v>5</v>
      </c>
    </row>
    <row r="8" spans="1:3" x14ac:dyDescent="0.25">
      <c r="A8">
        <v>7</v>
      </c>
      <c r="B8">
        <v>6</v>
      </c>
      <c r="C8">
        <v>6</v>
      </c>
    </row>
    <row r="9" spans="1:3" x14ac:dyDescent="0.25">
      <c r="A9">
        <v>8</v>
      </c>
      <c r="B9">
        <v>7</v>
      </c>
      <c r="C9">
        <v>7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9</v>
      </c>
      <c r="C11">
        <v>9</v>
      </c>
    </row>
    <row r="12" spans="1:3" x14ac:dyDescent="0.25">
      <c r="A12">
        <v>11</v>
      </c>
      <c r="B12">
        <v>10</v>
      </c>
      <c r="C12">
        <v>10</v>
      </c>
    </row>
    <row r="13" spans="1:3" x14ac:dyDescent="0.25">
      <c r="A13">
        <v>12</v>
      </c>
      <c r="B13">
        <v>11</v>
      </c>
      <c r="C13">
        <v>11</v>
      </c>
    </row>
    <row r="14" spans="1:3" x14ac:dyDescent="0.25">
      <c r="A14">
        <v>13</v>
      </c>
      <c r="B14">
        <v>12</v>
      </c>
      <c r="C14">
        <v>12</v>
      </c>
    </row>
    <row r="15" spans="1:3" x14ac:dyDescent="0.25">
      <c r="A15">
        <v>14</v>
      </c>
      <c r="B15">
        <v>0</v>
      </c>
      <c r="C15">
        <v>13</v>
      </c>
    </row>
    <row r="16" spans="1:3" x14ac:dyDescent="0.25">
      <c r="A16">
        <v>15</v>
      </c>
      <c r="B16">
        <v>1</v>
      </c>
      <c r="C16">
        <v>0</v>
      </c>
    </row>
    <row r="17" spans="1:3" x14ac:dyDescent="0.25">
      <c r="A17">
        <v>16</v>
      </c>
      <c r="B17">
        <v>2</v>
      </c>
      <c r="C17">
        <v>1</v>
      </c>
    </row>
    <row r="18" spans="1:3" x14ac:dyDescent="0.25">
      <c r="A18">
        <v>17</v>
      </c>
      <c r="B18">
        <v>3</v>
      </c>
      <c r="C18">
        <v>2</v>
      </c>
    </row>
    <row r="19" spans="1:3" x14ac:dyDescent="0.25">
      <c r="A19">
        <v>18</v>
      </c>
      <c r="B19">
        <v>4</v>
      </c>
      <c r="C19">
        <v>3</v>
      </c>
    </row>
    <row r="20" spans="1:3" x14ac:dyDescent="0.25">
      <c r="A20">
        <v>19</v>
      </c>
      <c r="B20">
        <v>5</v>
      </c>
      <c r="C20">
        <v>4</v>
      </c>
    </row>
    <row r="21" spans="1:3" x14ac:dyDescent="0.25">
      <c r="A21">
        <v>20</v>
      </c>
      <c r="B21">
        <v>6</v>
      </c>
      <c r="C21">
        <v>5</v>
      </c>
    </row>
    <row r="22" spans="1:3" x14ac:dyDescent="0.25">
      <c r="A22">
        <v>21</v>
      </c>
      <c r="B22">
        <v>7</v>
      </c>
      <c r="C22">
        <v>6</v>
      </c>
    </row>
    <row r="23" spans="1:3" x14ac:dyDescent="0.25">
      <c r="A23">
        <v>22</v>
      </c>
      <c r="B23">
        <v>8</v>
      </c>
      <c r="C23">
        <v>7</v>
      </c>
    </row>
    <row r="24" spans="1:3" x14ac:dyDescent="0.25">
      <c r="A24">
        <v>23</v>
      </c>
      <c r="B24">
        <v>9</v>
      </c>
      <c r="C24">
        <v>8</v>
      </c>
    </row>
    <row r="25" spans="1:3" x14ac:dyDescent="0.25">
      <c r="A25">
        <v>24</v>
      </c>
      <c r="B25">
        <v>10</v>
      </c>
      <c r="C25">
        <v>9</v>
      </c>
    </row>
    <row r="26" spans="1:3" x14ac:dyDescent="0.25">
      <c r="A26">
        <v>25</v>
      </c>
      <c r="B26">
        <v>11</v>
      </c>
      <c r="C26">
        <v>10</v>
      </c>
    </row>
    <row r="27" spans="1:3" x14ac:dyDescent="0.25">
      <c r="A27">
        <v>26</v>
      </c>
      <c r="B27">
        <v>12</v>
      </c>
      <c r="C27">
        <v>11</v>
      </c>
    </row>
    <row r="28" spans="1:3" x14ac:dyDescent="0.25">
      <c r="A28">
        <v>27</v>
      </c>
      <c r="B28">
        <v>0</v>
      </c>
      <c r="C28">
        <v>12</v>
      </c>
    </row>
    <row r="29" spans="1:3" x14ac:dyDescent="0.25">
      <c r="A29">
        <v>28</v>
      </c>
      <c r="B29">
        <v>1</v>
      </c>
      <c r="C29">
        <v>13</v>
      </c>
    </row>
    <row r="30" spans="1:3" x14ac:dyDescent="0.25">
      <c r="A30">
        <v>29</v>
      </c>
      <c r="B30">
        <v>2</v>
      </c>
      <c r="C30">
        <v>0</v>
      </c>
    </row>
    <row r="31" spans="1:3" x14ac:dyDescent="0.25">
      <c r="A31">
        <v>30</v>
      </c>
      <c r="B31">
        <v>3</v>
      </c>
      <c r="C31">
        <v>1</v>
      </c>
    </row>
    <row r="32" spans="1:3" x14ac:dyDescent="0.25">
      <c r="A32">
        <v>31</v>
      </c>
      <c r="B32">
        <v>4</v>
      </c>
      <c r="C32">
        <v>2</v>
      </c>
    </row>
    <row r="33" spans="1:3" x14ac:dyDescent="0.25">
      <c r="A33">
        <v>32</v>
      </c>
      <c r="B33">
        <v>5</v>
      </c>
      <c r="C33">
        <v>3</v>
      </c>
    </row>
    <row r="34" spans="1:3" x14ac:dyDescent="0.25">
      <c r="A34">
        <v>33</v>
      </c>
      <c r="B34">
        <v>6</v>
      </c>
      <c r="C34">
        <v>4</v>
      </c>
    </row>
    <row r="35" spans="1:3" x14ac:dyDescent="0.25">
      <c r="A35">
        <v>34</v>
      </c>
      <c r="B35">
        <v>7</v>
      </c>
      <c r="C35">
        <v>5</v>
      </c>
    </row>
    <row r="36" spans="1:3" x14ac:dyDescent="0.25">
      <c r="A36">
        <v>35</v>
      </c>
      <c r="B36">
        <v>8</v>
      </c>
      <c r="C36">
        <v>6</v>
      </c>
    </row>
    <row r="37" spans="1:3" x14ac:dyDescent="0.25">
      <c r="A37">
        <v>36</v>
      </c>
      <c r="B37">
        <v>9</v>
      </c>
      <c r="C37">
        <v>7</v>
      </c>
    </row>
    <row r="38" spans="1:3" x14ac:dyDescent="0.25">
      <c r="A38">
        <v>37</v>
      </c>
      <c r="B38">
        <v>10</v>
      </c>
      <c r="C38">
        <v>8</v>
      </c>
    </row>
    <row r="39" spans="1:3" x14ac:dyDescent="0.25">
      <c r="A39">
        <v>38</v>
      </c>
      <c r="B39">
        <v>11</v>
      </c>
      <c r="C39">
        <v>9</v>
      </c>
    </row>
    <row r="40" spans="1:3" x14ac:dyDescent="0.25">
      <c r="A40">
        <v>39</v>
      </c>
      <c r="B40">
        <v>12</v>
      </c>
      <c r="C40">
        <v>10</v>
      </c>
    </row>
    <row r="41" spans="1:3" x14ac:dyDescent="0.25">
      <c r="A41">
        <v>40</v>
      </c>
      <c r="B41">
        <v>0</v>
      </c>
      <c r="C41">
        <v>11</v>
      </c>
    </row>
    <row r="42" spans="1:3" x14ac:dyDescent="0.25">
      <c r="A42">
        <v>41</v>
      </c>
      <c r="B42">
        <v>1</v>
      </c>
      <c r="C42">
        <v>12</v>
      </c>
    </row>
    <row r="43" spans="1:3" x14ac:dyDescent="0.25">
      <c r="A43">
        <v>42</v>
      </c>
      <c r="B43">
        <v>2</v>
      </c>
      <c r="C43">
        <v>13</v>
      </c>
    </row>
    <row r="44" spans="1:3" x14ac:dyDescent="0.25">
      <c r="A44">
        <v>43</v>
      </c>
      <c r="B44">
        <v>3</v>
      </c>
      <c r="C44">
        <v>0</v>
      </c>
    </row>
    <row r="45" spans="1:3" x14ac:dyDescent="0.25">
      <c r="A45">
        <v>44</v>
      </c>
      <c r="B45">
        <v>4</v>
      </c>
      <c r="C45">
        <v>1</v>
      </c>
    </row>
    <row r="46" spans="1:3" x14ac:dyDescent="0.25">
      <c r="A46">
        <v>45</v>
      </c>
      <c r="B46">
        <v>5</v>
      </c>
      <c r="C46">
        <v>2</v>
      </c>
    </row>
    <row r="47" spans="1:3" x14ac:dyDescent="0.25">
      <c r="A47">
        <v>46</v>
      </c>
      <c r="B47">
        <v>6</v>
      </c>
      <c r="C47">
        <v>3</v>
      </c>
    </row>
    <row r="48" spans="1:3" x14ac:dyDescent="0.25">
      <c r="A48">
        <v>47</v>
      </c>
      <c r="B48">
        <v>7</v>
      </c>
      <c r="C48">
        <v>4</v>
      </c>
    </row>
    <row r="49" spans="1:3" x14ac:dyDescent="0.25">
      <c r="A49">
        <v>48</v>
      </c>
      <c r="B49">
        <v>8</v>
      </c>
      <c r="C49">
        <v>5</v>
      </c>
    </row>
    <row r="50" spans="1:3" x14ac:dyDescent="0.25">
      <c r="A50">
        <v>49</v>
      </c>
      <c r="B50">
        <v>9</v>
      </c>
      <c r="C50">
        <v>6</v>
      </c>
    </row>
    <row r="51" spans="1:3" x14ac:dyDescent="0.25">
      <c r="A51">
        <v>50</v>
      </c>
      <c r="B51">
        <v>10</v>
      </c>
      <c r="C5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40" zoomScale="85" zoomScaleNormal="85" workbookViewId="0">
      <selection activeCell="G30" sqref="G30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9.140625" style="5"/>
    <col min="8" max="8" width="29.42578125" style="8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11</v>
      </c>
      <c r="B2" s="17"/>
      <c r="C2" s="7">
        <v>12</v>
      </c>
    </row>
    <row r="3" spans="1:8" x14ac:dyDescent="0.25">
      <c r="A3" s="2" t="s">
        <v>90</v>
      </c>
      <c r="C3" s="2" t="s">
        <v>19</v>
      </c>
      <c r="D3" s="5">
        <v>0</v>
      </c>
      <c r="E3" s="5">
        <f>D4+1</f>
        <v>13</v>
      </c>
      <c r="F3" s="5">
        <f>E4+1</f>
        <v>26</v>
      </c>
      <c r="G3" s="5">
        <f t="shared" ref="G3" si="0">F4+1</f>
        <v>39</v>
      </c>
      <c r="H3" s="8" t="s">
        <v>23</v>
      </c>
    </row>
    <row r="4" spans="1:8" x14ac:dyDescent="0.25">
      <c r="A4" s="2"/>
      <c r="C4" s="2" t="s">
        <v>18</v>
      </c>
      <c r="D4" s="5">
        <f>IF(D3+$C$2&lt;50, D3+$C$2, 50)</f>
        <v>12</v>
      </c>
      <c r="E4" s="5">
        <f>IF(E3+$C$2&lt;50, E3+$C$2, 50)</f>
        <v>25</v>
      </c>
      <c r="F4" s="5">
        <f>IF(F3+$C$2&lt;50, F3+$C$2, 50)</f>
        <v>38</v>
      </c>
      <c r="G4" s="5">
        <f t="shared" ref="G4" si="1">IF(G3+$C$2&lt;50, G3+$C$2, 50)</f>
        <v>50</v>
      </c>
      <c r="H4" s="8">
        <f>G4-G3</f>
        <v>11</v>
      </c>
    </row>
    <row r="5" spans="1:8" x14ac:dyDescent="0.25">
      <c r="A5" s="10"/>
      <c r="C5" s="2" t="s">
        <v>21</v>
      </c>
      <c r="D5" s="5">
        <v>31014.852056076241</v>
      </c>
      <c r="E5" s="5">
        <v>31014.852056076241</v>
      </c>
      <c r="F5" s="5">
        <v>31014.852056076241</v>
      </c>
      <c r="G5" s="5">
        <v>32437.657555340105</v>
      </c>
      <c r="H5" s="18" t="s">
        <v>24</v>
      </c>
    </row>
    <row r="6" spans="1:8" ht="17.25" x14ac:dyDescent="0.4">
      <c r="C6" s="2" t="s">
        <v>22</v>
      </c>
      <c r="D6" s="5">
        <f>D5/(1+assumptions!$B$1)^D3</f>
        <v>31014.852056076241</v>
      </c>
      <c r="E6" s="5">
        <f>E5/(1+assumptions!$B$1)^E3</f>
        <v>21119.605067275286</v>
      </c>
      <c r="F6" s="5">
        <f>F5/(1+assumptions!$B$1)^F3</f>
        <v>14381.423370687811</v>
      </c>
      <c r="G6" s="5">
        <f>G5/(1+assumptions!$B$1)^G3</f>
        <v>10242.305396935697</v>
      </c>
      <c r="H6" s="19">
        <f>SUM(D6:G6)</f>
        <v>76758.185890975044</v>
      </c>
    </row>
    <row r="8" spans="1:8" x14ac:dyDescent="0.25">
      <c r="A8" s="2"/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11</v>
      </c>
      <c r="B10" s="17"/>
      <c r="C10" s="7">
        <v>15</v>
      </c>
    </row>
    <row r="11" spans="1:8" x14ac:dyDescent="0.25">
      <c r="A11" s="2" t="s">
        <v>91</v>
      </c>
      <c r="C11" s="2" t="s">
        <v>19</v>
      </c>
      <c r="D11" s="5">
        <v>0</v>
      </c>
      <c r="E11" s="5">
        <f>D12+1</f>
        <v>16</v>
      </c>
      <c r="F11" s="5">
        <f>E12+1</f>
        <v>32</v>
      </c>
      <c r="G11" s="5">
        <f t="shared" ref="G11" si="2">F12+1</f>
        <v>48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15</v>
      </c>
      <c r="E12" s="5">
        <f>IF(E11+$C10&lt;50, E11+$C10, 50)</f>
        <v>31</v>
      </c>
      <c r="F12" s="5">
        <f t="shared" ref="F12:G12" si="3">IF(F11+$C10&lt;50, F11+$C10, 50)</f>
        <v>47</v>
      </c>
      <c r="G12" s="5">
        <f t="shared" si="3"/>
        <v>50</v>
      </c>
      <c r="H12" s="8">
        <f>G12-G11</f>
        <v>2</v>
      </c>
    </row>
    <row r="13" spans="1:8" x14ac:dyDescent="0.25">
      <c r="A13" s="10"/>
      <c r="C13" s="2" t="s">
        <v>21</v>
      </c>
      <c r="D13" s="21">
        <v>77734.759999999995</v>
      </c>
      <c r="E13" s="21">
        <v>77734.759999999995</v>
      </c>
      <c r="F13" s="21">
        <v>77734.759999999995</v>
      </c>
      <c r="G13" s="5">
        <v>0</v>
      </c>
      <c r="H13" s="18" t="s">
        <v>24</v>
      </c>
    </row>
    <row r="14" spans="1:8" ht="17.25" x14ac:dyDescent="0.4">
      <c r="C14" s="2" t="s">
        <v>22</v>
      </c>
      <c r="D14" s="5">
        <f>D13/(1+assumptions!$B$1)^D11</f>
        <v>77734.759999999995</v>
      </c>
      <c r="E14" s="5">
        <f>E13/(1+assumptions!$B$1)^E11</f>
        <v>48441.732460210173</v>
      </c>
      <c r="F14" s="5">
        <f>F13/(1+assumptions!$B$1)^F11</f>
        <v>30187.286147748833</v>
      </c>
      <c r="G14" s="5">
        <f>G13/(1+assumptions!$B$1)^G11</f>
        <v>0</v>
      </c>
      <c r="H14" s="19">
        <f>SUM(D14:G14)</f>
        <v>156363.77860795899</v>
      </c>
    </row>
    <row r="17" spans="1:8" x14ac:dyDescent="0.25">
      <c r="A17" t="s">
        <v>104</v>
      </c>
      <c r="B17" t="s">
        <v>105</v>
      </c>
      <c r="C17" t="s">
        <v>15</v>
      </c>
      <c r="D17" s="5" t="s">
        <v>105</v>
      </c>
      <c r="E17" s="5" t="s">
        <v>105</v>
      </c>
      <c r="F17" s="5" t="s">
        <v>105</v>
      </c>
      <c r="G17" s="5" t="s">
        <v>105</v>
      </c>
      <c r="H17" s="8" t="s">
        <v>105</v>
      </c>
    </row>
    <row r="18" spans="1:8" x14ac:dyDescent="0.25">
      <c r="A18" t="s">
        <v>326</v>
      </c>
      <c r="B18" t="s">
        <v>105</v>
      </c>
      <c r="C18" t="s">
        <v>327</v>
      </c>
      <c r="D18" s="5" t="s">
        <v>105</v>
      </c>
      <c r="E18" s="5" t="s">
        <v>105</v>
      </c>
      <c r="F18" s="5" t="s">
        <v>105</v>
      </c>
      <c r="G18" s="5" t="s">
        <v>105</v>
      </c>
      <c r="H18" s="8" t="s">
        <v>105</v>
      </c>
    </row>
    <row r="19" spans="1:8" x14ac:dyDescent="0.25">
      <c r="A19" t="s">
        <v>108</v>
      </c>
      <c r="B19" t="s">
        <v>105</v>
      </c>
      <c r="C19" t="s">
        <v>109</v>
      </c>
      <c r="D19" s="5" t="s">
        <v>110</v>
      </c>
      <c r="E19" s="5">
        <f>D20+1</f>
        <v>14</v>
      </c>
      <c r="F19" s="5">
        <f>E20+1</f>
        <v>28</v>
      </c>
      <c r="G19" s="5">
        <f>F20+1</f>
        <v>42</v>
      </c>
      <c r="H19" s="8" t="s">
        <v>111</v>
      </c>
    </row>
    <row r="20" spans="1:8" x14ac:dyDescent="0.25">
      <c r="A20" t="s">
        <v>105</v>
      </c>
      <c r="B20" t="s">
        <v>105</v>
      </c>
      <c r="C20" t="s">
        <v>18</v>
      </c>
      <c r="D20" s="5">
        <f>IF(D19+$C18&lt;50, D19+$C18, 50)</f>
        <v>13</v>
      </c>
      <c r="E20" s="5">
        <f>IF(E19+$C18&lt;50, E19+$C18, 50)</f>
        <v>27</v>
      </c>
      <c r="F20" s="5">
        <f>IF(F19+$C18&lt;50, F19+$C18, 50)</f>
        <v>41</v>
      </c>
      <c r="G20" s="5">
        <f>IF(G19+$C18&lt;50, G19+$C18, 50)</f>
        <v>50</v>
      </c>
      <c r="H20" s="8">
        <f>G20-G19</f>
        <v>8</v>
      </c>
    </row>
    <row r="21" spans="1:8" x14ac:dyDescent="0.25">
      <c r="A21" t="s">
        <v>105</v>
      </c>
      <c r="B21" t="s">
        <v>105</v>
      </c>
      <c r="C21" t="s">
        <v>21</v>
      </c>
      <c r="D21" s="5" t="s">
        <v>328</v>
      </c>
      <c r="E21" s="5" t="s">
        <v>328</v>
      </c>
      <c r="F21" s="5" t="s">
        <v>328</v>
      </c>
      <c r="G21" s="5" t="s">
        <v>110</v>
      </c>
      <c r="H21" s="8" t="s">
        <v>24</v>
      </c>
    </row>
    <row r="22" spans="1:8" ht="17.25" x14ac:dyDescent="0.4">
      <c r="A22" t="s">
        <v>105</v>
      </c>
      <c r="B22" t="s">
        <v>105</v>
      </c>
      <c r="C22" t="s">
        <v>22</v>
      </c>
      <c r="D22" s="5">
        <f>D21/(1+assumptions!$B$1)^D19</f>
        <v>3622.0767839811301</v>
      </c>
      <c r="E22" s="5">
        <f>E21/(1+assumptions!$B$1)^E19</f>
        <v>2394.6194559321657</v>
      </c>
      <c r="F22" s="5">
        <f>F21/(1+assumptions!$B$1)^F19</f>
        <v>1583.1255604764494</v>
      </c>
      <c r="G22" s="5">
        <f>G21/(1+assumptions!$B$1)^G19</f>
        <v>0</v>
      </c>
      <c r="H22" s="19">
        <f>SUM(D22:G22)</f>
        <v>7599.8218003897446</v>
      </c>
    </row>
    <row r="25" spans="1:8" x14ac:dyDescent="0.25">
      <c r="A25" t="s">
        <v>104</v>
      </c>
      <c r="B25" t="s">
        <v>105</v>
      </c>
      <c r="C25" t="s">
        <v>15</v>
      </c>
      <c r="D25" s="5" t="s">
        <v>105</v>
      </c>
      <c r="E25" s="5" t="s">
        <v>105</v>
      </c>
      <c r="F25" s="5" t="s">
        <v>105</v>
      </c>
      <c r="G25" s="5" t="s">
        <v>105</v>
      </c>
      <c r="H25" s="8" t="s">
        <v>105</v>
      </c>
    </row>
    <row r="26" spans="1:8" x14ac:dyDescent="0.25">
      <c r="A26" t="s">
        <v>326</v>
      </c>
      <c r="B26" t="s">
        <v>105</v>
      </c>
      <c r="C26" t="s">
        <v>327</v>
      </c>
      <c r="D26" s="5" t="s">
        <v>105</v>
      </c>
      <c r="E26" s="5" t="s">
        <v>105</v>
      </c>
      <c r="F26" s="5" t="s">
        <v>105</v>
      </c>
      <c r="G26" s="5" t="s">
        <v>105</v>
      </c>
      <c r="H26" s="8" t="s">
        <v>105</v>
      </c>
    </row>
    <row r="27" spans="1:8" x14ac:dyDescent="0.25">
      <c r="A27" t="s">
        <v>122</v>
      </c>
      <c r="B27" t="s">
        <v>105</v>
      </c>
      <c r="C27" t="s">
        <v>109</v>
      </c>
      <c r="D27" s="5" t="s">
        <v>110</v>
      </c>
      <c r="E27" s="5">
        <f>D28+1</f>
        <v>14</v>
      </c>
      <c r="F27" s="5">
        <f>E28+1</f>
        <v>28</v>
      </c>
      <c r="G27" s="5">
        <f>F28+1</f>
        <v>42</v>
      </c>
      <c r="H27" s="8" t="s">
        <v>111</v>
      </c>
    </row>
    <row r="28" spans="1:8" x14ac:dyDescent="0.25">
      <c r="A28" t="s">
        <v>105</v>
      </c>
      <c r="B28" t="s">
        <v>105</v>
      </c>
      <c r="C28" t="s">
        <v>18</v>
      </c>
      <c r="D28" s="5">
        <f>IF(D27+$C26&lt;50, D27+$C26, 50)</f>
        <v>13</v>
      </c>
      <c r="E28" s="5">
        <f>IF(E27+$C26&lt;50, E27+$C26, 50)</f>
        <v>27</v>
      </c>
      <c r="F28" s="5">
        <f>IF(F27+$C26&lt;50, F27+$C26, 50)</f>
        <v>41</v>
      </c>
      <c r="G28" s="5">
        <f>IF(G27+$C26&lt;50, G27+$C26, 50)</f>
        <v>50</v>
      </c>
      <c r="H28" s="8">
        <f>G28-G27</f>
        <v>8</v>
      </c>
    </row>
    <row r="29" spans="1:8" x14ac:dyDescent="0.25">
      <c r="A29" t="s">
        <v>105</v>
      </c>
      <c r="B29" t="s">
        <v>105</v>
      </c>
      <c r="C29" t="s">
        <v>21</v>
      </c>
      <c r="D29" s="21" t="s">
        <v>329</v>
      </c>
      <c r="E29" s="21" t="s">
        <v>329</v>
      </c>
      <c r="F29" s="21" t="s">
        <v>329</v>
      </c>
      <c r="G29" s="21" t="s">
        <v>330</v>
      </c>
      <c r="H29" s="8" t="s">
        <v>24</v>
      </c>
    </row>
    <row r="30" spans="1:8" ht="17.25" x14ac:dyDescent="0.4">
      <c r="A30" t="s">
        <v>105</v>
      </c>
      <c r="B30" t="s">
        <v>105</v>
      </c>
      <c r="C30" t="s">
        <v>22</v>
      </c>
      <c r="D30" s="21">
        <f>D29/(1+assumptions!$B$1)^D27</f>
        <v>17714.304380088499</v>
      </c>
      <c r="E30" s="21">
        <f>E29/(1+assumptions!$B$1)^E27</f>
        <v>11711.242043367265</v>
      </c>
      <c r="F30" s="21">
        <f>F29/(1+assumptions!$B$1)^F27</f>
        <v>7742.51064312173</v>
      </c>
      <c r="G30" s="21">
        <f>G29/(1+assumptions!$B$1)^G27</f>
        <v>2737.2608135047744</v>
      </c>
      <c r="H30" s="19">
        <f>SUM(D30:G30)</f>
        <v>39905.317880082272</v>
      </c>
    </row>
    <row r="33" spans="1:8" x14ac:dyDescent="0.25">
      <c r="A33" t="s">
        <v>104</v>
      </c>
      <c r="B33" t="s">
        <v>105</v>
      </c>
      <c r="C33" t="s">
        <v>15</v>
      </c>
      <c r="D33" s="5" t="s">
        <v>105</v>
      </c>
      <c r="E33" s="5" t="s">
        <v>105</v>
      </c>
      <c r="F33" s="5" t="s">
        <v>105</v>
      </c>
      <c r="G33" s="5" t="s">
        <v>105</v>
      </c>
      <c r="H33" s="8" t="s">
        <v>105</v>
      </c>
    </row>
    <row r="34" spans="1:8" x14ac:dyDescent="0.25">
      <c r="A34" t="s">
        <v>326</v>
      </c>
      <c r="B34" t="s">
        <v>105</v>
      </c>
      <c r="C34" t="s">
        <v>179</v>
      </c>
      <c r="D34" s="5" t="s">
        <v>105</v>
      </c>
      <c r="E34" s="5" t="s">
        <v>105</v>
      </c>
      <c r="F34" s="5" t="s">
        <v>105</v>
      </c>
      <c r="G34" s="5" t="s">
        <v>105</v>
      </c>
      <c r="H34" s="8" t="s">
        <v>105</v>
      </c>
    </row>
    <row r="35" spans="1:8" x14ac:dyDescent="0.25">
      <c r="A35" t="s">
        <v>129</v>
      </c>
      <c r="B35" t="s">
        <v>105</v>
      </c>
      <c r="C35" t="s">
        <v>109</v>
      </c>
      <c r="D35" s="5" t="s">
        <v>110</v>
      </c>
      <c r="E35" s="5">
        <f>D36+1</f>
        <v>16</v>
      </c>
      <c r="F35" s="5">
        <f>E36+1</f>
        <v>32</v>
      </c>
      <c r="G35" s="5">
        <f>F36+1</f>
        <v>48</v>
      </c>
      <c r="H35" s="8" t="s">
        <v>111</v>
      </c>
    </row>
    <row r="36" spans="1:8" x14ac:dyDescent="0.25">
      <c r="A36" t="s">
        <v>105</v>
      </c>
      <c r="B36" t="s">
        <v>105</v>
      </c>
      <c r="C36" t="s">
        <v>18</v>
      </c>
      <c r="D36" s="5">
        <f>IF(D35+$C34&lt;50, D35+$C34, 50)</f>
        <v>15</v>
      </c>
      <c r="E36" s="5">
        <f>IF(E35+$C34&lt;50, E35+$C34, 50)</f>
        <v>31</v>
      </c>
      <c r="F36" s="5">
        <f>IF(F35+$C34&lt;50, F35+$C34, 50)</f>
        <v>47</v>
      </c>
      <c r="G36" s="5">
        <f>IF(G35+$C34&lt;50, G35+$C34, 50)</f>
        <v>50</v>
      </c>
      <c r="H36" s="8">
        <f>G36-G35</f>
        <v>2</v>
      </c>
    </row>
    <row r="37" spans="1:8" x14ac:dyDescent="0.25">
      <c r="A37" t="s">
        <v>105</v>
      </c>
      <c r="B37" t="s">
        <v>105</v>
      </c>
      <c r="C37" t="s">
        <v>21</v>
      </c>
      <c r="D37" s="5" t="s">
        <v>331</v>
      </c>
      <c r="E37" s="5" t="s">
        <v>331</v>
      </c>
      <c r="F37" s="5" t="s">
        <v>331</v>
      </c>
      <c r="G37" s="5" t="s">
        <v>110</v>
      </c>
      <c r="H37" s="8" t="s">
        <v>24</v>
      </c>
    </row>
    <row r="38" spans="1:8" ht="17.25" x14ac:dyDescent="0.4">
      <c r="A38" t="s">
        <v>105</v>
      </c>
      <c r="B38" t="s">
        <v>105</v>
      </c>
      <c r="C38" t="s">
        <v>22</v>
      </c>
      <c r="D38" s="5">
        <f>D37/(1+assumptions!$B$1)^D35</f>
        <v>17089.897637745202</v>
      </c>
      <c r="E38" s="5">
        <f>E37/(1+assumptions!$B$1)^E35</f>
        <v>10649.859202498741</v>
      </c>
      <c r="F38" s="5">
        <f>F37/(1+assumptions!$B$1)^F35</f>
        <v>6636.640162346308</v>
      </c>
      <c r="G38" s="5">
        <f>G37/(1+assumptions!$B$1)^G35</f>
        <v>0</v>
      </c>
      <c r="H38" s="19">
        <f>SUM(D38:G38)</f>
        <v>34376.397002590253</v>
      </c>
    </row>
    <row r="41" spans="1:8" x14ac:dyDescent="0.25">
      <c r="A41" t="s">
        <v>104</v>
      </c>
      <c r="B41" t="s">
        <v>105</v>
      </c>
      <c r="C41" t="s">
        <v>15</v>
      </c>
      <c r="D41" s="5" t="s">
        <v>105</v>
      </c>
      <c r="E41" s="5" t="s">
        <v>105</v>
      </c>
      <c r="F41" s="5" t="s">
        <v>105</v>
      </c>
      <c r="G41" s="5" t="s">
        <v>105</v>
      </c>
      <c r="H41" s="8" t="s">
        <v>105</v>
      </c>
    </row>
    <row r="42" spans="1:8" x14ac:dyDescent="0.25">
      <c r="A42" t="s">
        <v>326</v>
      </c>
      <c r="B42" t="s">
        <v>105</v>
      </c>
      <c r="C42" t="s">
        <v>327</v>
      </c>
      <c r="D42" s="5" t="s">
        <v>105</v>
      </c>
      <c r="E42" s="5" t="s">
        <v>105</v>
      </c>
      <c r="F42" s="5" t="s">
        <v>105</v>
      </c>
      <c r="G42" s="5" t="s">
        <v>105</v>
      </c>
      <c r="H42" s="8" t="s">
        <v>105</v>
      </c>
    </row>
    <row r="43" spans="1:8" x14ac:dyDescent="0.25">
      <c r="A43" t="s">
        <v>137</v>
      </c>
      <c r="B43" t="s">
        <v>105</v>
      </c>
      <c r="C43" t="s">
        <v>109</v>
      </c>
      <c r="D43" s="5" t="s">
        <v>110</v>
      </c>
      <c r="E43" s="5">
        <f>D44+1</f>
        <v>14</v>
      </c>
      <c r="F43" s="5">
        <f>E44+1</f>
        <v>28</v>
      </c>
      <c r="G43" s="5">
        <f>F44+1</f>
        <v>42</v>
      </c>
      <c r="H43" s="8" t="s">
        <v>111</v>
      </c>
    </row>
    <row r="44" spans="1:8" x14ac:dyDescent="0.25">
      <c r="A44" t="s">
        <v>105</v>
      </c>
      <c r="B44" t="s">
        <v>105</v>
      </c>
      <c r="C44" t="s">
        <v>18</v>
      </c>
      <c r="D44" s="5">
        <f>IF(D43+$C42&lt;50, D43+$C42, 50)</f>
        <v>13</v>
      </c>
      <c r="E44" s="5">
        <f>IF(E43+$C42&lt;50, E43+$C42, 50)</f>
        <v>27</v>
      </c>
      <c r="F44" s="5">
        <f>IF(F43+$C42&lt;50, F43+$C42, 50)</f>
        <v>41</v>
      </c>
      <c r="G44" s="5">
        <f>IF(G43+$C42&lt;50, G43+$C42, 50)</f>
        <v>50</v>
      </c>
      <c r="H44" s="8">
        <f>G44-G43</f>
        <v>8</v>
      </c>
    </row>
    <row r="45" spans="1:8" x14ac:dyDescent="0.25">
      <c r="A45" t="s">
        <v>105</v>
      </c>
      <c r="B45" t="s">
        <v>105</v>
      </c>
      <c r="C45" t="s">
        <v>21</v>
      </c>
      <c r="D45" s="5" t="s">
        <v>332</v>
      </c>
      <c r="E45" s="5" t="s">
        <v>332</v>
      </c>
      <c r="F45" s="5" t="s">
        <v>332</v>
      </c>
      <c r="G45" s="5" t="s">
        <v>110</v>
      </c>
      <c r="H45" s="8" t="s">
        <v>24</v>
      </c>
    </row>
    <row r="46" spans="1:8" ht="17.25" x14ac:dyDescent="0.4">
      <c r="A46" t="s">
        <v>105</v>
      </c>
      <c r="B46" t="s">
        <v>105</v>
      </c>
      <c r="C46" t="s">
        <v>22</v>
      </c>
      <c r="D46" s="5">
        <f>D45/(1+assumptions!$B$1)^D43</f>
        <v>-710.52644156939198</v>
      </c>
      <c r="E46" s="5">
        <f>E45/(1+assumptions!$B$1)^E43</f>
        <v>-469.7416820264678</v>
      </c>
      <c r="F46" s="5">
        <f>F45/(1+assumptions!$B$1)^F43</f>
        <v>-310.55459012288594</v>
      </c>
      <c r="G46" s="5">
        <f>G45/(1+assumptions!$B$1)^G43</f>
        <v>0</v>
      </c>
      <c r="H46" s="19">
        <f>SUM(D46:G46)</f>
        <v>-1490.8227137187457</v>
      </c>
    </row>
  </sheetData>
  <mergeCells count="2">
    <mergeCell ref="B1:B2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13" sqref="F13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9.5703125" customWidth="1"/>
    <col min="8" max="8" width="27.140625" bestFit="1" customWidth="1"/>
  </cols>
  <sheetData>
    <row r="1" spans="1:8" x14ac:dyDescent="0.25">
      <c r="A1" s="2" t="s">
        <v>25</v>
      </c>
      <c r="B1" s="17" t="s">
        <v>17</v>
      </c>
      <c r="C1" s="6" t="s">
        <v>15</v>
      </c>
    </row>
    <row r="2" spans="1:8" x14ac:dyDescent="0.25">
      <c r="A2" s="2" t="s">
        <v>11</v>
      </c>
      <c r="B2" s="17"/>
      <c r="C2" s="7">
        <v>13</v>
      </c>
    </row>
    <row r="3" spans="1:8" x14ac:dyDescent="0.25">
      <c r="C3" s="2" t="s">
        <v>19</v>
      </c>
      <c r="D3">
        <v>0</v>
      </c>
      <c r="E3">
        <f>D4+1</f>
        <v>14</v>
      </c>
      <c r="F3">
        <f>E4+1</f>
        <v>28</v>
      </c>
      <c r="G3">
        <f t="shared" ref="G3" si="0">F4+1</f>
        <v>42</v>
      </c>
      <c r="H3" s="8" t="s">
        <v>23</v>
      </c>
    </row>
    <row r="4" spans="1:8" x14ac:dyDescent="0.25">
      <c r="A4" s="2"/>
      <c r="C4" s="2" t="s">
        <v>18</v>
      </c>
      <c r="D4">
        <f>IF(D3+$C$2&lt;50, D3+$C$2, 50)</f>
        <v>13</v>
      </c>
      <c r="E4">
        <f>IF(E3+$C$2&lt;50, E3+$C$2, 50)</f>
        <v>27</v>
      </c>
      <c r="F4">
        <f>IF(F3+$C$2&lt;50, F3+$C$2, 50)</f>
        <v>41</v>
      </c>
      <c r="G4">
        <f t="shared" ref="G4" si="1">IF(G3+$C$2&lt;50, G3+$C$2, 50)</f>
        <v>50</v>
      </c>
      <c r="H4" s="8">
        <f>G4-G3</f>
        <v>8</v>
      </c>
    </row>
    <row r="5" spans="1:8" x14ac:dyDescent="0.25">
      <c r="A5" s="10"/>
      <c r="C5" s="2" t="s">
        <v>21</v>
      </c>
      <c r="D5" s="11">
        <v>27700.239603612503</v>
      </c>
      <c r="E5" s="11">
        <v>27700.239603612503</v>
      </c>
      <c r="F5" s="11">
        <v>27700.239603612503</v>
      </c>
      <c r="G5" s="11">
        <v>26453.297030382571</v>
      </c>
      <c r="H5" s="4" t="s">
        <v>24</v>
      </c>
    </row>
    <row r="6" spans="1:8" ht="17.25" x14ac:dyDescent="0.4">
      <c r="C6" s="2" t="s">
        <v>22</v>
      </c>
      <c r="D6" s="11">
        <f>D5/(1+assumptions!$B$1)^D3</f>
        <v>27700.239603612503</v>
      </c>
      <c r="E6" s="11">
        <f>E5/(1+assumptions!$B$1)^E3</f>
        <v>18313.121627390316</v>
      </c>
      <c r="F6" s="11">
        <f>F5/(1+assumptions!$B$1)^F3</f>
        <v>12107.13078798979</v>
      </c>
      <c r="G6" s="11">
        <f>G5/(1+assumptions!$B$1)^G3</f>
        <v>7643.9241829439216</v>
      </c>
      <c r="H6" s="9">
        <f>SUM(D6:G6)</f>
        <v>65764.416201936532</v>
      </c>
    </row>
    <row r="9" spans="1:8" x14ac:dyDescent="0.25">
      <c r="A9" s="2" t="s">
        <v>25</v>
      </c>
      <c r="B9" s="17" t="s">
        <v>17</v>
      </c>
      <c r="C9" s="6" t="s">
        <v>15</v>
      </c>
    </row>
    <row r="10" spans="1:8" x14ac:dyDescent="0.25">
      <c r="A10" s="2" t="s">
        <v>11</v>
      </c>
      <c r="B10" s="17"/>
      <c r="C10" s="7">
        <v>16</v>
      </c>
    </row>
    <row r="11" spans="1:8" x14ac:dyDescent="0.25">
      <c r="A11" s="2" t="s">
        <v>91</v>
      </c>
      <c r="C11" s="2" t="s">
        <v>19</v>
      </c>
      <c r="D11">
        <v>0</v>
      </c>
      <c r="E11">
        <f>D12+1</f>
        <v>17</v>
      </c>
      <c r="F11">
        <f>E12+1</f>
        <v>34</v>
      </c>
      <c r="H11" s="8" t="s">
        <v>23</v>
      </c>
    </row>
    <row r="12" spans="1:8" x14ac:dyDescent="0.25">
      <c r="A12" s="2"/>
      <c r="C12" s="2" t="s">
        <v>18</v>
      </c>
      <c r="D12">
        <f>IF(D11+$C10&lt;50, D11+$C10, 50)</f>
        <v>16</v>
      </c>
      <c r="E12">
        <f>IF(E11+$C10&lt;50, E11+$C10, 50)</f>
        <v>33</v>
      </c>
      <c r="F12">
        <f t="shared" ref="F12" si="2">IF(F11+$C10&lt;50, F11+$C10, 50)</f>
        <v>50</v>
      </c>
      <c r="H12" s="8">
        <f>F12-F11</f>
        <v>16</v>
      </c>
    </row>
    <row r="13" spans="1:8" x14ac:dyDescent="0.25">
      <c r="A13" s="10"/>
      <c r="C13" s="2" t="s">
        <v>21</v>
      </c>
      <c r="D13">
        <v>75878.080000000002</v>
      </c>
      <c r="E13">
        <v>75878.080000000002</v>
      </c>
      <c r="F13">
        <v>75878.080000000002</v>
      </c>
      <c r="H13" s="4" t="s">
        <v>24</v>
      </c>
    </row>
    <row r="14" spans="1:8" ht="17.25" x14ac:dyDescent="0.4">
      <c r="C14" s="2" t="s">
        <v>22</v>
      </c>
      <c r="D14">
        <f>D13/(1+assumptions!$B$1)^D11</f>
        <v>75878.080000000002</v>
      </c>
      <c r="E14">
        <f>E13/(1+assumptions!$B$1)^E11</f>
        <v>45907.486279125224</v>
      </c>
      <c r="F14">
        <f>F13/(1+assumptions!$B$1)^F11</f>
        <v>27774.784186263943</v>
      </c>
      <c r="H14" s="9">
        <f>SUM(D14:G14)</f>
        <v>149560.35046538917</v>
      </c>
    </row>
  </sheetData>
  <mergeCells count="2">
    <mergeCell ref="B1:B2"/>
    <mergeCell ref="B9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37" zoomScale="85" zoomScaleNormal="85" workbookViewId="0">
      <selection activeCell="J39" sqref="J39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0" style="5" customWidth="1"/>
    <col min="8" max="8" width="27.140625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28</v>
      </c>
      <c r="B2" s="17"/>
      <c r="C2" s="7">
        <v>21</v>
      </c>
    </row>
    <row r="3" spans="1:8" x14ac:dyDescent="0.25">
      <c r="C3" s="2" t="s">
        <v>19</v>
      </c>
      <c r="D3" s="5">
        <v>0</v>
      </c>
      <c r="E3" s="5">
        <f>D4+1</f>
        <v>22</v>
      </c>
      <c r="F3" s="5">
        <f>E4+1</f>
        <v>44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21</v>
      </c>
      <c r="E4" s="5">
        <f t="shared" ref="E4:F4" si="0">IF(E3+$C2&lt;50, E3+$C2, 50)</f>
        <v>43</v>
      </c>
      <c r="F4" s="5">
        <f t="shared" si="0"/>
        <v>50</v>
      </c>
      <c r="H4" s="8">
        <f>F4-F3</f>
        <v>6</v>
      </c>
    </row>
    <row r="5" spans="1:8" x14ac:dyDescent="0.25">
      <c r="A5" s="10"/>
      <c r="C5" s="2" t="s">
        <v>21</v>
      </c>
      <c r="D5" s="21">
        <v>66444.231008548697</v>
      </c>
      <c r="E5" s="21">
        <v>66444.231008548697</v>
      </c>
      <c r="F5" s="21">
        <v>17654.214143724086</v>
      </c>
      <c r="H5" s="4" t="s">
        <v>24</v>
      </c>
    </row>
    <row r="6" spans="1:8" ht="17.25" x14ac:dyDescent="0.4">
      <c r="C6" s="2" t="s">
        <v>22</v>
      </c>
      <c r="D6" s="21">
        <f>D5/(1+assumptions!$B$1)^D3</f>
        <v>66444.231008548697</v>
      </c>
      <c r="E6" s="21">
        <f>E5/(1+assumptions!$B$1)^E3</f>
        <v>34676.745890271719</v>
      </c>
      <c r="F6" s="21">
        <f>F5/(1+assumptions!$B$1)^F3</f>
        <v>4808.5097745652602</v>
      </c>
      <c r="H6" s="9">
        <f>SUM(D6:F6)</f>
        <v>105929.48667338568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56</v>
      </c>
      <c r="B10" s="17"/>
      <c r="C10" s="7">
        <v>15</v>
      </c>
    </row>
    <row r="11" spans="1:8" x14ac:dyDescent="0.25">
      <c r="A11" s="13" t="s">
        <v>57</v>
      </c>
      <c r="C11" s="2" t="s">
        <v>19</v>
      </c>
      <c r="D11" s="5">
        <v>0</v>
      </c>
      <c r="E11" s="5">
        <f>D12+1</f>
        <v>16</v>
      </c>
      <c r="F11" s="5">
        <f>E12+1</f>
        <v>32</v>
      </c>
      <c r="G11" s="5">
        <f>F12+1</f>
        <v>48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15</v>
      </c>
      <c r="E12" s="5">
        <f t="shared" ref="E12" si="1">IF(E11+$C10&lt;50, E11+$C10, 50)</f>
        <v>31</v>
      </c>
      <c r="F12" s="5">
        <f>IF(F11+$C10&lt;50, F11+$C10, 50)</f>
        <v>47</v>
      </c>
      <c r="G12" s="5">
        <f>IF(G11+$C10&lt;50, G11+$C10, 50)</f>
        <v>50</v>
      </c>
      <c r="H12" s="8">
        <f>G12-G11</f>
        <v>2</v>
      </c>
    </row>
    <row r="13" spans="1:8" x14ac:dyDescent="0.25">
      <c r="A13" s="10"/>
      <c r="C13" s="2" t="s">
        <v>21</v>
      </c>
      <c r="D13" s="21">
        <v>43900.978341083952</v>
      </c>
      <c r="E13" s="21">
        <v>43900.978341083952</v>
      </c>
      <c r="F13" s="21">
        <v>43900.978341083952</v>
      </c>
      <c r="G13" s="21">
        <v>-7124.0950192192977</v>
      </c>
      <c r="H13" s="4" t="s">
        <v>24</v>
      </c>
    </row>
    <row r="14" spans="1:8" ht="17.25" x14ac:dyDescent="0.4">
      <c r="C14" s="2" t="s">
        <v>22</v>
      </c>
      <c r="D14" s="21">
        <f>D13/(1+assumptions!$B$1)^D11</f>
        <v>43900.978341083952</v>
      </c>
      <c r="E14" s="21">
        <f>E13/(1+assumptions!$B$1)^E11</f>
        <v>27357.638301581821</v>
      </c>
      <c r="F14" s="21">
        <f>F13/(1+assumptions!$B$1)^F11</f>
        <v>17048.37572468771</v>
      </c>
      <c r="G14" s="21">
        <f>G13/(1+assumptions!$B$1)^G11</f>
        <v>-1724.0224524974567</v>
      </c>
      <c r="H14" s="9">
        <f>SUM(D14:G14)</f>
        <v>86582.969914856018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58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 t="shared" ref="E20" si="2"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98034.602238236243</v>
      </c>
      <c r="E21" s="21">
        <v>95302.522941350908</v>
      </c>
      <c r="F21" s="21"/>
      <c r="H21" s="4" t="s">
        <v>24</v>
      </c>
    </row>
    <row r="22" spans="1:8" ht="17.25" x14ac:dyDescent="0.4">
      <c r="C22" s="2" t="s">
        <v>22</v>
      </c>
      <c r="D22" s="21">
        <f>D21/(1+assumptions!$B$1)^D19</f>
        <v>98034.602238236243</v>
      </c>
      <c r="E22" s="21">
        <f>E21/(1+assumptions!$B$1)^E19</f>
        <v>44191.277399491526</v>
      </c>
      <c r="F22" s="21"/>
      <c r="H22" s="9">
        <f>SUM(D22:F22)</f>
        <v>142225.87963772778</v>
      </c>
    </row>
    <row r="23" spans="1:8" x14ac:dyDescent="0.25">
      <c r="A23" s="14"/>
      <c r="B23" s="14"/>
      <c r="C23" s="14"/>
      <c r="D23" s="25"/>
      <c r="E23" s="25"/>
      <c r="F23" s="25"/>
      <c r="G23" s="25"/>
      <c r="H23" s="14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28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172318.23</v>
      </c>
      <c r="E29" s="5">
        <v>171237.02</v>
      </c>
      <c r="H29" s="4" t="s">
        <v>24</v>
      </c>
    </row>
    <row r="30" spans="1:8" ht="17.25" x14ac:dyDescent="0.4">
      <c r="C30" s="2" t="s">
        <v>22</v>
      </c>
      <c r="D30" s="5">
        <f>D29/(1+assumptions!$B$1)^D27</f>
        <v>172318.23</v>
      </c>
      <c r="E30" s="5">
        <f>E29/(1+assumptions!$B$1)^E27</f>
        <v>79401.703316281739</v>
      </c>
      <c r="H30" s="9">
        <f>SUM(D30:G30)</f>
        <v>251719.93331628176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56</v>
      </c>
      <c r="B34" s="17"/>
      <c r="C34" s="7">
        <v>19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20</v>
      </c>
      <c r="F35" s="5">
        <f>E36+1</f>
        <v>40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19</v>
      </c>
      <c r="E36" s="5">
        <f>IF(E35+$C34&lt;50, E35+$C34, 50)</f>
        <v>39</v>
      </c>
      <c r="F36" s="5">
        <f t="shared" ref="F36" si="3">IF(F35+$C34&lt;50, F35+$C34, 50)</f>
        <v>50</v>
      </c>
      <c r="H36" s="8">
        <f>F36-F35</f>
        <v>10</v>
      </c>
    </row>
    <row r="37" spans="1:8" x14ac:dyDescent="0.25">
      <c r="A37" s="10"/>
      <c r="C37" s="2" t="s">
        <v>21</v>
      </c>
      <c r="D37" s="5">
        <v>112482.18</v>
      </c>
      <c r="E37" s="5">
        <v>112482.18</v>
      </c>
      <c r="F37" s="5">
        <v>68783.75</v>
      </c>
      <c r="H37" s="4" t="s">
        <v>24</v>
      </c>
    </row>
    <row r="38" spans="1:8" ht="17.25" x14ac:dyDescent="0.4">
      <c r="C38" s="2" t="s">
        <v>22</v>
      </c>
      <c r="D38" s="5">
        <f>D37/(1+assumptions!$B$1)^D35</f>
        <v>112482.18</v>
      </c>
      <c r="E38" s="5">
        <f>E37/(1+assumptions!$B$1)^E35</f>
        <v>62278.65584402308</v>
      </c>
      <c r="F38" s="5">
        <f>F37/(1+assumptions!$B$1)^F35</f>
        <v>21086.129096575336</v>
      </c>
      <c r="H38" s="9">
        <f>SUM(D38:G38)</f>
        <v>195846.96494059841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58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215489.9</v>
      </c>
      <c r="E45" s="5">
        <v>208216.8</v>
      </c>
      <c r="H45" s="4" t="s">
        <v>24</v>
      </c>
    </row>
    <row r="46" spans="1:8" ht="17.25" x14ac:dyDescent="0.4">
      <c r="C46" s="2" t="s">
        <v>22</v>
      </c>
      <c r="D46" s="5">
        <f>D45/(1+assumptions!$B$1)^D43</f>
        <v>215489.9</v>
      </c>
      <c r="E46" s="5">
        <f>E45/(1+assumptions!$B$1)^E43</f>
        <v>96549.032324117594</v>
      </c>
      <c r="H46" s="9">
        <f>SUM(D46:G46)</f>
        <v>312038.93232411757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t="s">
        <v>105</v>
      </c>
    </row>
    <row r="50" spans="1:8" x14ac:dyDescent="0.25">
      <c r="A50" t="s">
        <v>106</v>
      </c>
      <c r="B50" t="s">
        <v>105</v>
      </c>
      <c r="C50" t="s">
        <v>107</v>
      </c>
      <c r="D50" s="5" t="s">
        <v>105</v>
      </c>
      <c r="E50" s="5" t="s">
        <v>105</v>
      </c>
      <c r="F50" s="5" t="s">
        <v>105</v>
      </c>
      <c r="G50" s="5" t="s">
        <v>105</v>
      </c>
      <c r="H50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25</v>
      </c>
      <c r="F51" s="5" t="s">
        <v>105</v>
      </c>
      <c r="G51" s="5" t="s">
        <v>105</v>
      </c>
      <c r="H51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24</v>
      </c>
      <c r="E52" s="5">
        <f>IF(E51+$C50, E51+$C50, 50)</f>
        <v>49</v>
      </c>
      <c r="F52" s="5" t="s">
        <v>105</v>
      </c>
      <c r="G52" s="5" t="s">
        <v>105</v>
      </c>
      <c r="H52">
        <f>E52-E51</f>
        <v>24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112</v>
      </c>
      <c r="E53" s="5" t="s">
        <v>113</v>
      </c>
      <c r="F53" s="5" t="s">
        <v>105</v>
      </c>
      <c r="G53" s="5" t="s">
        <v>105</v>
      </c>
      <c r="H53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20310.664356730998</v>
      </c>
      <c r="E54" s="5">
        <f>E53/(1+assumptions!$B$1)^E51</f>
        <v>9520.5908559474537</v>
      </c>
      <c r="F54" s="5" t="s">
        <v>105</v>
      </c>
      <c r="G54" s="5" t="s">
        <v>105</v>
      </c>
      <c r="H54" s="26">
        <f>SUM(D54:G54)</f>
        <v>29831.25521267845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t="s">
        <v>105</v>
      </c>
    </row>
    <row r="58" spans="1:8" x14ac:dyDescent="0.25">
      <c r="A58" t="s">
        <v>114</v>
      </c>
      <c r="B58" t="s">
        <v>105</v>
      </c>
      <c r="C58" t="s">
        <v>115</v>
      </c>
      <c r="D58" s="5" t="s">
        <v>105</v>
      </c>
      <c r="E58" s="5" t="s">
        <v>105</v>
      </c>
      <c r="F58" s="5" t="s">
        <v>105</v>
      </c>
      <c r="G58" s="5" t="s">
        <v>105</v>
      </c>
      <c r="H5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18</v>
      </c>
      <c r="F59" s="5">
        <f>E60+1</f>
        <v>36</v>
      </c>
      <c r="G59" s="5" t="s">
        <v>105</v>
      </c>
      <c r="H59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17</v>
      </c>
      <c r="E60" s="5">
        <f>IF(E59+$C58, E59+$C58, 50)</f>
        <v>35</v>
      </c>
      <c r="F60" s="5">
        <f>IF(F59+$C58&lt;50, F59+$C58, 50)</f>
        <v>50</v>
      </c>
      <c r="G60" s="5" t="s">
        <v>105</v>
      </c>
      <c r="H60">
        <f>F60-F59</f>
        <v>14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116</v>
      </c>
      <c r="E61" s="5" t="s">
        <v>116</v>
      </c>
      <c r="F61" s="5" t="s">
        <v>117</v>
      </c>
      <c r="G61" s="5" t="s">
        <v>105</v>
      </c>
      <c r="H61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9496.7645357393103</v>
      </c>
      <c r="E62" s="5">
        <f>E61/(1+assumptions!$B$1)^E59</f>
        <v>5578.3482780948216</v>
      </c>
      <c r="F62" s="5">
        <f>F61/(1+assumptions!$B$1)^F59</f>
        <v>3244.3846932639913</v>
      </c>
      <c r="G62" s="5" t="s">
        <v>105</v>
      </c>
      <c r="H62" s="26">
        <f>SUM(D62:G62)</f>
        <v>18319.497507098124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t="s">
        <v>105</v>
      </c>
    </row>
    <row r="66" spans="1:8" x14ac:dyDescent="0.25">
      <c r="A66" t="s">
        <v>118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IF(E67+$C66&lt;50, E67+$C66, 50)</f>
        <v>50</v>
      </c>
      <c r="F68" s="5" t="s">
        <v>105</v>
      </c>
      <c r="G68" s="5" t="s">
        <v>105</v>
      </c>
      <c r="H6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120</v>
      </c>
      <c r="E69" s="5" t="s">
        <v>121</v>
      </c>
      <c r="F69" s="5" t="s">
        <v>105</v>
      </c>
      <c r="G69" s="5" t="s">
        <v>105</v>
      </c>
      <c r="H69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31774.005878385298</v>
      </c>
      <c r="E70" s="5">
        <f>E69/(1+assumptions!$B$1)^E67</f>
        <v>14120.670597274337</v>
      </c>
      <c r="F70" s="5" t="s">
        <v>105</v>
      </c>
      <c r="G70" s="5" t="s">
        <v>105</v>
      </c>
      <c r="H70" s="26">
        <f>SUM(D70:G70)</f>
        <v>45894.676475659639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t="s">
        <v>105</v>
      </c>
    </row>
    <row r="74" spans="1:8" x14ac:dyDescent="0.25">
      <c r="A74" t="s">
        <v>106</v>
      </c>
      <c r="B74" t="s">
        <v>105</v>
      </c>
      <c r="C74" t="s">
        <v>107</v>
      </c>
      <c r="D74" s="5" t="s">
        <v>105</v>
      </c>
      <c r="E74" s="5" t="s">
        <v>105</v>
      </c>
      <c r="F74" s="5" t="s">
        <v>105</v>
      </c>
      <c r="G74" s="5" t="s">
        <v>105</v>
      </c>
      <c r="H74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25</v>
      </c>
      <c r="F75" s="5" t="s">
        <v>105</v>
      </c>
      <c r="G75" s="5" t="s">
        <v>105</v>
      </c>
      <c r="H75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24</v>
      </c>
      <c r="E76" s="5">
        <f>IF(E75+$C74, E75+$C74, 50)</f>
        <v>49</v>
      </c>
      <c r="F76" s="5" t="s">
        <v>105</v>
      </c>
      <c r="G76" s="5" t="s">
        <v>105</v>
      </c>
      <c r="H76">
        <f>E76-E75</f>
        <v>24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123</v>
      </c>
      <c r="E77" s="5" t="s">
        <v>124</v>
      </c>
      <c r="F77" s="5" t="s">
        <v>105</v>
      </c>
      <c r="G77" s="5" t="s">
        <v>105</v>
      </c>
      <c r="H77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45846.8786462071</v>
      </c>
      <c r="E78" s="5">
        <f>E77/(1+assumptions!$B$1)^E75</f>
        <v>21759.100152822746</v>
      </c>
      <c r="F78" s="5" t="s">
        <v>105</v>
      </c>
      <c r="G78" s="5" t="s">
        <v>105</v>
      </c>
      <c r="H78" s="26">
        <f>SUM(D78:G78)</f>
        <v>67605.97879902985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t="s">
        <v>105</v>
      </c>
    </row>
    <row r="82" spans="1:8" x14ac:dyDescent="0.25">
      <c r="A82" t="s">
        <v>114</v>
      </c>
      <c r="B82" t="s">
        <v>105</v>
      </c>
      <c r="C82" t="s">
        <v>115</v>
      </c>
      <c r="D82" s="5" t="s">
        <v>105</v>
      </c>
      <c r="E82" s="5" t="s">
        <v>105</v>
      </c>
      <c r="F82" s="5" t="s">
        <v>105</v>
      </c>
      <c r="G82" s="5" t="s">
        <v>105</v>
      </c>
      <c r="H82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18</v>
      </c>
      <c r="F83" s="5">
        <f>E84+1</f>
        <v>36</v>
      </c>
      <c r="G83" s="5" t="s">
        <v>105</v>
      </c>
      <c r="H83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17</v>
      </c>
      <c r="E84" s="5">
        <f>IF(E83+$C82, E83+$C82, 50)</f>
        <v>35</v>
      </c>
      <c r="F84" s="5">
        <f>IF(F83+$C82&lt;50, F83+$C82, 50)</f>
        <v>50</v>
      </c>
      <c r="G84" s="5" t="s">
        <v>105</v>
      </c>
      <c r="H84">
        <f>F84-F83</f>
        <v>14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125</v>
      </c>
      <c r="E85" s="5" t="s">
        <v>125</v>
      </c>
      <c r="F85" s="5" t="s">
        <v>126</v>
      </c>
      <c r="G85" s="5" t="s">
        <v>105</v>
      </c>
      <c r="H85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27792.109349974598</v>
      </c>
      <c r="E86" s="5">
        <f>E85/(1+assumptions!$B$1)^E83</f>
        <v>16324.935166457151</v>
      </c>
      <c r="F86" s="5">
        <f>F85/(1+assumptions!$B$1)^F83</f>
        <v>9180.430300588303</v>
      </c>
      <c r="G86" s="5" t="s">
        <v>105</v>
      </c>
      <c r="H86" s="26">
        <f>SUM(D86:G86)</f>
        <v>53297.474817020055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t="s">
        <v>105</v>
      </c>
    </row>
    <row r="90" spans="1:8" x14ac:dyDescent="0.25">
      <c r="A90" t="s">
        <v>118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127</v>
      </c>
      <c r="E93" s="5" t="s">
        <v>128</v>
      </c>
      <c r="F93" s="5" t="s">
        <v>105</v>
      </c>
      <c r="G93" s="5" t="s">
        <v>105</v>
      </c>
      <c r="H93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63017.2886720323</v>
      </c>
      <c r="E94" s="5">
        <f>E93/(1+assumptions!$B$1)^E91</f>
        <v>28193.209790455479</v>
      </c>
      <c r="F94" s="5" t="s">
        <v>105</v>
      </c>
      <c r="G94" s="5" t="s">
        <v>105</v>
      </c>
      <c r="H94" s="26">
        <f>SUM(D94:G94)</f>
        <v>91210.498462487783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t="s">
        <v>105</v>
      </c>
    </row>
    <row r="98" spans="1:8" x14ac:dyDescent="0.25">
      <c r="A98" t="s">
        <v>106</v>
      </c>
      <c r="B98" t="s">
        <v>105</v>
      </c>
      <c r="C98" t="s">
        <v>119</v>
      </c>
      <c r="D98" s="5" t="s">
        <v>105</v>
      </c>
      <c r="E98" s="5" t="s">
        <v>105</v>
      </c>
      <c r="F98" s="5" t="s">
        <v>105</v>
      </c>
      <c r="G98" s="5" t="s">
        <v>105</v>
      </c>
      <c r="H9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26</v>
      </c>
      <c r="F99" s="5" t="s">
        <v>105</v>
      </c>
      <c r="G99" s="5" t="s">
        <v>105</v>
      </c>
      <c r="H99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25</v>
      </c>
      <c r="E100" s="5">
        <f>IF(E99+$C98&lt;50, E99+$C98, 50)</f>
        <v>50</v>
      </c>
      <c r="F100" s="5" t="s">
        <v>105</v>
      </c>
      <c r="G100" s="5" t="s">
        <v>105</v>
      </c>
      <c r="H100">
        <f>E100-E99</f>
        <v>24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130</v>
      </c>
      <c r="E101" s="5" t="s">
        <v>131</v>
      </c>
      <c r="F101" s="5" t="s">
        <v>105</v>
      </c>
      <c r="G101" s="5" t="s">
        <v>105</v>
      </c>
      <c r="H101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53352.552506138003</v>
      </c>
      <c r="E102" s="5">
        <f>E101/(1+assumptions!$B$1)^E99</f>
        <v>24603.459490480607</v>
      </c>
      <c r="F102" s="5" t="s">
        <v>105</v>
      </c>
      <c r="G102" s="5" t="s">
        <v>105</v>
      </c>
      <c r="H102" s="26">
        <f>SUM(D102:G102)</f>
        <v>77956.011996618618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t="s">
        <v>105</v>
      </c>
    </row>
    <row r="106" spans="1:8" x14ac:dyDescent="0.25">
      <c r="A106" t="s">
        <v>114</v>
      </c>
      <c r="B106" t="s">
        <v>105</v>
      </c>
      <c r="C106" t="s">
        <v>132</v>
      </c>
      <c r="D106" s="5" t="s">
        <v>105</v>
      </c>
      <c r="E106" s="5" t="s">
        <v>105</v>
      </c>
      <c r="F106" s="5" t="s">
        <v>105</v>
      </c>
      <c r="G106" s="5" t="s">
        <v>105</v>
      </c>
      <c r="H106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20</v>
      </c>
      <c r="F107" s="5">
        <f>E108+1</f>
        <v>40</v>
      </c>
      <c r="G107" s="5" t="s">
        <v>105</v>
      </c>
      <c r="H107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19</v>
      </c>
      <c r="E108" s="5">
        <f>IF(E107+$C106, E107+$C106, 50)</f>
        <v>39</v>
      </c>
      <c r="F108" s="5">
        <f>IF(F107+$C106&lt;50, F107+$C106, 50)</f>
        <v>50</v>
      </c>
      <c r="G108" s="5" t="s">
        <v>105</v>
      </c>
      <c r="H108">
        <f>F108-F107</f>
        <v>10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133</v>
      </c>
      <c r="E109" s="5" t="s">
        <v>133</v>
      </c>
      <c r="F109" s="5" t="s">
        <v>134</v>
      </c>
      <c r="G109" s="5" t="s">
        <v>105</v>
      </c>
      <c r="H109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30297.973150594102</v>
      </c>
      <c r="E110" s="5">
        <f>E109/(1+assumptions!$B$1)^E107</f>
        <v>16775.253134472518</v>
      </c>
      <c r="F110" s="5">
        <f>F109/(1+assumptions!$B$1)^F107</f>
        <v>4442.8111853290329</v>
      </c>
      <c r="G110" s="5" t="s">
        <v>105</v>
      </c>
      <c r="H110" s="26">
        <f>SUM(D110:G110)</f>
        <v>51516.037470395648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t="s">
        <v>105</v>
      </c>
    </row>
    <row r="114" spans="1:8" x14ac:dyDescent="0.25">
      <c r="A114" t="s">
        <v>118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135</v>
      </c>
      <c r="E117" s="5" t="s">
        <v>136</v>
      </c>
      <c r="F117" s="5" t="s">
        <v>105</v>
      </c>
      <c r="G117" s="5" t="s">
        <v>105</v>
      </c>
      <c r="H117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70639.8808972478</v>
      </c>
      <c r="E118" s="5">
        <f>E117/(1+assumptions!$B$1)^E115</f>
        <v>31469.296495629238</v>
      </c>
      <c r="F118" s="5" t="s">
        <v>105</v>
      </c>
      <c r="G118" s="5" t="s">
        <v>105</v>
      </c>
      <c r="H118" s="26">
        <f>SUM(D118:G118)</f>
        <v>102109.17739287704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t="s">
        <v>105</v>
      </c>
    </row>
    <row r="122" spans="1:8" x14ac:dyDescent="0.25">
      <c r="A122" t="s">
        <v>106</v>
      </c>
      <c r="B122" t="s">
        <v>105</v>
      </c>
      <c r="C122" t="s">
        <v>107</v>
      </c>
      <c r="D122" s="5" t="s">
        <v>105</v>
      </c>
      <c r="E122" s="5" t="s">
        <v>105</v>
      </c>
      <c r="F122" s="5" t="s">
        <v>105</v>
      </c>
      <c r="G122" s="5" t="s">
        <v>105</v>
      </c>
      <c r="H122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25</v>
      </c>
      <c r="F123" s="5" t="s">
        <v>105</v>
      </c>
      <c r="G123" s="5" t="s">
        <v>105</v>
      </c>
      <c r="H123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24</v>
      </c>
      <c r="E124" s="5">
        <f>IF(E123+$C122, E123+$C122, 50)</f>
        <v>49</v>
      </c>
      <c r="F124" s="5" t="s">
        <v>105</v>
      </c>
      <c r="G124" s="5" t="s">
        <v>105</v>
      </c>
      <c r="H124">
        <f>E124-E123</f>
        <v>24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138</v>
      </c>
      <c r="E125" s="5" t="s">
        <v>139</v>
      </c>
      <c r="F125" s="5" t="s">
        <v>105</v>
      </c>
      <c r="G125" s="5" t="s">
        <v>105</v>
      </c>
      <c r="H125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30651.1096482674</v>
      </c>
      <c r="E126" s="5">
        <f>E125/(1+assumptions!$B$1)^E123</f>
        <v>14340.717119235573</v>
      </c>
      <c r="F126" s="5" t="s">
        <v>105</v>
      </c>
      <c r="G126" s="5" t="s">
        <v>105</v>
      </c>
      <c r="H126" s="26">
        <f>SUM(D126:G126)</f>
        <v>44991.826767502971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t="s">
        <v>105</v>
      </c>
    </row>
    <row r="130" spans="1:8" x14ac:dyDescent="0.25">
      <c r="A130" t="s">
        <v>114</v>
      </c>
      <c r="B130" t="s">
        <v>105</v>
      </c>
      <c r="C130" t="s">
        <v>115</v>
      </c>
      <c r="D130" s="5" t="s">
        <v>105</v>
      </c>
      <c r="E130" s="5" t="s">
        <v>105</v>
      </c>
      <c r="F130" s="5" t="s">
        <v>105</v>
      </c>
      <c r="G130" s="5" t="s">
        <v>105</v>
      </c>
      <c r="H130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18</v>
      </c>
      <c r="F131" s="5">
        <f>E132+1</f>
        <v>36</v>
      </c>
      <c r="G131" s="5" t="s">
        <v>105</v>
      </c>
      <c r="H131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17</v>
      </c>
      <c r="E132" s="5">
        <f>IF(E131+$C130, E131+$C130, 50)</f>
        <v>35</v>
      </c>
      <c r="F132" s="5">
        <f>IF(F131+$C130&lt;50, F131+$C130, 50)</f>
        <v>50</v>
      </c>
      <c r="G132" s="5" t="s">
        <v>105</v>
      </c>
      <c r="H132">
        <f>F132-F131</f>
        <v>14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140</v>
      </c>
      <c r="E133" s="5" t="s">
        <v>140</v>
      </c>
      <c r="F133" s="5" t="s">
        <v>141</v>
      </c>
      <c r="G133" s="5" t="s">
        <v>105</v>
      </c>
      <c r="H133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10370.335522913099</v>
      </c>
      <c r="E134" s="5">
        <f>E133/(1+assumptions!$B$1)^E131</f>
        <v>6091.4791653307384</v>
      </c>
      <c r="F134" s="5">
        <f>F133/(1+assumptions!$B$1)^F131</f>
        <v>3432.4806035658221</v>
      </c>
      <c r="G134" s="5" t="s">
        <v>105</v>
      </c>
      <c r="H134" s="26">
        <f>SUM(D134:G134)</f>
        <v>19894.29529180966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t="s">
        <v>105</v>
      </c>
    </row>
    <row r="138" spans="1:8" x14ac:dyDescent="0.25">
      <c r="A138" t="s">
        <v>118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IF(E139+$C138&lt;50, E139+$C138, 50)</f>
        <v>50</v>
      </c>
      <c r="F140" s="5" t="s">
        <v>105</v>
      </c>
      <c r="G140" s="5" t="s">
        <v>105</v>
      </c>
      <c r="H140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142</v>
      </c>
      <c r="E141" s="5" t="s">
        <v>143</v>
      </c>
      <c r="F141" s="5" t="s">
        <v>105</v>
      </c>
      <c r="G141" s="5" t="s">
        <v>105</v>
      </c>
      <c r="H141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51678.5172317654</v>
      </c>
      <c r="E142" s="5">
        <f>E141/(1+assumptions!$B$1)^E139</f>
        <v>22812.6452200368</v>
      </c>
      <c r="F142" s="5" t="s">
        <v>105</v>
      </c>
      <c r="G142" s="5" t="s">
        <v>105</v>
      </c>
      <c r="H142" s="26">
        <f>SUM(D142:G142)</f>
        <v>74491.1624518022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40" zoomScale="85" zoomScaleNormal="85" workbookViewId="0">
      <selection activeCell="H118" sqref="H118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0.85546875" style="5" customWidth="1"/>
    <col min="8" max="8" width="28.425781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26</v>
      </c>
      <c r="B2" s="17"/>
      <c r="C2" s="7">
        <v>19</v>
      </c>
    </row>
    <row r="3" spans="1:8" x14ac:dyDescent="0.25">
      <c r="C3" s="2" t="s">
        <v>19</v>
      </c>
      <c r="D3" s="5">
        <v>0</v>
      </c>
      <c r="E3" s="5">
        <f>D4+1</f>
        <v>20</v>
      </c>
      <c r="F3" s="5">
        <f>E4+1</f>
        <v>40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19</v>
      </c>
      <c r="E4" s="5">
        <f>IF(E3+$C2&lt;50, E3+$C2, 50)</f>
        <v>39</v>
      </c>
      <c r="F4" s="5">
        <f>IF(F3+$C2&lt;50, F3+$C2, 50)</f>
        <v>50</v>
      </c>
      <c r="H4" s="8">
        <f>F4-F3</f>
        <v>10</v>
      </c>
    </row>
    <row r="5" spans="1:8" x14ac:dyDescent="0.25">
      <c r="A5" s="10"/>
      <c r="C5" s="2" t="s">
        <v>21</v>
      </c>
      <c r="D5" s="21">
        <v>57356.720073859731</v>
      </c>
      <c r="E5" s="21">
        <v>57356.720073859731</v>
      </c>
      <c r="F5" s="21">
        <v>37594.077975653847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57356.720073859731</v>
      </c>
      <c r="E6" s="21">
        <f>E5/(1+assumptions!$B$1)^E3</f>
        <v>31757.025244548786</v>
      </c>
      <c r="F6" s="21">
        <f>F5/(1+assumptions!$B$1)^F3</f>
        <v>11524.721776020595</v>
      </c>
      <c r="H6" s="19">
        <f>SUM(D6:G6)</f>
        <v>100638.46709442911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59</v>
      </c>
      <c r="B10" s="17"/>
      <c r="C10" s="7">
        <v>14</v>
      </c>
    </row>
    <row r="11" spans="1:8" x14ac:dyDescent="0.25">
      <c r="C11" s="2" t="s">
        <v>19</v>
      </c>
      <c r="D11" s="5">
        <v>0</v>
      </c>
      <c r="E11" s="5">
        <f>D12+1</f>
        <v>15</v>
      </c>
      <c r="F11" s="5">
        <f>E12+1</f>
        <v>30</v>
      </c>
      <c r="G11" s="5">
        <f>F12+1</f>
        <v>45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14</v>
      </c>
      <c r="E12" s="5">
        <f>IF(E11+$C10&lt;50, E11+$C10, 50)</f>
        <v>29</v>
      </c>
      <c r="F12" s="5">
        <f>IF(F11+$C10&lt;50, F11+$C10, 50)</f>
        <v>44</v>
      </c>
      <c r="G12" s="5">
        <f>IF(G11+$C10&lt;50, G11+$C10, 50)</f>
        <v>50</v>
      </c>
      <c r="H12" s="8">
        <f>G12-G11</f>
        <v>5</v>
      </c>
    </row>
    <row r="13" spans="1:8" x14ac:dyDescent="0.25">
      <c r="A13" s="10"/>
      <c r="C13" s="2" t="s">
        <v>21</v>
      </c>
      <c r="D13" s="21">
        <v>40920.992522101049</v>
      </c>
      <c r="E13" s="21">
        <v>40920.992522101049</v>
      </c>
      <c r="F13" s="21">
        <v>40920.992522101049</v>
      </c>
      <c r="G13" s="5">
        <v>11553.670937706245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40920.992522101049</v>
      </c>
      <c r="E14" s="21">
        <f>E13/(1+assumptions!$B$1)^E11</f>
        <v>26265.627949642301</v>
      </c>
      <c r="F14" s="21">
        <f>F13/(1+assumptions!$B$1)^F11</f>
        <v>16858.907105355069</v>
      </c>
      <c r="G14" s="21">
        <f>G13/(1+assumptions!$B$1)^G11</f>
        <v>3055.2368421954393</v>
      </c>
      <c r="H14" s="19">
        <f>SUM(D14:G14)</f>
        <v>87100.764419293861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60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90286.439312341477</v>
      </c>
      <c r="E21" s="21">
        <v>88330.325429795193</v>
      </c>
      <c r="F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90286.439312341477</v>
      </c>
      <c r="E22" s="21">
        <f>E21/(1+assumptions!$B$1)^E19</f>
        <v>40958.306174723279</v>
      </c>
      <c r="F22" s="21"/>
      <c r="H22" s="19">
        <f>SUM(D22:G22)</f>
        <v>131244.74548706476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26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153469.51</v>
      </c>
      <c r="E29" s="5">
        <v>153614.9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153469.51</v>
      </c>
      <c r="E30" s="5">
        <f>E29/(1+assumptions!$B$1)^E27</f>
        <v>71230.419185993116</v>
      </c>
      <c r="H30" s="19">
        <f>SUM(D30:G30)</f>
        <v>224699.92918599313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59</v>
      </c>
      <c r="B34" s="17"/>
      <c r="C34" s="7">
        <v>18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19</v>
      </c>
      <c r="F35" s="5">
        <f>E36+1</f>
        <v>38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18</v>
      </c>
      <c r="E36" s="5">
        <f>IF(E35+$C34&lt;50, E35+$C34, 50)</f>
        <v>37</v>
      </c>
      <c r="F36" s="5">
        <f t="shared" ref="F36" si="0">IF(F35+$C34&lt;50, F35+$C34, 50)</f>
        <v>50</v>
      </c>
      <c r="H36" s="8">
        <f>F36-F35</f>
        <v>12</v>
      </c>
    </row>
    <row r="37" spans="1:8" x14ac:dyDescent="0.25">
      <c r="A37" s="10"/>
      <c r="C37" s="2" t="s">
        <v>21</v>
      </c>
      <c r="D37" s="5">
        <v>105296.75</v>
      </c>
      <c r="E37" s="5">
        <v>105296.75</v>
      </c>
      <c r="F37" s="5">
        <v>85759.8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105296.75</v>
      </c>
      <c r="E38" s="5">
        <f>E37/(1+assumptions!$B$1)^E35</f>
        <v>60049.265193708561</v>
      </c>
      <c r="F38" s="5">
        <f>F37/(1+assumptions!$B$1)^F35</f>
        <v>27891.329782615187</v>
      </c>
      <c r="H38" s="19">
        <f>SUM(D38:G38)</f>
        <v>193237.34497632374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60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207077.83</v>
      </c>
      <c r="E45" s="5">
        <v>200647.18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207077.83</v>
      </c>
      <c r="E46" s="5">
        <f>E45/(1+assumptions!$B$1)^E43</f>
        <v>93039.039441404544</v>
      </c>
      <c r="H46" s="19">
        <f>SUM(D46:G46)</f>
        <v>300116.86944140453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144</v>
      </c>
      <c r="B50" t="s">
        <v>105</v>
      </c>
      <c r="C50" t="s">
        <v>145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23</v>
      </c>
      <c r="F51" s="5">
        <f>E52+1</f>
        <v>46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22</v>
      </c>
      <c r="E52" s="5">
        <f>IF(E51+$C50, E51+$C50, 50)</f>
        <v>45</v>
      </c>
      <c r="F52" s="5">
        <f>IF(F51+$C50&lt;50, F51+$C50, 50)</f>
        <v>50</v>
      </c>
      <c r="G52" s="5" t="s">
        <v>105</v>
      </c>
      <c r="H52" s="8">
        <f>F52-F51</f>
        <v>4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146</v>
      </c>
      <c r="E53" s="5" t="s">
        <v>146</v>
      </c>
      <c r="F53" s="5" t="s">
        <v>110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16448.292692776999</v>
      </c>
      <c r="E54" s="5">
        <f>E53/(1+assumptions!$B$1)^E51</f>
        <v>8334.2141831865483</v>
      </c>
      <c r="F54" s="5">
        <f>F53/(1+assumptions!$B$1)^F51</f>
        <v>0</v>
      </c>
      <c r="G54" s="5" t="s">
        <v>105</v>
      </c>
      <c r="H54" s="19">
        <f>SUM(D54:G54)</f>
        <v>24782.506875963547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147</v>
      </c>
      <c r="B58" t="s">
        <v>105</v>
      </c>
      <c r="C58" t="s">
        <v>148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17</v>
      </c>
      <c r="F59" s="5">
        <f>E60+1</f>
        <v>34</v>
      </c>
      <c r="G59" s="5" t="s">
        <v>105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16</v>
      </c>
      <c r="E60" s="5">
        <f>IF(E59+$C58, E59+$C58, 50)</f>
        <v>33</v>
      </c>
      <c r="F60" s="5">
        <f>IF(F59+$C58, F59+$C58, 50)</f>
        <v>50</v>
      </c>
      <c r="G60" s="5" t="s">
        <v>105</v>
      </c>
      <c r="H60" s="8">
        <f>F60-F59</f>
        <v>16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149</v>
      </c>
      <c r="E61" s="5" t="s">
        <v>149</v>
      </c>
      <c r="F61" s="5" t="s">
        <v>149</v>
      </c>
      <c r="G61" s="5" t="s">
        <v>105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8180.73752250487</v>
      </c>
      <c r="E62" s="5">
        <f>E61/(1+assumptions!$B$1)^E59</f>
        <v>4949.4807402548558</v>
      </c>
      <c r="F62" s="5">
        <f>F61/(1+assumptions!$B$1)^F59</f>
        <v>2994.5172462461405</v>
      </c>
      <c r="G62" s="5" t="s">
        <v>105</v>
      </c>
      <c r="H62" s="19">
        <f>SUM(D62:G62)</f>
        <v>16124.735509005866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150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IF(E67+$C66, E67+$C66, 50)</f>
        <v>51</v>
      </c>
      <c r="F68" s="5" t="s">
        <v>105</v>
      </c>
      <c r="G68" s="5" t="s">
        <v>105</v>
      </c>
      <c r="H68" s="8">
        <f>E68-E67</f>
        <v>25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151</v>
      </c>
      <c r="E69" s="5" t="s">
        <v>152</v>
      </c>
      <c r="F69" s="5" t="s">
        <v>105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29466.961465661501</v>
      </c>
      <c r="E70" s="5">
        <f>E69/(1+assumptions!$B$1)^E67</f>
        <v>13158.041355784513</v>
      </c>
      <c r="F70" s="5" t="s">
        <v>105</v>
      </c>
      <c r="G70" s="5" t="s">
        <v>105</v>
      </c>
      <c r="H70" s="19">
        <f>SUM(D70:G70)</f>
        <v>42625.002821446018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144</v>
      </c>
      <c r="B74" t="s">
        <v>105</v>
      </c>
      <c r="C74" t="s">
        <v>145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23</v>
      </c>
      <c r="F75" s="5">
        <f>E76+1</f>
        <v>46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22</v>
      </c>
      <c r="E76" s="5">
        <f>IF(E75+$C74, E75+$C74, 50)</f>
        <v>45</v>
      </c>
      <c r="F76" s="5">
        <f>IF(F75+$C74&lt;50, F75+$C74, 50)</f>
        <v>50</v>
      </c>
      <c r="G76" s="5" t="s">
        <v>105</v>
      </c>
      <c r="H76" s="8">
        <f>F76-F75</f>
        <v>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153</v>
      </c>
      <c r="E77" s="5" t="s">
        <v>153</v>
      </c>
      <c r="F77" s="5" t="s">
        <v>110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39596.023298119297</v>
      </c>
      <c r="E78" s="5">
        <f>E77/(1+assumptions!$B$1)^E75</f>
        <v>20062.978275786991</v>
      </c>
      <c r="F78" s="5">
        <f>F77/(1+assumptions!$B$1)^F75</f>
        <v>0</v>
      </c>
      <c r="G78" s="5" t="s">
        <v>105</v>
      </c>
      <c r="H78" s="19">
        <f>SUM(D78:G78)</f>
        <v>59659.001573906287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147</v>
      </c>
      <c r="B82" t="s">
        <v>105</v>
      </c>
      <c r="C82" t="s">
        <v>148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17</v>
      </c>
      <c r="F83" s="5">
        <f>E84+1</f>
        <v>34</v>
      </c>
      <c r="G83" s="5" t="s">
        <v>105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16</v>
      </c>
      <c r="E84" s="5">
        <f>IF(E83+$C82, E83+$C82, 50)</f>
        <v>33</v>
      </c>
      <c r="F84" s="5">
        <f>IF(F83+$C82, F83+$C82, 50)</f>
        <v>50</v>
      </c>
      <c r="G84" s="5" t="s">
        <v>105</v>
      </c>
      <c r="H84" s="8">
        <f>F84-F83</f>
        <v>16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154</v>
      </c>
      <c r="E85" s="5" t="s">
        <v>154</v>
      </c>
      <c r="F85" s="5" t="s">
        <v>154</v>
      </c>
      <c r="G85" s="5" t="s">
        <v>105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25514.807346584301</v>
      </c>
      <c r="E86" s="5">
        <f>E85/(1+assumptions!$B$1)^E83</f>
        <v>15436.878057244492</v>
      </c>
      <c r="F86" s="5">
        <f>F85/(1+assumptions!$B$1)^F83</f>
        <v>9339.5650971331997</v>
      </c>
      <c r="G86" s="5" t="s">
        <v>105</v>
      </c>
      <c r="H86" s="19">
        <f>SUM(D86:G86)</f>
        <v>50291.250500961993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150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IF(E91+$C90, E91+$C90, 50)</f>
        <v>51</v>
      </c>
      <c r="F92" s="5" t="s">
        <v>105</v>
      </c>
      <c r="G92" s="5" t="s">
        <v>105</v>
      </c>
      <c r="H92" s="8">
        <f>E92-E91</f>
        <v>25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155</v>
      </c>
      <c r="E93" s="5" t="s">
        <v>156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59620.443806510499</v>
      </c>
      <c r="E94" s="5">
        <f>E93/(1+assumptions!$B$1)^E91</f>
        <v>26776.099595099291</v>
      </c>
      <c r="F94" s="5" t="s">
        <v>105</v>
      </c>
      <c r="G94" s="5" t="s">
        <v>105</v>
      </c>
      <c r="H94" s="19">
        <f>SUM(D94:G94)</f>
        <v>86396.543401609786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144</v>
      </c>
      <c r="B98" t="s">
        <v>105</v>
      </c>
      <c r="C98" t="s">
        <v>119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26</v>
      </c>
      <c r="F99" s="5" t="s">
        <v>105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25</v>
      </c>
      <c r="E100" s="5">
        <f>IF(E99+$C98, E99+$C98, 50)</f>
        <v>51</v>
      </c>
      <c r="F100" s="5" t="s">
        <v>105</v>
      </c>
      <c r="G100" s="5" t="s">
        <v>105</v>
      </c>
      <c r="H100" s="8">
        <f>E100-E99</f>
        <v>25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157</v>
      </c>
      <c r="E101" s="5" t="s">
        <v>158</v>
      </c>
      <c r="F101" s="5" t="s">
        <v>105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45822.713704410999</v>
      </c>
      <c r="E102" s="5">
        <f>E101/(1+assumptions!$B$1)^E99</f>
        <v>21339.765019808212</v>
      </c>
      <c r="F102" s="5" t="s">
        <v>105</v>
      </c>
      <c r="G102" s="5" t="s">
        <v>105</v>
      </c>
      <c r="H102" s="19">
        <f>SUM(D102:G102)</f>
        <v>67162.478724219211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147</v>
      </c>
      <c r="B106" t="s">
        <v>105</v>
      </c>
      <c r="C106" t="s">
        <v>159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19</v>
      </c>
      <c r="F107" s="5">
        <f>E108+1</f>
        <v>38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18</v>
      </c>
      <c r="E108" s="5">
        <f>IF(E107+$C106, E107+$C106, 50)</f>
        <v>37</v>
      </c>
      <c r="F108" s="5">
        <f>IF(F107+$C106&lt;50, F107+$C106, 50)</f>
        <v>50</v>
      </c>
      <c r="G108" s="5" t="s">
        <v>105</v>
      </c>
      <c r="H108" s="8">
        <f>F108-F107</f>
        <v>12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160</v>
      </c>
      <c r="E109" s="5" t="s">
        <v>160</v>
      </c>
      <c r="F109" s="5" t="s">
        <v>161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27598.5270009628</v>
      </c>
      <c r="E110" s="5">
        <f>E109/(1+assumptions!$B$1)^E107</f>
        <v>15739.054309240708</v>
      </c>
      <c r="F110" s="5">
        <f>F109/(1+assumptions!$B$1)^F107</f>
        <v>6793.0435679072989</v>
      </c>
      <c r="G110" s="5" t="s">
        <v>105</v>
      </c>
      <c r="H110" s="19">
        <f>SUM(D110:G110)</f>
        <v>50130.624878110808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150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162</v>
      </c>
      <c r="E117" s="5" t="s">
        <v>163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67298.642590475603</v>
      </c>
      <c r="E118" s="5">
        <f>E117/(1+assumptions!$B$1)^E115</f>
        <v>30076.476226023449</v>
      </c>
      <c r="F118" s="5" t="s">
        <v>105</v>
      </c>
      <c r="G118" s="5" t="s">
        <v>105</v>
      </c>
      <c r="H118" s="19">
        <f>SUM(D118:G118)</f>
        <v>97375.118816499045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144</v>
      </c>
      <c r="B122" t="s">
        <v>105</v>
      </c>
      <c r="C122" t="s">
        <v>145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23</v>
      </c>
      <c r="F123" s="5">
        <f>E124+1</f>
        <v>46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22</v>
      </c>
      <c r="E124" s="5">
        <f>IF(E123+$C122, E123+$C122, 50)</f>
        <v>45</v>
      </c>
      <c r="F124" s="5">
        <f>IF(F123+$C122, F123+$C122, 50)</f>
        <v>68</v>
      </c>
      <c r="G124" s="5" t="s">
        <v>105</v>
      </c>
      <c r="H124" s="8">
        <f>F124-F123</f>
        <v>22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164</v>
      </c>
      <c r="E125" s="5" t="s">
        <v>164</v>
      </c>
      <c r="F125" s="5" t="s">
        <v>110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23458.7696585679</v>
      </c>
      <c r="E126" s="5">
        <f>E125/(1+assumptions!$B$1)^E123</f>
        <v>11886.36501430924</v>
      </c>
      <c r="F126" s="5">
        <f>F125/(1+assumptions!$B$1)^F123</f>
        <v>0</v>
      </c>
      <c r="G126" s="5" t="s">
        <v>105</v>
      </c>
      <c r="H126" s="19">
        <f>SUM(D126:G126)</f>
        <v>35345.134672877139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147</v>
      </c>
      <c r="B130" t="s">
        <v>105</v>
      </c>
      <c r="C130" t="s">
        <v>148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17</v>
      </c>
      <c r="F131" s="5">
        <f>E132+1</f>
        <v>34</v>
      </c>
      <c r="G131" s="5" t="s">
        <v>105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16</v>
      </c>
      <c r="E132" s="5">
        <f>IF(E131+$C130, E131+$C130, 50)</f>
        <v>33</v>
      </c>
      <c r="F132" s="5">
        <f>IF(F131+$C130, F131+$C130, 50)</f>
        <v>50</v>
      </c>
      <c r="G132" s="5" t="s">
        <v>105</v>
      </c>
      <c r="H132" s="8">
        <f>F132-F131</f>
        <v>16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165</v>
      </c>
      <c r="E133" s="5" t="s">
        <v>165</v>
      </c>
      <c r="F133" s="5" t="s">
        <v>165</v>
      </c>
      <c r="G133" s="5" t="s">
        <v>105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7885.2603125346104</v>
      </c>
      <c r="E134" s="5">
        <f>E133/(1+assumptions!$B$1)^E131</f>
        <v>4770.7121688505204</v>
      </c>
      <c r="F134" s="5">
        <f>F133/(1+assumptions!$B$1)^F131</f>
        <v>2886.3593205463421</v>
      </c>
      <c r="G134" s="5" t="s">
        <v>105</v>
      </c>
      <c r="H134" s="19">
        <f>SUM(D134:G134)</f>
        <v>15542.331801931474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150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IF(E139+$C138, E139+$C138, 50)</f>
        <v>51</v>
      </c>
      <c r="F140" s="5" t="s">
        <v>105</v>
      </c>
      <c r="G140" s="5" t="s">
        <v>105</v>
      </c>
      <c r="H140" s="8">
        <f>E140-E139</f>
        <v>25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166</v>
      </c>
      <c r="E141" s="5" t="s">
        <v>167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47466.962156738802</v>
      </c>
      <c r="E142" s="5">
        <f>E141/(1+assumptions!$B$1)^E139</f>
        <v>21055.71170589107</v>
      </c>
      <c r="F142" s="5" t="s">
        <v>105</v>
      </c>
      <c r="G142" s="5" t="s">
        <v>105</v>
      </c>
      <c r="H142" s="19">
        <f>SUM(D142:G142)</f>
        <v>68522.673862629876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33" zoomScale="80" zoomScaleNormal="80" workbookViewId="0">
      <selection activeCell="H38" sqref="H38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2.710937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27</v>
      </c>
      <c r="B2" s="17"/>
      <c r="C2" s="7">
        <v>14</v>
      </c>
    </row>
    <row r="3" spans="1:8" x14ac:dyDescent="0.25">
      <c r="C3" s="2" t="s">
        <v>19</v>
      </c>
      <c r="D3" s="5">
        <v>0</v>
      </c>
      <c r="E3" s="5">
        <f>D4+1</f>
        <v>15</v>
      </c>
      <c r="F3" s="5">
        <f>E4+1</f>
        <v>30</v>
      </c>
      <c r="G3" s="5">
        <f>F4+1</f>
        <v>45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14</v>
      </c>
      <c r="E4" s="5">
        <f>IF(E3+$C2&lt;50, E3+$C2, 50)</f>
        <v>29</v>
      </c>
      <c r="F4" s="5">
        <f>IF(F3+$C2&lt;50, F3+$C2, 50)</f>
        <v>44</v>
      </c>
      <c r="G4" s="5">
        <f>IF(G3+$C2&lt;50, G3+$C2, 50)</f>
        <v>50</v>
      </c>
      <c r="H4" s="8">
        <f>G4-G3</f>
        <v>5</v>
      </c>
    </row>
    <row r="5" spans="1:8" x14ac:dyDescent="0.25">
      <c r="A5" s="10"/>
      <c r="C5" s="2" t="s">
        <v>21</v>
      </c>
      <c r="D5" s="21">
        <v>35957.969917326081</v>
      </c>
      <c r="E5" s="21">
        <v>35957.969917326081</v>
      </c>
      <c r="F5" s="21">
        <v>35957.969917326081</v>
      </c>
      <c r="G5" s="21">
        <v>11515.674012662372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35957.969917326081</v>
      </c>
      <c r="E6" s="21">
        <f>E5/(1+assumptions!$B$1)^E3</f>
        <v>23080.052595567511</v>
      </c>
      <c r="F6" s="21">
        <f>F5/(1+assumptions!$B$1)^F3</f>
        <v>14814.207505009635</v>
      </c>
      <c r="G6" s="21">
        <f>G5/(1+assumptions!$B$1)^G3</f>
        <v>3045.1889876295531</v>
      </c>
      <c r="H6" s="19">
        <f>SUM(D6:G6)</f>
        <v>76897.419005532778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61</v>
      </c>
      <c r="B10" s="17"/>
      <c r="C10" s="7">
        <v>13</v>
      </c>
    </row>
    <row r="11" spans="1:8" x14ac:dyDescent="0.25">
      <c r="C11" s="2" t="s">
        <v>19</v>
      </c>
      <c r="D11" s="5">
        <v>0</v>
      </c>
      <c r="E11" s="5">
        <f>D12+1</f>
        <v>14</v>
      </c>
      <c r="F11" s="5">
        <f>E12+1</f>
        <v>28</v>
      </c>
      <c r="G11" s="5">
        <f>F12+1</f>
        <v>42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13</v>
      </c>
      <c r="E12" s="5">
        <f>IF(E11+$C10&lt;50, E11+$C10, 50)</f>
        <v>27</v>
      </c>
      <c r="F12" s="5">
        <f>IF(F11+$C10&lt;50, F11+$C10, 50)</f>
        <v>41</v>
      </c>
      <c r="G12" s="5">
        <f>IF(G11+$C10&lt;50, G11+$C10, 50)</f>
        <v>50</v>
      </c>
      <c r="H12" s="8">
        <f>G12-G11</f>
        <v>8</v>
      </c>
    </row>
    <row r="13" spans="1:8" x14ac:dyDescent="0.25">
      <c r="A13" s="10"/>
      <c r="C13" s="2" t="s">
        <v>21</v>
      </c>
      <c r="D13" s="21">
        <v>32249.157365311017</v>
      </c>
      <c r="E13" s="21">
        <v>32249.157365311017</v>
      </c>
      <c r="F13" s="21">
        <v>32249.157365311017</v>
      </c>
      <c r="G13" s="21">
        <v>26453.297030382571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32249.157365311017</v>
      </c>
      <c r="E14" s="21">
        <f>E13/(1+assumptions!$B$1)^E11</f>
        <v>21320.492156853783</v>
      </c>
      <c r="F14" s="21">
        <f>F13/(1+assumptions!$B$1)^F11</f>
        <v>14095.356993712256</v>
      </c>
      <c r="G14" s="21">
        <f>G13/(1+assumptions!$B$1)^G11</f>
        <v>7643.9241829439216</v>
      </c>
      <c r="H14" s="19">
        <f>SUM(D14:G14)</f>
        <v>75308.930698820986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62</v>
      </c>
      <c r="B18" s="17"/>
      <c r="C18" s="7">
        <v>19</v>
      </c>
    </row>
    <row r="19" spans="1:8" x14ac:dyDescent="0.25">
      <c r="C19" s="2" t="s">
        <v>19</v>
      </c>
      <c r="D19" s="5">
        <v>0</v>
      </c>
      <c r="E19" s="5">
        <f>D20+1</f>
        <v>20</v>
      </c>
      <c r="F19" s="5">
        <f>E20+1</f>
        <v>40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19</v>
      </c>
      <c r="E20" s="5">
        <f>IF(E19+$C18&lt;50, E19+$C18, 50)</f>
        <v>39</v>
      </c>
      <c r="F20" s="5">
        <f>IF(F19+$C18&lt;50, F19+$C18, 50)</f>
        <v>50</v>
      </c>
      <c r="H20" s="8">
        <f>F20-F19</f>
        <v>10</v>
      </c>
    </row>
    <row r="21" spans="1:8" x14ac:dyDescent="0.25">
      <c r="A21" s="10"/>
      <c r="C21" s="2" t="s">
        <v>21</v>
      </c>
      <c r="D21" s="21">
        <v>43356.245063288407</v>
      </c>
      <c r="E21" s="21">
        <v>43356.245063288407</v>
      </c>
      <c r="F21" s="21">
        <v>32905.749718382875</v>
      </c>
      <c r="G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43356.245063288407</v>
      </c>
      <c r="E22" s="21">
        <f>E21/(1+assumptions!$B$1)^E19</f>
        <v>24005.301684103772</v>
      </c>
      <c r="F22" s="21">
        <f>F21/(1+assumptions!$B$1)^F19</f>
        <v>10087.482676961039</v>
      </c>
      <c r="G22" s="21"/>
      <c r="H22" s="19">
        <f>SUM(D22:G22)</f>
        <v>77449.029424353212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27</v>
      </c>
      <c r="B26" s="17"/>
      <c r="C26" s="7">
        <v>20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21</v>
      </c>
      <c r="F27" s="5">
        <f>E28+1</f>
        <v>42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20</v>
      </c>
      <c r="E28" s="5">
        <f>IF(E27+$C26&lt;50, E27+$C26, 50)</f>
        <v>41</v>
      </c>
      <c r="F28" s="5">
        <f t="shared" ref="F28" si="0">IF(F27+$C26&lt;50, F27+$C26, 50)</f>
        <v>50</v>
      </c>
      <c r="H28" s="8">
        <f>F28-F27</f>
        <v>8</v>
      </c>
    </row>
    <row r="29" spans="1:8" x14ac:dyDescent="0.25">
      <c r="A29" s="10"/>
      <c r="C29" s="2" t="s">
        <v>21</v>
      </c>
      <c r="D29" s="5">
        <v>104527.01</v>
      </c>
      <c r="E29" s="5">
        <v>104527.01</v>
      </c>
      <c r="F29" s="5">
        <v>44049.7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104527.01</v>
      </c>
      <c r="E30" s="5">
        <f>E29/(1+assumptions!$B$1)^E27</f>
        <v>56188.4185384394</v>
      </c>
      <c r="F30" s="5">
        <f>F29/(1+assumptions!$B$1)^F27</f>
        <v>12728.567130770061</v>
      </c>
      <c r="H30" s="19">
        <f>SUM(D30:G30)</f>
        <v>173443.99566920946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61</v>
      </c>
      <c r="B34" s="17"/>
      <c r="C34" s="7">
        <v>17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18</v>
      </c>
      <c r="F35" s="5">
        <f>E36+1</f>
        <v>36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17</v>
      </c>
      <c r="E36" s="5">
        <f>IF(E35+$C34&lt;50, E35+$C34, 50)</f>
        <v>35</v>
      </c>
      <c r="F36" s="5">
        <f t="shared" ref="F36" si="1">IF(F35+$C34&lt;50, F35+$C34, 50)</f>
        <v>50</v>
      </c>
      <c r="H36" s="8">
        <f>F36-F35</f>
        <v>14</v>
      </c>
    </row>
    <row r="37" spans="1:8" x14ac:dyDescent="0.25">
      <c r="A37" s="10"/>
      <c r="C37" s="2" t="s">
        <v>21</v>
      </c>
      <c r="D37" s="5">
        <v>86724.65</v>
      </c>
      <c r="E37" s="5">
        <v>86724.65</v>
      </c>
      <c r="F37" s="5">
        <v>85915.97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86724.65</v>
      </c>
      <c r="E38" s="5">
        <f>E37/(1+assumptions!$B$1)^E35</f>
        <v>50941.591757409449</v>
      </c>
      <c r="F38" s="5">
        <f>F37/(1+assumptions!$B$1)^F35</f>
        <v>29643.79548019755</v>
      </c>
      <c r="H38" s="19">
        <f>SUM(D38:G38)</f>
        <v>167310.037237607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62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145943.64000000001</v>
      </c>
      <c r="E45" s="5">
        <v>144160.73000000001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145943.64000000001</v>
      </c>
      <c r="E46" s="5">
        <f>E45/(1+assumptions!$B$1)^E43</f>
        <v>66846.570404685845</v>
      </c>
      <c r="H46" s="19">
        <f>SUM(D46:G46)</f>
        <v>212790.21040468587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168</v>
      </c>
      <c r="B50" t="s">
        <v>105</v>
      </c>
      <c r="C50" t="s">
        <v>115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18</v>
      </c>
      <c r="F51" s="5">
        <f>E52+1</f>
        <v>36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17</v>
      </c>
      <c r="E52" s="5">
        <f>IF(E51+$C50, E51+$C50, 50)</f>
        <v>35</v>
      </c>
      <c r="F52" s="5">
        <f>IF(F51+$C50&lt;50, F51+$C50, 50)</f>
        <v>50</v>
      </c>
      <c r="G52" s="5" t="s">
        <v>105</v>
      </c>
      <c r="H52" s="8">
        <f>F52-F51</f>
        <v>14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169</v>
      </c>
      <c r="E53" s="5" t="s">
        <v>169</v>
      </c>
      <c r="F53" s="5" t="s">
        <v>170</v>
      </c>
      <c r="G53" s="5" t="s">
        <v>105</v>
      </c>
      <c r="H53" s="8" t="s">
        <v>24</v>
      </c>
    </row>
    <row r="54" spans="1:8" x14ac:dyDescent="0.25">
      <c r="A54" t="s">
        <v>105</v>
      </c>
      <c r="B54" t="s">
        <v>105</v>
      </c>
      <c r="C54" t="s">
        <v>22</v>
      </c>
      <c r="D54" s="5">
        <f>D53/(1+assumptions!$B$1)^D51</f>
        <v>6867.8092557774198</v>
      </c>
      <c r="E54" s="5">
        <f>E53/(1+assumptions!$B$1)^E51</f>
        <v>4034.1141229808522</v>
      </c>
      <c r="F54" s="5">
        <f>F53/(1+assumptions!$B$1)^F51</f>
        <v>2340.7149365244177</v>
      </c>
      <c r="G54" s="5" t="s">
        <v>105</v>
      </c>
      <c r="H54" s="24">
        <f>SUM(D54:G54)</f>
        <v>13242.638315282689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171</v>
      </c>
      <c r="B58" t="s">
        <v>105</v>
      </c>
      <c r="C58" t="s">
        <v>172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15</v>
      </c>
      <c r="F59" s="5">
        <f>E60+1</f>
        <v>30</v>
      </c>
      <c r="G59" s="5">
        <f>F60+1</f>
        <v>45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14</v>
      </c>
      <c r="E60" s="5">
        <f>IF(E59+$C58, E59+$C58, 50)</f>
        <v>29</v>
      </c>
      <c r="F60" s="5">
        <f>IF(F59+$C58, F59+$C58, 50)</f>
        <v>44</v>
      </c>
      <c r="G60" s="5">
        <f>IF(G59+$C58&lt;50, G59+$C58, 50)</f>
        <v>50</v>
      </c>
      <c r="H60" s="8">
        <f>G60-G59</f>
        <v>5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173</v>
      </c>
      <c r="E61" s="5" t="s">
        <v>173</v>
      </c>
      <c r="F61" s="5" t="s">
        <v>173</v>
      </c>
      <c r="G61" s="5" t="s">
        <v>110</v>
      </c>
      <c r="H61" s="8" t="s">
        <v>24</v>
      </c>
    </row>
    <row r="62" spans="1:8" x14ac:dyDescent="0.25">
      <c r="A62" t="s">
        <v>105</v>
      </c>
      <c r="B62" t="s">
        <v>105</v>
      </c>
      <c r="C62" t="s">
        <v>22</v>
      </c>
      <c r="D62" s="5">
        <f>D61/(1+assumptions!$B$1)^D59</f>
        <v>4859.8596546682602</v>
      </c>
      <c r="E62" s="5">
        <f>E61/(1+assumptions!$B$1)^E59</f>
        <v>3119.3589820201096</v>
      </c>
      <c r="F62" s="5">
        <f>F61/(1+assumptions!$B$1)^F59</f>
        <v>2002.1978308288708</v>
      </c>
      <c r="G62" s="5">
        <f>G61/(1+assumptions!$B$1)^G59</f>
        <v>0</v>
      </c>
      <c r="H62" s="24">
        <f>SUM(D62:G62)</f>
        <v>9981.4164675172397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174</v>
      </c>
      <c r="B66" t="s">
        <v>105</v>
      </c>
      <c r="C66" t="s">
        <v>107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25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24</v>
      </c>
      <c r="E68" s="5">
        <f>IF(E67+$C66, E67+$C66, 50)</f>
        <v>49</v>
      </c>
      <c r="F68" s="5" t="s">
        <v>105</v>
      </c>
      <c r="G68" s="5" t="s">
        <v>105</v>
      </c>
      <c r="H68" s="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175</v>
      </c>
      <c r="E69" s="5" t="s">
        <v>176</v>
      </c>
      <c r="F69" s="5" t="s">
        <v>105</v>
      </c>
      <c r="G69" s="5" t="s">
        <v>105</v>
      </c>
      <c r="H69" s="8" t="s">
        <v>24</v>
      </c>
    </row>
    <row r="70" spans="1:8" x14ac:dyDescent="0.25">
      <c r="A70" t="s">
        <v>105</v>
      </c>
      <c r="B70" t="s">
        <v>105</v>
      </c>
      <c r="C70" t="s">
        <v>22</v>
      </c>
      <c r="D70" s="5">
        <f>D69/(1+assumptions!$B$1)^D67</f>
        <v>12884.883000460701</v>
      </c>
      <c r="E70" s="5">
        <f>E69/(1+assumptions!$B$1)^E67</f>
        <v>6065.9100393340705</v>
      </c>
      <c r="F70" s="5" t="s">
        <v>105</v>
      </c>
      <c r="G70" s="5" t="s">
        <v>105</v>
      </c>
      <c r="H70" s="24">
        <f>SUM(D70:G70)</f>
        <v>18950.793039794771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168</v>
      </c>
      <c r="B74" t="s">
        <v>105</v>
      </c>
      <c r="C74" t="s">
        <v>115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18</v>
      </c>
      <c r="F75" s="5">
        <f>E76+1</f>
        <v>36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17</v>
      </c>
      <c r="E76" s="5">
        <f>IF(E75+$C74, E75+$C74, 50)</f>
        <v>35</v>
      </c>
      <c r="F76" s="5">
        <f>IF(F75+$C74&lt;50, F75+$C74, 50)</f>
        <v>50</v>
      </c>
      <c r="G76" s="5" t="s">
        <v>105</v>
      </c>
      <c r="H76" s="8">
        <f>F76-F75</f>
        <v>14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177</v>
      </c>
      <c r="E77" s="5" t="s">
        <v>177</v>
      </c>
      <c r="F77" s="5" t="s">
        <v>178</v>
      </c>
      <c r="G77" s="5" t="s">
        <v>105</v>
      </c>
      <c r="H77" s="8" t="s">
        <v>24</v>
      </c>
    </row>
    <row r="78" spans="1:8" x14ac:dyDescent="0.25">
      <c r="A78" t="s">
        <v>105</v>
      </c>
      <c r="B78" t="s">
        <v>105</v>
      </c>
      <c r="C78" t="s">
        <v>22</v>
      </c>
      <c r="D78" s="5">
        <f>D77/(1+assumptions!$B$1)^D75</f>
        <v>23917.274591228499</v>
      </c>
      <c r="E78" s="5">
        <f>E77/(1+assumptions!$B$1)^E75</f>
        <v>14048.878123765553</v>
      </c>
      <c r="F78" s="5">
        <f>F77/(1+assumptions!$B$1)^F75</f>
        <v>7848.508003899844</v>
      </c>
      <c r="G78" s="5" t="s">
        <v>105</v>
      </c>
      <c r="H78" s="24">
        <f>SUM(D78:G78)</f>
        <v>45814.660718893894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171</v>
      </c>
      <c r="B82" t="s">
        <v>105</v>
      </c>
      <c r="C82" t="s">
        <v>179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16</v>
      </c>
      <c r="F83" s="5">
        <f>E84+1</f>
        <v>32</v>
      </c>
      <c r="G83" s="5">
        <f>F84+1</f>
        <v>48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15</v>
      </c>
      <c r="E84" s="5">
        <f>IF(E83+$C82, E83+$C82, 50)</f>
        <v>31</v>
      </c>
      <c r="F84" s="5">
        <f>IF(F83+$C82, F83+$C82, 50)</f>
        <v>47</v>
      </c>
      <c r="G84" s="5">
        <f>IF(G83+$C82&lt;50, G83+$C82, 50)</f>
        <v>50</v>
      </c>
      <c r="H84" s="8">
        <f>G84-G83</f>
        <v>2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180</v>
      </c>
      <c r="E85" s="5" t="s">
        <v>180</v>
      </c>
      <c r="F85" s="5" t="s">
        <v>180</v>
      </c>
      <c r="G85" s="5" t="s">
        <v>110</v>
      </c>
      <c r="H85" s="8" t="s">
        <v>24</v>
      </c>
    </row>
    <row r="86" spans="1:8" x14ac:dyDescent="0.25">
      <c r="A86" t="s">
        <v>105</v>
      </c>
      <c r="B86" t="s">
        <v>105</v>
      </c>
      <c r="C86" t="s">
        <v>22</v>
      </c>
      <c r="D86" s="5">
        <f>D85/(1+assumptions!$B$1)^D83</f>
        <v>19522.369220983601</v>
      </c>
      <c r="E86" s="5">
        <f>E85/(1+assumptions!$B$1)^E83</f>
        <v>12165.695073765319</v>
      </c>
      <c r="F86" s="5">
        <f>F85/(1+assumptions!$B$1)^F83</f>
        <v>7581.2589626035569</v>
      </c>
      <c r="G86" s="5">
        <f>G85/(1+assumptions!$B$1)^G83</f>
        <v>0</v>
      </c>
      <c r="H86" s="24">
        <f>SUM(D86:G86)</f>
        <v>39269.323257352473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174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IF(E91+$C90, E91+$C90, 50)</f>
        <v>51</v>
      </c>
      <c r="F92" s="5" t="s">
        <v>105</v>
      </c>
      <c r="G92" s="5" t="s">
        <v>105</v>
      </c>
      <c r="H92" s="8">
        <f>E92-E91</f>
        <v>25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181</v>
      </c>
      <c r="E93" s="5" t="s">
        <v>182</v>
      </c>
      <c r="F93" s="5" t="s">
        <v>105</v>
      </c>
      <c r="G93" s="5" t="s">
        <v>105</v>
      </c>
      <c r="H93" s="8" t="s">
        <v>24</v>
      </c>
    </row>
    <row r="94" spans="1:8" x14ac:dyDescent="0.25">
      <c r="A94" t="s">
        <v>105</v>
      </c>
      <c r="B94" t="s">
        <v>105</v>
      </c>
      <c r="C94" t="s">
        <v>22</v>
      </c>
      <c r="D94" s="5">
        <f>D93/(1+assumptions!$B$1)^D91</f>
        <v>34895.701300094101</v>
      </c>
      <c r="E94" s="5">
        <f>E93/(1+assumptions!$B$1)^E91</f>
        <v>16182.974120430696</v>
      </c>
      <c r="F94" s="5" t="s">
        <v>105</v>
      </c>
      <c r="G94" s="5" t="s">
        <v>105</v>
      </c>
      <c r="H94" s="24">
        <f>SUM(D94:G94)</f>
        <v>51078.6754205248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168</v>
      </c>
      <c r="B98" t="s">
        <v>105</v>
      </c>
      <c r="C98" t="s">
        <v>183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21</v>
      </c>
      <c r="F99" s="5">
        <f>E100+1</f>
        <v>42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20</v>
      </c>
      <c r="E100" s="5">
        <f>IF(E99+$C98, E99+$C98, 50)</f>
        <v>41</v>
      </c>
      <c r="F100" s="5">
        <f>IF(F99+$C98&lt;50, F99+$C98, 50)</f>
        <v>50</v>
      </c>
      <c r="G100" s="5" t="s">
        <v>105</v>
      </c>
      <c r="H100" s="8">
        <f>F100-F99</f>
        <v>8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184</v>
      </c>
      <c r="E101" s="5" t="s">
        <v>184</v>
      </c>
      <c r="F101" s="5" t="s">
        <v>185</v>
      </c>
      <c r="G101" s="5" t="s">
        <v>105</v>
      </c>
      <c r="H101" s="8" t="s">
        <v>24</v>
      </c>
    </row>
    <row r="102" spans="1:8" x14ac:dyDescent="0.25">
      <c r="A102" t="s">
        <v>105</v>
      </c>
      <c r="B102" t="s">
        <v>105</v>
      </c>
      <c r="C102" t="s">
        <v>22</v>
      </c>
      <c r="D102" s="5">
        <f>D101/(1+assumptions!$B$1)^D99</f>
        <v>26960.249127627299</v>
      </c>
      <c r="E102" s="5">
        <f>E101/(1+assumptions!$B$1)^E99</f>
        <v>14492.462396884006</v>
      </c>
      <c r="F102" s="5">
        <f>F101/(1+assumptions!$B$1)^F99</f>
        <v>1456.0766696473972</v>
      </c>
      <c r="G102" s="5" t="s">
        <v>105</v>
      </c>
      <c r="H102" s="24">
        <f>SUM(D102:G102)</f>
        <v>42908.788194158704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171</v>
      </c>
      <c r="B106" t="s">
        <v>105</v>
      </c>
      <c r="C106" t="s">
        <v>148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17</v>
      </c>
      <c r="F107" s="5">
        <f>E108+1</f>
        <v>34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16</v>
      </c>
      <c r="E108" s="5">
        <f>IF(E107+$C106, E107+$C106, 50)</f>
        <v>33</v>
      </c>
      <c r="F108" s="5">
        <f>IF(F107+$C106, F107+$C106, 50)</f>
        <v>50</v>
      </c>
      <c r="G108" s="5" t="s">
        <v>105</v>
      </c>
      <c r="H108" s="8">
        <f>F108-F107</f>
        <v>16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186</v>
      </c>
      <c r="E109" s="5" t="s">
        <v>186</v>
      </c>
      <c r="F109" s="5" t="s">
        <v>186</v>
      </c>
      <c r="G109" s="5" t="s">
        <v>105</v>
      </c>
      <c r="H109" s="8" t="s">
        <v>24</v>
      </c>
    </row>
    <row r="110" spans="1:8" x14ac:dyDescent="0.25">
      <c r="A110" t="s">
        <v>105</v>
      </c>
      <c r="B110" t="s">
        <v>105</v>
      </c>
      <c r="C110" t="s">
        <v>22</v>
      </c>
      <c r="D110" s="5">
        <f>D109/(1+assumptions!$B$1)^D107</f>
        <v>20836.9435134044</v>
      </c>
      <c r="E110" s="5">
        <f>E109/(1+assumptions!$B$1)^E107</f>
        <v>12606.69350674819</v>
      </c>
      <c r="F110" s="5">
        <f>F109/(1+assumptions!$B$1)^F107</f>
        <v>7627.2568993071463</v>
      </c>
      <c r="G110" s="5" t="s">
        <v>105</v>
      </c>
      <c r="H110" s="24">
        <f>SUM(D110:G110)</f>
        <v>41070.893919459733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174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IF(E115+$C114, E115+$C114, 50)</f>
        <v>51</v>
      </c>
      <c r="F116" s="5" t="s">
        <v>105</v>
      </c>
      <c r="G116" s="5" t="s">
        <v>105</v>
      </c>
      <c r="H116" s="8">
        <f>E116-E115</f>
        <v>25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187</v>
      </c>
      <c r="E117" s="5" t="s">
        <v>188</v>
      </c>
      <c r="F117" s="5" t="s">
        <v>105</v>
      </c>
      <c r="G117" s="5" t="s">
        <v>105</v>
      </c>
      <c r="H117" s="8" t="s">
        <v>24</v>
      </c>
    </row>
    <row r="118" spans="1:8" x14ac:dyDescent="0.25">
      <c r="A118" t="s">
        <v>105</v>
      </c>
      <c r="B118" t="s">
        <v>105</v>
      </c>
      <c r="C118" t="s">
        <v>22</v>
      </c>
      <c r="D118" s="5">
        <f>D117/(1+assumptions!$B$1)^D115</f>
        <v>42807.791101048002</v>
      </c>
      <c r="E118" s="5">
        <f>E117/(1+assumptions!$B$1)^E115</f>
        <v>19583.559555944666</v>
      </c>
      <c r="F118" s="5" t="s">
        <v>105</v>
      </c>
      <c r="G118" s="5" t="s">
        <v>105</v>
      </c>
      <c r="H118" s="24">
        <f>SUM(D118:G118)</f>
        <v>62391.350656992669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168</v>
      </c>
      <c r="B122" t="s">
        <v>105</v>
      </c>
      <c r="C122" t="s">
        <v>115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18</v>
      </c>
      <c r="F123" s="5">
        <f>E124+1</f>
        <v>36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17</v>
      </c>
      <c r="E124" s="5">
        <f>IF(E123+$C122, E123+$C122, 50)</f>
        <v>35</v>
      </c>
      <c r="F124" s="5">
        <f>IF(F123+$C122&lt;50, F123+$C122, 50)</f>
        <v>50</v>
      </c>
      <c r="G124" s="5" t="s">
        <v>105</v>
      </c>
      <c r="H124" s="8">
        <f>F124-F123</f>
        <v>14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189</v>
      </c>
      <c r="E125" s="5" t="s">
        <v>189</v>
      </c>
      <c r="F125" s="5" t="s">
        <v>190</v>
      </c>
      <c r="G125" s="5" t="s">
        <v>105</v>
      </c>
      <c r="H125" s="8" t="s">
        <v>24</v>
      </c>
    </row>
    <row r="126" spans="1:8" x14ac:dyDescent="0.25">
      <c r="A126" t="s">
        <v>105</v>
      </c>
      <c r="B126" t="s">
        <v>105</v>
      </c>
      <c r="C126" t="s">
        <v>22</v>
      </c>
      <c r="D126" s="5">
        <f>D125/(1+assumptions!$B$1)^D123</f>
        <v>5565.15048261222</v>
      </c>
      <c r="E126" s="5">
        <f>E125/(1+assumptions!$B$1)^E123</f>
        <v>3268.9393840595717</v>
      </c>
      <c r="F126" s="5">
        <f>F125/(1+assumptions!$B$1)^F123</f>
        <v>1780.7635639359819</v>
      </c>
      <c r="G126" s="5" t="s">
        <v>105</v>
      </c>
      <c r="H126" s="24">
        <f>SUM(D126:G126)</f>
        <v>10614.853430607773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171</v>
      </c>
      <c r="B130" t="s">
        <v>105</v>
      </c>
      <c r="C130" t="s">
        <v>172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15</v>
      </c>
      <c r="F131" s="5">
        <f>E132+1</f>
        <v>30</v>
      </c>
      <c r="G131" s="5">
        <f>F132+1</f>
        <v>45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14</v>
      </c>
      <c r="E132" s="5">
        <f>IF(E131+$C130, E131+$C130, 50)</f>
        <v>29</v>
      </c>
      <c r="F132" s="5">
        <f>IF(F131+$C130, F131+$C130, 50)</f>
        <v>44</v>
      </c>
      <c r="G132" s="5">
        <f>IF(G131+$C130&lt;50, G131+$C130, 50)</f>
        <v>50</v>
      </c>
      <c r="H132" s="8">
        <f>G132-G131</f>
        <v>5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191</v>
      </c>
      <c r="E133" s="5" t="s">
        <v>191</v>
      </c>
      <c r="F133" s="5" t="s">
        <v>191</v>
      </c>
      <c r="G133" s="5" t="s">
        <v>110</v>
      </c>
      <c r="H133" s="8" t="s">
        <v>24</v>
      </c>
    </row>
    <row r="134" spans="1:8" x14ac:dyDescent="0.25">
      <c r="A134" t="s">
        <v>105</v>
      </c>
      <c r="B134" t="s">
        <v>105</v>
      </c>
      <c r="C134" t="s">
        <v>22</v>
      </c>
      <c r="D134" s="5">
        <f>D133/(1+assumptions!$B$1)^D131</f>
        <v>1641.9548754377199</v>
      </c>
      <c r="E134" s="5">
        <f>E133/(1+assumptions!$B$1)^E131</f>
        <v>1053.90835388599</v>
      </c>
      <c r="F134" s="5">
        <f>F133/(1+assumptions!$B$1)^F131</f>
        <v>676.46366840293081</v>
      </c>
      <c r="G134" s="5">
        <f>G133/(1+assumptions!$B$1)^G131</f>
        <v>0</v>
      </c>
      <c r="H134" s="24">
        <f>SUM(D134:G134)</f>
        <v>3372.3268977266407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174</v>
      </c>
      <c r="B138" t="s">
        <v>105</v>
      </c>
      <c r="C138" t="s">
        <v>107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25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24</v>
      </c>
      <c r="E140" s="5">
        <f>IF(E139+$C138, E139+$C138, 50)</f>
        <v>49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192</v>
      </c>
      <c r="E141" s="5" t="s">
        <v>193</v>
      </c>
      <c r="F141" s="5" t="s">
        <v>105</v>
      </c>
      <c r="G141" s="5" t="s">
        <v>105</v>
      </c>
      <c r="H141" s="8" t="s">
        <v>24</v>
      </c>
    </row>
    <row r="142" spans="1:8" x14ac:dyDescent="0.25">
      <c r="A142" t="s">
        <v>105</v>
      </c>
      <c r="B142" t="s">
        <v>105</v>
      </c>
      <c r="C142" t="s">
        <v>22</v>
      </c>
      <c r="D142" s="5">
        <f>D141/(1+assumptions!$B$1)^D139</f>
        <v>17075.4799243462</v>
      </c>
      <c r="E142" s="5">
        <f>E141/(1+assumptions!$B$1)^E139</f>
        <v>8025.0243285999504</v>
      </c>
      <c r="F142" s="5" t="s">
        <v>105</v>
      </c>
      <c r="G142" s="5" t="s">
        <v>105</v>
      </c>
      <c r="H142" s="24">
        <f>SUM(D142:G142)</f>
        <v>25100.50425294615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42" zoomScale="80" zoomScaleNormal="80" workbookViewId="0">
      <selection activeCell="L122" sqref="L122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0.8554687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29</v>
      </c>
      <c r="B2" s="17"/>
      <c r="C2" s="7">
        <v>21</v>
      </c>
    </row>
    <row r="3" spans="1:8" x14ac:dyDescent="0.25">
      <c r="C3" s="2" t="s">
        <v>19</v>
      </c>
      <c r="D3" s="5">
        <v>0</v>
      </c>
      <c r="E3" s="5">
        <f>D4+1</f>
        <v>22</v>
      </c>
      <c r="F3" s="5">
        <f>E4+1</f>
        <v>44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21</v>
      </c>
      <c r="E4" s="5">
        <f>IF(E3+$C2&lt;50, E3+$C2, 50)</f>
        <v>43</v>
      </c>
      <c r="F4" s="5">
        <f>IF(F3+$C2&lt;50, F3+$C2, 50)</f>
        <v>50</v>
      </c>
      <c r="H4" s="8">
        <f>F4-F3</f>
        <v>6</v>
      </c>
    </row>
    <row r="5" spans="1:8" x14ac:dyDescent="0.25">
      <c r="A5" s="10"/>
      <c r="C5" s="2" t="s">
        <v>21</v>
      </c>
      <c r="D5" s="21">
        <v>65375.105208394416</v>
      </c>
      <c r="E5" s="21">
        <v>65375.105208394416</v>
      </c>
      <c r="F5" s="5">
        <v>17376.770584604532</v>
      </c>
      <c r="H5" s="18" t="s">
        <v>24</v>
      </c>
    </row>
    <row r="6" spans="1:8" ht="17.25" x14ac:dyDescent="0.4">
      <c r="C6" s="2" t="s">
        <v>22</v>
      </c>
      <c r="D6" s="21">
        <f>D5/(1+assumptions!$B$1)^D3</f>
        <v>65375.105208394416</v>
      </c>
      <c r="E6" s="21">
        <f>E5/(1+assumptions!$B$1)^E3</f>
        <v>34118.777152671108</v>
      </c>
      <c r="F6" s="21">
        <f>F5/(1+assumptions!$B$1)^F3</f>
        <v>4732.9419778309712</v>
      </c>
      <c r="H6" s="19">
        <f>SUM(D6:G6)</f>
        <v>104226.82433889649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63</v>
      </c>
      <c r="B10" s="17"/>
      <c r="C10" s="7">
        <v>15</v>
      </c>
    </row>
    <row r="11" spans="1:8" x14ac:dyDescent="0.25">
      <c r="C11" s="2" t="s">
        <v>19</v>
      </c>
      <c r="D11" s="5">
        <v>0</v>
      </c>
      <c r="E11" s="5">
        <f>D12+1</f>
        <v>16</v>
      </c>
      <c r="F11" s="5">
        <f>E12+1</f>
        <v>32</v>
      </c>
      <c r="G11" s="5">
        <f>F12+1</f>
        <v>48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15</v>
      </c>
      <c r="E12" s="5">
        <f>IF(E11+$C10&lt;50, E11+$C10, 50)</f>
        <v>31</v>
      </c>
      <c r="F12" s="5">
        <f>IF(F11+$C10&lt;50, F11+$C10, 50)</f>
        <v>47</v>
      </c>
      <c r="G12" s="5">
        <f>IF(G11+$C10&lt;50, G11+$C10, 50)</f>
        <v>50</v>
      </c>
      <c r="H12" s="8">
        <f>G12-G11</f>
        <v>2</v>
      </c>
    </row>
    <row r="13" spans="1:8" x14ac:dyDescent="0.25">
      <c r="A13" s="10"/>
      <c r="C13" s="2" t="s">
        <v>21</v>
      </c>
      <c r="D13" s="21">
        <v>43107.187179518325</v>
      </c>
      <c r="E13" s="21">
        <v>43107.187179518325</v>
      </c>
      <c r="F13" s="21">
        <v>43107.187179518325</v>
      </c>
      <c r="G13" s="21">
        <v>-7124.0950192192977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43107.187179518325</v>
      </c>
      <c r="E14" s="21">
        <f>E13/(1+assumptions!$B$1)^E11</f>
        <v>26862.973893048991</v>
      </c>
      <c r="F14" s="21">
        <f>F13/(1+assumptions!$B$1)^F11</f>
        <v>16740.117219281179</v>
      </c>
      <c r="G14" s="21">
        <f>G13/(1+assumptions!$B$1)^G11</f>
        <v>-1724.0224524974567</v>
      </c>
      <c r="H14" s="19">
        <f>SUM(D14:G14)</f>
        <v>84986.255839351026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64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96807.254253087129</v>
      </c>
      <c r="E21" s="21">
        <v>94112.994337565106</v>
      </c>
      <c r="H21" s="18" t="s">
        <v>24</v>
      </c>
    </row>
    <row r="22" spans="1:8" ht="17.25" x14ac:dyDescent="0.4">
      <c r="C22" s="2" t="s">
        <v>22</v>
      </c>
      <c r="D22" s="21">
        <f>D21/(1+assumptions!$B$1)^D19</f>
        <v>96807.254253087129</v>
      </c>
      <c r="E22" s="21">
        <f>E21/(1+assumptions!$B$1)^E19</f>
        <v>43639.699257778768</v>
      </c>
      <c r="F22" s="21"/>
      <c r="H22" s="19">
        <f>SUM(D22:G22)</f>
        <v>140446.95351086589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29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171186.75</v>
      </c>
      <c r="E29" s="5">
        <v>170140.41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171186.75</v>
      </c>
      <c r="E30" s="5">
        <f>E29/(1+assumptions!$B$1)^E27</f>
        <v>78893.211041225397</v>
      </c>
      <c r="H30" s="19">
        <f>SUM(D30:G30)</f>
        <v>250079.96104122541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63</v>
      </c>
      <c r="B34" s="17"/>
      <c r="C34" s="7">
        <v>19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20</v>
      </c>
      <c r="F35" s="5">
        <f>E36+1</f>
        <v>40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19</v>
      </c>
      <c r="E36" s="5">
        <f>IF(E35+$C34&lt;50, E35+$C34, 50)</f>
        <v>39</v>
      </c>
      <c r="F36" s="5">
        <f t="shared" ref="F36" si="0">IF(F35+$C34&lt;50, F35+$C34, 50)</f>
        <v>50</v>
      </c>
      <c r="H36" s="8">
        <f>F36-F35</f>
        <v>10</v>
      </c>
    </row>
    <row r="37" spans="1:8" x14ac:dyDescent="0.25">
      <c r="A37" s="10"/>
      <c r="C37" s="2" t="s">
        <v>21</v>
      </c>
      <c r="D37" s="5">
        <v>111576.23</v>
      </c>
      <c r="E37" s="5">
        <v>111576.23</v>
      </c>
      <c r="F37" s="5">
        <v>68300.73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111576.23</v>
      </c>
      <c r="E38" s="5">
        <f>E37/(1+assumptions!$B$1)^E35</f>
        <v>61777.053294517973</v>
      </c>
      <c r="F38" s="5">
        <f>F37/(1+assumptions!$B$1)^F35</f>
        <v>20938.056011344772</v>
      </c>
      <c r="H38" s="19">
        <f>SUM(D38:G38)</f>
        <v>194291.33930586273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64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214358.43</v>
      </c>
      <c r="E45" s="5">
        <v>207120.19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214358.43</v>
      </c>
      <c r="E46" s="5">
        <f>E45/(1+assumptions!$B$1)^E43</f>
        <v>96040.540049061252</v>
      </c>
      <c r="H46" s="19">
        <f>SUM(D46:G46)</f>
        <v>310398.97004906123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194</v>
      </c>
      <c r="B50" t="s">
        <v>105</v>
      </c>
      <c r="C50" t="s">
        <v>195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24</v>
      </c>
      <c r="F51" s="5">
        <f>E52+1</f>
        <v>48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23</v>
      </c>
      <c r="E52" s="5">
        <f>IF(E51+$C50, E51+$C50, 50)</f>
        <v>47</v>
      </c>
      <c r="F52" s="5">
        <f>IF(F51+$C50&lt;50, F51+$C50, 50)</f>
        <v>50</v>
      </c>
      <c r="G52" s="5" t="s">
        <v>105</v>
      </c>
      <c r="H52" s="8">
        <f>F52-F51</f>
        <v>2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196</v>
      </c>
      <c r="E53" s="5" t="s">
        <v>196</v>
      </c>
      <c r="F53" s="5" t="s">
        <v>110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19149.102328488501</v>
      </c>
      <c r="E54" s="5">
        <f>E53/(1+assumptions!$B$1)^E51</f>
        <v>9420.0894560009492</v>
      </c>
      <c r="F54" s="5">
        <f>F53/(1+assumptions!$B$1)^F51</f>
        <v>0</v>
      </c>
      <c r="G54" s="5" t="s">
        <v>105</v>
      </c>
      <c r="H54" s="19">
        <f>SUM(D54:G54)</f>
        <v>28569.191784489449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197</v>
      </c>
      <c r="B58" t="s">
        <v>105</v>
      </c>
      <c r="C58" t="s">
        <v>148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17</v>
      </c>
      <c r="F59" s="5">
        <f>E60+1</f>
        <v>34</v>
      </c>
      <c r="G59" s="5" t="s">
        <v>105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16</v>
      </c>
      <c r="E60" s="5">
        <f>IF(E59+$C58, E59+$C58, 50)</f>
        <v>33</v>
      </c>
      <c r="F60" s="5">
        <f>IF(F59+$C58, F59+$C58, 50)</f>
        <v>50</v>
      </c>
      <c r="G60" s="5" t="s">
        <v>105</v>
      </c>
      <c r="H60" s="8">
        <f>F60-F59</f>
        <v>16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198</v>
      </c>
      <c r="E61" s="5" t="s">
        <v>198</v>
      </c>
      <c r="F61" s="5" t="s">
        <v>198</v>
      </c>
      <c r="G61" s="5" t="s">
        <v>105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8863.6929505707594</v>
      </c>
      <c r="E62" s="5">
        <f>E61/(1+assumptions!$B$1)^E59</f>
        <v>5362.6800060136748</v>
      </c>
      <c r="F62" s="5">
        <f>F61/(1+assumptions!$B$1)^F59</f>
        <v>3244.5095974412102</v>
      </c>
      <c r="G62" s="5" t="s">
        <v>105</v>
      </c>
      <c r="H62" s="19">
        <f>SUM(D62:G62)</f>
        <v>17470.882554025644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199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IF(E67+$C66&lt;50, E67+$C66, 50)</f>
        <v>50</v>
      </c>
      <c r="F68" s="5" t="s">
        <v>105</v>
      </c>
      <c r="G68" s="5" t="s">
        <v>105</v>
      </c>
      <c r="H68" s="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200</v>
      </c>
      <c r="E69" s="5" t="s">
        <v>201</v>
      </c>
      <c r="F69" s="5" t="s">
        <v>105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30332.5358247818</v>
      </c>
      <c r="E70" s="5">
        <f>E69/(1+assumptions!$B$1)^E67</f>
        <v>13472.864609794282</v>
      </c>
      <c r="F70" s="5" t="s">
        <v>105</v>
      </c>
      <c r="G70" s="5" t="s">
        <v>105</v>
      </c>
      <c r="H70" s="19">
        <f>SUM(D70:G70)</f>
        <v>43805.400434576084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194</v>
      </c>
      <c r="B74" t="s">
        <v>105</v>
      </c>
      <c r="C74" t="s">
        <v>107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25</v>
      </c>
      <c r="F75" s="5" t="s">
        <v>105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24</v>
      </c>
      <c r="E76" s="5">
        <f>IF(E75+$C74, E75+$C74, 50)</f>
        <v>49</v>
      </c>
      <c r="F76" s="5" t="s">
        <v>105</v>
      </c>
      <c r="G76" s="5" t="s">
        <v>105</v>
      </c>
      <c r="H76" s="8">
        <f>E76-E75</f>
        <v>24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202</v>
      </c>
      <c r="E77" s="5" t="s">
        <v>203</v>
      </c>
      <c r="F77" s="5" t="s">
        <v>105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44044.229955030103</v>
      </c>
      <c r="E78" s="5">
        <f>E77/(1+assumptions!$B$1)^E75</f>
        <v>20870.772248919598</v>
      </c>
      <c r="F78" s="5" t="s">
        <v>105</v>
      </c>
      <c r="G78" s="5" t="s">
        <v>105</v>
      </c>
      <c r="H78" s="19">
        <f>SUM(D78:G78)</f>
        <v>64915.002203949698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197</v>
      </c>
      <c r="B82" t="s">
        <v>105</v>
      </c>
      <c r="C82" t="s">
        <v>115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18</v>
      </c>
      <c r="F83" s="5">
        <f>E84+1</f>
        <v>36</v>
      </c>
      <c r="G83" s="5" t="s">
        <v>105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17</v>
      </c>
      <c r="E84" s="5">
        <f>IF(E83+$C82, E83+$C82, 50)</f>
        <v>35</v>
      </c>
      <c r="F84" s="5">
        <f>IF(F83+$C82&lt;50, F83+$C82, 50)</f>
        <v>50</v>
      </c>
      <c r="G84" s="5" t="s">
        <v>105</v>
      </c>
      <c r="H84" s="8">
        <f>F84-F83</f>
        <v>14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204</v>
      </c>
      <c r="E85" s="5" t="s">
        <v>204</v>
      </c>
      <c r="F85" s="5" t="s">
        <v>205</v>
      </c>
      <c r="G85" s="5" t="s">
        <v>105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26441.791496818601</v>
      </c>
      <c r="E86" s="5">
        <f>E85/(1+assumptions!$B$1)^E83</f>
        <v>15531.765740945324</v>
      </c>
      <c r="F86" s="5">
        <f>F85/(1+assumptions!$B$1)^F83</f>
        <v>8791.9540102396077</v>
      </c>
      <c r="G86" s="5" t="s">
        <v>105</v>
      </c>
      <c r="H86" s="19">
        <f>SUM(D86:G86)</f>
        <v>50765.511248003531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199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 s="8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206</v>
      </c>
      <c r="E93" s="5" t="s">
        <v>207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61157.327312544003</v>
      </c>
      <c r="E94" s="5">
        <f>E93/(1+assumptions!$B$1)^E91</f>
        <v>27357.331096932783</v>
      </c>
      <c r="F94" s="5" t="s">
        <v>105</v>
      </c>
      <c r="G94" s="5" t="s">
        <v>105</v>
      </c>
      <c r="H94" s="19">
        <f>SUM(D94:G94)</f>
        <v>88514.65840947679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194</v>
      </c>
      <c r="B98" t="s">
        <v>105</v>
      </c>
      <c r="C98" t="s">
        <v>119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26</v>
      </c>
      <c r="F99" s="5" t="s">
        <v>105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25</v>
      </c>
      <c r="E100" s="5">
        <f>IF(E99+$C98&lt;50, E99+$C98, 50)</f>
        <v>50</v>
      </c>
      <c r="F100" s="5" t="s">
        <v>105</v>
      </c>
      <c r="G100" s="5" t="s">
        <v>105</v>
      </c>
      <c r="H100" s="8">
        <f>E100-E99</f>
        <v>24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208</v>
      </c>
      <c r="E101" s="5" t="s">
        <v>209</v>
      </c>
      <c r="F101" s="5" t="s">
        <v>105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51911.082452534603</v>
      </c>
      <c r="E102" s="5">
        <f>E101/(1+assumptions!$B$1)^E99</f>
        <v>23955.653503000503</v>
      </c>
      <c r="F102" s="5" t="s">
        <v>105</v>
      </c>
      <c r="G102" s="5" t="s">
        <v>105</v>
      </c>
      <c r="H102" s="19">
        <f>SUM(D102:G102)</f>
        <v>75866.735955535114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197</v>
      </c>
      <c r="B106" t="s">
        <v>105</v>
      </c>
      <c r="C106" t="s">
        <v>159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19</v>
      </c>
      <c r="F107" s="5">
        <f>E108+1</f>
        <v>38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18</v>
      </c>
      <c r="E108" s="5">
        <f>IF(E107+$C106, E107+$C106, 50)</f>
        <v>37</v>
      </c>
      <c r="F108" s="5">
        <f>IF(F107+$C106&lt;50, F107+$C106, 50)</f>
        <v>50</v>
      </c>
      <c r="G108" s="5" t="s">
        <v>105</v>
      </c>
      <c r="H108" s="8">
        <f>F108-F107</f>
        <v>12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210</v>
      </c>
      <c r="E109" s="5" t="s">
        <v>210</v>
      </c>
      <c r="F109" s="5" t="s">
        <v>211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29558.5422521285</v>
      </c>
      <c r="E110" s="5">
        <f>E109/(1+assumptions!$B$1)^E107</f>
        <v>16856.823619318773</v>
      </c>
      <c r="F110" s="5">
        <f>F109/(1+assumptions!$B$1)^F107</f>
        <v>6861.5691389719486</v>
      </c>
      <c r="G110" s="5" t="s">
        <v>105</v>
      </c>
      <c r="H110" s="19">
        <f>SUM(D110:G110)</f>
        <v>53276.93501041922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199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212</v>
      </c>
      <c r="E117" s="5" t="s">
        <v>213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69198.410843644306</v>
      </c>
      <c r="E118" s="5">
        <f>E117/(1+assumptions!$B$1)^E115</f>
        <v>30821.490508149134</v>
      </c>
      <c r="F118" s="5" t="s">
        <v>105</v>
      </c>
      <c r="G118" s="5" t="s">
        <v>105</v>
      </c>
      <c r="H118" s="19">
        <f>SUM(D118:G118)</f>
        <v>100019.90135179344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194</v>
      </c>
      <c r="B122" t="s">
        <v>105</v>
      </c>
      <c r="C122" t="s">
        <v>107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25</v>
      </c>
      <c r="F123" s="5" t="s">
        <v>105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24</v>
      </c>
      <c r="E124" s="5">
        <f>IF(E123+$C122, E123+$C122, 50)</f>
        <v>49</v>
      </c>
      <c r="F124" s="5" t="s">
        <v>105</v>
      </c>
      <c r="G124" s="5" t="s">
        <v>105</v>
      </c>
      <c r="H124" s="8">
        <f>E124-E123</f>
        <v>24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214</v>
      </c>
      <c r="E125" s="5" t="s">
        <v>215</v>
      </c>
      <c r="F125" s="5" t="s">
        <v>105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29509.432143855302</v>
      </c>
      <c r="E126" s="5">
        <f>E125/(1+assumptions!$B$1)^E123</f>
        <v>13778.109446763574</v>
      </c>
      <c r="F126" s="5" t="s">
        <v>105</v>
      </c>
      <c r="G126" s="5" t="s">
        <v>105</v>
      </c>
      <c r="H126" s="19">
        <f>SUM(D126:G126)</f>
        <v>43287.541590618872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197</v>
      </c>
      <c r="B130" t="s">
        <v>105</v>
      </c>
      <c r="C130" t="s">
        <v>115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18</v>
      </c>
      <c r="F131" s="5">
        <f>E132+1</f>
        <v>36</v>
      </c>
      <c r="G131" s="5" t="s">
        <v>105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17</v>
      </c>
      <c r="E132" s="5">
        <f>IF(E131+$C130, E131+$C130, 50)</f>
        <v>35</v>
      </c>
      <c r="F132" s="5">
        <f>IF(F131+$C130&lt;50, F131+$C130, 50)</f>
        <v>50</v>
      </c>
      <c r="G132" s="5" t="s">
        <v>105</v>
      </c>
      <c r="H132" s="8">
        <f>F132-F131</f>
        <v>14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216</v>
      </c>
      <c r="E133" s="5" t="s">
        <v>216</v>
      </c>
      <c r="F133" s="5" t="s">
        <v>217</v>
      </c>
      <c r="G133" s="5" t="s">
        <v>105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9515.1342159143805</v>
      </c>
      <c r="E134" s="5">
        <f>E133/(1+assumptions!$B$1)^E131</f>
        <v>5589.138529173294</v>
      </c>
      <c r="F134" s="5">
        <f>F133/(1+assumptions!$B$1)^F131</f>
        <v>3186.4456196783035</v>
      </c>
      <c r="G134" s="5" t="s">
        <v>105</v>
      </c>
      <c r="H134" s="19">
        <f>SUM(D134:G134)</f>
        <v>18290.718364765977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199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IF(E139+$C138&lt;50, E139+$C138, 50)</f>
        <v>50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218</v>
      </c>
      <c r="E141" s="5" t="s">
        <v>219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50500.541704089403</v>
      </c>
      <c r="E142" s="5">
        <f>E141/(1+assumptions!$B$1)^E139</f>
        <v>22283.25538080576</v>
      </c>
      <c r="F142" s="5" t="s">
        <v>105</v>
      </c>
      <c r="G142" s="5" t="s">
        <v>105</v>
      </c>
      <c r="H142" s="19">
        <f>SUM(D142:G142)</f>
        <v>72783.797084895166</v>
      </c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31" zoomScale="80" zoomScaleNormal="80" workbookViewId="0">
      <selection activeCell="F149" sqref="F149"/>
    </sheetView>
  </sheetViews>
  <sheetFormatPr defaultRowHeight="15" x14ac:dyDescent="0.25"/>
  <cols>
    <col min="1" max="1" width="48.140625" bestFit="1" customWidth="1"/>
    <col min="2" max="2" width="1.7109375" bestFit="1" customWidth="1"/>
    <col min="3" max="3" width="32.140625" bestFit="1" customWidth="1"/>
    <col min="4" max="7" width="11.42578125" style="5" customWidth="1"/>
    <col min="8" max="8" width="30.140625" style="8" bestFit="1" customWidth="1"/>
  </cols>
  <sheetData>
    <row r="1" spans="1:8" x14ac:dyDescent="0.25">
      <c r="A1" s="2" t="s">
        <v>16</v>
      </c>
      <c r="B1" s="17" t="s">
        <v>17</v>
      </c>
      <c r="C1" s="6" t="s">
        <v>15</v>
      </c>
    </row>
    <row r="2" spans="1:8" x14ac:dyDescent="0.25">
      <c r="A2" s="2" t="s">
        <v>30</v>
      </c>
      <c r="B2" s="17"/>
      <c r="C2" s="7">
        <v>19</v>
      </c>
    </row>
    <row r="3" spans="1:8" x14ac:dyDescent="0.25">
      <c r="C3" s="2" t="s">
        <v>19</v>
      </c>
      <c r="D3" s="5">
        <v>0</v>
      </c>
      <c r="E3" s="5">
        <f>D4+1</f>
        <v>20</v>
      </c>
      <c r="F3" s="5">
        <f>E4+1</f>
        <v>40</v>
      </c>
      <c r="H3" s="8" t="s">
        <v>23</v>
      </c>
    </row>
    <row r="4" spans="1:8" x14ac:dyDescent="0.25">
      <c r="A4" s="2"/>
      <c r="C4" s="2" t="s">
        <v>18</v>
      </c>
      <c r="D4" s="5">
        <f>IF(D3+$C2&lt;50, D3+$C2, 50)</f>
        <v>19</v>
      </c>
      <c r="E4" s="5">
        <f>IF(E3+$C2&lt;50, E3+$C2, 50)</f>
        <v>39</v>
      </c>
      <c r="F4" s="5">
        <f>IF(F3+$C2&lt;50, F3+$C2, 50)</f>
        <v>50</v>
      </c>
      <c r="H4" s="8">
        <f>F4-F3</f>
        <v>10</v>
      </c>
    </row>
    <row r="5" spans="1:8" x14ac:dyDescent="0.25">
      <c r="A5" s="10"/>
      <c r="C5" s="2" t="s">
        <v>21</v>
      </c>
      <c r="D5" s="21">
        <v>56516.824384346015</v>
      </c>
      <c r="E5" s="21">
        <v>57356.720073859731</v>
      </c>
      <c r="F5" s="21">
        <v>37212.950443135778</v>
      </c>
      <c r="G5" s="21"/>
      <c r="H5" s="18" t="s">
        <v>24</v>
      </c>
    </row>
    <row r="6" spans="1:8" ht="17.25" x14ac:dyDescent="0.4">
      <c r="C6" s="2" t="s">
        <v>22</v>
      </c>
      <c r="D6" s="21">
        <f>D5/(1+assumptions!$B$1)^D3</f>
        <v>56516.824384346015</v>
      </c>
      <c r="E6" s="21">
        <f>E5/(1+assumptions!$B$1)^E3</f>
        <v>31757.025244548786</v>
      </c>
      <c r="F6" s="21">
        <f>F5/(1+assumptions!$B$1)^F3</f>
        <v>11407.88452371994</v>
      </c>
      <c r="G6" s="21"/>
      <c r="H6" s="19">
        <f>SUM(D6:G6)</f>
        <v>99681.734152614736</v>
      </c>
    </row>
    <row r="9" spans="1:8" x14ac:dyDescent="0.25">
      <c r="A9" s="2" t="s">
        <v>16</v>
      </c>
      <c r="B9" s="17" t="s">
        <v>17</v>
      </c>
      <c r="C9" s="6" t="s">
        <v>15</v>
      </c>
    </row>
    <row r="10" spans="1:8" x14ac:dyDescent="0.25">
      <c r="A10" s="2" t="s">
        <v>65</v>
      </c>
      <c r="B10" s="17"/>
      <c r="C10" s="7">
        <v>14</v>
      </c>
    </row>
    <row r="11" spans="1:8" x14ac:dyDescent="0.25">
      <c r="C11" s="2" t="s">
        <v>19</v>
      </c>
      <c r="D11" s="5">
        <v>0</v>
      </c>
      <c r="E11" s="5">
        <f>D12+1</f>
        <v>15</v>
      </c>
      <c r="F11" s="5">
        <f>E12+1</f>
        <v>30</v>
      </c>
      <c r="G11" s="5">
        <f>F12+1</f>
        <v>45</v>
      </c>
      <c r="H11" s="8" t="s">
        <v>23</v>
      </c>
    </row>
    <row r="12" spans="1:8" x14ac:dyDescent="0.25">
      <c r="A12" s="2"/>
      <c r="C12" s="2" t="s">
        <v>18</v>
      </c>
      <c r="D12" s="5">
        <f>IF(D11+$C10&lt;50, D11+$C10, 50)</f>
        <v>14</v>
      </c>
      <c r="E12" s="5">
        <f>IF(E11+$C10&lt;50, E11+$C10, 50)</f>
        <v>29</v>
      </c>
      <c r="F12" s="5">
        <f>IF(F11+$C10&lt;50, F11+$C10, 50)</f>
        <v>44</v>
      </c>
      <c r="G12" s="5">
        <f>IF(G11+$C10&lt;50, G11+$C10, 50)</f>
        <v>50</v>
      </c>
      <c r="H12" s="8">
        <f>G12-G11</f>
        <v>5</v>
      </c>
    </row>
    <row r="13" spans="1:8" x14ac:dyDescent="0.25">
      <c r="A13" s="10"/>
      <c r="C13" s="2" t="s">
        <v>21</v>
      </c>
      <c r="D13" s="21">
        <v>40320.848482013062</v>
      </c>
      <c r="E13" s="21">
        <v>40320.848482013062</v>
      </c>
      <c r="F13" s="21">
        <v>40320.848482013062</v>
      </c>
      <c r="G13" s="21">
        <v>11485.36492813772</v>
      </c>
      <c r="H13" s="18" t="s">
        <v>24</v>
      </c>
    </row>
    <row r="14" spans="1:8" ht="17.25" x14ac:dyDescent="0.4">
      <c r="C14" s="2" t="s">
        <v>22</v>
      </c>
      <c r="D14" s="21">
        <f>D13/(1+assumptions!$B$1)^D11</f>
        <v>40320.848482013062</v>
      </c>
      <c r="E14" s="21">
        <f>E13/(1+assumptions!$B$1)^E11</f>
        <v>25880.418327352891</v>
      </c>
      <c r="F14" s="21">
        <f>F13/(1+assumptions!$B$1)^F11</f>
        <v>16611.655707036436</v>
      </c>
      <c r="G14" s="21">
        <f>G13/(1+assumptions!$B$1)^G11</f>
        <v>3037.174095030291</v>
      </c>
      <c r="H14" s="19">
        <f>SUM(D14:G14)</f>
        <v>85850.096611432673</v>
      </c>
    </row>
    <row r="17" spans="1:8" x14ac:dyDescent="0.25">
      <c r="A17" s="2" t="s">
        <v>16</v>
      </c>
      <c r="B17" s="17" t="s">
        <v>17</v>
      </c>
      <c r="C17" s="6" t="s">
        <v>15</v>
      </c>
    </row>
    <row r="18" spans="1:8" x14ac:dyDescent="0.25">
      <c r="A18" s="2" t="s">
        <v>66</v>
      </c>
      <c r="B18" s="17"/>
      <c r="C18" s="7">
        <v>25</v>
      </c>
    </row>
    <row r="19" spans="1:8" x14ac:dyDescent="0.25">
      <c r="C19" s="2" t="s">
        <v>19</v>
      </c>
      <c r="D19" s="5">
        <v>0</v>
      </c>
      <c r="E19" s="5">
        <f>D20+1</f>
        <v>26</v>
      </c>
      <c r="H19" s="8" t="s">
        <v>23</v>
      </c>
    </row>
    <row r="20" spans="1:8" x14ac:dyDescent="0.25">
      <c r="A20" s="2"/>
      <c r="C20" s="2" t="s">
        <v>18</v>
      </c>
      <c r="D20" s="5">
        <f>IF(D19+$C18&lt;50, D19+$C18, 50)</f>
        <v>25</v>
      </c>
      <c r="E20" s="5">
        <f>IF(E19+$C18&lt;50, E19+$C18, 50)</f>
        <v>50</v>
      </c>
      <c r="H20" s="8">
        <f>E20-E19</f>
        <v>24</v>
      </c>
    </row>
    <row r="21" spans="1:8" x14ac:dyDescent="0.25">
      <c r="A21" s="10"/>
      <c r="C21" s="2" t="s">
        <v>21</v>
      </c>
      <c r="D21" s="21">
        <v>89201.912362599222</v>
      </c>
      <c r="E21" s="21">
        <v>87283.617861416249</v>
      </c>
      <c r="F21" s="21"/>
      <c r="G21" s="21"/>
      <c r="H21" s="18" t="s">
        <v>24</v>
      </c>
    </row>
    <row r="22" spans="1:8" ht="17.25" x14ac:dyDescent="0.4">
      <c r="C22" s="2" t="s">
        <v>22</v>
      </c>
      <c r="D22" s="21">
        <f>D21/(1+assumptions!$B$1)^D19</f>
        <v>89201.912362599222</v>
      </c>
      <c r="E22" s="21">
        <f>E21/(1+assumptions!$B$1)^E19</f>
        <v>40472.953394095988</v>
      </c>
      <c r="F22" s="21"/>
      <c r="G22" s="21"/>
      <c r="H22" s="19">
        <f>SUM(D22:G22)</f>
        <v>129674.86575669522</v>
      </c>
    </row>
    <row r="24" spans="1:8" x14ac:dyDescent="0.25">
      <c r="A24" s="15"/>
      <c r="B24" s="15"/>
      <c r="C24" s="15"/>
      <c r="D24" s="22"/>
      <c r="E24" s="22"/>
      <c r="F24" s="22"/>
      <c r="G24" s="22"/>
      <c r="H24" s="20"/>
    </row>
    <row r="25" spans="1:8" x14ac:dyDescent="0.25">
      <c r="A25" s="2" t="s">
        <v>16</v>
      </c>
      <c r="B25" s="17" t="s">
        <v>17</v>
      </c>
      <c r="C25" s="6" t="s">
        <v>15</v>
      </c>
    </row>
    <row r="26" spans="1:8" x14ac:dyDescent="0.25">
      <c r="A26" s="2" t="s">
        <v>30</v>
      </c>
      <c r="B26" s="17"/>
      <c r="C26" s="7">
        <v>25</v>
      </c>
    </row>
    <row r="27" spans="1:8" x14ac:dyDescent="0.25">
      <c r="A27" s="2" t="s">
        <v>91</v>
      </c>
      <c r="C27" s="2" t="s">
        <v>19</v>
      </c>
      <c r="D27" s="5">
        <v>0</v>
      </c>
      <c r="E27" s="5">
        <f>D28+1</f>
        <v>26</v>
      </c>
      <c r="H27" s="8" t="s">
        <v>23</v>
      </c>
    </row>
    <row r="28" spans="1:8" x14ac:dyDescent="0.25">
      <c r="A28" s="2"/>
      <c r="C28" s="2" t="s">
        <v>18</v>
      </c>
      <c r="D28" s="5">
        <f>IF(D27+$C26&lt;50, D27+$C26, 50)</f>
        <v>25</v>
      </c>
      <c r="E28" s="5">
        <f>IF(E27+$C26&lt;50, E27+$C26, 50)</f>
        <v>50</v>
      </c>
      <c r="H28" s="8">
        <f>E28-E27</f>
        <v>24</v>
      </c>
    </row>
    <row r="29" spans="1:8" x14ac:dyDescent="0.25">
      <c r="A29" s="10"/>
      <c r="C29" s="2" t="s">
        <v>21</v>
      </c>
      <c r="D29" s="5">
        <v>152469.69</v>
      </c>
      <c r="E29" s="5">
        <v>152649.95000000001</v>
      </c>
      <c r="H29" s="18" t="s">
        <v>24</v>
      </c>
    </row>
    <row r="30" spans="1:8" ht="17.25" x14ac:dyDescent="0.4">
      <c r="C30" s="2" t="s">
        <v>22</v>
      </c>
      <c r="D30" s="5">
        <f>D29/(1+assumptions!$B$1)^D27</f>
        <v>152469.69</v>
      </c>
      <c r="E30" s="5">
        <f>E29/(1+assumptions!$B$1)^E27</f>
        <v>70782.976958751344</v>
      </c>
      <c r="H30" s="19">
        <f>SUM(D30:G30)</f>
        <v>223252.66695875133</v>
      </c>
    </row>
    <row r="33" spans="1:8" x14ac:dyDescent="0.25">
      <c r="A33" s="2" t="s">
        <v>16</v>
      </c>
      <c r="B33" s="17" t="s">
        <v>17</v>
      </c>
      <c r="C33" s="6" t="s">
        <v>15</v>
      </c>
    </row>
    <row r="34" spans="1:8" x14ac:dyDescent="0.25">
      <c r="A34" s="2" t="s">
        <v>65</v>
      </c>
      <c r="B34" s="17"/>
      <c r="C34" s="7">
        <v>18</v>
      </c>
    </row>
    <row r="35" spans="1:8" x14ac:dyDescent="0.25">
      <c r="A35" s="2" t="s">
        <v>91</v>
      </c>
      <c r="C35" s="2" t="s">
        <v>19</v>
      </c>
      <c r="D35" s="5">
        <v>0</v>
      </c>
      <c r="E35" s="5">
        <f>D36+1</f>
        <v>19</v>
      </c>
      <c r="F35" s="5">
        <f>E36+1</f>
        <v>38</v>
      </c>
      <c r="H35" s="8" t="s">
        <v>23</v>
      </c>
    </row>
    <row r="36" spans="1:8" x14ac:dyDescent="0.25">
      <c r="A36" s="2"/>
      <c r="C36" s="2" t="s">
        <v>18</v>
      </c>
      <c r="D36" s="5">
        <f>IF(D35+$C34&lt;50, D35+$C34, 50)</f>
        <v>18</v>
      </c>
      <c r="E36" s="5">
        <f>IF(E35+$C34&lt;50, E35+$C34, 50)</f>
        <v>37</v>
      </c>
      <c r="F36" s="5">
        <f t="shared" ref="F36" si="0">IF(F35+$C34&lt;50, F35+$C34, 50)</f>
        <v>50</v>
      </c>
      <c r="H36" s="8">
        <f>F36-F35</f>
        <v>12</v>
      </c>
    </row>
    <row r="37" spans="1:8" x14ac:dyDescent="0.25">
      <c r="A37" s="10"/>
      <c r="C37" s="2" t="s">
        <v>21</v>
      </c>
      <c r="D37" s="5">
        <v>104564.08845119643</v>
      </c>
      <c r="E37" s="5">
        <v>104564.08845119643</v>
      </c>
      <c r="F37" s="5">
        <v>85304.510662650224</v>
      </c>
      <c r="H37" s="18" t="s">
        <v>24</v>
      </c>
    </row>
    <row r="38" spans="1:8" ht="17.25" x14ac:dyDescent="0.4">
      <c r="C38" s="2" t="s">
        <v>22</v>
      </c>
      <c r="D38" s="5">
        <f>D37/(1+assumptions!$B$1)^D35</f>
        <v>104564.08845119643</v>
      </c>
      <c r="E38" s="5">
        <f>E37/(1+assumptions!$B$1)^E35</f>
        <v>59631.438550043502</v>
      </c>
      <c r="F38" s="5">
        <f>F37/(1+assumptions!$B$1)^F35</f>
        <v>27743.257783210676</v>
      </c>
      <c r="H38" s="19">
        <f>SUM(D38:G38)</f>
        <v>191938.7847844506</v>
      </c>
    </row>
    <row r="41" spans="1:8" x14ac:dyDescent="0.25">
      <c r="A41" s="2" t="s">
        <v>16</v>
      </c>
      <c r="B41" s="17" t="s">
        <v>17</v>
      </c>
      <c r="C41" s="6" t="s">
        <v>15</v>
      </c>
    </row>
    <row r="42" spans="1:8" x14ac:dyDescent="0.25">
      <c r="A42" s="2" t="s">
        <v>66</v>
      </c>
      <c r="B42" s="17"/>
      <c r="C42" s="7">
        <v>25</v>
      </c>
    </row>
    <row r="43" spans="1:8" x14ac:dyDescent="0.25">
      <c r="A43" s="2" t="s">
        <v>91</v>
      </c>
      <c r="C43" s="2" t="s">
        <v>19</v>
      </c>
      <c r="D43" s="5">
        <v>0</v>
      </c>
      <c r="E43" s="5">
        <f>D44+1</f>
        <v>26</v>
      </c>
      <c r="H43" s="8" t="s">
        <v>23</v>
      </c>
    </row>
    <row r="44" spans="1:8" x14ac:dyDescent="0.25">
      <c r="A44" s="2"/>
      <c r="C44" s="2" t="s">
        <v>18</v>
      </c>
      <c r="D44" s="5">
        <f>IF(D43+$C42&lt;50, D43+$C42, 50)</f>
        <v>25</v>
      </c>
      <c r="E44" s="5">
        <f>IF(E43+$C42&lt;50, E43+$C42, 50)</f>
        <v>50</v>
      </c>
      <c r="H44" s="8">
        <f>E44-E43</f>
        <v>24</v>
      </c>
    </row>
    <row r="45" spans="1:8" x14ac:dyDescent="0.25">
      <c r="A45" s="10"/>
      <c r="C45" s="2" t="s">
        <v>21</v>
      </c>
      <c r="D45" s="5">
        <v>206078.02</v>
      </c>
      <c r="E45" s="5">
        <v>199682.24</v>
      </c>
      <c r="H45" s="18" t="s">
        <v>24</v>
      </c>
    </row>
    <row r="46" spans="1:8" ht="17.25" x14ac:dyDescent="0.4">
      <c r="C46" s="2" t="s">
        <v>22</v>
      </c>
      <c r="D46" s="5">
        <f>D45/(1+assumptions!$B$1)^D43</f>
        <v>206078.02</v>
      </c>
      <c r="E46" s="5">
        <f>E45/(1+assumptions!$B$1)^E43</f>
        <v>92591.601851110026</v>
      </c>
      <c r="H46" s="19">
        <f>SUM(D46:G46)</f>
        <v>298669.62185111002</v>
      </c>
    </row>
    <row r="49" spans="1:8" x14ac:dyDescent="0.25">
      <c r="A49" t="s">
        <v>104</v>
      </c>
      <c r="B49" t="s">
        <v>105</v>
      </c>
      <c r="C49" t="s">
        <v>15</v>
      </c>
      <c r="D49" s="5" t="s">
        <v>105</v>
      </c>
      <c r="E49" s="5" t="s">
        <v>105</v>
      </c>
      <c r="F49" s="5" t="s">
        <v>105</v>
      </c>
      <c r="G49" s="5" t="s">
        <v>105</v>
      </c>
      <c r="H49" s="8" t="s">
        <v>105</v>
      </c>
    </row>
    <row r="50" spans="1:8" x14ac:dyDescent="0.25">
      <c r="A50" t="s">
        <v>220</v>
      </c>
      <c r="B50" t="s">
        <v>105</v>
      </c>
      <c r="C50" t="s">
        <v>221</v>
      </c>
      <c r="D50" s="5" t="s">
        <v>105</v>
      </c>
      <c r="E50" s="5" t="s">
        <v>105</v>
      </c>
      <c r="F50" s="5" t="s">
        <v>105</v>
      </c>
      <c r="G50" s="5" t="s">
        <v>105</v>
      </c>
      <c r="H50" s="8" t="s">
        <v>105</v>
      </c>
    </row>
    <row r="51" spans="1:8" x14ac:dyDescent="0.25">
      <c r="A51" t="s">
        <v>108</v>
      </c>
      <c r="B51" t="s">
        <v>105</v>
      </c>
      <c r="C51" t="s">
        <v>109</v>
      </c>
      <c r="D51" s="5" t="s">
        <v>110</v>
      </c>
      <c r="E51" s="5">
        <f>D52+1</f>
        <v>22</v>
      </c>
      <c r="F51" s="5">
        <f>E52+1</f>
        <v>44</v>
      </c>
      <c r="G51" s="5" t="s">
        <v>105</v>
      </c>
      <c r="H51" s="8" t="s">
        <v>111</v>
      </c>
    </row>
    <row r="52" spans="1:8" x14ac:dyDescent="0.25">
      <c r="A52" t="s">
        <v>105</v>
      </c>
      <c r="B52" t="s">
        <v>105</v>
      </c>
      <c r="C52" t="s">
        <v>18</v>
      </c>
      <c r="D52" s="5">
        <f>IF(D51+$C50, D51+$C50, 50)</f>
        <v>21</v>
      </c>
      <c r="E52" s="5">
        <f>IF(E51+$C50, E51+$C50, 50)</f>
        <v>43</v>
      </c>
      <c r="F52" s="5">
        <f>IF(F51+$C50&lt;50, F51+$C50, 50)</f>
        <v>50</v>
      </c>
      <c r="G52" s="5" t="s">
        <v>105</v>
      </c>
      <c r="H52" s="8">
        <f>F52-F51</f>
        <v>6</v>
      </c>
    </row>
    <row r="53" spans="1:8" x14ac:dyDescent="0.25">
      <c r="A53" t="s">
        <v>105</v>
      </c>
      <c r="B53" t="s">
        <v>105</v>
      </c>
      <c r="C53" t="s">
        <v>21</v>
      </c>
      <c r="D53" s="5" t="s">
        <v>222</v>
      </c>
      <c r="E53" s="5" t="s">
        <v>222</v>
      </c>
      <c r="F53" s="5" t="s">
        <v>110</v>
      </c>
      <c r="G53" s="5" t="s">
        <v>105</v>
      </c>
      <c r="H53" s="8" t="s">
        <v>24</v>
      </c>
    </row>
    <row r="54" spans="1:8" ht="17.25" x14ac:dyDescent="0.4">
      <c r="A54" t="s">
        <v>105</v>
      </c>
      <c r="B54" t="s">
        <v>105</v>
      </c>
      <c r="C54" t="s">
        <v>22</v>
      </c>
      <c r="D54" s="5">
        <f>D53/(1+assumptions!$B$1)^D51</f>
        <v>15561.681688475899</v>
      </c>
      <c r="E54" s="5">
        <f>E53/(1+assumptions!$B$1)^E51</f>
        <v>8121.5249743374234</v>
      </c>
      <c r="F54" s="5">
        <f>F53/(1+assumptions!$B$1)^F51</f>
        <v>0</v>
      </c>
      <c r="G54" s="5" t="s">
        <v>105</v>
      </c>
      <c r="H54" s="19">
        <f>SUM(D54:G54)</f>
        <v>23683.206662813322</v>
      </c>
    </row>
    <row r="55" spans="1:8" x14ac:dyDescent="0.25">
      <c r="A55" t="s">
        <v>105</v>
      </c>
      <c r="B55" t="s">
        <v>105</v>
      </c>
      <c r="C55" t="s">
        <v>105</v>
      </c>
      <c r="D55" s="5" t="s">
        <v>105</v>
      </c>
      <c r="E55" s="5" t="s">
        <v>105</v>
      </c>
      <c r="F55" s="5" t="s">
        <v>105</v>
      </c>
      <c r="G55" s="5" t="s">
        <v>105</v>
      </c>
      <c r="H55" s="8" t="s">
        <v>105</v>
      </c>
    </row>
    <row r="56" spans="1:8" x14ac:dyDescent="0.25">
      <c r="A56" t="s">
        <v>105</v>
      </c>
      <c r="B56" t="s">
        <v>105</v>
      </c>
      <c r="C56" t="s">
        <v>105</v>
      </c>
      <c r="D56" s="5" t="s">
        <v>105</v>
      </c>
      <c r="E56" s="5" t="s">
        <v>105</v>
      </c>
      <c r="F56" s="5" t="s">
        <v>105</v>
      </c>
      <c r="G56" s="5" t="s">
        <v>105</v>
      </c>
      <c r="H56" s="8" t="s">
        <v>105</v>
      </c>
    </row>
    <row r="57" spans="1:8" x14ac:dyDescent="0.25">
      <c r="A57" t="s">
        <v>104</v>
      </c>
      <c r="B57" t="s">
        <v>105</v>
      </c>
      <c r="C57" t="s">
        <v>15</v>
      </c>
      <c r="D57" s="5" t="s">
        <v>105</v>
      </c>
      <c r="E57" s="5" t="s">
        <v>105</v>
      </c>
      <c r="F57" s="5" t="s">
        <v>105</v>
      </c>
      <c r="G57" s="5" t="s">
        <v>105</v>
      </c>
      <c r="H57" s="8" t="s">
        <v>105</v>
      </c>
    </row>
    <row r="58" spans="1:8" x14ac:dyDescent="0.25">
      <c r="A58" t="s">
        <v>223</v>
      </c>
      <c r="B58" t="s">
        <v>105</v>
      </c>
      <c r="C58" t="s">
        <v>148</v>
      </c>
      <c r="D58" s="5" t="s">
        <v>105</v>
      </c>
      <c r="E58" s="5" t="s">
        <v>105</v>
      </c>
      <c r="F58" s="5" t="s">
        <v>105</v>
      </c>
      <c r="G58" s="5" t="s">
        <v>105</v>
      </c>
      <c r="H58" s="8" t="s">
        <v>105</v>
      </c>
    </row>
    <row r="59" spans="1:8" x14ac:dyDescent="0.25">
      <c r="A59" t="s">
        <v>108</v>
      </c>
      <c r="B59" t="s">
        <v>105</v>
      </c>
      <c r="C59" t="s">
        <v>109</v>
      </c>
      <c r="D59" s="5" t="s">
        <v>110</v>
      </c>
      <c r="E59" s="5">
        <f>D60+1</f>
        <v>17</v>
      </c>
      <c r="F59" s="5">
        <f>E60+1</f>
        <v>34</v>
      </c>
      <c r="G59" s="5" t="s">
        <v>105</v>
      </c>
      <c r="H59" s="8" t="s">
        <v>111</v>
      </c>
    </row>
    <row r="60" spans="1:8" x14ac:dyDescent="0.25">
      <c r="A60" t="s">
        <v>105</v>
      </c>
      <c r="B60" t="s">
        <v>105</v>
      </c>
      <c r="C60" t="s">
        <v>18</v>
      </c>
      <c r="D60" s="5">
        <f>IF(D59+$C58, D59+$C58, 50)</f>
        <v>16</v>
      </c>
      <c r="E60" s="5">
        <f>IF(E59+$C58, E59+$C58, 50)</f>
        <v>33</v>
      </c>
      <c r="F60" s="5">
        <f>IF(F59+$C58, F59+$C58, 50)</f>
        <v>50</v>
      </c>
      <c r="G60" s="5" t="s">
        <v>105</v>
      </c>
      <c r="H60" s="8">
        <f>F60-F59</f>
        <v>16</v>
      </c>
    </row>
    <row r="61" spans="1:8" x14ac:dyDescent="0.25">
      <c r="A61" t="s">
        <v>105</v>
      </c>
      <c r="B61" t="s">
        <v>105</v>
      </c>
      <c r="C61" t="s">
        <v>21</v>
      </c>
      <c r="D61" s="5" t="s">
        <v>224</v>
      </c>
      <c r="E61" s="5" t="s">
        <v>224</v>
      </c>
      <c r="F61" s="5" t="s">
        <v>224</v>
      </c>
      <c r="G61" s="5" t="s">
        <v>105</v>
      </c>
      <c r="H61" s="8" t="s">
        <v>24</v>
      </c>
    </row>
    <row r="62" spans="1:8" ht="17.25" x14ac:dyDescent="0.4">
      <c r="A62" t="s">
        <v>105</v>
      </c>
      <c r="B62" t="s">
        <v>105</v>
      </c>
      <c r="C62" t="s">
        <v>22</v>
      </c>
      <c r="D62" s="5">
        <f>D61/(1+assumptions!$B$1)^D59</f>
        <v>7358.2451855485897</v>
      </c>
      <c r="E62" s="5">
        <f>E61/(1+assumptions!$B$1)^E59</f>
        <v>4451.8593498150067</v>
      </c>
      <c r="F62" s="5">
        <f>F61/(1+assumptions!$B$1)^F59</f>
        <v>2693.4481212258897</v>
      </c>
      <c r="G62" s="5" t="s">
        <v>105</v>
      </c>
      <c r="H62" s="19">
        <f>SUM(D62:G62)</f>
        <v>14503.552656589487</v>
      </c>
    </row>
    <row r="63" spans="1:8" x14ac:dyDescent="0.25">
      <c r="A63" t="s">
        <v>105</v>
      </c>
      <c r="B63" t="s">
        <v>105</v>
      </c>
      <c r="C63" t="s">
        <v>105</v>
      </c>
      <c r="D63" s="5" t="s">
        <v>105</v>
      </c>
      <c r="E63" s="5" t="s">
        <v>105</v>
      </c>
      <c r="F63" s="5" t="s">
        <v>105</v>
      </c>
      <c r="G63" s="5" t="s">
        <v>105</v>
      </c>
      <c r="H63" s="8" t="s">
        <v>105</v>
      </c>
    </row>
    <row r="64" spans="1:8" x14ac:dyDescent="0.25">
      <c r="A64" t="s">
        <v>105</v>
      </c>
      <c r="B64" t="s">
        <v>105</v>
      </c>
      <c r="C64" t="s">
        <v>105</v>
      </c>
      <c r="D64" s="5" t="s">
        <v>105</v>
      </c>
      <c r="E64" s="5" t="s">
        <v>105</v>
      </c>
      <c r="F64" s="5" t="s">
        <v>105</v>
      </c>
      <c r="G64" s="5" t="s">
        <v>105</v>
      </c>
      <c r="H64" s="8" t="s">
        <v>105</v>
      </c>
    </row>
    <row r="65" spans="1:8" x14ac:dyDescent="0.25">
      <c r="A65" t="s">
        <v>104</v>
      </c>
      <c r="B65" t="s">
        <v>105</v>
      </c>
      <c r="C65" t="s">
        <v>15</v>
      </c>
      <c r="D65" s="5" t="s">
        <v>105</v>
      </c>
      <c r="E65" s="5" t="s">
        <v>105</v>
      </c>
      <c r="F65" s="5" t="s">
        <v>105</v>
      </c>
      <c r="G65" s="5" t="s">
        <v>105</v>
      </c>
      <c r="H65" s="8" t="s">
        <v>105</v>
      </c>
    </row>
    <row r="66" spans="1:8" x14ac:dyDescent="0.25">
      <c r="A66" t="s">
        <v>225</v>
      </c>
      <c r="B66" t="s">
        <v>105</v>
      </c>
      <c r="C66" t="s">
        <v>119</v>
      </c>
      <c r="D66" s="5" t="s">
        <v>105</v>
      </c>
      <c r="E66" s="5" t="s">
        <v>105</v>
      </c>
      <c r="F66" s="5" t="s">
        <v>105</v>
      </c>
      <c r="G66" s="5" t="s">
        <v>105</v>
      </c>
      <c r="H66" s="8" t="s">
        <v>105</v>
      </c>
    </row>
    <row r="67" spans="1:8" x14ac:dyDescent="0.25">
      <c r="A67" t="s">
        <v>108</v>
      </c>
      <c r="B67" t="s">
        <v>105</v>
      </c>
      <c r="C67" t="s">
        <v>109</v>
      </c>
      <c r="D67" s="5" t="s">
        <v>110</v>
      </c>
      <c r="E67" s="5">
        <f>D68+1</f>
        <v>26</v>
      </c>
      <c r="F67" s="5" t="s">
        <v>105</v>
      </c>
      <c r="G67" s="5" t="s">
        <v>105</v>
      </c>
      <c r="H67" s="8" t="s">
        <v>111</v>
      </c>
    </row>
    <row r="68" spans="1:8" x14ac:dyDescent="0.25">
      <c r="A68" t="s">
        <v>105</v>
      </c>
      <c r="B68" t="s">
        <v>105</v>
      </c>
      <c r="C68" t="s">
        <v>18</v>
      </c>
      <c r="D68" s="5">
        <f>IF(D67+$C66, D67+$C66, 50)</f>
        <v>25</v>
      </c>
      <c r="E68" s="5">
        <f>IF(E67+$C66&lt;50, E67+$C66, 50)</f>
        <v>50</v>
      </c>
      <c r="F68" s="5" t="s">
        <v>105</v>
      </c>
      <c r="G68" s="5" t="s">
        <v>105</v>
      </c>
      <c r="H68" s="8">
        <f>E68-E67</f>
        <v>24</v>
      </c>
    </row>
    <row r="69" spans="1:8" x14ac:dyDescent="0.25">
      <c r="A69" t="s">
        <v>105</v>
      </c>
      <c r="B69" t="s">
        <v>105</v>
      </c>
      <c r="C69" t="s">
        <v>21</v>
      </c>
      <c r="D69" s="5" t="s">
        <v>226</v>
      </c>
      <c r="E69" s="5" t="s">
        <v>227</v>
      </c>
      <c r="F69" s="5" t="s">
        <v>105</v>
      </c>
      <c r="G69" s="5" t="s">
        <v>105</v>
      </c>
      <c r="H69" s="8" t="s">
        <v>24</v>
      </c>
    </row>
    <row r="70" spans="1:8" ht="17.25" x14ac:dyDescent="0.4">
      <c r="A70" t="s">
        <v>105</v>
      </c>
      <c r="B70" t="s">
        <v>105</v>
      </c>
      <c r="C70" t="s">
        <v>22</v>
      </c>
      <c r="D70" s="5">
        <f>D69/(1+assumptions!$B$1)^D67</f>
        <v>28193.228881833998</v>
      </c>
      <c r="E70" s="5">
        <f>E69/(1+assumptions!$B$1)^E67</f>
        <v>12588.014348633465</v>
      </c>
      <c r="F70" s="5" t="s">
        <v>105</v>
      </c>
      <c r="G70" s="5" t="s">
        <v>105</v>
      </c>
      <c r="H70" s="19">
        <f>SUM(D70:G70)</f>
        <v>40781.243230467466</v>
      </c>
    </row>
    <row r="73" spans="1:8" x14ac:dyDescent="0.25">
      <c r="A73" t="s">
        <v>104</v>
      </c>
      <c r="B73" t="s">
        <v>105</v>
      </c>
      <c r="C73" t="s">
        <v>15</v>
      </c>
      <c r="D73" s="5" t="s">
        <v>105</v>
      </c>
      <c r="E73" s="5" t="s">
        <v>105</v>
      </c>
      <c r="F73" s="5" t="s">
        <v>105</v>
      </c>
      <c r="G73" s="5" t="s">
        <v>105</v>
      </c>
      <c r="H73" s="8" t="s">
        <v>105</v>
      </c>
    </row>
    <row r="74" spans="1:8" x14ac:dyDescent="0.25">
      <c r="A74" t="s">
        <v>220</v>
      </c>
      <c r="B74" t="s">
        <v>105</v>
      </c>
      <c r="C74" t="s">
        <v>145</v>
      </c>
      <c r="D74" s="5" t="s">
        <v>105</v>
      </c>
      <c r="E74" s="5" t="s">
        <v>105</v>
      </c>
      <c r="F74" s="5" t="s">
        <v>105</v>
      </c>
      <c r="G74" s="5" t="s">
        <v>105</v>
      </c>
      <c r="H74" s="8" t="s">
        <v>105</v>
      </c>
    </row>
    <row r="75" spans="1:8" x14ac:dyDescent="0.25">
      <c r="A75" t="s">
        <v>122</v>
      </c>
      <c r="B75" t="s">
        <v>105</v>
      </c>
      <c r="C75" t="s">
        <v>109</v>
      </c>
      <c r="D75" s="5" t="s">
        <v>110</v>
      </c>
      <c r="E75" s="5">
        <f>D76+1</f>
        <v>23</v>
      </c>
      <c r="F75" s="5">
        <f>E76+1</f>
        <v>46</v>
      </c>
      <c r="G75" s="5" t="s">
        <v>105</v>
      </c>
      <c r="H75" s="8" t="s">
        <v>111</v>
      </c>
    </row>
    <row r="76" spans="1:8" x14ac:dyDescent="0.25">
      <c r="A76" t="s">
        <v>105</v>
      </c>
      <c r="B76" t="s">
        <v>105</v>
      </c>
      <c r="C76" t="s">
        <v>18</v>
      </c>
      <c r="D76" s="5">
        <f>IF(D75+$C74, D75+$C74, 50)</f>
        <v>22</v>
      </c>
      <c r="E76" s="5">
        <f>IF(E75+$C74, E75+$C74, 50)</f>
        <v>45</v>
      </c>
      <c r="F76" s="5">
        <f>IF(F75+$C74&lt;50, F75+$C74, 50)</f>
        <v>50</v>
      </c>
      <c r="G76" s="5" t="s">
        <v>105</v>
      </c>
      <c r="H76" s="8">
        <f>F76-F75</f>
        <v>4</v>
      </c>
    </row>
    <row r="77" spans="1:8" x14ac:dyDescent="0.25">
      <c r="A77" t="s">
        <v>105</v>
      </c>
      <c r="B77" t="s">
        <v>105</v>
      </c>
      <c r="C77" t="s">
        <v>21</v>
      </c>
      <c r="D77" s="5" t="s">
        <v>228</v>
      </c>
      <c r="E77" s="5" t="s">
        <v>228</v>
      </c>
      <c r="F77" s="5" t="s">
        <v>110</v>
      </c>
      <c r="G77" s="5" t="s">
        <v>105</v>
      </c>
      <c r="H77" s="8" t="s">
        <v>24</v>
      </c>
    </row>
    <row r="78" spans="1:8" ht="17.25" x14ac:dyDescent="0.4">
      <c r="A78" t="s">
        <v>105</v>
      </c>
      <c r="B78" t="s">
        <v>105</v>
      </c>
      <c r="C78" t="s">
        <v>22</v>
      </c>
      <c r="D78" s="5">
        <f>D77/(1+assumptions!$B$1)^D75</f>
        <v>38129.645109986901</v>
      </c>
      <c r="E78" s="5">
        <f>E77/(1+assumptions!$B$1)^E75</f>
        <v>19319.976547783019</v>
      </c>
      <c r="F78" s="5">
        <f>F77/(1+assumptions!$B$1)^F75</f>
        <v>0</v>
      </c>
      <c r="G78" s="5" t="s">
        <v>105</v>
      </c>
      <c r="H78" s="19">
        <f>SUM(D78:G78)</f>
        <v>57449.621657769923</v>
      </c>
    </row>
    <row r="79" spans="1:8" x14ac:dyDescent="0.25">
      <c r="A79" t="s">
        <v>105</v>
      </c>
      <c r="B79" t="s">
        <v>105</v>
      </c>
      <c r="C79" t="s">
        <v>105</v>
      </c>
      <c r="D79" s="5" t="s">
        <v>105</v>
      </c>
      <c r="E79" s="5" t="s">
        <v>105</v>
      </c>
      <c r="F79" s="5" t="s">
        <v>105</v>
      </c>
      <c r="G79" s="5" t="s">
        <v>105</v>
      </c>
      <c r="H79" s="8" t="s">
        <v>105</v>
      </c>
    </row>
    <row r="80" spans="1:8" x14ac:dyDescent="0.25">
      <c r="A80" t="s">
        <v>105</v>
      </c>
      <c r="B80" t="s">
        <v>105</v>
      </c>
      <c r="C80" t="s">
        <v>105</v>
      </c>
      <c r="D80" s="5" t="s">
        <v>105</v>
      </c>
      <c r="E80" s="5" t="s">
        <v>105</v>
      </c>
      <c r="F80" s="5" t="s">
        <v>105</v>
      </c>
      <c r="G80" s="5" t="s">
        <v>105</v>
      </c>
      <c r="H80" s="8" t="s">
        <v>105</v>
      </c>
    </row>
    <row r="81" spans="1:8" x14ac:dyDescent="0.25">
      <c r="A81" t="s">
        <v>104</v>
      </c>
      <c r="B81" t="s">
        <v>105</v>
      </c>
      <c r="C81" t="s">
        <v>15</v>
      </c>
      <c r="D81" s="5" t="s">
        <v>105</v>
      </c>
      <c r="E81" s="5" t="s">
        <v>105</v>
      </c>
      <c r="F81" s="5" t="s">
        <v>105</v>
      </c>
      <c r="G81" s="5" t="s">
        <v>105</v>
      </c>
      <c r="H81" s="8" t="s">
        <v>105</v>
      </c>
    </row>
    <row r="82" spans="1:8" x14ac:dyDescent="0.25">
      <c r="A82" t="s">
        <v>223</v>
      </c>
      <c r="B82" t="s">
        <v>105</v>
      </c>
      <c r="C82" t="s">
        <v>148</v>
      </c>
      <c r="D82" s="5" t="s">
        <v>105</v>
      </c>
      <c r="E82" s="5" t="s">
        <v>105</v>
      </c>
      <c r="F82" s="5" t="s">
        <v>105</v>
      </c>
      <c r="G82" s="5" t="s">
        <v>105</v>
      </c>
      <c r="H82" s="8" t="s">
        <v>105</v>
      </c>
    </row>
    <row r="83" spans="1:8" x14ac:dyDescent="0.25">
      <c r="A83" t="s">
        <v>122</v>
      </c>
      <c r="B83" t="s">
        <v>105</v>
      </c>
      <c r="C83" t="s">
        <v>109</v>
      </c>
      <c r="D83" s="5" t="s">
        <v>110</v>
      </c>
      <c r="E83" s="5">
        <f>D84+1</f>
        <v>17</v>
      </c>
      <c r="F83" s="5">
        <f>E84+1</f>
        <v>34</v>
      </c>
      <c r="G83" s="5" t="s">
        <v>105</v>
      </c>
      <c r="H83" s="8" t="s">
        <v>111</v>
      </c>
    </row>
    <row r="84" spans="1:8" x14ac:dyDescent="0.25">
      <c r="A84" t="s">
        <v>105</v>
      </c>
      <c r="B84" t="s">
        <v>105</v>
      </c>
      <c r="C84" t="s">
        <v>18</v>
      </c>
      <c r="D84" s="5">
        <f>IF(D83+$C82, D83+$C82, 50)</f>
        <v>16</v>
      </c>
      <c r="E84" s="5">
        <f>IF(E83+$C82, E83+$C82, 50)</f>
        <v>33</v>
      </c>
      <c r="F84" s="5">
        <f>IF(F83+$C82, F83+$C82, 50)</f>
        <v>50</v>
      </c>
      <c r="G84" s="5" t="s">
        <v>105</v>
      </c>
      <c r="H84" s="8">
        <f>F84-F83</f>
        <v>16</v>
      </c>
    </row>
    <row r="85" spans="1:8" x14ac:dyDescent="0.25">
      <c r="A85" t="s">
        <v>105</v>
      </c>
      <c r="B85" t="s">
        <v>105</v>
      </c>
      <c r="C85" t="s">
        <v>21</v>
      </c>
      <c r="D85" s="5" t="s">
        <v>229</v>
      </c>
      <c r="E85" s="5" t="s">
        <v>229</v>
      </c>
      <c r="F85" s="5" t="s">
        <v>229</v>
      </c>
      <c r="G85" s="5" t="s">
        <v>105</v>
      </c>
      <c r="H85" s="8" t="s">
        <v>24</v>
      </c>
    </row>
    <row r="86" spans="1:8" ht="17.25" x14ac:dyDescent="0.4">
      <c r="A86" t="s">
        <v>105</v>
      </c>
      <c r="B86" t="s">
        <v>105</v>
      </c>
      <c r="C86" t="s">
        <v>22</v>
      </c>
      <c r="D86" s="5">
        <f>D85/(1+assumptions!$B$1)^D83</f>
        <v>24453.526911802001</v>
      </c>
      <c r="E86" s="5">
        <f>E85/(1+assumptions!$B$1)^E83</f>
        <v>14794.78594054791</v>
      </c>
      <c r="F86" s="5">
        <f>F85/(1+assumptions!$B$1)^F83</f>
        <v>8951.088806784488</v>
      </c>
      <c r="G86" s="5" t="s">
        <v>105</v>
      </c>
      <c r="H86" s="19">
        <f>SUM(D86:G86)</f>
        <v>48199.401659134397</v>
      </c>
    </row>
    <row r="87" spans="1:8" x14ac:dyDescent="0.25">
      <c r="A87" t="s">
        <v>105</v>
      </c>
      <c r="B87" t="s">
        <v>105</v>
      </c>
      <c r="C87" t="s">
        <v>105</v>
      </c>
      <c r="D87" s="5" t="s">
        <v>105</v>
      </c>
      <c r="E87" s="5" t="s">
        <v>105</v>
      </c>
      <c r="F87" s="5" t="s">
        <v>105</v>
      </c>
      <c r="G87" s="5" t="s">
        <v>105</v>
      </c>
      <c r="H87" s="8" t="s">
        <v>105</v>
      </c>
    </row>
    <row r="88" spans="1:8" x14ac:dyDescent="0.25">
      <c r="A88" t="s">
        <v>105</v>
      </c>
      <c r="B88" t="s">
        <v>105</v>
      </c>
      <c r="C88" t="s">
        <v>105</v>
      </c>
      <c r="D88" s="5" t="s">
        <v>105</v>
      </c>
      <c r="E88" s="5" t="s">
        <v>105</v>
      </c>
      <c r="F88" s="5" t="s">
        <v>105</v>
      </c>
      <c r="G88" s="5" t="s">
        <v>105</v>
      </c>
      <c r="H88" s="8" t="s">
        <v>105</v>
      </c>
    </row>
    <row r="89" spans="1:8" x14ac:dyDescent="0.25">
      <c r="A89" t="s">
        <v>104</v>
      </c>
      <c r="B89" t="s">
        <v>105</v>
      </c>
      <c r="C89" t="s">
        <v>15</v>
      </c>
      <c r="D89" s="5" t="s">
        <v>105</v>
      </c>
      <c r="E89" s="5" t="s">
        <v>105</v>
      </c>
      <c r="F89" s="5" t="s">
        <v>105</v>
      </c>
      <c r="G89" s="5" t="s">
        <v>105</v>
      </c>
      <c r="H89" s="8" t="s">
        <v>105</v>
      </c>
    </row>
    <row r="90" spans="1:8" x14ac:dyDescent="0.25">
      <c r="A90" t="s">
        <v>225</v>
      </c>
      <c r="B90" t="s">
        <v>105</v>
      </c>
      <c r="C90" t="s">
        <v>119</v>
      </c>
      <c r="D90" s="5" t="s">
        <v>105</v>
      </c>
      <c r="E90" s="5" t="s">
        <v>105</v>
      </c>
      <c r="F90" s="5" t="s">
        <v>105</v>
      </c>
      <c r="G90" s="5" t="s">
        <v>105</v>
      </c>
      <c r="H90" s="8" t="s">
        <v>105</v>
      </c>
    </row>
    <row r="91" spans="1:8" x14ac:dyDescent="0.25">
      <c r="A91" t="s">
        <v>122</v>
      </c>
      <c r="B91" t="s">
        <v>105</v>
      </c>
      <c r="C91" t="s">
        <v>109</v>
      </c>
      <c r="D91" s="5" t="s">
        <v>110</v>
      </c>
      <c r="E91" s="5">
        <f>D92+1</f>
        <v>26</v>
      </c>
      <c r="F91" s="5" t="s">
        <v>105</v>
      </c>
      <c r="G91" s="5" t="s">
        <v>105</v>
      </c>
      <c r="H91" s="8" t="s">
        <v>111</v>
      </c>
    </row>
    <row r="92" spans="1:8" x14ac:dyDescent="0.25">
      <c r="A92" t="s">
        <v>105</v>
      </c>
      <c r="B92" t="s">
        <v>105</v>
      </c>
      <c r="C92" t="s">
        <v>18</v>
      </c>
      <c r="D92" s="5">
        <f>IF(D91+$C90, D91+$C90, 50)</f>
        <v>25</v>
      </c>
      <c r="E92" s="5">
        <f>IF(E91+$C90&lt;50, E91+$C90, 50)</f>
        <v>50</v>
      </c>
      <c r="F92" s="5" t="s">
        <v>105</v>
      </c>
      <c r="G92" s="5" t="s">
        <v>105</v>
      </c>
      <c r="H92" s="8">
        <f>E92-E91</f>
        <v>24</v>
      </c>
    </row>
    <row r="93" spans="1:8" x14ac:dyDescent="0.25">
      <c r="A93" t="s">
        <v>105</v>
      </c>
      <c r="B93" t="s">
        <v>105</v>
      </c>
      <c r="C93" t="s">
        <v>21</v>
      </c>
      <c r="D93" s="5" t="s">
        <v>230</v>
      </c>
      <c r="E93" s="5" t="s">
        <v>231</v>
      </c>
      <c r="F93" s="5" t="s">
        <v>105</v>
      </c>
      <c r="G93" s="5" t="s">
        <v>105</v>
      </c>
      <c r="H93" s="8" t="s">
        <v>24</v>
      </c>
    </row>
    <row r="94" spans="1:8" ht="17.25" x14ac:dyDescent="0.4">
      <c r="A94" t="s">
        <v>105</v>
      </c>
      <c r="B94" t="s">
        <v>105</v>
      </c>
      <c r="C94" t="s">
        <v>22</v>
      </c>
      <c r="D94" s="5">
        <f>D93/(1+assumptions!$B$1)^D91</f>
        <v>57976.917891894402</v>
      </c>
      <c r="E94" s="5">
        <f>E93/(1+assumptions!$B$1)^E91</f>
        <v>26040.58087619469</v>
      </c>
      <c r="F94" s="5" t="s">
        <v>105</v>
      </c>
      <c r="G94" s="5" t="s">
        <v>105</v>
      </c>
      <c r="H94" s="19">
        <f>SUM(D94:G94)</f>
        <v>84017.498768089092</v>
      </c>
    </row>
    <row r="97" spans="1:8" x14ac:dyDescent="0.25">
      <c r="A97" t="s">
        <v>104</v>
      </c>
      <c r="B97" t="s">
        <v>105</v>
      </c>
      <c r="C97" t="s">
        <v>15</v>
      </c>
      <c r="D97" s="5" t="s">
        <v>105</v>
      </c>
      <c r="E97" s="5" t="s">
        <v>105</v>
      </c>
      <c r="F97" s="5" t="s">
        <v>105</v>
      </c>
      <c r="G97" s="5" t="s">
        <v>105</v>
      </c>
      <c r="H97" s="8" t="s">
        <v>105</v>
      </c>
    </row>
    <row r="98" spans="1:8" x14ac:dyDescent="0.25">
      <c r="A98" t="s">
        <v>220</v>
      </c>
      <c r="B98" t="s">
        <v>105</v>
      </c>
      <c r="C98" t="s">
        <v>107</v>
      </c>
      <c r="D98" s="5" t="s">
        <v>105</v>
      </c>
      <c r="E98" s="5" t="s">
        <v>105</v>
      </c>
      <c r="F98" s="5" t="s">
        <v>105</v>
      </c>
      <c r="G98" s="5" t="s">
        <v>105</v>
      </c>
      <c r="H98" s="8" t="s">
        <v>105</v>
      </c>
    </row>
    <row r="99" spans="1:8" x14ac:dyDescent="0.25">
      <c r="A99" t="s">
        <v>129</v>
      </c>
      <c r="B99" t="s">
        <v>105</v>
      </c>
      <c r="C99" t="s">
        <v>109</v>
      </c>
      <c r="D99" s="5" t="s">
        <v>110</v>
      </c>
      <c r="E99" s="5">
        <f>D100+1</f>
        <v>25</v>
      </c>
      <c r="F99" s="5" t="s">
        <v>105</v>
      </c>
      <c r="G99" s="5" t="s">
        <v>105</v>
      </c>
      <c r="H99" s="8" t="s">
        <v>111</v>
      </c>
    </row>
    <row r="100" spans="1:8" x14ac:dyDescent="0.25">
      <c r="A100" t="s">
        <v>105</v>
      </c>
      <c r="B100" t="s">
        <v>105</v>
      </c>
      <c r="C100" t="s">
        <v>18</v>
      </c>
      <c r="D100" s="5">
        <f>IF(D99+$C98, D99+$C98, 50)</f>
        <v>24</v>
      </c>
      <c r="E100" s="5">
        <f>IF(E99+$C98, E99+$C98, 50)</f>
        <v>49</v>
      </c>
      <c r="F100" s="5" t="s">
        <v>105</v>
      </c>
      <c r="G100" s="5" t="s">
        <v>105</v>
      </c>
      <c r="H100" s="8">
        <f>E100-E99</f>
        <v>24</v>
      </c>
    </row>
    <row r="101" spans="1:8" x14ac:dyDescent="0.25">
      <c r="A101" t="s">
        <v>105</v>
      </c>
      <c r="B101" t="s">
        <v>105</v>
      </c>
      <c r="C101" t="s">
        <v>21</v>
      </c>
      <c r="D101" s="5" t="s">
        <v>232</v>
      </c>
      <c r="E101" s="5" t="s">
        <v>233</v>
      </c>
      <c r="F101" s="5" t="s">
        <v>105</v>
      </c>
      <c r="G101" s="5" t="s">
        <v>105</v>
      </c>
      <c r="H101" s="8" t="s">
        <v>24</v>
      </c>
    </row>
    <row r="102" spans="1:8" ht="17.25" x14ac:dyDescent="0.4">
      <c r="A102" t="s">
        <v>105</v>
      </c>
      <c r="B102" t="s">
        <v>105</v>
      </c>
      <c r="C102" t="s">
        <v>22</v>
      </c>
      <c r="D102" s="5">
        <f>D101/(1+assumptions!$B$1)^D99</f>
        <v>44791.8356272698</v>
      </c>
      <c r="E102" s="5">
        <f>E101/(1+assumptions!$B$1)^E99</f>
        <v>21276.841488123213</v>
      </c>
      <c r="F102" s="5" t="s">
        <v>105</v>
      </c>
      <c r="G102" s="5" t="s">
        <v>105</v>
      </c>
      <c r="H102" s="19">
        <f>SUM(D102:G102)</f>
        <v>66068.677115393017</v>
      </c>
    </row>
    <row r="103" spans="1:8" x14ac:dyDescent="0.25">
      <c r="A103" t="s">
        <v>105</v>
      </c>
      <c r="B103" t="s">
        <v>105</v>
      </c>
      <c r="C103" t="s">
        <v>105</v>
      </c>
      <c r="D103" s="5" t="s">
        <v>105</v>
      </c>
      <c r="E103" s="5" t="s">
        <v>105</v>
      </c>
      <c r="F103" s="5" t="s">
        <v>105</v>
      </c>
      <c r="G103" s="5" t="s">
        <v>105</v>
      </c>
      <c r="H103" s="8" t="s">
        <v>105</v>
      </c>
    </row>
    <row r="104" spans="1:8" x14ac:dyDescent="0.25">
      <c r="A104" t="s">
        <v>105</v>
      </c>
      <c r="B104" t="s">
        <v>105</v>
      </c>
      <c r="C104" t="s">
        <v>105</v>
      </c>
      <c r="D104" s="5" t="s">
        <v>105</v>
      </c>
      <c r="E104" s="5" t="s">
        <v>105</v>
      </c>
      <c r="F104" s="5" t="s">
        <v>105</v>
      </c>
      <c r="G104" s="5" t="s">
        <v>105</v>
      </c>
      <c r="H104" s="8" t="s">
        <v>105</v>
      </c>
    </row>
    <row r="105" spans="1:8" x14ac:dyDescent="0.25">
      <c r="A105" t="s">
        <v>104</v>
      </c>
      <c r="B105" t="s">
        <v>105</v>
      </c>
      <c r="C105" t="s">
        <v>15</v>
      </c>
      <c r="D105" s="5" t="s">
        <v>105</v>
      </c>
      <c r="E105" s="5" t="s">
        <v>105</v>
      </c>
      <c r="F105" s="5" t="s">
        <v>105</v>
      </c>
      <c r="G105" s="5" t="s">
        <v>105</v>
      </c>
      <c r="H105" s="8" t="s">
        <v>105</v>
      </c>
    </row>
    <row r="106" spans="1:8" x14ac:dyDescent="0.25">
      <c r="A106" t="s">
        <v>223</v>
      </c>
      <c r="B106" t="s">
        <v>105</v>
      </c>
      <c r="C106" t="s">
        <v>159</v>
      </c>
      <c r="D106" s="5" t="s">
        <v>105</v>
      </c>
      <c r="E106" s="5" t="s">
        <v>105</v>
      </c>
      <c r="F106" s="5" t="s">
        <v>105</v>
      </c>
      <c r="G106" s="5" t="s">
        <v>105</v>
      </c>
      <c r="H106" s="8" t="s">
        <v>105</v>
      </c>
    </row>
    <row r="107" spans="1:8" x14ac:dyDescent="0.25">
      <c r="A107" t="s">
        <v>129</v>
      </c>
      <c r="B107" t="s">
        <v>105</v>
      </c>
      <c r="C107" t="s">
        <v>109</v>
      </c>
      <c r="D107" s="5" t="s">
        <v>110</v>
      </c>
      <c r="E107" s="5">
        <f>D108+1</f>
        <v>19</v>
      </c>
      <c r="F107" s="5">
        <f>E108+1</f>
        <v>38</v>
      </c>
      <c r="G107" s="5" t="s">
        <v>105</v>
      </c>
      <c r="H107" s="8" t="s">
        <v>111</v>
      </c>
    </row>
    <row r="108" spans="1:8" x14ac:dyDescent="0.25">
      <c r="A108" t="s">
        <v>105</v>
      </c>
      <c r="B108" t="s">
        <v>105</v>
      </c>
      <c r="C108" t="s">
        <v>18</v>
      </c>
      <c r="D108" s="5">
        <f>IF(D107+$C106, D107+$C106, 50)</f>
        <v>18</v>
      </c>
      <c r="E108" s="5">
        <f>IF(E107+$C106, E107+$C106, 50)</f>
        <v>37</v>
      </c>
      <c r="F108" s="5">
        <f>IF(F107+$C106&lt;50, F107+$C106, 50)</f>
        <v>50</v>
      </c>
      <c r="G108" s="5" t="s">
        <v>105</v>
      </c>
      <c r="H108" s="8">
        <f>F108-F107</f>
        <v>12</v>
      </c>
    </row>
    <row r="109" spans="1:8" x14ac:dyDescent="0.25">
      <c r="A109" t="s">
        <v>105</v>
      </c>
      <c r="B109" t="s">
        <v>105</v>
      </c>
      <c r="C109" t="s">
        <v>21</v>
      </c>
      <c r="D109" s="5" t="s">
        <v>234</v>
      </c>
      <c r="E109" s="5" t="s">
        <v>234</v>
      </c>
      <c r="F109" s="5" t="s">
        <v>235</v>
      </c>
      <c r="G109" s="5" t="s">
        <v>105</v>
      </c>
      <c r="H109" s="8" t="s">
        <v>24</v>
      </c>
    </row>
    <row r="110" spans="1:8" ht="17.25" x14ac:dyDescent="0.4">
      <c r="A110" t="s">
        <v>105</v>
      </c>
      <c r="B110" t="s">
        <v>105</v>
      </c>
      <c r="C110" t="s">
        <v>22</v>
      </c>
      <c r="D110" s="5">
        <f>D109/(1+assumptions!$B$1)^D107</f>
        <v>26665.140436034701</v>
      </c>
      <c r="E110" s="5">
        <f>E109/(1+assumptions!$B$1)^E107</f>
        <v>15206.75699364823</v>
      </c>
      <c r="F110" s="5">
        <f>F109/(1+assumptions!$B$1)^F107</f>
        <v>6604.4019207614319</v>
      </c>
      <c r="G110" s="5" t="s">
        <v>105</v>
      </c>
      <c r="H110" s="19">
        <f>SUM(D110:G110)</f>
        <v>48476.299350444366</v>
      </c>
    </row>
    <row r="111" spans="1:8" x14ac:dyDescent="0.25">
      <c r="A111" t="s">
        <v>105</v>
      </c>
      <c r="B111" t="s">
        <v>105</v>
      </c>
      <c r="C111" t="s">
        <v>105</v>
      </c>
      <c r="D111" s="5" t="s">
        <v>105</v>
      </c>
      <c r="E111" s="5" t="s">
        <v>105</v>
      </c>
      <c r="F111" s="5" t="s">
        <v>105</v>
      </c>
      <c r="G111" s="5" t="s">
        <v>105</v>
      </c>
      <c r="H111" s="8" t="s">
        <v>105</v>
      </c>
    </row>
    <row r="112" spans="1:8" x14ac:dyDescent="0.25">
      <c r="A112" t="s">
        <v>105</v>
      </c>
      <c r="B112" t="s">
        <v>105</v>
      </c>
      <c r="C112" t="s">
        <v>105</v>
      </c>
      <c r="D112" s="5" t="s">
        <v>105</v>
      </c>
      <c r="E112" s="5" t="s">
        <v>105</v>
      </c>
      <c r="F112" s="5" t="s">
        <v>105</v>
      </c>
      <c r="G112" s="5" t="s">
        <v>105</v>
      </c>
      <c r="H112" s="8" t="s">
        <v>105</v>
      </c>
    </row>
    <row r="113" spans="1:8" x14ac:dyDescent="0.25">
      <c r="A113" t="s">
        <v>104</v>
      </c>
      <c r="B113" t="s">
        <v>105</v>
      </c>
      <c r="C113" t="s">
        <v>15</v>
      </c>
      <c r="D113" s="5" t="s">
        <v>105</v>
      </c>
      <c r="E113" s="5" t="s">
        <v>105</v>
      </c>
      <c r="F113" s="5" t="s">
        <v>105</v>
      </c>
      <c r="G113" s="5" t="s">
        <v>105</v>
      </c>
      <c r="H113" s="8" t="s">
        <v>105</v>
      </c>
    </row>
    <row r="114" spans="1:8" x14ac:dyDescent="0.25">
      <c r="A114" t="s">
        <v>225</v>
      </c>
      <c r="B114" t="s">
        <v>105</v>
      </c>
      <c r="C114" t="s">
        <v>119</v>
      </c>
      <c r="D114" s="5" t="s">
        <v>105</v>
      </c>
      <c r="E114" s="5" t="s">
        <v>105</v>
      </c>
      <c r="F114" s="5" t="s">
        <v>105</v>
      </c>
      <c r="G114" s="5" t="s">
        <v>105</v>
      </c>
      <c r="H114" s="8" t="s">
        <v>105</v>
      </c>
    </row>
    <row r="115" spans="1:8" x14ac:dyDescent="0.25">
      <c r="A115" t="s">
        <v>129</v>
      </c>
      <c r="B115" t="s">
        <v>105</v>
      </c>
      <c r="C115" t="s">
        <v>109</v>
      </c>
      <c r="D115" s="5" t="s">
        <v>110</v>
      </c>
      <c r="E115" s="5">
        <f>D116+1</f>
        <v>26</v>
      </c>
      <c r="F115" s="5" t="s">
        <v>105</v>
      </c>
      <c r="G115" s="5" t="s">
        <v>105</v>
      </c>
      <c r="H115" s="8" t="s">
        <v>111</v>
      </c>
    </row>
    <row r="116" spans="1:8" x14ac:dyDescent="0.25">
      <c r="A116" t="s">
        <v>105</v>
      </c>
      <c r="B116" t="s">
        <v>105</v>
      </c>
      <c r="C116" t="s">
        <v>18</v>
      </c>
      <c r="D116" s="5">
        <f>IF(D115+$C114, D115+$C114, 50)</f>
        <v>25</v>
      </c>
      <c r="E116" s="5">
        <f>IF(E115+$C114&lt;50, E115+$C114, 50)</f>
        <v>50</v>
      </c>
      <c r="F116" s="5" t="s">
        <v>105</v>
      </c>
      <c r="G116" s="5" t="s">
        <v>105</v>
      </c>
      <c r="H116" s="8">
        <f>E116-E115</f>
        <v>24</v>
      </c>
    </row>
    <row r="117" spans="1:8" x14ac:dyDescent="0.25">
      <c r="A117" t="s">
        <v>105</v>
      </c>
      <c r="B117" t="s">
        <v>105</v>
      </c>
      <c r="C117" t="s">
        <v>21</v>
      </c>
      <c r="D117" s="5" t="s">
        <v>236</v>
      </c>
      <c r="E117" s="5" t="s">
        <v>237</v>
      </c>
      <c r="F117" s="5" t="s">
        <v>105</v>
      </c>
      <c r="G117" s="5" t="s">
        <v>105</v>
      </c>
      <c r="H117" s="8" t="s">
        <v>24</v>
      </c>
    </row>
    <row r="118" spans="1:8" ht="17.25" x14ac:dyDescent="0.4">
      <c r="A118" t="s">
        <v>105</v>
      </c>
      <c r="B118" t="s">
        <v>105</v>
      </c>
      <c r="C118" t="s">
        <v>22</v>
      </c>
      <c r="D118" s="5">
        <f>D117/(1+assumptions!$B$1)^D115</f>
        <v>66024.910006648002</v>
      </c>
      <c r="E118" s="5">
        <f>E117/(1+assumptions!$B$1)^E115</f>
        <v>29506.449218872356</v>
      </c>
      <c r="F118" s="5" t="s">
        <v>105</v>
      </c>
      <c r="G118" s="5" t="s">
        <v>105</v>
      </c>
      <c r="H118" s="19">
        <f>SUM(D118:G118)</f>
        <v>95531.359225520355</v>
      </c>
    </row>
    <row r="121" spans="1:8" x14ac:dyDescent="0.25">
      <c r="A121" t="s">
        <v>104</v>
      </c>
      <c r="B121" t="s">
        <v>105</v>
      </c>
      <c r="C121" t="s">
        <v>15</v>
      </c>
      <c r="D121" s="5" t="s">
        <v>105</v>
      </c>
      <c r="E121" s="5" t="s">
        <v>105</v>
      </c>
      <c r="F121" s="5" t="s">
        <v>105</v>
      </c>
      <c r="G121" s="5" t="s">
        <v>105</v>
      </c>
      <c r="H121" s="8" t="s">
        <v>105</v>
      </c>
    </row>
    <row r="122" spans="1:8" x14ac:dyDescent="0.25">
      <c r="A122" t="s">
        <v>220</v>
      </c>
      <c r="B122" t="s">
        <v>105</v>
      </c>
      <c r="C122" t="s">
        <v>145</v>
      </c>
      <c r="D122" s="5" t="s">
        <v>105</v>
      </c>
      <c r="E122" s="5" t="s">
        <v>105</v>
      </c>
      <c r="F122" s="5" t="s">
        <v>105</v>
      </c>
      <c r="G122" s="5" t="s">
        <v>105</v>
      </c>
      <c r="H122" s="8" t="s">
        <v>105</v>
      </c>
    </row>
    <row r="123" spans="1:8" x14ac:dyDescent="0.25">
      <c r="A123" t="s">
        <v>137</v>
      </c>
      <c r="B123" t="s">
        <v>105</v>
      </c>
      <c r="C123" t="s">
        <v>109</v>
      </c>
      <c r="D123" s="5" t="s">
        <v>110</v>
      </c>
      <c r="E123" s="5">
        <f>D124+1</f>
        <v>23</v>
      </c>
      <c r="F123" s="5">
        <f>E124+1</f>
        <v>46</v>
      </c>
      <c r="G123" s="5" t="s">
        <v>105</v>
      </c>
      <c r="H123" s="8" t="s">
        <v>111</v>
      </c>
    </row>
    <row r="124" spans="1:8" x14ac:dyDescent="0.25">
      <c r="A124" t="s">
        <v>105</v>
      </c>
      <c r="B124" t="s">
        <v>105</v>
      </c>
      <c r="C124" t="s">
        <v>18</v>
      </c>
      <c r="D124" s="5">
        <f>IF(D123+$C122, D123+$C122, 50)</f>
        <v>22</v>
      </c>
      <c r="E124" s="5">
        <f>IF(E123+$C122, E123+$C122, 50)</f>
        <v>45</v>
      </c>
      <c r="F124" s="5">
        <f>IF(F123+$C122&lt;50, F123+$C122, 50)</f>
        <v>50</v>
      </c>
      <c r="G124" s="5" t="s">
        <v>105</v>
      </c>
      <c r="H124" s="8">
        <f>F124-F123</f>
        <v>4</v>
      </c>
    </row>
    <row r="125" spans="1:8" x14ac:dyDescent="0.25">
      <c r="A125" t="s">
        <v>105</v>
      </c>
      <c r="B125" t="s">
        <v>105</v>
      </c>
      <c r="C125" t="s">
        <v>21</v>
      </c>
      <c r="D125" s="5" t="s">
        <v>238</v>
      </c>
      <c r="E125" s="5" t="s">
        <v>238</v>
      </c>
      <c r="F125" s="5" t="s">
        <v>110</v>
      </c>
      <c r="G125" s="5" t="s">
        <v>105</v>
      </c>
      <c r="H125" s="8" t="s">
        <v>24</v>
      </c>
    </row>
    <row r="126" spans="1:8" ht="17.25" x14ac:dyDescent="0.4">
      <c r="A126" t="s">
        <v>105</v>
      </c>
      <c r="B126" t="s">
        <v>105</v>
      </c>
      <c r="C126" t="s">
        <v>22</v>
      </c>
      <c r="D126" s="5">
        <f>D125/(1+assumptions!$B$1)^D123</f>
        <v>22530.063472750699</v>
      </c>
      <c r="E126" s="5">
        <f>E125/(1+assumptions!$B$1)^E123</f>
        <v>11415.797253240049</v>
      </c>
      <c r="F126" s="5">
        <f>F125/(1+assumptions!$B$1)^F123</f>
        <v>0</v>
      </c>
      <c r="G126" s="5" t="s">
        <v>105</v>
      </c>
      <c r="H126" s="19">
        <f>SUM(D126:G126)</f>
        <v>33945.860725990744</v>
      </c>
    </row>
    <row r="127" spans="1:8" x14ac:dyDescent="0.25">
      <c r="A127" t="s">
        <v>105</v>
      </c>
      <c r="B127" t="s">
        <v>105</v>
      </c>
      <c r="C127" t="s">
        <v>105</v>
      </c>
      <c r="D127" s="5" t="s">
        <v>105</v>
      </c>
      <c r="E127" s="5" t="s">
        <v>105</v>
      </c>
      <c r="F127" s="5" t="s">
        <v>105</v>
      </c>
      <c r="G127" s="5" t="s">
        <v>105</v>
      </c>
      <c r="H127" s="8" t="s">
        <v>105</v>
      </c>
    </row>
    <row r="128" spans="1:8" x14ac:dyDescent="0.25">
      <c r="A128" t="s">
        <v>105</v>
      </c>
      <c r="B128" t="s">
        <v>105</v>
      </c>
      <c r="C128" t="s">
        <v>105</v>
      </c>
      <c r="D128" s="5" t="s">
        <v>105</v>
      </c>
      <c r="E128" s="5" t="s">
        <v>105</v>
      </c>
      <c r="F128" s="5" t="s">
        <v>105</v>
      </c>
      <c r="G128" s="5" t="s">
        <v>105</v>
      </c>
      <c r="H128" s="8" t="s">
        <v>105</v>
      </c>
    </row>
    <row r="129" spans="1:8" x14ac:dyDescent="0.25">
      <c r="A129" t="s">
        <v>104</v>
      </c>
      <c r="B129" t="s">
        <v>105</v>
      </c>
      <c r="C129" t="s">
        <v>15</v>
      </c>
      <c r="D129" s="5" t="s">
        <v>105</v>
      </c>
      <c r="E129" s="5" t="s">
        <v>105</v>
      </c>
      <c r="F129" s="5" t="s">
        <v>105</v>
      </c>
      <c r="G129" s="5" t="s">
        <v>105</v>
      </c>
      <c r="H129" s="8" t="s">
        <v>105</v>
      </c>
    </row>
    <row r="130" spans="1:8" x14ac:dyDescent="0.25">
      <c r="A130" t="s">
        <v>223</v>
      </c>
      <c r="B130" t="s">
        <v>105</v>
      </c>
      <c r="C130" t="s">
        <v>148</v>
      </c>
      <c r="D130" s="5" t="s">
        <v>105</v>
      </c>
      <c r="E130" s="5" t="s">
        <v>105</v>
      </c>
      <c r="F130" s="5" t="s">
        <v>105</v>
      </c>
      <c r="G130" s="5" t="s">
        <v>105</v>
      </c>
      <c r="H130" s="8" t="s">
        <v>105</v>
      </c>
    </row>
    <row r="131" spans="1:8" x14ac:dyDescent="0.25">
      <c r="A131" t="s">
        <v>137</v>
      </c>
      <c r="B131" t="s">
        <v>105</v>
      </c>
      <c r="C131" t="s">
        <v>109</v>
      </c>
      <c r="D131" s="5" t="s">
        <v>110</v>
      </c>
      <c r="E131" s="5">
        <f>D132+1</f>
        <v>17</v>
      </c>
      <c r="F131" s="5">
        <f>E132+1</f>
        <v>34</v>
      </c>
      <c r="G131" s="5" t="s">
        <v>105</v>
      </c>
      <c r="H131" s="8" t="s">
        <v>111</v>
      </c>
    </row>
    <row r="132" spans="1:8" x14ac:dyDescent="0.25">
      <c r="A132" t="s">
        <v>105</v>
      </c>
      <c r="B132" t="s">
        <v>105</v>
      </c>
      <c r="C132" t="s">
        <v>18</v>
      </c>
      <c r="D132" s="5">
        <f>IF(D131+$C130, D131+$C130, 50)</f>
        <v>16</v>
      </c>
      <c r="E132" s="5">
        <f>IF(E131+$C130, E131+$C130, 50)</f>
        <v>33</v>
      </c>
      <c r="F132" s="5">
        <f>IF(F131+$C130, F131+$C130, 50)</f>
        <v>50</v>
      </c>
      <c r="G132" s="5" t="s">
        <v>105</v>
      </c>
      <c r="H132" s="8">
        <f>F132-F131</f>
        <v>16</v>
      </c>
    </row>
    <row r="133" spans="1:8" x14ac:dyDescent="0.25">
      <c r="A133" t="s">
        <v>105</v>
      </c>
      <c r="B133" t="s">
        <v>105</v>
      </c>
      <c r="C133" t="s">
        <v>21</v>
      </c>
      <c r="D133" s="5" t="s">
        <v>239</v>
      </c>
      <c r="E133" s="5" t="s">
        <v>239</v>
      </c>
      <c r="F133" s="5" t="s">
        <v>239</v>
      </c>
      <c r="G133" s="5" t="s">
        <v>105</v>
      </c>
      <c r="H133" s="8" t="s">
        <v>24</v>
      </c>
    </row>
    <row r="134" spans="1:8" ht="17.25" x14ac:dyDescent="0.4">
      <c r="A134" t="s">
        <v>105</v>
      </c>
      <c r="B134" t="s">
        <v>105</v>
      </c>
      <c r="C134" t="s">
        <v>22</v>
      </c>
      <c r="D134" s="5">
        <f>D133/(1+assumptions!$B$1)^D131</f>
        <v>7213.11603717249</v>
      </c>
      <c r="E134" s="5">
        <f>E133/(1+assumptions!$B$1)^E131</f>
        <v>4364.0538282760208</v>
      </c>
      <c r="F134" s="5">
        <f>F133/(1+assumptions!$B$1)^F131</f>
        <v>2640.3243366588258</v>
      </c>
      <c r="G134" s="5" t="s">
        <v>105</v>
      </c>
      <c r="H134" s="19">
        <f>SUM(D134:G134)</f>
        <v>14217.494202107337</v>
      </c>
    </row>
    <row r="135" spans="1:8" x14ac:dyDescent="0.25">
      <c r="A135" t="s">
        <v>105</v>
      </c>
      <c r="B135" t="s">
        <v>105</v>
      </c>
      <c r="C135" t="s">
        <v>105</v>
      </c>
      <c r="D135" s="5" t="s">
        <v>105</v>
      </c>
      <c r="E135" s="5" t="s">
        <v>105</v>
      </c>
      <c r="F135" s="5" t="s">
        <v>105</v>
      </c>
      <c r="G135" s="5" t="s">
        <v>105</v>
      </c>
      <c r="H135" s="8" t="s">
        <v>105</v>
      </c>
    </row>
    <row r="136" spans="1:8" x14ac:dyDescent="0.25">
      <c r="A136" t="s">
        <v>105</v>
      </c>
      <c r="B136" t="s">
        <v>105</v>
      </c>
      <c r="C136" t="s">
        <v>105</v>
      </c>
      <c r="D136" s="5" t="s">
        <v>105</v>
      </c>
      <c r="E136" s="5" t="s">
        <v>105</v>
      </c>
      <c r="F136" s="5" t="s">
        <v>105</v>
      </c>
      <c r="G136" s="5" t="s">
        <v>105</v>
      </c>
      <c r="H136" s="8" t="s">
        <v>105</v>
      </c>
    </row>
    <row r="137" spans="1:8" x14ac:dyDescent="0.25">
      <c r="A137" t="s">
        <v>104</v>
      </c>
      <c r="B137" t="s">
        <v>105</v>
      </c>
      <c r="C137" t="s">
        <v>15</v>
      </c>
      <c r="D137" s="5" t="s">
        <v>105</v>
      </c>
      <c r="E137" s="5" t="s">
        <v>105</v>
      </c>
      <c r="F137" s="5" t="s">
        <v>105</v>
      </c>
      <c r="G137" s="5" t="s">
        <v>105</v>
      </c>
      <c r="H137" s="8" t="s">
        <v>105</v>
      </c>
    </row>
    <row r="138" spans="1:8" x14ac:dyDescent="0.25">
      <c r="A138" t="s">
        <v>225</v>
      </c>
      <c r="B138" t="s">
        <v>105</v>
      </c>
      <c r="C138" t="s">
        <v>119</v>
      </c>
      <c r="D138" s="5" t="s">
        <v>105</v>
      </c>
      <c r="E138" s="5" t="s">
        <v>105</v>
      </c>
      <c r="F138" s="5" t="s">
        <v>105</v>
      </c>
      <c r="G138" s="5" t="s">
        <v>105</v>
      </c>
      <c r="H138" s="8" t="s">
        <v>105</v>
      </c>
    </row>
    <row r="139" spans="1:8" x14ac:dyDescent="0.25">
      <c r="A139" t="s">
        <v>137</v>
      </c>
      <c r="B139" t="s">
        <v>105</v>
      </c>
      <c r="C139" t="s">
        <v>109</v>
      </c>
      <c r="D139" s="5" t="s">
        <v>110</v>
      </c>
      <c r="E139" s="5">
        <f>D140+1</f>
        <v>26</v>
      </c>
      <c r="F139" s="5" t="s">
        <v>105</v>
      </c>
      <c r="G139" s="5" t="s">
        <v>105</v>
      </c>
      <c r="H139" s="8" t="s">
        <v>111</v>
      </c>
    </row>
    <row r="140" spans="1:8" x14ac:dyDescent="0.25">
      <c r="A140" t="s">
        <v>105</v>
      </c>
      <c r="B140" t="s">
        <v>105</v>
      </c>
      <c r="C140" t="s">
        <v>18</v>
      </c>
      <c r="D140" s="5">
        <f>IF(D139+$C138, D139+$C138, 50)</f>
        <v>25</v>
      </c>
      <c r="E140" s="5">
        <f>IF(E139+$C138&lt;50, E139+$C138, 50)</f>
        <v>50</v>
      </c>
      <c r="F140" s="5" t="s">
        <v>105</v>
      </c>
      <c r="G140" s="5" t="s">
        <v>105</v>
      </c>
      <c r="H140" s="8">
        <f>E140-E139</f>
        <v>24</v>
      </c>
    </row>
    <row r="141" spans="1:8" x14ac:dyDescent="0.25">
      <c r="A141" t="s">
        <v>105</v>
      </c>
      <c r="B141" t="s">
        <v>105</v>
      </c>
      <c r="C141" t="s">
        <v>21</v>
      </c>
      <c r="D141" s="5" t="s">
        <v>240</v>
      </c>
      <c r="E141" s="5" t="s">
        <v>241</v>
      </c>
      <c r="F141" s="5" t="s">
        <v>105</v>
      </c>
      <c r="G141" s="5" t="s">
        <v>105</v>
      </c>
      <c r="H141" s="8" t="s">
        <v>24</v>
      </c>
    </row>
    <row r="142" spans="1:8" ht="17.25" x14ac:dyDescent="0.4">
      <c r="A142" t="s">
        <v>105</v>
      </c>
      <c r="B142" t="s">
        <v>105</v>
      </c>
      <c r="C142" t="s">
        <v>22</v>
      </c>
      <c r="D142" s="5">
        <f>D141/(1+assumptions!$B$1)^D139</f>
        <v>46426.062410815299</v>
      </c>
      <c r="E142" s="5">
        <f>E141/(1+assumptions!$B$1)^E139</f>
        <v>20589.883183918126</v>
      </c>
      <c r="F142" s="5" t="s">
        <v>105</v>
      </c>
      <c r="G142" s="5" t="s">
        <v>105</v>
      </c>
      <c r="H142" s="19">
        <f>SUM(D142:G142)</f>
        <v>67015.945594733421</v>
      </c>
    </row>
    <row r="143" spans="1:8" ht="17.25" x14ac:dyDescent="0.4">
      <c r="H143" s="19"/>
    </row>
  </sheetData>
  <mergeCells count="6">
    <mergeCell ref="B41:B42"/>
    <mergeCell ref="B1:B2"/>
    <mergeCell ref="B9:B10"/>
    <mergeCell ref="B17:B18"/>
    <mergeCell ref="B25:B26"/>
    <mergeCell ref="B33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original calculations</vt:lpstr>
      <vt:lpstr>lifecycle table</vt:lpstr>
      <vt:lpstr>R1 NoPP</vt:lpstr>
      <vt:lpstr>R2 NoPP</vt:lpstr>
      <vt:lpstr>R1 DP Y3</vt:lpstr>
      <vt:lpstr>R1 DP Y5</vt:lpstr>
      <vt:lpstr>R1 DP Y10</vt:lpstr>
      <vt:lpstr>R1 HP Y3</vt:lpstr>
      <vt:lpstr>R1 HP Y5</vt:lpstr>
      <vt:lpstr>R1 HP Y10</vt:lpstr>
      <vt:lpstr>R1 DBP Y3</vt:lpstr>
      <vt:lpstr>R1 DBP Y5</vt:lpstr>
      <vt:lpstr>R1 DBP Y10</vt:lpstr>
      <vt:lpstr>Summary table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Kaplan, Jonathan D</dc:creator>
  <cp:lastModifiedBy>CSU User</cp:lastModifiedBy>
  <dcterms:created xsi:type="dcterms:W3CDTF">2016-10-27T19:27:24Z</dcterms:created>
  <dcterms:modified xsi:type="dcterms:W3CDTF">2016-12-08T23:01:19Z</dcterms:modified>
</cp:coreProperties>
</file>