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ubakar Abu\Desktop\FCDA\mini STP RETC\"/>
    </mc:Choice>
  </mc:AlternateContent>
  <xr:revisionPtr revIDLastSave="0" documentId="8_{322286D2-4683-FB40-9E18-DDDC60B873B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ill 1" sheetId="1" r:id="rId1"/>
    <sheet name="Other" sheetId="4" r:id="rId2"/>
    <sheet name="Sheet2" sheetId="2" r:id="rId3"/>
    <sheet name="Sheet3" sheetId="3" r:id="rId4"/>
  </sheets>
  <definedNames>
    <definedName name="_xlnm.Print_Area" localSheetId="0">'Bill 1'!$A$1:$J$27</definedName>
    <definedName name="_xlnm.Print_Area" localSheetId="1">Other!$A$1:$K$192</definedName>
    <definedName name="_xlnm.Print_Titles" localSheetId="1">Other!$2:$4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K150" i="4"/>
  <c r="F123" i="4"/>
  <c r="J157" i="4"/>
  <c r="K143" i="4"/>
  <c r="H140" i="4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9" i="1"/>
  <c r="P13" i="1"/>
  <c r="E27" i="1"/>
  <c r="F10" i="1"/>
  <c r="F11" i="1"/>
  <c r="F12" i="1"/>
  <c r="F13" i="1"/>
  <c r="J13" i="1"/>
  <c r="F14" i="1"/>
  <c r="F15" i="1"/>
  <c r="F16" i="1"/>
  <c r="F17" i="1"/>
  <c r="J17" i="1"/>
  <c r="F18" i="1"/>
  <c r="F19" i="1"/>
  <c r="F20" i="1"/>
  <c r="F21" i="1"/>
  <c r="J21" i="1"/>
  <c r="F22" i="1"/>
  <c r="F23" i="1"/>
  <c r="F24" i="1"/>
  <c r="F25" i="1"/>
  <c r="J25" i="1"/>
  <c r="F26" i="1"/>
  <c r="F9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J24" i="1"/>
  <c r="J20" i="1"/>
  <c r="J16" i="1"/>
  <c r="J12" i="1"/>
  <c r="J9" i="1"/>
  <c r="J23" i="1"/>
  <c r="J19" i="1"/>
  <c r="J15" i="1"/>
  <c r="J11" i="1"/>
  <c r="J26" i="1"/>
  <c r="J22" i="1"/>
  <c r="J18" i="1"/>
  <c r="J14" i="1"/>
  <c r="J10" i="1"/>
  <c r="K160" i="4"/>
  <c r="K93" i="4"/>
  <c r="K32" i="4"/>
  <c r="H50" i="4"/>
  <c r="K50" i="4"/>
  <c r="K157" i="4"/>
  <c r="J82" i="4"/>
  <c r="K82" i="4"/>
  <c r="J58" i="4"/>
  <c r="J24" i="4"/>
  <c r="J23" i="4"/>
  <c r="J8" i="4"/>
  <c r="J9" i="4"/>
  <c r="J10" i="4"/>
  <c r="J11" i="4"/>
  <c r="J12" i="4"/>
  <c r="J13" i="4"/>
  <c r="J14" i="4"/>
  <c r="J15" i="4"/>
  <c r="J16" i="4"/>
  <c r="J17" i="4"/>
  <c r="J18" i="4"/>
  <c r="J20" i="4"/>
  <c r="J7" i="4"/>
  <c r="H31" i="4"/>
  <c r="K31" i="4"/>
  <c r="H35" i="4"/>
  <c r="K35" i="4"/>
  <c r="H36" i="4"/>
  <c r="K36" i="4"/>
  <c r="H37" i="4"/>
  <c r="K37" i="4"/>
  <c r="H38" i="4"/>
  <c r="K38" i="4"/>
  <c r="H39" i="4"/>
  <c r="K39" i="4"/>
  <c r="H41" i="4"/>
  <c r="K41" i="4"/>
  <c r="H42" i="4"/>
  <c r="K42" i="4"/>
  <c r="H44" i="4"/>
  <c r="K44" i="4"/>
  <c r="H45" i="4"/>
  <c r="K45" i="4"/>
  <c r="H47" i="4"/>
  <c r="K47" i="4"/>
  <c r="H48" i="4"/>
  <c r="K48" i="4"/>
  <c r="H49" i="4"/>
  <c r="K49" i="4"/>
  <c r="H130" i="4"/>
  <c r="K130" i="4"/>
  <c r="H131" i="4"/>
  <c r="K131" i="4"/>
  <c r="H132" i="4"/>
  <c r="K132" i="4"/>
  <c r="H133" i="4"/>
  <c r="K133" i="4"/>
  <c r="H134" i="4"/>
  <c r="K134" i="4"/>
  <c r="H135" i="4"/>
  <c r="K135" i="4"/>
  <c r="H136" i="4"/>
  <c r="K136" i="4"/>
  <c r="H137" i="4"/>
  <c r="K137" i="4"/>
  <c r="K140" i="4"/>
  <c r="K141" i="4"/>
  <c r="H144" i="4"/>
  <c r="K144" i="4"/>
  <c r="H145" i="4"/>
  <c r="K145" i="4"/>
  <c r="H146" i="4"/>
  <c r="K146" i="4"/>
  <c r="H147" i="4"/>
  <c r="K147" i="4"/>
  <c r="H148" i="4"/>
  <c r="K148" i="4"/>
  <c r="H149" i="4"/>
  <c r="K149" i="4"/>
  <c r="H157" i="4"/>
  <c r="H173" i="4"/>
  <c r="K173" i="4"/>
  <c r="H174" i="4"/>
  <c r="K174" i="4"/>
  <c r="H176" i="4"/>
  <c r="K176" i="4"/>
  <c r="K177" i="4"/>
  <c r="H178" i="4"/>
  <c r="K178" i="4"/>
  <c r="F172" i="4"/>
  <c r="H172" i="4"/>
  <c r="K172" i="4"/>
  <c r="F171" i="4"/>
  <c r="H171" i="4"/>
  <c r="K171" i="4"/>
  <c r="F170" i="4"/>
  <c r="H170" i="4"/>
  <c r="K170" i="4"/>
  <c r="F169" i="4"/>
  <c r="H169" i="4"/>
  <c r="K169" i="4"/>
  <c r="F168" i="4"/>
  <c r="H168" i="4"/>
  <c r="K168" i="4"/>
  <c r="F167" i="4"/>
  <c r="H167" i="4"/>
  <c r="K167" i="4"/>
  <c r="F166" i="4"/>
  <c r="H166" i="4"/>
  <c r="K166" i="4"/>
  <c r="F165" i="4"/>
  <c r="H165" i="4"/>
  <c r="K165" i="4"/>
  <c r="F164" i="4"/>
  <c r="H164" i="4"/>
  <c r="K164" i="4"/>
  <c r="F163" i="4"/>
  <c r="H163" i="4"/>
  <c r="K163" i="4"/>
  <c r="F162" i="4"/>
  <c r="H162" i="4"/>
  <c r="K162" i="4"/>
  <c r="F161" i="4"/>
  <c r="H161" i="4"/>
  <c r="K161" i="4"/>
  <c r="H160" i="4"/>
  <c r="F159" i="4"/>
  <c r="H159" i="4"/>
  <c r="K159" i="4"/>
  <c r="F158" i="4"/>
  <c r="H158" i="4"/>
  <c r="K158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F124" i="4"/>
  <c r="H124" i="4"/>
  <c r="K124" i="4"/>
  <c r="K123" i="4"/>
  <c r="F122" i="4"/>
  <c r="H122" i="4"/>
  <c r="K122" i="4"/>
  <c r="F121" i="4"/>
  <c r="K121" i="4"/>
  <c r="F120" i="4"/>
  <c r="H120" i="4"/>
  <c r="K120" i="4"/>
  <c r="F119" i="4"/>
  <c r="H119" i="4"/>
  <c r="K119" i="4"/>
  <c r="F112" i="4"/>
  <c r="F111" i="4"/>
  <c r="H111" i="4"/>
  <c r="K111" i="4"/>
  <c r="F110" i="4"/>
  <c r="H110" i="4"/>
  <c r="K110" i="4"/>
  <c r="F109" i="4"/>
  <c r="H109" i="4"/>
  <c r="K109" i="4"/>
  <c r="F108" i="4"/>
  <c r="H108" i="4"/>
  <c r="K108" i="4"/>
  <c r="F107" i="4"/>
  <c r="F106" i="4"/>
  <c r="H106" i="4"/>
  <c r="K106" i="4"/>
  <c r="F105" i="4"/>
  <c r="H105" i="4"/>
  <c r="K105" i="4"/>
  <c r="F104" i="4"/>
  <c r="H104" i="4"/>
  <c r="K104" i="4"/>
  <c r="K103" i="4"/>
  <c r="K102" i="4"/>
  <c r="F101" i="4"/>
  <c r="H101" i="4"/>
  <c r="K101" i="4"/>
  <c r="F100" i="4"/>
  <c r="H100" i="4"/>
  <c r="K100" i="4"/>
  <c r="F99" i="4"/>
  <c r="K99" i="4"/>
  <c r="A99" i="4"/>
  <c r="A100" i="4"/>
  <c r="A101" i="4"/>
  <c r="A104" i="4"/>
  <c r="A105" i="4"/>
  <c r="A106" i="4"/>
  <c r="A107" i="4"/>
  <c r="A108" i="4"/>
  <c r="A109" i="4"/>
  <c r="A110" i="4"/>
  <c r="A111" i="4"/>
  <c r="A112" i="4"/>
  <c r="A119" i="4"/>
  <c r="A120" i="4"/>
  <c r="A121" i="4"/>
  <c r="A122" i="4"/>
  <c r="A123" i="4"/>
  <c r="A124" i="4"/>
  <c r="A125" i="4"/>
  <c r="A126" i="4"/>
  <c r="K98" i="4"/>
  <c r="F97" i="4"/>
  <c r="K97" i="4"/>
  <c r="F96" i="4"/>
  <c r="K96" i="4"/>
  <c r="F95" i="4"/>
  <c r="H95" i="4"/>
  <c r="K95" i="4"/>
  <c r="A95" i="4"/>
  <c r="F94" i="4"/>
  <c r="H94" i="4"/>
  <c r="K94" i="4"/>
  <c r="F93" i="4"/>
  <c r="F92" i="4"/>
  <c r="K92" i="4"/>
  <c r="F86" i="4"/>
  <c r="H86" i="4"/>
  <c r="K86" i="4"/>
  <c r="F85" i="4"/>
  <c r="H85" i="4"/>
  <c r="K85" i="4"/>
  <c r="F84" i="4"/>
  <c r="F83" i="4"/>
  <c r="H83" i="4"/>
  <c r="K83" i="4"/>
  <c r="F82" i="4"/>
  <c r="F81" i="4"/>
  <c r="H81" i="4"/>
  <c r="K81" i="4"/>
  <c r="F80" i="4"/>
  <c r="H80" i="4"/>
  <c r="K80" i="4"/>
  <c r="F79" i="4"/>
  <c r="H79" i="4"/>
  <c r="K79" i="4"/>
  <c r="F78" i="4"/>
  <c r="H78" i="4"/>
  <c r="K78" i="4"/>
  <c r="F77" i="4"/>
  <c r="H77" i="4"/>
  <c r="K77" i="4"/>
  <c r="F76" i="4"/>
  <c r="F74" i="4"/>
  <c r="H74" i="4"/>
  <c r="K74" i="4"/>
  <c r="F73" i="4"/>
  <c r="H73" i="4"/>
  <c r="K73" i="4"/>
  <c r="F72" i="4"/>
  <c r="H72" i="4"/>
  <c r="K72" i="4"/>
  <c r="F71" i="4"/>
  <c r="H71" i="4"/>
  <c r="K71" i="4"/>
  <c r="F70" i="4"/>
  <c r="F69" i="4"/>
  <c r="F68" i="4"/>
  <c r="H68" i="4"/>
  <c r="K68" i="4"/>
  <c r="F67" i="4"/>
  <c r="H67" i="4"/>
  <c r="K67" i="4"/>
  <c r="F66" i="4"/>
  <c r="H66" i="4"/>
  <c r="K66" i="4"/>
  <c r="F65" i="4"/>
  <c r="H65" i="4"/>
  <c r="K65" i="4"/>
  <c r="F62" i="4"/>
  <c r="H62" i="4"/>
  <c r="K62" i="4"/>
  <c r="F61" i="4"/>
  <c r="H61" i="4"/>
  <c r="K61" i="4"/>
  <c r="F60" i="4"/>
  <c r="H60" i="4"/>
  <c r="K60" i="4"/>
  <c r="F59" i="4"/>
  <c r="H59" i="4"/>
  <c r="K59" i="4"/>
  <c r="A59" i="4"/>
  <c r="A60" i="4"/>
  <c r="A61" i="4"/>
  <c r="A62" i="4"/>
  <c r="A65" i="4"/>
  <c r="A66" i="4"/>
  <c r="A67" i="4"/>
  <c r="A68" i="4"/>
  <c r="A69" i="4"/>
  <c r="A70" i="4"/>
  <c r="A71" i="4"/>
  <c r="A72" i="4"/>
  <c r="A73" i="4"/>
  <c r="A74" i="4"/>
  <c r="A77" i="4"/>
  <c r="A78" i="4"/>
  <c r="A79" i="4"/>
  <c r="A80" i="4"/>
  <c r="A81" i="4"/>
  <c r="A82" i="4"/>
  <c r="A83" i="4"/>
  <c r="A84" i="4"/>
  <c r="A85" i="4"/>
  <c r="A86" i="4"/>
  <c r="A92" i="4"/>
  <c r="A94" i="4"/>
  <c r="F58" i="4"/>
  <c r="H58" i="4"/>
  <c r="K58" i="4"/>
  <c r="F24" i="4"/>
  <c r="H24" i="4"/>
  <c r="K24" i="4"/>
  <c r="F23" i="4"/>
  <c r="H23" i="4"/>
  <c r="K23" i="4"/>
  <c r="F22" i="4"/>
  <c r="K22" i="4"/>
  <c r="F21" i="4"/>
  <c r="K21" i="4"/>
  <c r="F20" i="4"/>
  <c r="H20" i="4"/>
  <c r="K20" i="4"/>
  <c r="F19" i="4"/>
  <c r="K19" i="4"/>
  <c r="F18" i="4"/>
  <c r="H18" i="4"/>
  <c r="K18" i="4"/>
  <c r="F17" i="4"/>
  <c r="H17" i="4"/>
  <c r="K17" i="4"/>
  <c r="F16" i="4"/>
  <c r="H16" i="4"/>
  <c r="K16" i="4"/>
  <c r="F15" i="4"/>
  <c r="H15" i="4"/>
  <c r="K15" i="4"/>
  <c r="F14" i="4"/>
  <c r="H14" i="4"/>
  <c r="K14" i="4"/>
  <c r="F13" i="4"/>
  <c r="H13" i="4"/>
  <c r="K13" i="4"/>
  <c r="F12" i="4"/>
  <c r="H12" i="4"/>
  <c r="K12" i="4"/>
  <c r="F11" i="4"/>
  <c r="H11" i="4"/>
  <c r="K11" i="4"/>
  <c r="F10" i="4"/>
  <c r="H10" i="4"/>
  <c r="K10" i="4"/>
  <c r="F9" i="4"/>
  <c r="H9" i="4"/>
  <c r="K9" i="4"/>
  <c r="F8" i="4"/>
  <c r="H8" i="4"/>
  <c r="K8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F7" i="4"/>
  <c r="K180" i="4"/>
  <c r="K186" i="4"/>
  <c r="H7" i="4"/>
  <c r="K7" i="4"/>
  <c r="J27" i="1"/>
  <c r="K25" i="4"/>
  <c r="K26" i="4"/>
  <c r="K53" i="4"/>
  <c r="K184" i="4"/>
  <c r="K183" i="4"/>
  <c r="K87" i="4"/>
  <c r="K88" i="4"/>
  <c r="D27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K114" i="4"/>
  <c r="K115" i="4"/>
  <c r="K151" i="4"/>
  <c r="K185" i="4"/>
  <c r="K187" i="4"/>
  <c r="K188" i="4"/>
  <c r="K189" i="4"/>
  <c r="K190" i="4"/>
  <c r="K191" i="4"/>
</calcChain>
</file>

<file path=xl/sharedStrings.xml><?xml version="1.0" encoding="utf-8"?>
<sst xmlns="http://schemas.openxmlformats.org/spreadsheetml/2006/main" count="419" uniqueCount="264">
  <si>
    <t>ITEM</t>
  </si>
  <si>
    <t>DESCRIPTION</t>
  </si>
  <si>
    <t>UNIT</t>
  </si>
  <si>
    <t>BILL NO. 1 - GENERAL</t>
  </si>
  <si>
    <t>Allow for monthly progress photographs</t>
  </si>
  <si>
    <t>PS</t>
  </si>
  <si>
    <t>Provide furniture for the office of the Engineer's representative and staff</t>
  </si>
  <si>
    <t>Allow for the settlement of monthly bills(PHCN, Water, Communication and AEPB)</t>
  </si>
  <si>
    <t>Allow for payment of wages and allowances to daily rated staff of the Engineer's Rep.</t>
  </si>
  <si>
    <t>Allow for the supply and installation of computers, printers, copiers, graphic plotters and other accessories</t>
  </si>
  <si>
    <t>Allow for the cost of stationeries required for Engineer's Rep.</t>
  </si>
  <si>
    <t>Allow for purchase of Toyota Avensis saloon car or similar approved.</t>
  </si>
  <si>
    <t>Allow for purchase of Four Wheel drive double cabin pick up or similar approved</t>
  </si>
  <si>
    <t>Allow for comprehensive insurance, registration, security installation, logo painting and other sundry services for vehicles</t>
  </si>
  <si>
    <t>Allow for maintenance of the project vehicles</t>
  </si>
  <si>
    <t>Allow for fueling of vehicles</t>
  </si>
  <si>
    <t>Allow for relocation of existing infrastructure services as may be directed by Engineer's rep.</t>
  </si>
  <si>
    <t xml:space="preserve">Allow for production of as built drawings (5 copies) as may be directed by the Engineer  </t>
  </si>
  <si>
    <t>Testing and commissioning of the electrical and mechanical equipment of the aerators.</t>
  </si>
  <si>
    <t>Provide and erect publicity signs as directed by the Engineer in accordance with MOR &amp; PW standard drawings.</t>
  </si>
  <si>
    <t>Allow for services to Engineer's Representative (Survey Instrument, etc)</t>
  </si>
  <si>
    <t>Environmental Impact Assessment detail reports</t>
  </si>
  <si>
    <t>Total Carried to Summary Page</t>
  </si>
  <si>
    <t>BILL NO.2 - CIVIL WORKS</t>
  </si>
  <si>
    <t>Clear site around the ponds of all bushes, grass, shrubs etc and cart away.</t>
  </si>
  <si>
    <t>Remove vegetation undergrowth at beds and sides Of ponds, grub up roots, dispose off and apply prescribed herbicide,</t>
  </si>
  <si>
    <t>Where paved surfaces are intact and as directed by the engineer, allow for removal of grass from joints, application of the prescribed herbicide and re-jointing and pointing in sand cement mortar.</t>
  </si>
  <si>
    <t>Ditto but sulphate resistant sand mortar to joints.</t>
  </si>
  <si>
    <t>Excavate and cart away unsuitable material.</t>
  </si>
  <si>
    <t xml:space="preserve">Rehabilitate the bridge steel by grinding and painting them with sea air resistant paint. </t>
  </si>
  <si>
    <t xml:space="preserve">Rehabilitate the steel gutters by grinding and painting them with sea air resistant paint. Ditto as item 2.  </t>
  </si>
  <si>
    <t>No.</t>
  </si>
  <si>
    <t xml:space="preserve">Rehabilitate and treat the cracked concrete with special materials to fill the cracks. </t>
  </si>
  <si>
    <t xml:space="preserve">Replace the broken glass with new one of 6 mm thickness. </t>
  </si>
  <si>
    <t>Supply and apply Penstock Valve of Stainless Steel- 316L. 102x102 cm</t>
  </si>
  <si>
    <t>Allow for flushing of the screen chamber, carrying out the necessary repairs and unblocking the adjoining sewer as directed by the Engineer (Provisional).</t>
  </si>
  <si>
    <t>Provide and fix mesh wire fence, including barbed wire (3 rows)</t>
  </si>
  <si>
    <t>m</t>
  </si>
  <si>
    <t>Alow for replacement of guardrails, bridge steel and stairs as directed by the Engineer(ProvisionaI).</t>
  </si>
  <si>
    <t>Provide all materials and repair interpond connection inlets as directed by the Engineer(Provisional).</t>
  </si>
  <si>
    <t>Plant approved grass on all outer slopes at embankment, including watering, manure etc till fully established.</t>
  </si>
  <si>
    <t>Painting of Offices</t>
  </si>
  <si>
    <t>NEW ITEMS</t>
  </si>
  <si>
    <t>Nos</t>
  </si>
  <si>
    <t xml:space="preserve">Construction of V-chanell Drainage and sand trap at Apo Aerator </t>
  </si>
  <si>
    <t>Excavate trench for foundation not exceeding 800mm depth</t>
  </si>
  <si>
    <t xml:space="preserve">Level and compact bottom of excavation to receive concrete foundation </t>
  </si>
  <si>
    <t xml:space="preserve">Remove excavated material from site </t>
  </si>
  <si>
    <t xml:space="preserve">Backfilling both sides of the wall </t>
  </si>
  <si>
    <t>Mass concrete to foundation well mixed to engineer's specification</t>
  </si>
  <si>
    <t xml:space="preserve">225mm hollow block work filled solid </t>
  </si>
  <si>
    <t xml:space="preserve">225mm hollow block work cement and sand </t>
  </si>
  <si>
    <t xml:space="preserve">Concrete coping </t>
  </si>
  <si>
    <t xml:space="preserve">Ditto to block pillars </t>
  </si>
  <si>
    <t xml:space="preserve">Form work to side of coping </t>
  </si>
  <si>
    <t>BILL NO.3 - ELECTRICAL WORKS</t>
  </si>
  <si>
    <t>GENERATOR WORKS</t>
  </si>
  <si>
    <t>Provision of 250KVA Automatic Sound Proof Generating Set</t>
  </si>
  <si>
    <t>No</t>
  </si>
  <si>
    <t>Allow for installation of Generator ie Plinth, 10,000 Litres diesel tank, support structure and plumbing works</t>
  </si>
  <si>
    <t>Provision For synchronizing &amp; automatic mains failure Panel</t>
  </si>
  <si>
    <t>Provision for 400A gear switch</t>
  </si>
  <si>
    <t>Provision for 400A changeover switch</t>
  </si>
  <si>
    <t>11KV OVERHEAD LINE WORKS</t>
  </si>
  <si>
    <t>Provision of existing 11KV Section Pole Assembly</t>
  </si>
  <si>
    <t>Provision of 11KV Lightning Arrester</t>
  </si>
  <si>
    <t>Provision of 11KV D-Fuse</t>
  </si>
  <si>
    <t>M</t>
  </si>
  <si>
    <t>Earthing of 11KV Section Pole Assembly</t>
  </si>
  <si>
    <t>Provision of 11KV 3-Member Pole Assembly</t>
  </si>
  <si>
    <t>Provision of 10.5m concrete pole (C &amp; C)</t>
  </si>
  <si>
    <t>Dressing of 11kv Intermediate pole</t>
  </si>
  <si>
    <t>Set</t>
  </si>
  <si>
    <t>33KV OVERHEAD LINE WORKS</t>
  </si>
  <si>
    <t>Provision of 33KV Section Pole Assembly</t>
  </si>
  <si>
    <t>Provision of 33KV Lightning Arrester</t>
  </si>
  <si>
    <t>Provision of 33KV D-Fuse</t>
  </si>
  <si>
    <t>Earthing of 33KV Section Pole Assembly</t>
  </si>
  <si>
    <t>Provision of 33KV 3-Member Pole Assembly and earthing</t>
  </si>
  <si>
    <t>Dressing of 33kv Intermediate pole</t>
  </si>
  <si>
    <t>Carried Forward</t>
  </si>
  <si>
    <t>Brought Forward</t>
  </si>
  <si>
    <t>SUBSTATION WORKS</t>
  </si>
  <si>
    <t>Outdoor conventional substation 500 KVA,11KV/400V, incl. outer earthing system.</t>
  </si>
  <si>
    <t>nos</t>
  </si>
  <si>
    <t>Provide mix and place C30 reinforced concrete in foundation for 33/04 KV-sub-station incl. excavation, blinding, shuttering, reinforcement and backfilling as specified and fencing</t>
  </si>
  <si>
    <t>Factory assembled outdoor package substation 500 KVA,11KV/400V, incl. outer earthing system.</t>
  </si>
  <si>
    <t>Provide mix and place C30 reinforced concrete in foundation for 11/04 KV-sub-station incl. excavation, blinding, shuttering, reinforcement and backfilling as specified, fencing..etc</t>
  </si>
  <si>
    <t>L.V  CABLES AND ACCESSORIES TO SPECIFICATION AND RELEVANT DRAWINGS</t>
  </si>
  <si>
    <t>SERVICE FEEDER PILLARS</t>
  </si>
  <si>
    <t>400A Feeder pillar with 6 ways TPN complete with fuse bases and fuses 30A - 100A</t>
  </si>
  <si>
    <t>Set of earthing material for feeder pillar</t>
  </si>
  <si>
    <t>Set of equipment for control room, inl. Mimic panel and control cables as specified.</t>
  </si>
  <si>
    <t>Set of material for repair purposes</t>
  </si>
  <si>
    <t>P.S</t>
  </si>
  <si>
    <t>Cable trench Type 3, including excavation, backfilling, sand surround, concrete protection slabs, warning tape, width = 60cm, depth up to 1.10m</t>
  </si>
  <si>
    <t>ditto as item 11.49.1 but trench Type 4, width = 120cm, depth up to 1.10m</t>
  </si>
  <si>
    <t xml:space="preserve">Provide mix and place C30 reinforced concrete in foundation for distribution boards incl. excavation, blinding, shuttering, reinforcement and backfilling as specified. </t>
  </si>
  <si>
    <t>Provide reinforced concrete cable markers section 20 x 15cm, hieght = 1.40m</t>
  </si>
  <si>
    <t>Allow for Testing and commisioning by PHCN and Federal Min. of Power.</t>
  </si>
  <si>
    <t>Others</t>
  </si>
  <si>
    <t>30 amps industrial socket to male and female 3-phase</t>
  </si>
  <si>
    <t>The replacement of automatic circuit breaker in the panel</t>
  </si>
  <si>
    <t>Servicing of the panels, (a) relays, (b) contactors, (c) all the circuit breakers</t>
  </si>
  <si>
    <t>Replacement of external light bulbs, 250watts halogen</t>
  </si>
  <si>
    <t>Changing of control cables due to damage by rats and rodents</t>
  </si>
  <si>
    <t>Replacement of 3-phase volt meter</t>
  </si>
  <si>
    <t>Internal electrical maintenance for the offices</t>
  </si>
  <si>
    <t>Replacing Change Over Switch</t>
  </si>
  <si>
    <t>Provision of 500KVA,33/0.415KV Transformer</t>
  </si>
  <si>
    <t>Provision of 500mm2 cable single core</t>
  </si>
  <si>
    <t>Provision of 500mm2 cable single core LUG</t>
  </si>
  <si>
    <t>Provision of 4x120mm cable</t>
  </si>
  <si>
    <t>Provision of 1x35mm XLPE 33kva</t>
  </si>
  <si>
    <t>Provision of 400KVA, 3-Phase, 415V/240V 50 Hz  Automatic Sound Proof Generating Set</t>
  </si>
  <si>
    <t>NO</t>
  </si>
  <si>
    <t>Supply and install Circuit breaker 600A at Apo Site control Room (updating the Breaker from 400A to 600A</t>
  </si>
  <si>
    <t>800A Feeder pillar with 6 ways TPN complete with fuse bases and fuses 30A - 100A at Abacha Barracks</t>
  </si>
  <si>
    <t>Prosivion of  150mm2 Alumminium Conductor in Abacha Barracks</t>
  </si>
  <si>
    <t>Provide handrail 25mm dia hollow section galvanised iron vertical support  at 2m interval at Abacha</t>
  </si>
  <si>
    <t>Prosision of 24months NEPA Bill for the 4 sites operation</t>
  </si>
  <si>
    <t>monthly</t>
  </si>
  <si>
    <t>Provision of fire fighting Box for the sites.</t>
  </si>
  <si>
    <t>Provide 35mm XLPE cable at Abacha Barracks</t>
  </si>
  <si>
    <t>Provision of First Aid Box for the sites</t>
  </si>
  <si>
    <t>BILL NO.4 - MECHANICAL WORKS</t>
  </si>
  <si>
    <t>General service of the pumps and the controls</t>
  </si>
  <si>
    <t>Servicing of uplift pumps</t>
  </si>
  <si>
    <t>Generator servicing</t>
  </si>
  <si>
    <t>Provision of diesel for generator</t>
  </si>
  <si>
    <t>Liter</t>
  </si>
  <si>
    <t>Provide and install 4" Gate VALVE</t>
  </si>
  <si>
    <t xml:space="preserve">Allow for the replacement of broken down parts of the electromechanical plants </t>
  </si>
  <si>
    <t>provide and fix immersible aerator type 1200TA
Motor: housing mild steel casing with paint protection
Aerator Parts: stainless steel complete, including accessories and switching station
Aspiration Rate: 412Nm/h
Power Consumption: 26kw
Rate Of Oxygen Transfer: 33.5kg/h stationary between guide tubes in the aeration basin 12 x 12m submergence 3.80m</t>
  </si>
  <si>
    <t>Screen board, galvanized steel plate (0.5 x 0.25 x 0.7m)</t>
  </si>
  <si>
    <t>Inlet to final setting basin, galvanized steel plate (0.5 x 0.25m)</t>
  </si>
  <si>
    <t>Galvanized steel screen, 1.0 x 1.50m thickness 3.5cm including frame</t>
  </si>
  <si>
    <t>Draining board, galvanized steel, 1.25 x 1.00m holes of 20mm</t>
  </si>
  <si>
    <t>Steel beam IPB 160, 1=12.30m</t>
  </si>
  <si>
    <t>Inspection bridge, 0.8m wide, length 4m, including hand railing</t>
  </si>
  <si>
    <t>Overflow steel arris, L=12.0m</t>
  </si>
  <si>
    <t>Provisional extra for “AERAZEN” box blowers with pipe work to pond and control panel</t>
  </si>
  <si>
    <t>Grassing of slopes</t>
  </si>
  <si>
    <t>Provide and fix single leaf door</t>
  </si>
  <si>
    <t xml:space="preserve">Nos </t>
  </si>
  <si>
    <t>Ditto, but double wing gate</t>
  </si>
  <si>
    <t>SUMMARY PAGE</t>
  </si>
  <si>
    <t>Total for Bill No. 1 - General</t>
  </si>
  <si>
    <t>Total for Bill No. 2 - Civil Works</t>
  </si>
  <si>
    <t>Total for Bill No. 3- Electrical Works</t>
  </si>
  <si>
    <t>Total for Bill No. 4- Mechanical Works</t>
  </si>
  <si>
    <t>Sub-Total</t>
  </si>
  <si>
    <t>Add 10% Contigency</t>
  </si>
  <si>
    <t xml:space="preserve">BILL OF ENGINEERING MEASUREMENT AND EVALUATION FOR THE REHABILITATION OF EXISTING FOUR (4NO.) MINI-SEWAGE TREATMENT PLANTS (AERATORS) IN GUDU, KATAMPE EXTENSION DISTRICTS AND SANI ABACHA BARRACKS IN THE CITY.
</t>
  </si>
  <si>
    <t>QUANTITY</t>
  </si>
  <si>
    <t>AMOUNT N   :   K</t>
  </si>
  <si>
    <t>Outstanding</t>
  </si>
  <si>
    <t>Additional Works</t>
  </si>
  <si>
    <t xml:space="preserve"> Total Submission</t>
  </si>
  <si>
    <t>Total</t>
  </si>
  <si>
    <r>
      <t>m</t>
    </r>
    <r>
      <rPr>
        <vertAlign val="superscript"/>
        <sz val="20"/>
        <rFont val="Times New Roman"/>
        <family val="1"/>
      </rPr>
      <t>2</t>
    </r>
  </si>
  <si>
    <r>
      <t>m</t>
    </r>
    <r>
      <rPr>
        <vertAlign val="superscript"/>
        <sz val="20"/>
        <rFont val="Times New Roman"/>
        <family val="1"/>
      </rPr>
      <t>3</t>
    </r>
  </si>
  <si>
    <r>
      <t>Supply and Apply Concrete Manhole Covers that can withstand 200 kg/m</t>
    </r>
    <r>
      <rPr>
        <vertAlign val="superscript"/>
        <sz val="20"/>
        <rFont val="Times New Roman"/>
        <family val="1"/>
      </rPr>
      <t>2</t>
    </r>
    <r>
      <rPr>
        <sz val="20"/>
        <rFont val="Times New Roman"/>
        <family val="1"/>
      </rPr>
      <t xml:space="preserve">.  </t>
    </r>
  </si>
  <si>
    <r>
      <t>Supply a steel bin for the grits having a volume of 1.5 m</t>
    </r>
    <r>
      <rPr>
        <vertAlign val="superscript"/>
        <sz val="20"/>
        <rFont val="Times New Roman"/>
        <family val="1"/>
      </rPr>
      <t>3</t>
    </r>
    <r>
      <rPr>
        <sz val="20"/>
        <rFont val="Times New Roman"/>
        <family val="1"/>
      </rPr>
      <t xml:space="preserve">. </t>
    </r>
  </si>
  <si>
    <r>
      <t>Provision of 1 x 70mm</t>
    </r>
    <r>
      <rPr>
        <vertAlign val="superscript"/>
        <sz val="20"/>
        <rFont val="Times New Roman"/>
        <family val="1"/>
      </rPr>
      <t>2</t>
    </r>
    <r>
      <rPr>
        <sz val="20"/>
        <rFont val="Times New Roman"/>
        <family val="1"/>
      </rPr>
      <t xml:space="preserve"> XLPE 11KV Cable</t>
    </r>
  </si>
  <si>
    <r>
      <t>Provision of 150mm</t>
    </r>
    <r>
      <rPr>
        <vertAlign val="superscript"/>
        <sz val="20"/>
        <rFont val="Times New Roman"/>
        <family val="1"/>
      </rPr>
      <t>2</t>
    </r>
    <r>
      <rPr>
        <sz val="20"/>
        <rFont val="Times New Roman"/>
        <family val="1"/>
      </rPr>
      <t xml:space="preserve"> Aluminium Conductor</t>
    </r>
  </si>
  <si>
    <r>
      <t>Provision for 11KV Reychem Termination 1 x 70mm</t>
    </r>
    <r>
      <rPr>
        <vertAlign val="superscript"/>
        <sz val="20"/>
        <rFont val="Times New Roman"/>
        <family val="1"/>
      </rPr>
      <t>2</t>
    </r>
  </si>
  <si>
    <r>
      <t>Provision of 1 x 70mm</t>
    </r>
    <r>
      <rPr>
        <vertAlign val="superscript"/>
        <sz val="20"/>
        <rFont val="Times New Roman"/>
        <family val="1"/>
      </rPr>
      <t>2</t>
    </r>
    <r>
      <rPr>
        <sz val="20"/>
        <rFont val="Times New Roman"/>
        <family val="1"/>
      </rPr>
      <t xml:space="preserve"> XLPE 33KV Cable</t>
    </r>
  </si>
  <si>
    <r>
      <t>Provision for 33KV Reychem Termination 1 x 70mm</t>
    </r>
    <r>
      <rPr>
        <vertAlign val="superscript"/>
        <sz val="20"/>
        <rFont val="Times New Roman"/>
        <family val="1"/>
      </rPr>
      <t>2</t>
    </r>
  </si>
  <si>
    <r>
      <t>11KV – Cable, Type XLPE 1 x 300mm</t>
    </r>
    <r>
      <rPr>
        <vertAlign val="superscript"/>
        <sz val="20"/>
        <rFont val="Times New Roman"/>
        <family val="1"/>
      </rPr>
      <t>2</t>
    </r>
    <r>
      <rPr>
        <sz val="20"/>
        <rFont val="Times New Roman"/>
        <family val="1"/>
      </rPr>
      <t xml:space="preserve"> to be drawn into closed conduit system laid into trenches </t>
    </r>
  </si>
  <si>
    <r>
      <t>0.6/1KV-Cable, identical to Type NYFGY or equivalent 4 x 120mm</t>
    </r>
    <r>
      <rPr>
        <vertAlign val="superscript"/>
        <sz val="20"/>
        <rFont val="Times New Roman"/>
        <family val="1"/>
      </rPr>
      <t>2</t>
    </r>
    <r>
      <rPr>
        <sz val="20"/>
        <rFont val="Times New Roman"/>
        <family val="1"/>
      </rPr>
      <t xml:space="preserve"> to be laid in trenches and to be drawn into conduits (road crossings)</t>
    </r>
  </si>
  <si>
    <r>
      <t>ditto , but cable with 4 x 95mm</t>
    </r>
    <r>
      <rPr>
        <vertAlign val="superscript"/>
        <sz val="20"/>
        <rFont val="Times New Roman"/>
        <family val="1"/>
      </rPr>
      <t>2</t>
    </r>
  </si>
  <si>
    <r>
      <t>ditto , but cable with 4 x 50mm</t>
    </r>
    <r>
      <rPr>
        <vertAlign val="superscript"/>
        <sz val="20"/>
        <rFont val="Times New Roman"/>
        <family val="1"/>
      </rPr>
      <t>2</t>
    </r>
  </si>
  <si>
    <r>
      <t>0.6/1KV-Cable, identical to Type NYFGY or equivalent 4 x 150mm</t>
    </r>
    <r>
      <rPr>
        <vertAlign val="superscript"/>
        <sz val="20"/>
        <rFont val="Times New Roman"/>
        <family val="1"/>
      </rPr>
      <t>2</t>
    </r>
    <r>
      <rPr>
        <sz val="20"/>
        <rFont val="Times New Roman"/>
        <family val="1"/>
      </rPr>
      <t xml:space="preserve"> to be laid in trenches and to be drawn into conduits (road crossings)</t>
    </r>
  </si>
  <si>
    <t>Executed</t>
  </si>
  <si>
    <t>RATE</t>
  </si>
  <si>
    <t>Provide and maintain functional office accomodation for Engineer's representative and staff as directed</t>
  </si>
  <si>
    <t>New Quantity</t>
  </si>
  <si>
    <t xml:space="preserve">BEME </t>
  </si>
  <si>
    <t>Proposed</t>
  </si>
  <si>
    <t xml:space="preserve">Add 7.5% V.A.T </t>
  </si>
  <si>
    <t>BEME</t>
  </si>
  <si>
    <t>Amount</t>
  </si>
  <si>
    <t>Utilized</t>
  </si>
  <si>
    <t>Additional requirement</t>
  </si>
  <si>
    <t xml:space="preserve">Construction of Concrete Passage at Abacha Barracks Aerator </t>
  </si>
  <si>
    <t>Civil Works</t>
  </si>
  <si>
    <t>Evacuation of slugde from the Tanks in the 4 (Four) Sites.</t>
  </si>
  <si>
    <t xml:space="preserve">Fence Work at Apo Aerator </t>
  </si>
  <si>
    <t>Block Work</t>
  </si>
  <si>
    <t xml:space="preserve">Concrete Work </t>
  </si>
  <si>
    <t>Form Work</t>
  </si>
  <si>
    <t>Renovation of 4 site offices at Gudu, Apo, Katampe and Abacha Barracks Site</t>
  </si>
  <si>
    <t>N2.0</t>
  </si>
  <si>
    <t>N2.01</t>
  </si>
  <si>
    <t>N2.02</t>
  </si>
  <si>
    <t>N2.03</t>
  </si>
  <si>
    <t>N2.0311</t>
  </si>
  <si>
    <t>N2.032</t>
  </si>
  <si>
    <t>N2.033</t>
  </si>
  <si>
    <t>N2.034</t>
  </si>
  <si>
    <t>N2.035</t>
  </si>
  <si>
    <t>N2.04</t>
  </si>
  <si>
    <t>N2.041</t>
  </si>
  <si>
    <t>N2.042</t>
  </si>
  <si>
    <t>N2.05</t>
  </si>
  <si>
    <t>N2.051</t>
  </si>
  <si>
    <t>N2.052</t>
  </si>
  <si>
    <t>N2.06</t>
  </si>
  <si>
    <t>N2.061</t>
  </si>
  <si>
    <t>N2.062</t>
  </si>
  <si>
    <t>N2.07</t>
  </si>
  <si>
    <t>N2.08</t>
  </si>
  <si>
    <t>Electrical Works</t>
  </si>
  <si>
    <t>N3.01</t>
  </si>
  <si>
    <t>N3.02</t>
  </si>
  <si>
    <t>N3.03</t>
  </si>
  <si>
    <t>N3.04</t>
  </si>
  <si>
    <t>N3.05</t>
  </si>
  <si>
    <t>N3.06</t>
  </si>
  <si>
    <t>N3.07</t>
  </si>
  <si>
    <t>N3.08</t>
  </si>
  <si>
    <t>N3.09</t>
  </si>
  <si>
    <t>N3.11</t>
  </si>
  <si>
    <t>N3.12</t>
  </si>
  <si>
    <t>N3.13</t>
  </si>
  <si>
    <t>N3.14</t>
  </si>
  <si>
    <t>N3.15</t>
  </si>
  <si>
    <t>N3.16</t>
  </si>
  <si>
    <t>N3.17</t>
  </si>
  <si>
    <t>N3.18</t>
  </si>
  <si>
    <t>N3.19</t>
  </si>
  <si>
    <t>N3.20</t>
  </si>
  <si>
    <t>Mechanical</t>
  </si>
  <si>
    <t>N4.01</t>
  </si>
  <si>
    <t>N4.0</t>
  </si>
  <si>
    <t>N4.02</t>
  </si>
  <si>
    <t>N4.03</t>
  </si>
  <si>
    <t>Balance from BEME</t>
  </si>
  <si>
    <t>Additional requirement + 12.5%</t>
  </si>
  <si>
    <t>Remaining</t>
  </si>
  <si>
    <t>Extra Over</t>
  </si>
  <si>
    <t>A</t>
  </si>
  <si>
    <t>C</t>
  </si>
  <si>
    <t>F</t>
  </si>
  <si>
    <t xml:space="preserve">B </t>
  </si>
  <si>
    <t>D=B-C</t>
  </si>
  <si>
    <t>G=F*1.125</t>
  </si>
  <si>
    <t>H=D+G</t>
  </si>
  <si>
    <t>Demolition of existing fence and cart away of the debris</t>
  </si>
  <si>
    <t>N2.09</t>
  </si>
  <si>
    <t>N2.10</t>
  </si>
  <si>
    <t xml:space="preserve"> Reconnection of  water supply to water board for Kamtempe, Gudu and Apo site</t>
  </si>
  <si>
    <t>provision of  Maximium Demand meter for Apo,Abacha Barracks and Gudu site</t>
  </si>
  <si>
    <t>800A 4Phases Industrial Circuit Breaker at Apo site</t>
  </si>
  <si>
    <t>800A 4Phases Industrial Circuit Breaker at Abacha Barracks</t>
  </si>
  <si>
    <t>N3.21</t>
  </si>
  <si>
    <t>Supply and install  15kw return  slugdge pump, pump sige DN100 to DN200 with a flow rate of 100l/s and Head of 100m. The motor speed 2900rpm for Abacha Baracks site</t>
  </si>
  <si>
    <t>Supply and install  37kw Siemens electric motor, three phase 50Hz with motor speed of 14700rpm for Katampe site</t>
  </si>
  <si>
    <t xml:space="preserve">Replacement of rusted Iron  platform  at Abacha Barracks </t>
  </si>
  <si>
    <t>Reconstruction of the power line from Gudu Transformer to Nepa power Substation 200m   including excavation and covering of the cable.</t>
  </si>
  <si>
    <t>Supply and install  15kw return  slugdge pump, pump sige DN100 to DN200 with a flow rate of 100l/s and Head of 100m. The motor speed 2900rpm for Apo site and Gudu sites</t>
  </si>
  <si>
    <t>provision for operation and maintenance of the  four  sites for 24 months</t>
  </si>
  <si>
    <t xml:space="preserve"> Provision of Bore hole and Tank for Abacha Barracks Aerator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</si>
</sst>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\₦#,##0.00"/>
  </numFmts>
  <fonts count="1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20"/>
      <name val="Times New Roman"/>
      <family val="1"/>
    </font>
    <font>
      <b/>
      <sz val="20"/>
      <name val="Times New Roman"/>
      <family val="1"/>
    </font>
    <font>
      <b/>
      <u/>
      <sz val="20"/>
      <name val="Times New Roman"/>
      <family val="1"/>
    </font>
    <font>
      <vertAlign val="superscript"/>
      <sz val="20"/>
      <name val="Times New Roman"/>
      <family val="1"/>
    </font>
    <font>
      <sz val="20"/>
      <color rgb="FF333333"/>
      <name val="Times New Roman"/>
      <family val="1"/>
    </font>
    <font>
      <sz val="20"/>
      <color rgb="FFFF0000"/>
      <name val="Times New Roman"/>
      <family val="1"/>
    </font>
    <font>
      <b/>
      <sz val="20"/>
      <color rgb="FFFF000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2"/>
      <color rgb="FF333333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b/>
      <sz val="14"/>
      <name val="Calibri"/>
      <family val="2"/>
    </font>
    <font>
      <sz val="20"/>
      <name val="Times New Roman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indexed="64"/>
      </bottom>
      <diagonal/>
    </border>
    <border>
      <left style="medium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1">
    <xf numFmtId="0" fontId="0" fillId="0" borderId="0" xfId="0"/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3" fontId="2" fillId="2" borderId="1" xfId="0" applyNumberFormat="1" applyFont="1" applyFill="1" applyBorder="1" applyAlignment="1">
      <alignment horizontal="right"/>
    </xf>
    <xf numFmtId="0" fontId="2" fillId="2" borderId="5" xfId="0" applyFont="1" applyFill="1" applyBorder="1" applyAlignment="1"/>
    <xf numFmtId="0" fontId="3" fillId="2" borderId="5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4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vertical="top" wrapText="1"/>
    </xf>
    <xf numFmtId="0" fontId="2" fillId="2" borderId="5" xfId="0" applyFont="1" applyFill="1" applyBorder="1" applyAlignment="1">
      <alignment horizontal="center"/>
    </xf>
    <xf numFmtId="164" fontId="2" fillId="2" borderId="5" xfId="1" applyFont="1" applyFill="1" applyBorder="1" applyAlignment="1">
      <alignment horizontal="center"/>
    </xf>
    <xf numFmtId="164" fontId="2" fillId="2" borderId="5" xfId="1" applyFont="1" applyFill="1" applyBorder="1" applyAlignment="1"/>
    <xf numFmtId="2" fontId="2" fillId="2" borderId="4" xfId="0" applyNumberFormat="1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justify" vertical="top" wrapText="1"/>
    </xf>
    <xf numFmtId="2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justify" vertical="top"/>
    </xf>
    <xf numFmtId="2" fontId="2" fillId="2" borderId="4" xfId="0" applyNumberFormat="1" applyFont="1" applyFill="1" applyBorder="1" applyAlignment="1">
      <alignment horizontal="justify" vertical="top"/>
    </xf>
    <xf numFmtId="11" fontId="2" fillId="2" borderId="5" xfId="1" applyNumberFormat="1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vertical="top" wrapText="1"/>
    </xf>
    <xf numFmtId="3" fontId="2" fillId="2" borderId="5" xfId="0" applyNumberFormat="1" applyFont="1" applyFill="1" applyBorder="1" applyAlignment="1"/>
    <xf numFmtId="0" fontId="2" fillId="2" borderId="5" xfId="0" applyFont="1" applyFill="1" applyBorder="1" applyAlignment="1">
      <alignment horizontal="left" vertical="top" wrapText="1"/>
    </xf>
    <xf numFmtId="3" fontId="2" fillId="2" borderId="5" xfId="0" applyNumberFormat="1" applyFont="1" applyFill="1" applyBorder="1" applyAlignment="1">
      <alignment horizontal="right"/>
    </xf>
    <xf numFmtId="0" fontId="3" fillId="2" borderId="5" xfId="0" applyFont="1" applyFill="1" applyBorder="1" applyAlignment="1">
      <alignment horizontal="justify" vertical="top" wrapText="1"/>
    </xf>
    <xf numFmtId="4" fontId="2" fillId="2" borderId="5" xfId="0" applyNumberFormat="1" applyFont="1" applyFill="1" applyBorder="1" applyAlignment="1"/>
    <xf numFmtId="0" fontId="3" fillId="2" borderId="5" xfId="0" applyFont="1" applyFill="1" applyBorder="1" applyAlignment="1">
      <alignment horizontal="left" vertical="top" wrapText="1"/>
    </xf>
    <xf numFmtId="164" fontId="2" fillId="2" borderId="5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top"/>
    </xf>
    <xf numFmtId="3" fontId="2" fillId="2" borderId="5" xfId="0" applyNumberFormat="1" applyFont="1" applyFill="1" applyBorder="1" applyAlignment="1">
      <alignment horizontal="center"/>
    </xf>
    <xf numFmtId="165" fontId="2" fillId="2" borderId="5" xfId="1" applyNumberFormat="1" applyFont="1" applyFill="1" applyBorder="1" applyAlignment="1">
      <alignment horizontal="center"/>
    </xf>
    <xf numFmtId="0" fontId="2" fillId="2" borderId="4" xfId="0" applyFont="1" applyFill="1" applyBorder="1" applyAlignment="1"/>
    <xf numFmtId="164" fontId="3" fillId="2" borderId="5" xfId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/>
    </xf>
    <xf numFmtId="43" fontId="2" fillId="2" borderId="7" xfId="0" applyNumberFormat="1" applyFont="1" applyFill="1" applyBorder="1" applyAlignment="1">
      <alignment horizontal="center"/>
    </xf>
    <xf numFmtId="164" fontId="2" fillId="2" borderId="7" xfId="1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right"/>
    </xf>
    <xf numFmtId="164" fontId="2" fillId="2" borderId="7" xfId="1" applyFont="1" applyFill="1" applyBorder="1" applyAlignment="1"/>
    <xf numFmtId="0" fontId="2" fillId="2" borderId="8" xfId="0" applyFont="1" applyFill="1" applyBorder="1" applyAlignment="1"/>
    <xf numFmtId="0" fontId="2" fillId="2" borderId="9" xfId="0" applyFont="1" applyFill="1" applyBorder="1" applyAlignment="1">
      <alignment wrapText="1"/>
    </xf>
    <xf numFmtId="0" fontId="2" fillId="2" borderId="9" xfId="0" applyFont="1" applyFill="1" applyBorder="1" applyAlignment="1"/>
    <xf numFmtId="0" fontId="2" fillId="2" borderId="10" xfId="0" applyFont="1" applyFill="1" applyBorder="1" applyAlignment="1"/>
    <xf numFmtId="2" fontId="2" fillId="2" borderId="14" xfId="0" applyNumberFormat="1" applyFont="1" applyFill="1" applyBorder="1" applyAlignment="1">
      <alignment horizontal="left" vertical="top"/>
    </xf>
    <xf numFmtId="0" fontId="2" fillId="2" borderId="15" xfId="0" applyFont="1" applyFill="1" applyBorder="1" applyAlignment="1">
      <alignment horizontal="justify" vertical="top" wrapText="1"/>
    </xf>
    <xf numFmtId="2" fontId="2" fillId="2" borderId="15" xfId="0" applyNumberFormat="1" applyFont="1" applyFill="1" applyBorder="1" applyAlignment="1">
      <alignment horizontal="center"/>
    </xf>
    <xf numFmtId="164" fontId="2" fillId="2" borderId="15" xfId="1" applyFont="1" applyFill="1" applyBorder="1" applyAlignment="1">
      <alignment horizontal="center"/>
    </xf>
    <xf numFmtId="0" fontId="3" fillId="2" borderId="17" xfId="0" applyFont="1" applyFill="1" applyBorder="1" applyAlignment="1">
      <alignment horizontal="left" vertical="center"/>
    </xf>
    <xf numFmtId="0" fontId="3" fillId="2" borderId="18" xfId="0" applyFont="1" applyFill="1" applyBorder="1" applyAlignment="1">
      <alignment vertical="center" wrapText="1"/>
    </xf>
    <xf numFmtId="0" fontId="3" fillId="2" borderId="18" xfId="0" applyFont="1" applyFill="1" applyBorder="1" applyAlignment="1">
      <alignment horizontal="center" vertical="center"/>
    </xf>
    <xf numFmtId="164" fontId="3" fillId="2" borderId="18" xfId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vertical="top" wrapText="1"/>
    </xf>
    <xf numFmtId="0" fontId="2" fillId="2" borderId="12" xfId="0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0" fontId="2" fillId="2" borderId="14" xfId="0" applyFont="1" applyFill="1" applyBorder="1" applyAlignment="1">
      <alignment horizontal="justify" vertical="top"/>
    </xf>
    <xf numFmtId="0" fontId="2" fillId="2" borderId="15" xfId="0" applyFont="1" applyFill="1" applyBorder="1" applyAlignment="1">
      <alignment wrapText="1"/>
    </xf>
    <xf numFmtId="0" fontId="2" fillId="2" borderId="15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justify" vertical="center"/>
    </xf>
    <xf numFmtId="0" fontId="3" fillId="2" borderId="18" xfId="0" applyFont="1" applyFill="1" applyBorder="1" applyAlignment="1">
      <alignment vertical="center"/>
    </xf>
    <xf numFmtId="0" fontId="2" fillId="2" borderId="11" xfId="0" applyFont="1" applyFill="1" applyBorder="1" applyAlignment="1">
      <alignment horizontal="justify" vertical="top"/>
    </xf>
    <xf numFmtId="0" fontId="2" fillId="2" borderId="12" xfId="0" applyFont="1" applyFill="1" applyBorder="1" applyAlignment="1">
      <alignment horizontal="center" vertical="top" wrapText="1"/>
    </xf>
    <xf numFmtId="2" fontId="2" fillId="2" borderId="14" xfId="0" applyNumberFormat="1" applyFont="1" applyFill="1" applyBorder="1" applyAlignment="1">
      <alignment horizontal="justify" vertical="top"/>
    </xf>
    <xf numFmtId="0" fontId="2" fillId="2" borderId="15" xfId="0" applyFont="1" applyFill="1" applyBorder="1" applyAlignment="1">
      <alignment horizontal="left" vertical="top" wrapText="1"/>
    </xf>
    <xf numFmtId="2" fontId="3" fillId="2" borderId="17" xfId="0" applyNumberFormat="1" applyFont="1" applyFill="1" applyBorder="1" applyAlignment="1">
      <alignment horizontal="justify" vertical="center"/>
    </xf>
    <xf numFmtId="164" fontId="2" fillId="2" borderId="16" xfId="1" applyFont="1" applyFill="1" applyBorder="1" applyAlignment="1"/>
    <xf numFmtId="164" fontId="3" fillId="2" borderId="19" xfId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wrapText="1"/>
    </xf>
    <xf numFmtId="11" fontId="2" fillId="2" borderId="15" xfId="1" applyNumberFormat="1" applyFont="1" applyFill="1" applyBorder="1" applyAlignment="1">
      <alignment horizontal="left" vertical="top" wrapText="1"/>
    </xf>
    <xf numFmtId="164" fontId="3" fillId="2" borderId="19" xfId="1" applyFont="1" applyFill="1" applyBorder="1" applyAlignment="1">
      <alignment vertical="center"/>
    </xf>
    <xf numFmtId="0" fontId="2" fillId="2" borderId="11" xfId="0" applyFont="1" applyFill="1" applyBorder="1" applyAlignment="1">
      <alignment horizontal="center" vertical="top"/>
    </xf>
    <xf numFmtId="0" fontId="2" fillId="2" borderId="11" xfId="0" applyFont="1" applyFill="1" applyBorder="1" applyAlignment="1"/>
    <xf numFmtId="0" fontId="2" fillId="2" borderId="12" xfId="0" applyFont="1" applyFill="1" applyBorder="1" applyAlignment="1">
      <alignment wrapText="1"/>
    </xf>
    <xf numFmtId="0" fontId="2" fillId="2" borderId="12" xfId="0" applyFont="1" applyFill="1" applyBorder="1" applyAlignment="1"/>
    <xf numFmtId="0" fontId="2" fillId="2" borderId="13" xfId="0" applyFont="1" applyFill="1" applyBorder="1" applyAlignment="1"/>
    <xf numFmtId="0" fontId="2" fillId="2" borderId="17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3" fontId="2" fillId="2" borderId="15" xfId="0" applyNumberFormat="1" applyFont="1" applyFill="1" applyBorder="1" applyAlignment="1">
      <alignment horizontal="center"/>
    </xf>
    <xf numFmtId="4" fontId="2" fillId="2" borderId="5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0" fontId="3" fillId="2" borderId="22" xfId="0" applyFont="1" applyFill="1" applyBorder="1" applyAlignment="1">
      <alignment horizontal="center"/>
    </xf>
    <xf numFmtId="0" fontId="3" fillId="2" borderId="12" xfId="0" applyFont="1" applyFill="1" applyBorder="1" applyAlignment="1">
      <alignment wrapText="1"/>
    </xf>
    <xf numFmtId="164" fontId="7" fillId="2" borderId="5" xfId="1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43" fontId="2" fillId="2" borderId="13" xfId="0" applyNumberFormat="1" applyFont="1" applyFill="1" applyBorder="1" applyAlignment="1">
      <alignment horizontal="center"/>
    </xf>
    <xf numFmtId="164" fontId="3" fillId="2" borderId="6" xfId="1" applyFont="1" applyFill="1" applyBorder="1" applyAlignment="1">
      <alignment vertical="center"/>
    </xf>
    <xf numFmtId="164" fontId="2" fillId="2" borderId="12" xfId="1" applyFont="1" applyFill="1" applyBorder="1" applyAlignment="1">
      <alignment horizontal="center"/>
    </xf>
    <xf numFmtId="164" fontId="2" fillId="2" borderId="26" xfId="1" applyFont="1" applyFill="1" applyBorder="1" applyAlignment="1">
      <alignment horizontal="center"/>
    </xf>
    <xf numFmtId="0" fontId="2" fillId="2" borderId="28" xfId="0" applyFont="1" applyFill="1" applyBorder="1" applyAlignment="1">
      <alignment horizontal="justify" vertical="top"/>
    </xf>
    <xf numFmtId="0" fontId="2" fillId="2" borderId="26" xfId="0" applyFont="1" applyFill="1" applyBorder="1" applyAlignment="1">
      <alignment horizontal="justify" vertical="top" wrapText="1"/>
    </xf>
    <xf numFmtId="0" fontId="2" fillId="2" borderId="26" xfId="0" applyFont="1" applyFill="1" applyBorder="1" applyAlignment="1">
      <alignment horizontal="center"/>
    </xf>
    <xf numFmtId="164" fontId="2" fillId="2" borderId="26" xfId="0" applyNumberFormat="1" applyFont="1" applyFill="1" applyBorder="1" applyAlignment="1">
      <alignment horizontal="center"/>
    </xf>
    <xf numFmtId="43" fontId="2" fillId="2" borderId="29" xfId="0" applyNumberFormat="1" applyFont="1" applyFill="1" applyBorder="1" applyAlignment="1">
      <alignment horizontal="center"/>
    </xf>
    <xf numFmtId="0" fontId="2" fillId="2" borderId="27" xfId="0" applyFont="1" applyFill="1" applyBorder="1" applyAlignment="1"/>
    <xf numFmtId="164" fontId="2" fillId="2" borderId="31" xfId="1" applyFont="1" applyFill="1" applyBorder="1" applyAlignment="1">
      <alignment horizontal="center"/>
    </xf>
    <xf numFmtId="0" fontId="2" fillId="2" borderId="33" xfId="0" applyFont="1" applyFill="1" applyBorder="1" applyAlignment="1"/>
    <xf numFmtId="2" fontId="2" fillId="2" borderId="11" xfId="0" applyNumberFormat="1" applyFont="1" applyFill="1" applyBorder="1" applyAlignment="1">
      <alignment horizontal="justify" vertical="top"/>
    </xf>
    <xf numFmtId="3" fontId="2" fillId="2" borderId="12" xfId="0" applyNumberFormat="1" applyFont="1" applyFill="1" applyBorder="1" applyAlignment="1">
      <alignment horizontal="center"/>
    </xf>
    <xf numFmtId="3" fontId="2" fillId="2" borderId="12" xfId="0" applyNumberFormat="1" applyFont="1" applyFill="1" applyBorder="1" applyAlignment="1">
      <alignment horizontal="right"/>
    </xf>
    <xf numFmtId="3" fontId="2" fillId="2" borderId="13" xfId="0" applyNumberFormat="1" applyFont="1" applyFill="1" applyBorder="1" applyAlignment="1">
      <alignment horizontal="right"/>
    </xf>
    <xf numFmtId="2" fontId="3" fillId="2" borderId="30" xfId="0" applyNumberFormat="1" applyFont="1" applyFill="1" applyBorder="1" applyAlignment="1">
      <alignment horizontal="justify" vertical="center"/>
    </xf>
    <xf numFmtId="0" fontId="3" fillId="2" borderId="31" xfId="0" applyFont="1" applyFill="1" applyBorder="1" applyAlignment="1">
      <alignment vertical="center" wrapText="1"/>
    </xf>
    <xf numFmtId="0" fontId="3" fillId="2" borderId="31" xfId="0" applyFont="1" applyFill="1" applyBorder="1" applyAlignment="1">
      <alignment horizontal="center" vertical="center"/>
    </xf>
    <xf numFmtId="3" fontId="3" fillId="2" borderId="31" xfId="0" applyNumberFormat="1" applyFont="1" applyFill="1" applyBorder="1" applyAlignment="1">
      <alignment horizontal="center" vertical="center"/>
    </xf>
    <xf numFmtId="3" fontId="3" fillId="2" borderId="31" xfId="0" applyNumberFormat="1" applyFont="1" applyFill="1" applyBorder="1" applyAlignment="1">
      <alignment horizontal="right" vertical="center"/>
    </xf>
    <xf numFmtId="3" fontId="3" fillId="2" borderId="32" xfId="0" applyNumberFormat="1" applyFont="1" applyFill="1" applyBorder="1" applyAlignment="1">
      <alignment horizontal="right" vertical="center"/>
    </xf>
    <xf numFmtId="43" fontId="2" fillId="2" borderId="16" xfId="0" applyNumberFormat="1" applyFont="1" applyFill="1" applyBorder="1" applyAlignment="1">
      <alignment horizontal="center"/>
    </xf>
    <xf numFmtId="0" fontId="2" fillId="2" borderId="34" xfId="0" applyFont="1" applyFill="1" applyBorder="1" applyAlignment="1">
      <alignment horizontal="justify" vertical="top"/>
    </xf>
    <xf numFmtId="0" fontId="2" fillId="2" borderId="34" xfId="0" applyFont="1" applyFill="1" applyBorder="1" applyAlignment="1">
      <alignment wrapText="1"/>
    </xf>
    <xf numFmtId="0" fontId="2" fillId="2" borderId="34" xfId="0" applyFont="1" applyFill="1" applyBorder="1" applyAlignment="1">
      <alignment horizontal="center"/>
    </xf>
    <xf numFmtId="164" fontId="2" fillId="2" borderId="34" xfId="1" applyFont="1" applyFill="1" applyBorder="1" applyAlignment="1">
      <alignment horizontal="center"/>
    </xf>
    <xf numFmtId="43" fontId="2" fillId="2" borderId="34" xfId="0" applyNumberFormat="1" applyFont="1" applyFill="1" applyBorder="1" applyAlignment="1">
      <alignment horizontal="center"/>
    </xf>
    <xf numFmtId="0" fontId="2" fillId="2" borderId="34" xfId="0" applyFont="1" applyFill="1" applyBorder="1" applyAlignment="1"/>
    <xf numFmtId="0" fontId="3" fillId="2" borderId="34" xfId="0" applyFont="1" applyFill="1" applyBorder="1" applyAlignment="1">
      <alignment horizontal="justify" vertical="center"/>
    </xf>
    <xf numFmtId="0" fontId="3" fillId="2" borderId="34" xfId="0" applyFont="1" applyFill="1" applyBorder="1" applyAlignment="1">
      <alignment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vertical="center"/>
    </xf>
    <xf numFmtId="164" fontId="3" fillId="2" borderId="34" xfId="0" applyNumberFormat="1" applyFont="1" applyFill="1" applyBorder="1" applyAlignment="1">
      <alignment vertical="center"/>
    </xf>
    <xf numFmtId="164" fontId="2" fillId="2" borderId="15" xfId="1" applyFont="1" applyFill="1" applyBorder="1" applyAlignment="1"/>
    <xf numFmtId="0" fontId="2" fillId="2" borderId="34" xfId="0" applyFont="1" applyFill="1" applyBorder="1" applyAlignment="1">
      <alignment horizontal="left" vertical="top" wrapText="1"/>
    </xf>
    <xf numFmtId="3" fontId="2" fillId="2" borderId="34" xfId="0" applyNumberFormat="1" applyFont="1" applyFill="1" applyBorder="1" applyAlignment="1">
      <alignment horizontal="center"/>
    </xf>
    <xf numFmtId="164" fontId="2" fillId="2" borderId="34" xfId="1" applyFont="1" applyFill="1" applyBorder="1" applyAlignment="1"/>
    <xf numFmtId="2" fontId="2" fillId="2" borderId="34" xfId="0" applyNumberFormat="1" applyFont="1" applyFill="1" applyBorder="1" applyAlignment="1">
      <alignment horizontal="justify" vertical="top"/>
    </xf>
    <xf numFmtId="2" fontId="3" fillId="2" borderId="34" xfId="0" applyNumberFormat="1" applyFont="1" applyFill="1" applyBorder="1" applyAlignment="1">
      <alignment horizontal="justify" vertical="center"/>
    </xf>
    <xf numFmtId="3" fontId="3" fillId="2" borderId="34" xfId="0" applyNumberFormat="1" applyFont="1" applyFill="1" applyBorder="1" applyAlignment="1">
      <alignment horizontal="center" vertical="center"/>
    </xf>
    <xf numFmtId="3" fontId="3" fillId="2" borderId="34" xfId="0" applyNumberFormat="1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/>
    </xf>
    <xf numFmtId="10" fontId="2" fillId="2" borderId="0" xfId="0" applyNumberFormat="1" applyFont="1" applyFill="1" applyAlignment="1"/>
    <xf numFmtId="0" fontId="9" fillId="2" borderId="0" xfId="0" applyFont="1" applyFill="1" applyAlignment="1"/>
    <xf numFmtId="0" fontId="9" fillId="2" borderId="5" xfId="0" applyFont="1" applyFill="1" applyBorder="1" applyAlignment="1">
      <alignment horizontal="center"/>
    </xf>
    <xf numFmtId="2" fontId="9" fillId="2" borderId="4" xfId="0" applyNumberFormat="1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justify" vertical="top" wrapText="1"/>
    </xf>
    <xf numFmtId="2" fontId="9" fillId="2" borderId="5" xfId="0" applyNumberFormat="1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164" fontId="9" fillId="2" borderId="7" xfId="1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 wrapText="1"/>
    </xf>
    <xf numFmtId="0" fontId="12" fillId="2" borderId="7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vertical="top" wrapText="1"/>
    </xf>
    <xf numFmtId="0" fontId="9" fillId="2" borderId="7" xfId="0" applyFont="1" applyFill="1" applyBorder="1" applyAlignment="1">
      <alignment horizontal="center"/>
    </xf>
    <xf numFmtId="0" fontId="9" fillId="2" borderId="5" xfId="0" applyFont="1" applyFill="1" applyBorder="1" applyAlignment="1">
      <alignment vertical="top" wrapText="1"/>
    </xf>
    <xf numFmtId="2" fontId="9" fillId="2" borderId="14" xfId="0" applyNumberFormat="1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justify" vertical="top" wrapText="1"/>
    </xf>
    <xf numFmtId="2" fontId="9" fillId="2" borderId="15" xfId="0" applyNumberFormat="1" applyFont="1" applyFill="1" applyBorder="1" applyAlignment="1">
      <alignment horizontal="center"/>
    </xf>
    <xf numFmtId="164" fontId="9" fillId="2" borderId="15" xfId="1" applyFont="1" applyFill="1" applyBorder="1" applyAlignment="1">
      <alignment horizontal="center"/>
    </xf>
    <xf numFmtId="0" fontId="12" fillId="2" borderId="17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vertical="center" wrapText="1"/>
    </xf>
    <xf numFmtId="0" fontId="12" fillId="2" borderId="18" xfId="0" applyFont="1" applyFill="1" applyBorder="1" applyAlignment="1">
      <alignment horizontal="center" vertical="center"/>
    </xf>
    <xf numFmtId="164" fontId="12" fillId="2" borderId="18" xfId="1" applyFont="1" applyFill="1" applyBorder="1" applyAlignment="1">
      <alignment horizontal="center" vertical="center"/>
    </xf>
    <xf numFmtId="2" fontId="12" fillId="2" borderId="18" xfId="0" applyNumberFormat="1" applyFont="1" applyFill="1" applyBorder="1" applyAlignment="1">
      <alignment horizontal="center" vertical="center"/>
    </xf>
    <xf numFmtId="164" fontId="12" fillId="2" borderId="19" xfId="1" applyFont="1" applyFill="1" applyBorder="1" applyAlignment="1">
      <alignment horizontal="center" vertical="center"/>
    </xf>
    <xf numFmtId="10" fontId="0" fillId="0" borderId="0" xfId="0" applyNumberFormat="1"/>
    <xf numFmtId="166" fontId="14" fillId="0" borderId="39" xfId="1" applyNumberFormat="1" applyFont="1" applyFill="1" applyBorder="1"/>
    <xf numFmtId="164" fontId="2" fillId="2" borderId="0" xfId="1" applyFont="1" applyFill="1" applyAlignment="1"/>
    <xf numFmtId="10" fontId="2" fillId="2" borderId="0" xfId="0" applyNumberFormat="1" applyFont="1" applyFill="1" applyAlignment="1">
      <alignment wrapText="1"/>
    </xf>
    <xf numFmtId="0" fontId="3" fillId="2" borderId="4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42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/>
    </xf>
    <xf numFmtId="164" fontId="2" fillId="0" borderId="7" xfId="1" applyFont="1" applyFill="1" applyBorder="1" applyAlignment="1">
      <alignment horizontal="center"/>
    </xf>
    <xf numFmtId="164" fontId="2" fillId="0" borderId="0" xfId="1" applyFont="1" applyFill="1" applyAlignment="1"/>
    <xf numFmtId="164" fontId="2" fillId="0" borderId="16" xfId="1" applyFont="1" applyFill="1" applyBorder="1" applyAlignment="1">
      <alignment horizontal="center"/>
    </xf>
    <xf numFmtId="2" fontId="3" fillId="0" borderId="18" xfId="0" applyNumberFormat="1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/>
    </xf>
    <xf numFmtId="0" fontId="3" fillId="0" borderId="4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164" fontId="2" fillId="0" borderId="5" xfId="1" applyFont="1" applyFill="1" applyBorder="1" applyAlignment="1">
      <alignment horizontal="center"/>
    </xf>
    <xf numFmtId="164" fontId="6" fillId="0" borderId="0" xfId="1" applyFont="1" applyFill="1" applyAlignment="1">
      <alignment vertical="center"/>
    </xf>
    <xf numFmtId="164" fontId="2" fillId="0" borderId="15" xfId="1" applyFont="1" applyFill="1" applyBorder="1" applyAlignment="1">
      <alignment horizontal="center"/>
    </xf>
    <xf numFmtId="164" fontId="3" fillId="0" borderId="18" xfId="1" applyFont="1" applyFill="1" applyBorder="1" applyAlignment="1">
      <alignment horizontal="center" vertical="center"/>
    </xf>
    <xf numFmtId="2" fontId="3" fillId="0" borderId="35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/>
    </xf>
    <xf numFmtId="0" fontId="3" fillId="0" borderId="38" xfId="0" applyFont="1" applyFill="1" applyBorder="1" applyAlignment="1">
      <alignment horizontal="center" wrapText="1"/>
    </xf>
    <xf numFmtId="0" fontId="15" fillId="3" borderId="5" xfId="0" applyFont="1" applyFill="1" applyBorder="1" applyAlignment="1">
      <alignment horizontal="center"/>
    </xf>
    <xf numFmtId="164" fontId="15" fillId="3" borderId="5" xfId="1" applyFont="1" applyFill="1" applyBorder="1" applyAlignment="1" applyProtection="1">
      <alignment horizontal="center"/>
    </xf>
    <xf numFmtId="43" fontId="15" fillId="3" borderId="7" xfId="0" applyNumberFormat="1" applyFont="1" applyFill="1" applyBorder="1" applyAlignment="1">
      <alignment horizontal="center"/>
    </xf>
    <xf numFmtId="0" fontId="15" fillId="3" borderId="0" xfId="0" applyFont="1" applyFill="1" applyAlignment="1"/>
    <xf numFmtId="0" fontId="0" fillId="0" borderId="0" xfId="0" applyAlignment="1">
      <alignment vertical="center"/>
    </xf>
    <xf numFmtId="0" fontId="15" fillId="3" borderId="34" xfId="0" applyFont="1" applyFill="1" applyBorder="1" applyAlignment="1">
      <alignment wrapText="1"/>
    </xf>
    <xf numFmtId="0" fontId="15" fillId="3" borderId="34" xfId="0" applyFont="1" applyFill="1" applyBorder="1" applyAlignment="1">
      <alignment horizontal="center"/>
    </xf>
    <xf numFmtId="164" fontId="15" fillId="3" borderId="34" xfId="1" applyFont="1" applyFill="1" applyBorder="1" applyAlignment="1" applyProtection="1">
      <alignment horizontal="center"/>
    </xf>
    <xf numFmtId="43" fontId="15" fillId="3" borderId="34" xfId="0" applyNumberFormat="1" applyFont="1" applyFill="1" applyBorder="1" applyAlignment="1">
      <alignment horizontal="center"/>
    </xf>
    <xf numFmtId="0" fontId="15" fillId="3" borderId="34" xfId="0" applyFont="1" applyFill="1" applyBorder="1" applyAlignment="1"/>
    <xf numFmtId="0" fontId="15" fillId="3" borderId="5" xfId="0" applyFont="1" applyFill="1" applyBorder="1" applyAlignment="1">
      <alignment horizontal="left" vertical="top" wrapText="1"/>
    </xf>
    <xf numFmtId="11" fontId="15" fillId="3" borderId="42" xfId="1" applyNumberFormat="1" applyFont="1" applyFill="1" applyBorder="1" applyAlignment="1" applyProtection="1">
      <alignment horizontal="left" vertical="top" wrapText="1"/>
    </xf>
    <xf numFmtId="0" fontId="15" fillId="3" borderId="40" xfId="0" applyFont="1" applyFill="1" applyBorder="1" applyAlignment="1">
      <alignment horizontal="center"/>
    </xf>
    <xf numFmtId="0" fontId="15" fillId="3" borderId="41" xfId="0" applyFont="1" applyFill="1" applyBorder="1" applyAlignment="1">
      <alignment horizontal="center"/>
    </xf>
    <xf numFmtId="0" fontId="15" fillId="3" borderId="42" xfId="0" applyFont="1" applyFill="1" applyBorder="1" applyAlignment="1">
      <alignment horizontal="center"/>
    </xf>
    <xf numFmtId="164" fontId="15" fillId="3" borderId="40" xfId="1" applyFont="1" applyFill="1" applyBorder="1" applyAlignment="1" applyProtection="1">
      <alignment horizontal="center"/>
    </xf>
    <xf numFmtId="164" fontId="15" fillId="3" borderId="41" xfId="1" applyFont="1" applyFill="1" applyBorder="1" applyAlignment="1" applyProtection="1">
      <alignment horizontal="center"/>
    </xf>
    <xf numFmtId="0" fontId="2" fillId="2" borderId="45" xfId="0" applyFont="1" applyFill="1" applyBorder="1" applyAlignment="1">
      <alignment horizontal="justify" vertical="top"/>
    </xf>
    <xf numFmtId="0" fontId="2" fillId="2" borderId="41" xfId="0" applyFont="1" applyFill="1" applyBorder="1" applyAlignment="1">
      <alignment wrapText="1"/>
    </xf>
    <xf numFmtId="0" fontId="2" fillId="2" borderId="41" xfId="0" applyFont="1" applyFill="1" applyBorder="1" applyAlignment="1">
      <alignment horizontal="center"/>
    </xf>
    <xf numFmtId="164" fontId="2" fillId="2" borderId="41" xfId="1" applyFont="1" applyFill="1" applyBorder="1" applyAlignment="1">
      <alignment horizontal="center"/>
    </xf>
    <xf numFmtId="43" fontId="2" fillId="2" borderId="46" xfId="0" applyNumberFormat="1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/>
    </xf>
    <xf numFmtId="164" fontId="9" fillId="0" borderId="5" xfId="1" applyFont="1" applyFill="1" applyBorder="1" applyAlignment="1">
      <alignment horizontal="center"/>
    </xf>
    <xf numFmtId="164" fontId="11" fillId="0" borderId="0" xfId="1" applyFont="1" applyFill="1" applyAlignment="1">
      <alignment vertical="center"/>
    </xf>
    <xf numFmtId="164" fontId="9" fillId="0" borderId="15" xfId="1" applyFont="1" applyFill="1" applyBorder="1" applyAlignment="1">
      <alignment horizontal="center"/>
    </xf>
    <xf numFmtId="164" fontId="12" fillId="0" borderId="18" xfId="1" applyFont="1" applyFill="1" applyBorder="1" applyAlignment="1">
      <alignment horizontal="center" vertical="center"/>
    </xf>
    <xf numFmtId="0" fontId="0" fillId="0" borderId="0" xfId="0" applyFill="1"/>
    <xf numFmtId="0" fontId="12" fillId="0" borderId="37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164" fontId="9" fillId="0" borderId="7" xfId="1" applyFont="1" applyFill="1" applyBorder="1" applyAlignment="1">
      <alignment horizontal="center"/>
    </xf>
    <xf numFmtId="164" fontId="9" fillId="0" borderId="16" xfId="1" applyFont="1" applyFill="1" applyBorder="1" applyAlignment="1">
      <alignment horizontal="center"/>
    </xf>
    <xf numFmtId="2" fontId="12" fillId="0" borderId="18" xfId="0" applyNumberFormat="1" applyFont="1" applyFill="1" applyBorder="1" applyAlignment="1">
      <alignment horizontal="center" vertical="center"/>
    </xf>
    <xf numFmtId="2" fontId="12" fillId="0" borderId="35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justify" vertical="top"/>
    </xf>
    <xf numFmtId="0" fontId="2" fillId="0" borderId="5" xfId="0" applyFont="1" applyFill="1" applyBorder="1" applyAlignment="1">
      <alignment wrapText="1"/>
    </xf>
    <xf numFmtId="0" fontId="15" fillId="0" borderId="5" xfId="0" applyFont="1" applyFill="1" applyBorder="1" applyAlignment="1">
      <alignment horizontal="center"/>
    </xf>
    <xf numFmtId="164" fontId="15" fillId="0" borderId="5" xfId="1" applyFont="1" applyFill="1" applyBorder="1" applyAlignment="1" applyProtection="1">
      <alignment horizontal="center"/>
    </xf>
    <xf numFmtId="43" fontId="15" fillId="0" borderId="7" xfId="0" applyNumberFormat="1" applyFont="1" applyFill="1" applyBorder="1" applyAlignment="1">
      <alignment horizontal="center"/>
    </xf>
    <xf numFmtId="0" fontId="15" fillId="0" borderId="0" xfId="0" applyFont="1" applyFill="1" applyAlignment="1"/>
    <xf numFmtId="0" fontId="0" fillId="0" borderId="0" xfId="0" applyFill="1" applyAlignment="1">
      <alignment vertical="center"/>
    </xf>
    <xf numFmtId="0" fontId="15" fillId="0" borderId="34" xfId="0" applyFont="1" applyFill="1" applyBorder="1" applyAlignment="1">
      <alignment horizontal="justify" vertical="top"/>
    </xf>
    <xf numFmtId="43" fontId="2" fillId="0" borderId="7" xfId="0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justify" vertical="top"/>
    </xf>
    <xf numFmtId="0" fontId="2" fillId="0" borderId="5" xfId="0" applyFont="1" applyFill="1" applyBorder="1" applyAlignment="1">
      <alignment horizontal="left" vertical="top" wrapText="1"/>
    </xf>
    <xf numFmtId="3" fontId="2" fillId="0" borderId="5" xfId="0" applyNumberFormat="1" applyFont="1" applyFill="1" applyBorder="1" applyAlignment="1">
      <alignment horizontal="center"/>
    </xf>
    <xf numFmtId="4" fontId="2" fillId="0" borderId="5" xfId="0" applyNumberFormat="1" applyFont="1" applyFill="1" applyBorder="1" applyAlignment="1"/>
    <xf numFmtId="0" fontId="2" fillId="0" borderId="0" xfId="0" applyFont="1" applyFill="1" applyAlignment="1"/>
    <xf numFmtId="0" fontId="2" fillId="0" borderId="4" xfId="0" applyFont="1" applyFill="1" applyBorder="1" applyAlignment="1">
      <alignment horizontal="justify" vertical="top"/>
    </xf>
    <xf numFmtId="11" fontId="2" fillId="0" borderId="5" xfId="1" applyNumberFormat="1" applyFont="1" applyFill="1" applyBorder="1" applyAlignment="1">
      <alignment horizontal="left" vertical="top" wrapText="1"/>
    </xf>
    <xf numFmtId="0" fontId="15" fillId="0" borderId="45" xfId="0" applyFont="1" applyFill="1" applyBorder="1" applyAlignment="1">
      <alignment horizontal="justify" vertical="top"/>
    </xf>
    <xf numFmtId="164" fontId="2" fillId="0" borderId="0" xfId="1" applyFont="1" applyFill="1" applyAlignment="1">
      <alignment horizontal="center"/>
    </xf>
    <xf numFmtId="0" fontId="3" fillId="0" borderId="21" xfId="0" applyFont="1" applyFill="1" applyBorder="1" applyAlignment="1">
      <alignment horizontal="center" wrapText="1"/>
    </xf>
    <xf numFmtId="0" fontId="3" fillId="0" borderId="44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20" xfId="0" applyFont="1" applyFill="1" applyBorder="1" applyAlignment="1">
      <alignment horizontal="center" vertical="top" wrapText="1"/>
    </xf>
    <xf numFmtId="0" fontId="3" fillId="2" borderId="36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wrapText="1"/>
    </xf>
    <xf numFmtId="0" fontId="3" fillId="2" borderId="2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0" borderId="36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2" fillId="2" borderId="4" xfId="0" applyFont="1" applyFill="1" applyBorder="1" applyAlignment="1">
      <alignment vertical="top"/>
    </xf>
    <xf numFmtId="0" fontId="3" fillId="2" borderId="2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vertical="top" wrapText="1"/>
    </xf>
    <xf numFmtId="0" fontId="12" fillId="2" borderId="3" xfId="0" applyFont="1" applyFill="1" applyBorder="1" applyAlignment="1">
      <alignment horizontal="center" vertical="top" wrapText="1"/>
    </xf>
    <xf numFmtId="0" fontId="12" fillId="2" borderId="20" xfId="0" applyFont="1" applyFill="1" applyBorder="1" applyAlignment="1">
      <alignment horizontal="center" vertical="top" wrapText="1"/>
    </xf>
    <xf numFmtId="0" fontId="12" fillId="2" borderId="36" xfId="0" applyFont="1" applyFill="1" applyBorder="1" applyAlignment="1">
      <alignment horizontal="center" vertical="top" wrapText="1"/>
    </xf>
    <xf numFmtId="0" fontId="12" fillId="2" borderId="6" xfId="0" applyFont="1" applyFill="1" applyBorder="1" applyAlignment="1">
      <alignment horizontal="center" vertical="top" wrapText="1"/>
    </xf>
    <xf numFmtId="0" fontId="12" fillId="2" borderId="4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 wrapText="1"/>
    </xf>
    <xf numFmtId="0" fontId="12" fillId="2" borderId="21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zoomScale="51" zoomScaleNormal="51" zoomScaleSheetLayoutView="50" workbookViewId="0">
      <selection activeCell="I11" sqref="I11"/>
    </sheetView>
  </sheetViews>
  <sheetFormatPr defaultColWidth="9.14453125" defaultRowHeight="25.5" x14ac:dyDescent="0.3"/>
  <cols>
    <col min="1" max="1" width="11.02734375" style="2" customWidth="1"/>
    <col min="2" max="2" width="124.56640625" style="1" customWidth="1"/>
    <col min="3" max="3" width="15.46875" style="80" customWidth="1"/>
    <col min="4" max="4" width="39.68359375" style="80" customWidth="1"/>
    <col min="5" max="5" width="29.0546875" style="164" customWidth="1"/>
    <col min="6" max="6" width="28.515625" style="164" customWidth="1"/>
    <col min="7" max="7" width="34.97265625" style="164" customWidth="1"/>
    <col min="8" max="9" width="30.40234375" style="164" customWidth="1"/>
    <col min="10" max="10" width="38.3359375" style="2" customWidth="1"/>
    <col min="11" max="13" width="9.14453125" style="2"/>
    <col min="14" max="14" width="19.90625" style="2" customWidth="1"/>
    <col min="15" max="15" width="9.14453125" style="2"/>
    <col min="16" max="16" width="27.7109375" style="2" bestFit="1" customWidth="1"/>
    <col min="17" max="16384" width="9.14453125" style="2"/>
  </cols>
  <sheetData>
    <row r="1" spans="1:16" ht="26.25" thickBot="1" x14ac:dyDescent="0.35">
      <c r="N1" s="134"/>
    </row>
    <row r="2" spans="1:16" ht="56.25" customHeight="1" thickBot="1" x14ac:dyDescent="0.35">
      <c r="A2" s="239" t="s">
        <v>153</v>
      </c>
      <c r="B2" s="240"/>
      <c r="C2" s="240"/>
      <c r="D2" s="241"/>
      <c r="E2" s="241"/>
      <c r="F2" s="241"/>
      <c r="G2" s="241"/>
      <c r="H2" s="241"/>
      <c r="I2" s="242"/>
      <c r="J2" s="243"/>
    </row>
    <row r="3" spans="1:16" ht="26.25" thickBot="1" x14ac:dyDescent="0.35">
      <c r="A3" s="244" t="s">
        <v>0</v>
      </c>
      <c r="B3" s="245" t="s">
        <v>1</v>
      </c>
      <c r="C3" s="246" t="s">
        <v>2</v>
      </c>
      <c r="D3" s="248" t="s">
        <v>182</v>
      </c>
      <c r="E3" s="249"/>
      <c r="F3" s="249"/>
      <c r="G3" s="250"/>
      <c r="H3" s="251"/>
      <c r="I3" s="172"/>
      <c r="J3" s="84" t="s">
        <v>155</v>
      </c>
    </row>
    <row r="4" spans="1:16" x14ac:dyDescent="0.3">
      <c r="A4" s="244"/>
      <c r="B4" s="245"/>
      <c r="C4" s="246"/>
      <c r="D4" s="163"/>
      <c r="E4" s="173"/>
      <c r="F4" s="252" t="s">
        <v>238</v>
      </c>
      <c r="G4" s="253"/>
      <c r="H4" s="165"/>
      <c r="I4" s="174"/>
      <c r="J4" s="84"/>
    </row>
    <row r="5" spans="1:16" s="1" customFormat="1" ht="67.5" x14ac:dyDescent="0.3">
      <c r="A5" s="244"/>
      <c r="B5" s="245"/>
      <c r="C5" s="247"/>
      <c r="D5" s="69" t="s">
        <v>181</v>
      </c>
      <c r="E5" s="166" t="s">
        <v>183</v>
      </c>
      <c r="F5" s="166" t="s">
        <v>240</v>
      </c>
      <c r="G5" s="166" t="s">
        <v>241</v>
      </c>
      <c r="H5" s="166" t="s">
        <v>184</v>
      </c>
      <c r="I5" s="166" t="s">
        <v>239</v>
      </c>
      <c r="J5" s="34" t="s">
        <v>158</v>
      </c>
      <c r="N5" s="162"/>
    </row>
    <row r="6" spans="1:16" s="1" customFormat="1" x14ac:dyDescent="0.3">
      <c r="A6" s="131"/>
      <c r="B6" s="132"/>
      <c r="C6" s="133" t="s">
        <v>242</v>
      </c>
      <c r="D6" s="83" t="s">
        <v>245</v>
      </c>
      <c r="E6" s="166" t="s">
        <v>243</v>
      </c>
      <c r="F6" s="237" t="s">
        <v>246</v>
      </c>
      <c r="G6" s="238"/>
      <c r="H6" s="166" t="s">
        <v>244</v>
      </c>
      <c r="I6" s="183" t="s">
        <v>247</v>
      </c>
      <c r="J6" s="34" t="s">
        <v>248</v>
      </c>
      <c r="N6" s="162"/>
    </row>
    <row r="7" spans="1:16" x14ac:dyDescent="0.3">
      <c r="A7" s="9"/>
      <c r="B7" s="10" t="s">
        <v>3</v>
      </c>
      <c r="C7" s="11"/>
      <c r="D7" s="11"/>
      <c r="E7" s="167"/>
      <c r="F7" s="167"/>
      <c r="G7" s="175"/>
      <c r="H7" s="167"/>
      <c r="I7" s="176"/>
      <c r="J7" s="35"/>
    </row>
    <row r="8" spans="1:16" x14ac:dyDescent="0.3">
      <c r="A8" s="9"/>
      <c r="B8" s="10"/>
      <c r="C8" s="11"/>
      <c r="D8" s="11"/>
      <c r="E8" s="167"/>
      <c r="F8" s="167"/>
      <c r="G8" s="167"/>
      <c r="H8" s="167"/>
      <c r="I8" s="176"/>
      <c r="J8" s="35"/>
    </row>
    <row r="9" spans="1:16" x14ac:dyDescent="0.3">
      <c r="A9" s="14">
        <v>1.01</v>
      </c>
      <c r="B9" s="15" t="s">
        <v>4</v>
      </c>
      <c r="C9" s="16" t="s">
        <v>5</v>
      </c>
      <c r="D9" s="12">
        <v>100000</v>
      </c>
      <c r="E9" s="177">
        <v>0</v>
      </c>
      <c r="F9" s="168">
        <f>IF(D9-E9&lt;0,"0",D9-E9)</f>
        <v>100000</v>
      </c>
      <c r="G9" s="177" t="str">
        <f>IF(D9-E9&gt;0,"0",(D9-E9)*-1)</f>
        <v>0</v>
      </c>
      <c r="H9" s="168"/>
      <c r="I9" s="168">
        <f>1.125*H9</f>
        <v>0</v>
      </c>
      <c r="J9" s="37">
        <f>F9+G9+I9</f>
        <v>100000</v>
      </c>
    </row>
    <row r="10" spans="1:16" ht="45" x14ac:dyDescent="0.3">
      <c r="A10" s="14">
        <f t="shared" ref="A10:A26" si="0">A9+0.01</f>
        <v>1.02</v>
      </c>
      <c r="B10" s="15" t="s">
        <v>176</v>
      </c>
      <c r="C10" s="16" t="s">
        <v>5</v>
      </c>
      <c r="D10" s="12">
        <v>2500000</v>
      </c>
      <c r="E10" s="178">
        <v>377730</v>
      </c>
      <c r="F10" s="168">
        <f t="shared" ref="F10:F26" si="1">IF(D10-E10&lt;0,"0",D10-E10)</f>
        <v>2122270</v>
      </c>
      <c r="G10" s="177" t="str">
        <f t="shared" ref="G10:G26" si="2">IF(D10-E10&gt;0,"0",(D10-E10)*-1)</f>
        <v>0</v>
      </c>
      <c r="H10" s="168">
        <v>4000000</v>
      </c>
      <c r="I10" s="168">
        <f>1.125*H10</f>
        <v>4500000</v>
      </c>
      <c r="J10" s="37">
        <f>F10+G10+I10</f>
        <v>6622270</v>
      </c>
    </row>
    <row r="11" spans="1:16" x14ac:dyDescent="0.3">
      <c r="A11" s="14">
        <f t="shared" si="0"/>
        <v>1.03</v>
      </c>
      <c r="B11" s="15" t="s">
        <v>6</v>
      </c>
      <c r="C11" s="16" t="s">
        <v>5</v>
      </c>
      <c r="D11" s="12">
        <v>2000000</v>
      </c>
      <c r="E11" s="177">
        <v>0</v>
      </c>
      <c r="F11" s="168">
        <f t="shared" si="1"/>
        <v>2000000</v>
      </c>
      <c r="G11" s="177" t="str">
        <f t="shared" si="2"/>
        <v>0</v>
      </c>
      <c r="H11" s="168">
        <v>5000000</v>
      </c>
      <c r="I11" s="168">
        <f t="shared" ref="I10:I26" si="3">1.125*H11</f>
        <v>5625000</v>
      </c>
      <c r="J11" s="37">
        <f>F11+G11+I11</f>
        <v>7625000</v>
      </c>
    </row>
    <row r="12" spans="1:16" x14ac:dyDescent="0.3">
      <c r="A12" s="14">
        <f t="shared" si="0"/>
        <v>1.04</v>
      </c>
      <c r="B12" s="15" t="s">
        <v>7</v>
      </c>
      <c r="C12" s="16" t="s">
        <v>5</v>
      </c>
      <c r="D12" s="12">
        <v>1200000</v>
      </c>
      <c r="E12" s="177">
        <v>281250</v>
      </c>
      <c r="F12" s="168">
        <f t="shared" si="1"/>
        <v>918750</v>
      </c>
      <c r="G12" s="177" t="str">
        <f t="shared" si="2"/>
        <v>0</v>
      </c>
      <c r="H12" s="168">
        <v>24000000</v>
      </c>
      <c r="I12" s="168">
        <f t="shared" si="3"/>
        <v>27000000</v>
      </c>
      <c r="J12" s="37">
        <f>F12+G12+I12</f>
        <v>27918750</v>
      </c>
    </row>
    <row r="13" spans="1:16" ht="45" x14ac:dyDescent="0.3">
      <c r="A13" s="14">
        <f t="shared" si="0"/>
        <v>1.05</v>
      </c>
      <c r="B13" s="15" t="s">
        <v>8</v>
      </c>
      <c r="C13" s="16" t="s">
        <v>5</v>
      </c>
      <c r="D13" s="12">
        <v>2400000</v>
      </c>
      <c r="E13" s="177">
        <v>13845937.5</v>
      </c>
      <c r="F13" s="168" t="str">
        <f t="shared" si="1"/>
        <v>0</v>
      </c>
      <c r="G13" s="177">
        <f t="shared" si="2"/>
        <v>11445937.5</v>
      </c>
      <c r="H13" s="169">
        <v>11025000</v>
      </c>
      <c r="I13" s="168">
        <f t="shared" si="3"/>
        <v>12403125</v>
      </c>
      <c r="J13" s="37">
        <f>F13+G13+I13</f>
        <v>23849062.5</v>
      </c>
      <c r="N13" s="160"/>
      <c r="O13" s="2">
        <v>30</v>
      </c>
      <c r="P13" s="161">
        <f>N13*O13</f>
        <v>0</v>
      </c>
    </row>
    <row r="14" spans="1:16" ht="45" x14ac:dyDescent="0.3">
      <c r="A14" s="14">
        <f t="shared" si="0"/>
        <v>1.06</v>
      </c>
      <c r="B14" s="15" t="s">
        <v>9</v>
      </c>
      <c r="C14" s="16" t="s">
        <v>5</v>
      </c>
      <c r="D14" s="12">
        <v>1500000</v>
      </c>
      <c r="E14" s="177">
        <v>900000</v>
      </c>
      <c r="F14" s="168">
        <f t="shared" si="1"/>
        <v>600000</v>
      </c>
      <c r="G14" s="177" t="str">
        <f t="shared" si="2"/>
        <v>0</v>
      </c>
      <c r="H14" s="168">
        <v>4000000</v>
      </c>
      <c r="I14" s="168">
        <f t="shared" si="3"/>
        <v>4500000</v>
      </c>
      <c r="J14" s="37">
        <f t="shared" ref="J14:J26" si="4">F14+G14+I14</f>
        <v>5100000</v>
      </c>
    </row>
    <row r="15" spans="1:16" x14ac:dyDescent="0.3">
      <c r="A15" s="14">
        <f t="shared" si="0"/>
        <v>1.07</v>
      </c>
      <c r="B15" s="15" t="s">
        <v>10</v>
      </c>
      <c r="C15" s="16" t="s">
        <v>5</v>
      </c>
      <c r="D15" s="12">
        <v>600000</v>
      </c>
      <c r="E15" s="177">
        <v>0</v>
      </c>
      <c r="F15" s="168">
        <f t="shared" si="1"/>
        <v>600000</v>
      </c>
      <c r="G15" s="177" t="str">
        <f t="shared" si="2"/>
        <v>0</v>
      </c>
      <c r="H15" s="168"/>
      <c r="I15" s="168">
        <f t="shared" si="3"/>
        <v>0</v>
      </c>
      <c r="J15" s="37">
        <f t="shared" si="4"/>
        <v>600000</v>
      </c>
    </row>
    <row r="16" spans="1:16" x14ac:dyDescent="0.3">
      <c r="A16" s="14">
        <f t="shared" si="0"/>
        <v>1.08</v>
      </c>
      <c r="B16" s="15" t="s">
        <v>11</v>
      </c>
      <c r="C16" s="16" t="s">
        <v>5</v>
      </c>
      <c r="D16" s="12">
        <v>11000000</v>
      </c>
      <c r="E16" s="177">
        <v>0</v>
      </c>
      <c r="F16" s="168">
        <f t="shared" si="1"/>
        <v>11000000</v>
      </c>
      <c r="G16" s="177" t="str">
        <f t="shared" si="2"/>
        <v>0</v>
      </c>
      <c r="H16" s="168">
        <v>25000000</v>
      </c>
      <c r="I16" s="168">
        <f t="shared" si="3"/>
        <v>28125000</v>
      </c>
      <c r="J16" s="37">
        <f t="shared" si="4"/>
        <v>39125000</v>
      </c>
    </row>
    <row r="17" spans="1:10" x14ac:dyDescent="0.3">
      <c r="A17" s="14">
        <f t="shared" si="0"/>
        <v>1.0900000000000001</v>
      </c>
      <c r="B17" s="15" t="s">
        <v>12</v>
      </c>
      <c r="C17" s="16" t="s">
        <v>5</v>
      </c>
      <c r="D17" s="12">
        <v>7500000</v>
      </c>
      <c r="E17" s="177">
        <v>0</v>
      </c>
      <c r="F17" s="168">
        <f t="shared" si="1"/>
        <v>7500000</v>
      </c>
      <c r="G17" s="177" t="str">
        <f t="shared" si="2"/>
        <v>0</v>
      </c>
      <c r="H17" s="168">
        <v>30000000</v>
      </c>
      <c r="I17" s="168">
        <f t="shared" si="3"/>
        <v>33750000</v>
      </c>
      <c r="J17" s="37">
        <f t="shared" si="4"/>
        <v>41250000</v>
      </c>
    </row>
    <row r="18" spans="1:10" ht="45" x14ac:dyDescent="0.3">
      <c r="A18" s="14">
        <f t="shared" si="0"/>
        <v>1.1000000000000001</v>
      </c>
      <c r="B18" s="15" t="s">
        <v>13</v>
      </c>
      <c r="C18" s="16" t="s">
        <v>5</v>
      </c>
      <c r="D18" s="12">
        <v>800000</v>
      </c>
      <c r="E18" s="177">
        <v>0</v>
      </c>
      <c r="F18" s="168">
        <f t="shared" si="1"/>
        <v>800000</v>
      </c>
      <c r="G18" s="177" t="str">
        <f t="shared" si="2"/>
        <v>0</v>
      </c>
      <c r="H18" s="168">
        <v>2500000</v>
      </c>
      <c r="I18" s="168">
        <f t="shared" si="3"/>
        <v>2812500</v>
      </c>
      <c r="J18" s="37">
        <f t="shared" si="4"/>
        <v>3612500</v>
      </c>
    </row>
    <row r="19" spans="1:10" x14ac:dyDescent="0.3">
      <c r="A19" s="14">
        <f t="shared" si="0"/>
        <v>1.1100000000000001</v>
      </c>
      <c r="B19" s="15" t="s">
        <v>14</v>
      </c>
      <c r="C19" s="16" t="s">
        <v>5</v>
      </c>
      <c r="D19" s="12">
        <v>1400000</v>
      </c>
      <c r="E19" s="177">
        <v>0</v>
      </c>
      <c r="F19" s="168">
        <f t="shared" si="1"/>
        <v>1400000</v>
      </c>
      <c r="G19" s="177" t="str">
        <f t="shared" si="2"/>
        <v>0</v>
      </c>
      <c r="H19" s="168">
        <v>4000000</v>
      </c>
      <c r="I19" s="168">
        <f t="shared" si="3"/>
        <v>4500000</v>
      </c>
      <c r="J19" s="37">
        <f t="shared" si="4"/>
        <v>5900000</v>
      </c>
    </row>
    <row r="20" spans="1:10" x14ac:dyDescent="0.3">
      <c r="A20" s="14">
        <f t="shared" si="0"/>
        <v>1.1200000000000001</v>
      </c>
      <c r="B20" s="15" t="s">
        <v>15</v>
      </c>
      <c r="C20" s="16" t="s">
        <v>5</v>
      </c>
      <c r="D20" s="12">
        <v>2500000</v>
      </c>
      <c r="E20" s="177">
        <v>4451400</v>
      </c>
      <c r="F20" s="168" t="str">
        <f t="shared" si="1"/>
        <v>0</v>
      </c>
      <c r="G20" s="177">
        <f t="shared" si="2"/>
        <v>1951400</v>
      </c>
      <c r="H20" s="168">
        <v>3726500</v>
      </c>
      <c r="I20" s="168">
        <f t="shared" si="3"/>
        <v>4192312.5</v>
      </c>
      <c r="J20" s="37">
        <f t="shared" si="4"/>
        <v>6143712.5</v>
      </c>
    </row>
    <row r="21" spans="1:10" ht="45" x14ac:dyDescent="0.3">
      <c r="A21" s="14">
        <f t="shared" si="0"/>
        <v>1.1300000000000001</v>
      </c>
      <c r="B21" s="15" t="s">
        <v>16</v>
      </c>
      <c r="C21" s="16" t="s">
        <v>5</v>
      </c>
      <c r="D21" s="12">
        <v>2500000</v>
      </c>
      <c r="E21" s="177">
        <v>1653750</v>
      </c>
      <c r="F21" s="168">
        <f t="shared" si="1"/>
        <v>846250</v>
      </c>
      <c r="G21" s="177" t="str">
        <f t="shared" si="2"/>
        <v>0</v>
      </c>
      <c r="H21" s="168">
        <v>2500000</v>
      </c>
      <c r="I21" s="168">
        <f t="shared" si="3"/>
        <v>2812500</v>
      </c>
      <c r="J21" s="37">
        <f t="shared" si="4"/>
        <v>3658750</v>
      </c>
    </row>
    <row r="22" spans="1:10" ht="45" x14ac:dyDescent="0.3">
      <c r="A22" s="14">
        <f t="shared" si="0"/>
        <v>1.1400000000000001</v>
      </c>
      <c r="B22" s="15" t="s">
        <v>17</v>
      </c>
      <c r="C22" s="16" t="s">
        <v>5</v>
      </c>
      <c r="D22" s="12">
        <v>800000</v>
      </c>
      <c r="E22" s="177">
        <v>0</v>
      </c>
      <c r="F22" s="168">
        <f t="shared" si="1"/>
        <v>800000</v>
      </c>
      <c r="G22" s="177" t="str">
        <f t="shared" si="2"/>
        <v>0</v>
      </c>
      <c r="H22" s="168">
        <v>2500000</v>
      </c>
      <c r="I22" s="168">
        <f t="shared" si="3"/>
        <v>2812500</v>
      </c>
      <c r="J22" s="37">
        <f t="shared" si="4"/>
        <v>3612500</v>
      </c>
    </row>
    <row r="23" spans="1:10" ht="45" x14ac:dyDescent="0.3">
      <c r="A23" s="14">
        <f t="shared" si="0"/>
        <v>1.1500000000000001</v>
      </c>
      <c r="B23" s="17" t="s">
        <v>18</v>
      </c>
      <c r="C23" s="16" t="s">
        <v>5</v>
      </c>
      <c r="D23" s="12">
        <v>800000</v>
      </c>
      <c r="E23" s="177">
        <v>0</v>
      </c>
      <c r="F23" s="168">
        <f t="shared" si="1"/>
        <v>800000</v>
      </c>
      <c r="G23" s="177" t="str">
        <f t="shared" si="2"/>
        <v>0</v>
      </c>
      <c r="H23" s="168">
        <v>2000000</v>
      </c>
      <c r="I23" s="168">
        <f t="shared" si="3"/>
        <v>2250000</v>
      </c>
      <c r="J23" s="37">
        <f t="shared" si="4"/>
        <v>3050000</v>
      </c>
    </row>
    <row r="24" spans="1:10" ht="45" x14ac:dyDescent="0.3">
      <c r="A24" s="14">
        <f t="shared" si="0"/>
        <v>1.1600000000000001</v>
      </c>
      <c r="B24" s="17" t="s">
        <v>19</v>
      </c>
      <c r="C24" s="16" t="s">
        <v>5</v>
      </c>
      <c r="D24" s="12">
        <v>180000</v>
      </c>
      <c r="E24" s="177">
        <v>0</v>
      </c>
      <c r="F24" s="168">
        <f t="shared" si="1"/>
        <v>180000</v>
      </c>
      <c r="G24" s="177" t="str">
        <f t="shared" si="2"/>
        <v>0</v>
      </c>
      <c r="H24" s="168">
        <v>1500000</v>
      </c>
      <c r="I24" s="168">
        <f t="shared" si="3"/>
        <v>1687500</v>
      </c>
      <c r="J24" s="37">
        <f t="shared" si="4"/>
        <v>1867500</v>
      </c>
    </row>
    <row r="25" spans="1:10" x14ac:dyDescent="0.3">
      <c r="A25" s="14">
        <f t="shared" si="0"/>
        <v>1.1700000000000002</v>
      </c>
      <c r="B25" s="15" t="s">
        <v>20</v>
      </c>
      <c r="C25" s="16" t="s">
        <v>5</v>
      </c>
      <c r="D25" s="12">
        <v>1000000</v>
      </c>
      <c r="E25" s="177">
        <v>0</v>
      </c>
      <c r="F25" s="168">
        <f t="shared" si="1"/>
        <v>1000000</v>
      </c>
      <c r="G25" s="177" t="str">
        <f t="shared" si="2"/>
        <v>0</v>
      </c>
      <c r="H25" s="168">
        <v>5000000</v>
      </c>
      <c r="I25" s="168">
        <f t="shared" si="3"/>
        <v>5625000</v>
      </c>
      <c r="J25" s="37">
        <f t="shared" si="4"/>
        <v>6625000</v>
      </c>
    </row>
    <row r="26" spans="1:10" ht="26.25" thickBot="1" x14ac:dyDescent="0.35">
      <c r="A26" s="44">
        <f t="shared" si="0"/>
        <v>1.1800000000000002</v>
      </c>
      <c r="B26" s="45" t="s">
        <v>21</v>
      </c>
      <c r="C26" s="46" t="s">
        <v>5</v>
      </c>
      <c r="D26" s="47">
        <v>8000000</v>
      </c>
      <c r="E26" s="179">
        <v>956250</v>
      </c>
      <c r="F26" s="168">
        <f t="shared" si="1"/>
        <v>7043750</v>
      </c>
      <c r="G26" s="177" t="str">
        <f t="shared" si="2"/>
        <v>0</v>
      </c>
      <c r="H26" s="170">
        <v>8000000</v>
      </c>
      <c r="I26" s="168">
        <f t="shared" si="3"/>
        <v>9000000</v>
      </c>
      <c r="J26" s="37">
        <f t="shared" si="4"/>
        <v>16043750</v>
      </c>
    </row>
    <row r="27" spans="1:10" s="3" customFormat="1" ht="42" customHeight="1" thickBot="1" x14ac:dyDescent="0.25">
      <c r="A27" s="48"/>
      <c r="B27" s="49" t="s">
        <v>22</v>
      </c>
      <c r="C27" s="50"/>
      <c r="D27" s="51">
        <f>SUM(D9:D26)</f>
        <v>46780000</v>
      </c>
      <c r="E27" s="180">
        <f>SUM(E7:E26)</f>
        <v>22466317.5</v>
      </c>
      <c r="F27" s="171"/>
      <c r="G27" s="171"/>
      <c r="H27" s="171"/>
      <c r="I27" s="181"/>
      <c r="J27" s="68">
        <f>SUM(J9:J26)</f>
        <v>202703795</v>
      </c>
    </row>
    <row r="32" spans="1:10" x14ac:dyDescent="0.3">
      <c r="G32" s="182"/>
    </row>
    <row r="34" spans="6:6" x14ac:dyDescent="0.3">
      <c r="F34" s="236"/>
    </row>
  </sheetData>
  <mergeCells count="7">
    <mergeCell ref="F6:G6"/>
    <mergeCell ref="A2:J2"/>
    <mergeCell ref="A3:A5"/>
    <mergeCell ref="B3:B5"/>
    <mergeCell ref="C3:C5"/>
    <mergeCell ref="D3:H3"/>
    <mergeCell ref="F4:G4"/>
  </mergeCells>
  <pageMargins left="0.95" right="0.7" top="0.75" bottom="0.75" header="0.3" footer="0.3"/>
  <pageSetup paperSize="8" scale="3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98"/>
  <sheetViews>
    <sheetView tabSelected="1" view="pageBreakPreview" zoomScale="70" zoomScaleNormal="51" zoomScaleSheetLayoutView="70" workbookViewId="0">
      <pane xSplit="2" ySplit="4" topLeftCell="E17" activePane="bottomRight" state="frozen"/>
      <selection pane="bottomLeft" activeCell="A5" sqref="A5"/>
      <selection pane="topRight" activeCell="C1" sqref="C1"/>
      <selection pane="bottomRight" activeCell="J92" sqref="J92"/>
    </sheetView>
  </sheetViews>
  <sheetFormatPr defaultColWidth="9.14453125" defaultRowHeight="25.5" x14ac:dyDescent="0.3"/>
  <cols>
    <col min="1" max="1" width="13.44921875" style="2" customWidth="1"/>
    <col min="2" max="2" width="124.56640625" style="1" customWidth="1"/>
    <col min="3" max="3" width="15.46875" style="80" customWidth="1"/>
    <col min="4" max="4" width="33.8984375" style="80" bestFit="1" customWidth="1"/>
    <col min="5" max="5" width="17.3515625" style="80" bestFit="1" customWidth="1"/>
    <col min="6" max="6" width="22.8671875" style="80" bestFit="1" customWidth="1"/>
    <col min="7" max="7" width="18.96484375" style="80" customWidth="1"/>
    <col min="8" max="8" width="25.421875" style="80" bestFit="1" customWidth="1"/>
    <col min="9" max="9" width="27.57421875" style="80" customWidth="1"/>
    <col min="10" max="10" width="27.7109375" style="2" bestFit="1" customWidth="1"/>
    <col min="11" max="11" width="34.30078125" style="2" bestFit="1" customWidth="1"/>
    <col min="12" max="16384" width="9.14453125" style="2"/>
  </cols>
  <sheetData>
    <row r="1" spans="1:11" ht="26.25" thickBot="1" x14ac:dyDescent="0.35"/>
    <row r="2" spans="1:11" ht="56.25" customHeight="1" thickBot="1" x14ac:dyDescent="0.35">
      <c r="A2" s="239" t="s">
        <v>153</v>
      </c>
      <c r="B2" s="240"/>
      <c r="C2" s="240"/>
      <c r="D2" s="241"/>
      <c r="E2" s="241"/>
      <c r="F2" s="241"/>
      <c r="G2" s="241"/>
      <c r="H2" s="241"/>
      <c r="I2" s="241"/>
      <c r="J2" s="241"/>
      <c r="K2" s="243"/>
    </row>
    <row r="3" spans="1:11" ht="26.25" thickBot="1" x14ac:dyDescent="0.35">
      <c r="A3" s="244" t="s">
        <v>0</v>
      </c>
      <c r="B3" s="245" t="s">
        <v>1</v>
      </c>
      <c r="C3" s="246" t="s">
        <v>2</v>
      </c>
      <c r="D3" s="255" t="s">
        <v>154</v>
      </c>
      <c r="E3" s="256"/>
      <c r="F3" s="256"/>
      <c r="G3" s="256"/>
      <c r="H3" s="257"/>
      <c r="I3" s="255" t="s">
        <v>175</v>
      </c>
      <c r="J3" s="256"/>
      <c r="K3" s="84" t="s">
        <v>155</v>
      </c>
    </row>
    <row r="4" spans="1:11" s="1" customFormat="1" ht="42" customHeight="1" x14ac:dyDescent="0.3">
      <c r="A4" s="244"/>
      <c r="B4" s="245"/>
      <c r="C4" s="247"/>
      <c r="D4" s="83" t="s">
        <v>178</v>
      </c>
      <c r="E4" s="83" t="s">
        <v>174</v>
      </c>
      <c r="F4" s="83" t="s">
        <v>156</v>
      </c>
      <c r="G4" s="83" t="s">
        <v>157</v>
      </c>
      <c r="H4" s="83" t="s">
        <v>177</v>
      </c>
      <c r="I4" s="83" t="s">
        <v>178</v>
      </c>
      <c r="J4" s="85" t="s">
        <v>179</v>
      </c>
      <c r="K4" s="34" t="s">
        <v>158</v>
      </c>
    </row>
    <row r="5" spans="1:11" x14ac:dyDescent="0.3">
      <c r="A5" s="52"/>
      <c r="B5" s="53"/>
      <c r="C5" s="54"/>
      <c r="D5" s="55"/>
      <c r="E5" s="55"/>
      <c r="F5" s="55"/>
      <c r="G5" s="55"/>
      <c r="H5" s="55"/>
      <c r="I5" s="55"/>
      <c r="J5" s="55"/>
      <c r="K5" s="56"/>
    </row>
    <row r="6" spans="1:11" x14ac:dyDescent="0.3">
      <c r="A6" s="18"/>
      <c r="B6" s="10" t="s">
        <v>23</v>
      </c>
      <c r="C6" s="11"/>
      <c r="D6" s="11"/>
      <c r="E6" s="11"/>
      <c r="F6" s="11"/>
      <c r="G6" s="11"/>
      <c r="H6" s="11"/>
      <c r="I6" s="11"/>
      <c r="J6" s="11"/>
      <c r="K6" s="36"/>
    </row>
    <row r="7" spans="1:11" ht="30" customHeight="1" x14ac:dyDescent="0.3">
      <c r="A7" s="18">
        <v>2.0099999999999998</v>
      </c>
      <c r="B7" s="15" t="s">
        <v>24</v>
      </c>
      <c r="C7" s="11" t="s">
        <v>160</v>
      </c>
      <c r="D7" s="11">
        <v>2500</v>
      </c>
      <c r="E7" s="11">
        <v>2500</v>
      </c>
      <c r="F7" s="11">
        <f>D7-E7</f>
        <v>0</v>
      </c>
      <c r="G7" s="11">
        <v>2500</v>
      </c>
      <c r="H7" s="12">
        <f>F7+G7</f>
        <v>2500</v>
      </c>
      <c r="I7" s="12">
        <v>200</v>
      </c>
      <c r="J7" s="28">
        <f>I7</f>
        <v>200</v>
      </c>
      <c r="K7" s="36">
        <f>H7*J7</f>
        <v>500000</v>
      </c>
    </row>
    <row r="8" spans="1:11" ht="45" x14ac:dyDescent="0.3">
      <c r="A8" s="18">
        <f t="shared" ref="A8:A24" si="0">A7+0.01</f>
        <v>2.0199999999999996</v>
      </c>
      <c r="B8" s="15" t="s">
        <v>25</v>
      </c>
      <c r="C8" s="11" t="s">
        <v>160</v>
      </c>
      <c r="D8" s="11">
        <v>4900</v>
      </c>
      <c r="E8" s="11">
        <v>2000</v>
      </c>
      <c r="F8" s="11">
        <f t="shared" ref="F8:F24" si="1">D8-E8</f>
        <v>2900</v>
      </c>
      <c r="G8" s="11">
        <v>4900</v>
      </c>
      <c r="H8" s="12">
        <f t="shared" ref="H8:H79" si="2">F8+G8</f>
        <v>7800</v>
      </c>
      <c r="I8" s="12">
        <v>200</v>
      </c>
      <c r="J8" s="28">
        <f t="shared" ref="J8:J20" si="3">I8</f>
        <v>200</v>
      </c>
      <c r="K8" s="36">
        <f t="shared" ref="K8:K24" si="4">H8*J8</f>
        <v>1560000</v>
      </c>
    </row>
    <row r="9" spans="1:11" ht="67.5" x14ac:dyDescent="0.3">
      <c r="A9" s="18">
        <f t="shared" si="0"/>
        <v>2.0299999999999994</v>
      </c>
      <c r="B9" s="15" t="s">
        <v>26</v>
      </c>
      <c r="C9" s="11" t="s">
        <v>160</v>
      </c>
      <c r="D9" s="11">
        <v>600</v>
      </c>
      <c r="E9" s="11">
        <v>0</v>
      </c>
      <c r="F9" s="11">
        <f t="shared" si="1"/>
        <v>600</v>
      </c>
      <c r="G9" s="11"/>
      <c r="H9" s="12">
        <f t="shared" si="2"/>
        <v>600</v>
      </c>
      <c r="I9" s="12">
        <v>900</v>
      </c>
      <c r="J9" s="28">
        <f t="shared" si="3"/>
        <v>900</v>
      </c>
      <c r="K9" s="36">
        <f t="shared" si="4"/>
        <v>540000</v>
      </c>
    </row>
    <row r="10" spans="1:11" ht="29.25" x14ac:dyDescent="0.3">
      <c r="A10" s="18">
        <f t="shared" si="0"/>
        <v>2.0399999999999991</v>
      </c>
      <c r="B10" s="17" t="s">
        <v>27</v>
      </c>
      <c r="C10" s="11" t="s">
        <v>161</v>
      </c>
      <c r="D10" s="11">
        <v>120</v>
      </c>
      <c r="E10" s="11">
        <v>0</v>
      </c>
      <c r="F10" s="11">
        <f t="shared" si="1"/>
        <v>120</v>
      </c>
      <c r="G10" s="11"/>
      <c r="H10" s="12">
        <f t="shared" si="2"/>
        <v>120</v>
      </c>
      <c r="I10" s="12">
        <v>1500</v>
      </c>
      <c r="J10" s="28">
        <f t="shared" si="3"/>
        <v>1500</v>
      </c>
      <c r="K10" s="36">
        <f t="shared" si="4"/>
        <v>180000</v>
      </c>
    </row>
    <row r="11" spans="1:11" ht="29.25" x14ac:dyDescent="0.3">
      <c r="A11" s="18">
        <f t="shared" si="0"/>
        <v>2.0499999999999989</v>
      </c>
      <c r="B11" s="15" t="s">
        <v>28</v>
      </c>
      <c r="C11" s="11" t="s">
        <v>161</v>
      </c>
      <c r="D11" s="11">
        <v>1000</v>
      </c>
      <c r="E11" s="11">
        <v>0</v>
      </c>
      <c r="F11" s="11">
        <f t="shared" si="1"/>
        <v>1000</v>
      </c>
      <c r="G11" s="11"/>
      <c r="H11" s="12">
        <f t="shared" si="2"/>
        <v>1000</v>
      </c>
      <c r="I11" s="12">
        <v>1200</v>
      </c>
      <c r="J11" s="28">
        <f t="shared" si="3"/>
        <v>1200</v>
      </c>
      <c r="K11" s="36">
        <f t="shared" si="4"/>
        <v>1200000</v>
      </c>
    </row>
    <row r="12" spans="1:11" ht="45" x14ac:dyDescent="0.3">
      <c r="A12" s="18">
        <f t="shared" si="0"/>
        <v>2.0599999999999987</v>
      </c>
      <c r="B12" s="15" t="s">
        <v>29</v>
      </c>
      <c r="C12" s="11" t="s">
        <v>160</v>
      </c>
      <c r="D12" s="11">
        <v>50</v>
      </c>
      <c r="E12" s="11">
        <v>0</v>
      </c>
      <c r="F12" s="11">
        <f t="shared" si="1"/>
        <v>50</v>
      </c>
      <c r="G12" s="11"/>
      <c r="H12" s="12">
        <f t="shared" si="2"/>
        <v>50</v>
      </c>
      <c r="I12" s="12">
        <v>6000</v>
      </c>
      <c r="J12" s="28">
        <f t="shared" si="3"/>
        <v>6000</v>
      </c>
      <c r="K12" s="36">
        <f t="shared" si="4"/>
        <v>300000</v>
      </c>
    </row>
    <row r="13" spans="1:11" ht="45" x14ac:dyDescent="0.3">
      <c r="A13" s="18">
        <f t="shared" si="0"/>
        <v>2.0699999999999985</v>
      </c>
      <c r="B13" s="15" t="s">
        <v>30</v>
      </c>
      <c r="C13" s="11" t="s">
        <v>160</v>
      </c>
      <c r="D13" s="11">
        <v>30</v>
      </c>
      <c r="E13" s="11">
        <v>0</v>
      </c>
      <c r="F13" s="11">
        <f t="shared" si="1"/>
        <v>30</v>
      </c>
      <c r="G13" s="11"/>
      <c r="H13" s="12">
        <f t="shared" si="2"/>
        <v>30</v>
      </c>
      <c r="I13" s="12">
        <v>7000</v>
      </c>
      <c r="J13" s="28">
        <f t="shared" si="3"/>
        <v>7000</v>
      </c>
      <c r="K13" s="36">
        <f t="shared" si="4"/>
        <v>210000</v>
      </c>
    </row>
    <row r="14" spans="1:11" ht="36" customHeight="1" x14ac:dyDescent="0.3">
      <c r="A14" s="18">
        <f t="shared" si="0"/>
        <v>2.0799999999999983</v>
      </c>
      <c r="B14" s="15" t="s">
        <v>162</v>
      </c>
      <c r="C14" s="11" t="s">
        <v>31</v>
      </c>
      <c r="D14" s="11">
        <v>10</v>
      </c>
      <c r="E14" s="11">
        <v>5</v>
      </c>
      <c r="F14" s="11">
        <f t="shared" si="1"/>
        <v>5</v>
      </c>
      <c r="G14" s="11"/>
      <c r="H14" s="12">
        <f t="shared" si="2"/>
        <v>5</v>
      </c>
      <c r="I14" s="12">
        <v>8500</v>
      </c>
      <c r="J14" s="28">
        <f t="shared" si="3"/>
        <v>8500</v>
      </c>
      <c r="K14" s="36">
        <f t="shared" si="4"/>
        <v>42500</v>
      </c>
    </row>
    <row r="15" spans="1:11" ht="29.25" x14ac:dyDescent="0.3">
      <c r="A15" s="18">
        <f t="shared" si="0"/>
        <v>2.0899999999999981</v>
      </c>
      <c r="B15" s="15" t="s">
        <v>32</v>
      </c>
      <c r="C15" s="11" t="s">
        <v>161</v>
      </c>
      <c r="D15" s="11">
        <v>30</v>
      </c>
      <c r="E15" s="11">
        <v>0</v>
      </c>
      <c r="F15" s="11">
        <f t="shared" si="1"/>
        <v>30</v>
      </c>
      <c r="G15" s="11"/>
      <c r="H15" s="12">
        <f t="shared" si="2"/>
        <v>30</v>
      </c>
      <c r="I15" s="12">
        <v>1800</v>
      </c>
      <c r="J15" s="28">
        <f t="shared" si="3"/>
        <v>1800</v>
      </c>
      <c r="K15" s="36">
        <f t="shared" si="4"/>
        <v>54000</v>
      </c>
    </row>
    <row r="16" spans="1:11" ht="29.25" x14ac:dyDescent="0.3">
      <c r="A16" s="19">
        <f t="shared" si="0"/>
        <v>2.0999999999999979</v>
      </c>
      <c r="B16" s="15" t="s">
        <v>33</v>
      </c>
      <c r="C16" s="11" t="s">
        <v>160</v>
      </c>
      <c r="D16" s="11">
        <v>60</v>
      </c>
      <c r="E16" s="11">
        <v>0</v>
      </c>
      <c r="F16" s="11">
        <f t="shared" si="1"/>
        <v>60</v>
      </c>
      <c r="G16" s="11"/>
      <c r="H16" s="12">
        <f t="shared" si="2"/>
        <v>60</v>
      </c>
      <c r="I16" s="12">
        <v>35000</v>
      </c>
      <c r="J16" s="28">
        <f t="shared" si="3"/>
        <v>35000</v>
      </c>
      <c r="K16" s="36">
        <f t="shared" si="4"/>
        <v>2100000</v>
      </c>
    </row>
    <row r="17" spans="1:11" ht="31.5" x14ac:dyDescent="0.3">
      <c r="A17" s="18">
        <f t="shared" si="0"/>
        <v>2.1099999999999977</v>
      </c>
      <c r="B17" s="15" t="s">
        <v>163</v>
      </c>
      <c r="C17" s="11" t="s">
        <v>31</v>
      </c>
      <c r="D17" s="11">
        <v>4</v>
      </c>
      <c r="E17" s="11">
        <v>0</v>
      </c>
      <c r="F17" s="11">
        <f t="shared" si="1"/>
        <v>4</v>
      </c>
      <c r="G17" s="11"/>
      <c r="H17" s="12">
        <f t="shared" si="2"/>
        <v>4</v>
      </c>
      <c r="I17" s="12">
        <v>135000</v>
      </c>
      <c r="J17" s="28">
        <f t="shared" si="3"/>
        <v>135000</v>
      </c>
      <c r="K17" s="36">
        <f t="shared" si="4"/>
        <v>540000</v>
      </c>
    </row>
    <row r="18" spans="1:11" x14ac:dyDescent="0.3">
      <c r="A18" s="18">
        <f t="shared" si="0"/>
        <v>2.1199999999999974</v>
      </c>
      <c r="B18" s="15" t="s">
        <v>34</v>
      </c>
      <c r="C18" s="11" t="s">
        <v>31</v>
      </c>
      <c r="D18" s="11">
        <v>5</v>
      </c>
      <c r="E18" s="11">
        <v>0</v>
      </c>
      <c r="F18" s="11">
        <f t="shared" si="1"/>
        <v>5</v>
      </c>
      <c r="G18" s="11"/>
      <c r="H18" s="12">
        <f t="shared" si="2"/>
        <v>5</v>
      </c>
      <c r="I18" s="12">
        <v>9500</v>
      </c>
      <c r="J18" s="28">
        <f t="shared" si="3"/>
        <v>9500</v>
      </c>
      <c r="K18" s="36">
        <f t="shared" si="4"/>
        <v>47500</v>
      </c>
    </row>
    <row r="19" spans="1:11" ht="51.75" customHeight="1" x14ac:dyDescent="0.3">
      <c r="A19" s="18">
        <f t="shared" si="0"/>
        <v>2.1299999999999972</v>
      </c>
      <c r="B19" s="15" t="s">
        <v>35</v>
      </c>
      <c r="C19" s="11" t="s">
        <v>5</v>
      </c>
      <c r="D19" s="11"/>
      <c r="E19" s="11">
        <v>0</v>
      </c>
      <c r="F19" s="11">
        <f t="shared" si="1"/>
        <v>0</v>
      </c>
      <c r="G19" s="11"/>
      <c r="H19" s="12"/>
      <c r="I19" s="12"/>
      <c r="J19" s="28"/>
      <c r="K19" s="36">
        <f t="shared" si="4"/>
        <v>0</v>
      </c>
    </row>
    <row r="20" spans="1:11" ht="30" customHeight="1" x14ac:dyDescent="0.3">
      <c r="A20" s="18">
        <f t="shared" si="0"/>
        <v>2.139999999999997</v>
      </c>
      <c r="B20" s="15" t="s">
        <v>36</v>
      </c>
      <c r="C20" s="11" t="s">
        <v>37</v>
      </c>
      <c r="D20" s="11">
        <v>623</v>
      </c>
      <c r="E20" s="11">
        <v>410</v>
      </c>
      <c r="F20" s="11">
        <f t="shared" si="1"/>
        <v>213</v>
      </c>
      <c r="G20" s="11"/>
      <c r="H20" s="12">
        <f t="shared" si="2"/>
        <v>213</v>
      </c>
      <c r="I20" s="12">
        <v>25000</v>
      </c>
      <c r="J20" s="28">
        <f t="shared" si="3"/>
        <v>25000</v>
      </c>
      <c r="K20" s="36">
        <f t="shared" si="4"/>
        <v>5325000</v>
      </c>
    </row>
    <row r="21" spans="1:11" ht="45" x14ac:dyDescent="0.3">
      <c r="A21" s="18">
        <f t="shared" si="0"/>
        <v>2.1499999999999968</v>
      </c>
      <c r="B21" s="15" t="s">
        <v>38</v>
      </c>
      <c r="C21" s="11" t="s">
        <v>5</v>
      </c>
      <c r="D21" s="11"/>
      <c r="E21" s="11">
        <v>0</v>
      </c>
      <c r="F21" s="11">
        <f t="shared" si="1"/>
        <v>0</v>
      </c>
      <c r="G21" s="11"/>
      <c r="H21" s="12"/>
      <c r="I21" s="12"/>
      <c r="J21" s="11"/>
      <c r="K21" s="36">
        <f t="shared" si="4"/>
        <v>0</v>
      </c>
    </row>
    <row r="22" spans="1:11" ht="45" x14ac:dyDescent="0.3">
      <c r="A22" s="18">
        <f t="shared" si="0"/>
        <v>2.1599999999999966</v>
      </c>
      <c r="B22" s="17" t="s">
        <v>39</v>
      </c>
      <c r="C22" s="11" t="s">
        <v>5</v>
      </c>
      <c r="D22" s="11"/>
      <c r="E22" s="11">
        <v>0</v>
      </c>
      <c r="F22" s="11">
        <f t="shared" si="1"/>
        <v>0</v>
      </c>
      <c r="G22" s="11"/>
      <c r="H22" s="12"/>
      <c r="I22" s="12"/>
      <c r="J22" s="11"/>
      <c r="K22" s="36">
        <f t="shared" si="4"/>
        <v>0</v>
      </c>
    </row>
    <row r="23" spans="1:11" ht="45" x14ac:dyDescent="0.3">
      <c r="A23" s="18">
        <f t="shared" si="0"/>
        <v>2.1699999999999964</v>
      </c>
      <c r="B23" s="15" t="s">
        <v>40</v>
      </c>
      <c r="C23" s="11" t="s">
        <v>160</v>
      </c>
      <c r="D23" s="11">
        <v>1800</v>
      </c>
      <c r="E23" s="11">
        <v>0</v>
      </c>
      <c r="F23" s="11">
        <f t="shared" si="1"/>
        <v>1800</v>
      </c>
      <c r="G23" s="11"/>
      <c r="H23" s="12">
        <f t="shared" si="2"/>
        <v>1800</v>
      </c>
      <c r="I23" s="12">
        <v>650</v>
      </c>
      <c r="J23" s="28">
        <f t="shared" ref="J23:J24" si="5">I23</f>
        <v>650</v>
      </c>
      <c r="K23" s="36">
        <f t="shared" si="4"/>
        <v>1170000</v>
      </c>
    </row>
    <row r="24" spans="1:11" s="98" customFormat="1" ht="29.25" x14ac:dyDescent="0.3">
      <c r="A24" s="93">
        <f t="shared" si="0"/>
        <v>2.1799999999999962</v>
      </c>
      <c r="B24" s="94" t="s">
        <v>41</v>
      </c>
      <c r="C24" s="95" t="s">
        <v>160</v>
      </c>
      <c r="D24" s="95">
        <v>500</v>
      </c>
      <c r="E24" s="95">
        <v>100</v>
      </c>
      <c r="F24" s="95">
        <f t="shared" si="1"/>
        <v>400</v>
      </c>
      <c r="G24" s="95"/>
      <c r="H24" s="92">
        <f t="shared" si="2"/>
        <v>400</v>
      </c>
      <c r="I24" s="92">
        <v>950</v>
      </c>
      <c r="J24" s="96">
        <f t="shared" si="5"/>
        <v>950</v>
      </c>
      <c r="K24" s="97">
        <f t="shared" si="4"/>
        <v>380000</v>
      </c>
    </row>
    <row r="25" spans="1:11" s="100" customFormat="1" x14ac:dyDescent="0.3">
      <c r="A25" s="105"/>
      <c r="B25" s="106" t="s">
        <v>80</v>
      </c>
      <c r="C25" s="107"/>
      <c r="D25" s="108"/>
      <c r="E25" s="108"/>
      <c r="F25" s="108"/>
      <c r="G25" s="108"/>
      <c r="H25" s="99"/>
      <c r="I25" s="108"/>
      <c r="J25" s="109"/>
      <c r="K25" s="110">
        <f>SUM(K6:K24)</f>
        <v>14149000</v>
      </c>
    </row>
    <row r="26" spans="1:11" x14ac:dyDescent="0.3">
      <c r="A26" s="101"/>
      <c r="B26" s="53" t="s">
        <v>81</v>
      </c>
      <c r="C26" s="54"/>
      <c r="D26" s="102"/>
      <c r="E26" s="102"/>
      <c r="F26" s="102"/>
      <c r="G26" s="102"/>
      <c r="H26" s="91"/>
      <c r="I26" s="102"/>
      <c r="J26" s="103"/>
      <c r="K26" s="104">
        <f>K25</f>
        <v>14149000</v>
      </c>
    </row>
    <row r="27" spans="1:11" x14ac:dyDescent="0.3">
      <c r="A27" s="18"/>
      <c r="B27" s="15"/>
      <c r="C27" s="11"/>
      <c r="D27" s="11"/>
      <c r="E27" s="11"/>
      <c r="F27" s="11"/>
      <c r="G27" s="11"/>
      <c r="H27" s="12"/>
      <c r="I27" s="12"/>
      <c r="J27" s="28"/>
      <c r="K27" s="36"/>
    </row>
    <row r="28" spans="1:11" x14ac:dyDescent="0.3">
      <c r="A28" s="18"/>
      <c r="B28" s="25" t="s">
        <v>42</v>
      </c>
      <c r="C28" s="11"/>
      <c r="D28" s="11"/>
      <c r="E28" s="11"/>
      <c r="F28" s="11"/>
      <c r="G28" s="11"/>
      <c r="H28" s="12"/>
      <c r="I28" s="11"/>
      <c r="J28" s="11"/>
      <c r="K28" s="36"/>
    </row>
    <row r="29" spans="1:11" x14ac:dyDescent="0.3">
      <c r="A29" s="18"/>
      <c r="B29" s="25"/>
      <c r="C29" s="11"/>
      <c r="D29" s="11"/>
      <c r="E29" s="11"/>
      <c r="F29" s="11"/>
      <c r="G29" s="11"/>
      <c r="H29" s="12"/>
      <c r="I29" s="11"/>
      <c r="J29" s="11"/>
      <c r="K29" s="36"/>
    </row>
    <row r="30" spans="1:11" x14ac:dyDescent="0.3">
      <c r="A30" s="18" t="s">
        <v>193</v>
      </c>
      <c r="B30" s="7" t="s">
        <v>186</v>
      </c>
      <c r="C30" s="11"/>
      <c r="D30" s="11"/>
      <c r="E30" s="11"/>
      <c r="F30" s="11"/>
      <c r="G30" s="11"/>
      <c r="H30" s="12"/>
      <c r="I30" s="11"/>
      <c r="J30" s="11"/>
      <c r="K30" s="36"/>
    </row>
    <row r="31" spans="1:11" ht="28.5" customHeight="1" x14ac:dyDescent="0.3">
      <c r="A31" s="18" t="s">
        <v>194</v>
      </c>
      <c r="B31" s="20" t="s">
        <v>187</v>
      </c>
      <c r="C31" s="11" t="s">
        <v>43</v>
      </c>
      <c r="D31" s="11"/>
      <c r="E31" s="11"/>
      <c r="F31" s="11"/>
      <c r="G31" s="11">
        <v>4</v>
      </c>
      <c r="H31" s="12">
        <f t="shared" si="2"/>
        <v>4</v>
      </c>
      <c r="I31" s="11"/>
      <c r="J31" s="12">
        <v>1750000</v>
      </c>
      <c r="K31" s="36">
        <f>H31*J31</f>
        <v>7000000</v>
      </c>
    </row>
    <row r="32" spans="1:11" ht="29.25" customHeight="1" x14ac:dyDescent="0.3">
      <c r="A32" s="18" t="s">
        <v>195</v>
      </c>
      <c r="B32" s="20" t="s">
        <v>44</v>
      </c>
      <c r="C32" s="11" t="s">
        <v>161</v>
      </c>
      <c r="D32" s="11"/>
      <c r="E32" s="11"/>
      <c r="F32" s="11"/>
      <c r="G32" s="11"/>
      <c r="H32" s="12" t="s">
        <v>5</v>
      </c>
      <c r="I32" s="11"/>
      <c r="J32" s="12">
        <v>1200000</v>
      </c>
      <c r="K32" s="36">
        <f>J32</f>
        <v>1200000</v>
      </c>
    </row>
    <row r="33" spans="1:256" ht="33.75" customHeight="1" x14ac:dyDescent="0.3">
      <c r="A33" s="18" t="s">
        <v>196</v>
      </c>
      <c r="B33" s="7" t="s">
        <v>188</v>
      </c>
      <c r="C33" s="11" t="s">
        <v>37</v>
      </c>
      <c r="D33" s="11"/>
      <c r="E33" s="11"/>
      <c r="F33" s="11"/>
      <c r="G33" s="11"/>
      <c r="H33" s="12"/>
      <c r="I33" s="11"/>
      <c r="J33" s="12"/>
      <c r="K33" s="36"/>
    </row>
    <row r="34" spans="1:256" s="225" customFormat="1" ht="33.75" customHeight="1" x14ac:dyDescent="0.3">
      <c r="A34" s="219"/>
      <c r="B34" s="220" t="s">
        <v>249</v>
      </c>
      <c r="C34" s="221" t="s">
        <v>5</v>
      </c>
      <c r="D34" s="221"/>
      <c r="E34" s="221"/>
      <c r="F34" s="221"/>
      <c r="G34" s="221"/>
      <c r="H34" s="222"/>
      <c r="I34" s="221"/>
      <c r="J34" s="222">
        <v>100000</v>
      </c>
      <c r="K34" s="223">
        <v>100000</v>
      </c>
      <c r="L34" s="224"/>
      <c r="M34" s="224"/>
      <c r="N34" s="224"/>
      <c r="O34" s="224"/>
      <c r="P34" s="224"/>
      <c r="Q34" s="224"/>
      <c r="R34" s="224"/>
      <c r="S34" s="224"/>
      <c r="T34" s="224"/>
      <c r="U34" s="224"/>
      <c r="V34" s="224"/>
      <c r="W34" s="224"/>
      <c r="X34" s="224"/>
      <c r="Y34" s="224"/>
      <c r="Z34" s="224"/>
      <c r="AA34" s="224"/>
      <c r="AB34" s="224"/>
      <c r="AC34" s="224"/>
      <c r="AD34" s="224"/>
      <c r="AE34" s="224"/>
      <c r="AF34" s="224"/>
      <c r="AG34" s="224"/>
      <c r="AH34" s="224"/>
      <c r="AI34" s="224"/>
      <c r="AJ34" s="224"/>
      <c r="AK34" s="224"/>
      <c r="AL34" s="224"/>
      <c r="AM34" s="224"/>
      <c r="AN34" s="224"/>
      <c r="AO34" s="224"/>
      <c r="AP34" s="224"/>
      <c r="AQ34" s="224"/>
      <c r="AR34" s="224"/>
      <c r="AS34" s="224"/>
      <c r="AT34" s="224"/>
      <c r="AU34" s="224"/>
      <c r="AV34" s="224"/>
      <c r="AW34" s="224"/>
      <c r="AX34" s="224"/>
      <c r="AY34" s="224"/>
      <c r="AZ34" s="224"/>
      <c r="BA34" s="224"/>
      <c r="BB34" s="224"/>
      <c r="BC34" s="224"/>
      <c r="BD34" s="224"/>
      <c r="BE34" s="224"/>
      <c r="BF34" s="224"/>
      <c r="BG34" s="224"/>
      <c r="BH34" s="224"/>
      <c r="BI34" s="224"/>
      <c r="BJ34" s="224"/>
      <c r="BK34" s="224"/>
      <c r="BL34" s="224"/>
      <c r="BM34" s="224"/>
      <c r="BN34" s="224"/>
      <c r="BO34" s="224"/>
      <c r="BP34" s="224"/>
      <c r="BQ34" s="224"/>
      <c r="BR34" s="224"/>
      <c r="BS34" s="224"/>
      <c r="BT34" s="224"/>
      <c r="BU34" s="224"/>
      <c r="BV34" s="224"/>
      <c r="BW34" s="224"/>
      <c r="BX34" s="224"/>
      <c r="BY34" s="224"/>
      <c r="BZ34" s="224"/>
      <c r="CA34" s="224"/>
      <c r="CB34" s="224"/>
      <c r="CC34" s="224"/>
      <c r="CD34" s="224"/>
      <c r="CE34" s="224"/>
      <c r="CF34" s="224"/>
      <c r="CG34" s="224"/>
      <c r="CH34" s="224"/>
      <c r="CI34" s="224"/>
      <c r="CJ34" s="224"/>
      <c r="CK34" s="224"/>
      <c r="CL34" s="224"/>
      <c r="CM34" s="224"/>
      <c r="CN34" s="224"/>
      <c r="CO34" s="224"/>
      <c r="CP34" s="224"/>
      <c r="CQ34" s="224"/>
      <c r="CR34" s="224"/>
      <c r="CS34" s="224"/>
      <c r="CT34" s="224"/>
      <c r="CU34" s="224"/>
      <c r="CV34" s="224"/>
      <c r="CW34" s="224"/>
      <c r="CX34" s="224"/>
      <c r="CY34" s="224"/>
      <c r="CZ34" s="224"/>
      <c r="DA34" s="224"/>
      <c r="DB34" s="224"/>
      <c r="DC34" s="224"/>
      <c r="DD34" s="224"/>
      <c r="DE34" s="224"/>
      <c r="DF34" s="224"/>
      <c r="DG34" s="224"/>
      <c r="DH34" s="224"/>
      <c r="DI34" s="224"/>
      <c r="DJ34" s="224"/>
      <c r="DK34" s="224"/>
      <c r="DL34" s="224"/>
      <c r="DM34" s="224"/>
      <c r="DN34" s="224"/>
      <c r="DO34" s="224"/>
      <c r="DP34" s="224"/>
      <c r="DQ34" s="224"/>
      <c r="DR34" s="224"/>
      <c r="DS34" s="224"/>
      <c r="DT34" s="224"/>
      <c r="DU34" s="224"/>
      <c r="DV34" s="224"/>
      <c r="DW34" s="224"/>
      <c r="DX34" s="224"/>
      <c r="DY34" s="224"/>
      <c r="DZ34" s="224"/>
      <c r="EA34" s="224"/>
      <c r="EB34" s="224"/>
      <c r="EC34" s="224"/>
      <c r="ED34" s="224"/>
      <c r="EE34" s="224"/>
      <c r="EF34" s="224"/>
      <c r="EG34" s="224"/>
      <c r="EH34" s="224"/>
      <c r="EI34" s="224"/>
      <c r="EJ34" s="224"/>
      <c r="EK34" s="224"/>
      <c r="EL34" s="224"/>
      <c r="EM34" s="224"/>
      <c r="EN34" s="224"/>
      <c r="EO34" s="224"/>
      <c r="EP34" s="224"/>
      <c r="EQ34" s="224"/>
      <c r="ER34" s="224"/>
      <c r="ES34" s="224"/>
      <c r="ET34" s="224"/>
      <c r="EU34" s="224"/>
      <c r="EV34" s="224"/>
      <c r="EW34" s="224"/>
      <c r="EX34" s="224"/>
      <c r="EY34" s="224"/>
      <c r="EZ34" s="224"/>
      <c r="FA34" s="224"/>
      <c r="FB34" s="224"/>
      <c r="FC34" s="224"/>
      <c r="FD34" s="224"/>
      <c r="FE34" s="224"/>
      <c r="FF34" s="224"/>
      <c r="FG34" s="224"/>
      <c r="FH34" s="224"/>
      <c r="FI34" s="224"/>
      <c r="FJ34" s="224"/>
      <c r="FK34" s="224"/>
      <c r="FL34" s="224"/>
      <c r="FM34" s="224"/>
      <c r="FN34" s="224"/>
      <c r="FO34" s="224"/>
      <c r="FP34" s="224"/>
      <c r="FQ34" s="224"/>
      <c r="FR34" s="224"/>
      <c r="FS34" s="224"/>
      <c r="FT34" s="224"/>
      <c r="FU34" s="224"/>
      <c r="FV34" s="224"/>
      <c r="FW34" s="224"/>
      <c r="FX34" s="224"/>
      <c r="FY34" s="224"/>
      <c r="FZ34" s="224"/>
      <c r="GA34" s="224"/>
      <c r="GB34" s="224"/>
      <c r="GC34" s="224"/>
      <c r="GD34" s="224"/>
      <c r="GE34" s="224"/>
      <c r="GF34" s="224"/>
      <c r="GG34" s="224"/>
      <c r="GH34" s="224"/>
      <c r="GI34" s="224"/>
      <c r="GJ34" s="224"/>
      <c r="GK34" s="224"/>
      <c r="GL34" s="224"/>
      <c r="GM34" s="224"/>
      <c r="GN34" s="224"/>
      <c r="GO34" s="224"/>
      <c r="GP34" s="224"/>
      <c r="GQ34" s="224"/>
      <c r="GR34" s="224"/>
      <c r="GS34" s="224"/>
      <c r="GT34" s="224"/>
      <c r="GU34" s="224"/>
      <c r="GV34" s="224"/>
      <c r="GW34" s="224"/>
      <c r="GX34" s="224"/>
      <c r="GY34" s="224"/>
      <c r="GZ34" s="224"/>
      <c r="HA34" s="224"/>
      <c r="HB34" s="224"/>
      <c r="HC34" s="224"/>
      <c r="HD34" s="224"/>
      <c r="HE34" s="224"/>
      <c r="HF34" s="224"/>
      <c r="HG34" s="224"/>
      <c r="HH34" s="224"/>
      <c r="HI34" s="224"/>
      <c r="HJ34" s="224"/>
      <c r="HK34" s="224"/>
      <c r="HL34" s="224"/>
      <c r="HM34" s="224"/>
      <c r="HN34" s="224"/>
      <c r="HO34" s="224"/>
      <c r="HP34" s="224"/>
      <c r="HQ34" s="224"/>
      <c r="HR34" s="224"/>
      <c r="HS34" s="224"/>
      <c r="HT34" s="224"/>
      <c r="HU34" s="224"/>
      <c r="HV34" s="224"/>
      <c r="HW34" s="224"/>
      <c r="HX34" s="224"/>
      <c r="HY34" s="224"/>
      <c r="HZ34" s="224"/>
      <c r="IA34" s="224"/>
      <c r="IB34" s="224"/>
      <c r="IC34" s="224"/>
      <c r="ID34" s="224"/>
      <c r="IE34" s="224"/>
      <c r="IF34" s="224"/>
      <c r="IG34" s="224"/>
      <c r="IH34" s="224"/>
      <c r="II34" s="224"/>
      <c r="IJ34" s="224"/>
      <c r="IK34" s="224"/>
      <c r="IL34" s="224"/>
      <c r="IM34" s="224"/>
      <c r="IN34" s="224"/>
      <c r="IO34" s="224"/>
      <c r="IP34" s="224"/>
      <c r="IQ34" s="224"/>
      <c r="IR34" s="224"/>
      <c r="IS34" s="224"/>
      <c r="IT34" s="224"/>
      <c r="IU34" s="224"/>
      <c r="IV34" s="224"/>
    </row>
    <row r="35" spans="1:256" ht="27.75" customHeight="1" x14ac:dyDescent="0.3">
      <c r="A35" s="18" t="s">
        <v>197</v>
      </c>
      <c r="B35" s="8" t="s">
        <v>45</v>
      </c>
      <c r="C35" s="11" t="s">
        <v>37</v>
      </c>
      <c r="D35" s="11"/>
      <c r="E35" s="11"/>
      <c r="F35" s="11"/>
      <c r="G35" s="11">
        <v>222</v>
      </c>
      <c r="H35" s="12">
        <f t="shared" si="2"/>
        <v>222</v>
      </c>
      <c r="I35" s="11"/>
      <c r="J35" s="12">
        <v>1500</v>
      </c>
      <c r="K35" s="36">
        <f t="shared" ref="K35:K48" si="6">H35*J35</f>
        <v>333000</v>
      </c>
    </row>
    <row r="36" spans="1:256" ht="30" customHeight="1" x14ac:dyDescent="0.3">
      <c r="A36" s="18" t="s">
        <v>198</v>
      </c>
      <c r="B36" s="8" t="s">
        <v>46</v>
      </c>
      <c r="C36" s="11" t="s">
        <v>37</v>
      </c>
      <c r="D36" s="11"/>
      <c r="E36" s="11"/>
      <c r="F36" s="11"/>
      <c r="G36" s="11">
        <v>153</v>
      </c>
      <c r="H36" s="12">
        <f t="shared" si="2"/>
        <v>153</v>
      </c>
      <c r="I36" s="11"/>
      <c r="J36" s="12">
        <v>400</v>
      </c>
      <c r="K36" s="36">
        <f t="shared" si="6"/>
        <v>61200</v>
      </c>
    </row>
    <row r="37" spans="1:256" ht="30.75" customHeight="1" x14ac:dyDescent="0.3">
      <c r="A37" s="18" t="s">
        <v>199</v>
      </c>
      <c r="B37" s="8" t="s">
        <v>47</v>
      </c>
      <c r="C37" s="11" t="s">
        <v>37</v>
      </c>
      <c r="D37" s="11"/>
      <c r="E37" s="11"/>
      <c r="F37" s="11"/>
      <c r="G37" s="11">
        <v>184</v>
      </c>
      <c r="H37" s="12">
        <f t="shared" si="2"/>
        <v>184</v>
      </c>
      <c r="I37" s="11"/>
      <c r="J37" s="12">
        <v>500</v>
      </c>
      <c r="K37" s="36">
        <f t="shared" si="6"/>
        <v>92000</v>
      </c>
    </row>
    <row r="38" spans="1:256" ht="34.5" customHeight="1" x14ac:dyDescent="0.3">
      <c r="A38" s="18" t="s">
        <v>200</v>
      </c>
      <c r="B38" s="8" t="s">
        <v>48</v>
      </c>
      <c r="C38" s="11" t="s">
        <v>161</v>
      </c>
      <c r="D38" s="11"/>
      <c r="E38" s="11"/>
      <c r="F38" s="11"/>
      <c r="G38" s="11">
        <v>54</v>
      </c>
      <c r="H38" s="12">
        <f t="shared" si="2"/>
        <v>54</v>
      </c>
      <c r="I38" s="11"/>
      <c r="J38" s="12">
        <v>500</v>
      </c>
      <c r="K38" s="36">
        <f t="shared" si="6"/>
        <v>27000</v>
      </c>
    </row>
    <row r="39" spans="1:256" ht="33" customHeight="1" x14ac:dyDescent="0.3">
      <c r="A39" s="18" t="s">
        <v>201</v>
      </c>
      <c r="B39" s="8" t="s">
        <v>49</v>
      </c>
      <c r="C39" s="11" t="s">
        <v>37</v>
      </c>
      <c r="D39" s="11"/>
      <c r="E39" s="11"/>
      <c r="F39" s="11"/>
      <c r="G39" s="11">
        <v>3</v>
      </c>
      <c r="H39" s="12">
        <f t="shared" si="2"/>
        <v>3</v>
      </c>
      <c r="I39" s="11"/>
      <c r="J39" s="12">
        <v>45000</v>
      </c>
      <c r="K39" s="36">
        <f t="shared" si="6"/>
        <v>135000</v>
      </c>
    </row>
    <row r="40" spans="1:256" x14ac:dyDescent="0.3">
      <c r="A40" s="18" t="s">
        <v>202</v>
      </c>
      <c r="B40" s="7" t="s">
        <v>189</v>
      </c>
      <c r="C40" s="11"/>
      <c r="D40" s="11"/>
      <c r="E40" s="11"/>
      <c r="F40" s="11"/>
      <c r="G40" s="11"/>
      <c r="H40" s="12"/>
      <c r="I40" s="11"/>
      <c r="J40" s="12"/>
      <c r="K40" s="36"/>
    </row>
    <row r="41" spans="1:256" ht="37.5" customHeight="1" x14ac:dyDescent="0.3">
      <c r="A41" s="18" t="s">
        <v>203</v>
      </c>
      <c r="B41" s="8" t="s">
        <v>50</v>
      </c>
      <c r="C41" s="11" t="s">
        <v>37</v>
      </c>
      <c r="D41" s="11"/>
      <c r="E41" s="11"/>
      <c r="F41" s="11"/>
      <c r="G41" s="11">
        <v>363</v>
      </c>
      <c r="H41" s="12">
        <f t="shared" si="2"/>
        <v>363</v>
      </c>
      <c r="I41" s="11"/>
      <c r="J41" s="12">
        <v>4500</v>
      </c>
      <c r="K41" s="36">
        <f t="shared" si="6"/>
        <v>1633500</v>
      </c>
    </row>
    <row r="42" spans="1:256" ht="30.75" customHeight="1" x14ac:dyDescent="0.3">
      <c r="A42" s="18" t="s">
        <v>204</v>
      </c>
      <c r="B42" s="8" t="s">
        <v>51</v>
      </c>
      <c r="C42" s="11" t="s">
        <v>37</v>
      </c>
      <c r="D42" s="11"/>
      <c r="E42" s="11"/>
      <c r="F42" s="11"/>
      <c r="G42" s="11">
        <v>523</v>
      </c>
      <c r="H42" s="12">
        <f t="shared" si="2"/>
        <v>523</v>
      </c>
      <c r="I42" s="11"/>
      <c r="J42" s="12">
        <v>4000</v>
      </c>
      <c r="K42" s="36">
        <f t="shared" si="6"/>
        <v>2092000</v>
      </c>
    </row>
    <row r="43" spans="1:256" x14ac:dyDescent="0.3">
      <c r="A43" s="18" t="s">
        <v>205</v>
      </c>
      <c r="B43" s="7" t="s">
        <v>190</v>
      </c>
      <c r="C43" s="11"/>
      <c r="D43" s="11"/>
      <c r="E43" s="11"/>
      <c r="F43" s="11"/>
      <c r="G43" s="11"/>
      <c r="H43" s="12"/>
      <c r="I43" s="11"/>
      <c r="J43" s="12"/>
      <c r="K43" s="36"/>
    </row>
    <row r="44" spans="1:256" ht="34.5" customHeight="1" x14ac:dyDescent="0.3">
      <c r="A44" s="18" t="s">
        <v>206</v>
      </c>
      <c r="B44" s="8" t="s">
        <v>52</v>
      </c>
      <c r="C44" s="11" t="s">
        <v>161</v>
      </c>
      <c r="D44" s="11"/>
      <c r="E44" s="11"/>
      <c r="F44" s="11"/>
      <c r="G44" s="11">
        <v>3</v>
      </c>
      <c r="H44" s="12">
        <f t="shared" si="2"/>
        <v>3</v>
      </c>
      <c r="I44" s="11"/>
      <c r="J44" s="12">
        <v>45000</v>
      </c>
      <c r="K44" s="36">
        <f t="shared" si="6"/>
        <v>135000</v>
      </c>
    </row>
    <row r="45" spans="1:256" ht="36.75" customHeight="1" x14ac:dyDescent="0.3">
      <c r="A45" s="18" t="s">
        <v>207</v>
      </c>
      <c r="B45" s="8" t="s">
        <v>53</v>
      </c>
      <c r="C45" s="11" t="s">
        <v>161</v>
      </c>
      <c r="D45" s="11"/>
      <c r="E45" s="11"/>
      <c r="F45" s="11"/>
      <c r="G45" s="11">
        <v>4</v>
      </c>
      <c r="H45" s="12">
        <f t="shared" si="2"/>
        <v>4</v>
      </c>
      <c r="I45" s="11"/>
      <c r="J45" s="12">
        <v>4500</v>
      </c>
      <c r="K45" s="36">
        <f t="shared" si="6"/>
        <v>18000</v>
      </c>
    </row>
    <row r="46" spans="1:256" x14ac:dyDescent="0.3">
      <c r="A46" s="18" t="s">
        <v>208</v>
      </c>
      <c r="B46" s="7" t="s">
        <v>191</v>
      </c>
      <c r="C46" s="11"/>
      <c r="D46" s="11"/>
      <c r="E46" s="11"/>
      <c r="F46" s="11"/>
      <c r="G46" s="11"/>
      <c r="H46" s="12"/>
      <c r="I46" s="11"/>
      <c r="J46" s="12"/>
      <c r="K46" s="36"/>
    </row>
    <row r="47" spans="1:256" ht="27.75" customHeight="1" x14ac:dyDescent="0.3">
      <c r="A47" s="57" t="s">
        <v>209</v>
      </c>
      <c r="B47" s="58" t="s">
        <v>54</v>
      </c>
      <c r="C47" s="59" t="s">
        <v>37</v>
      </c>
      <c r="D47" s="59"/>
      <c r="E47" s="59"/>
      <c r="F47" s="59"/>
      <c r="G47" s="59">
        <v>67</v>
      </c>
      <c r="H47" s="47">
        <f t="shared" si="2"/>
        <v>67</v>
      </c>
      <c r="I47" s="59"/>
      <c r="J47" s="47">
        <v>1500</v>
      </c>
      <c r="K47" s="111">
        <f t="shared" si="6"/>
        <v>100500</v>
      </c>
    </row>
    <row r="48" spans="1:256" s="117" customFormat="1" ht="34.5" customHeight="1" x14ac:dyDescent="0.3">
      <c r="A48" s="112" t="s">
        <v>210</v>
      </c>
      <c r="B48" s="113" t="s">
        <v>53</v>
      </c>
      <c r="C48" s="114" t="s">
        <v>37</v>
      </c>
      <c r="D48" s="114"/>
      <c r="E48" s="114"/>
      <c r="F48" s="114"/>
      <c r="G48" s="114">
        <v>15</v>
      </c>
      <c r="H48" s="115">
        <f t="shared" si="2"/>
        <v>15</v>
      </c>
      <c r="I48" s="114"/>
      <c r="J48" s="115">
        <v>1500</v>
      </c>
      <c r="K48" s="116">
        <f t="shared" si="6"/>
        <v>22500</v>
      </c>
    </row>
    <row r="49" spans="1:11" s="117" customFormat="1" ht="30.75" customHeight="1" x14ac:dyDescent="0.3">
      <c r="A49" s="112" t="s">
        <v>211</v>
      </c>
      <c r="B49" s="113" t="s">
        <v>192</v>
      </c>
      <c r="C49" s="114" t="s">
        <v>31</v>
      </c>
      <c r="D49" s="114"/>
      <c r="E49" s="114"/>
      <c r="F49" s="114"/>
      <c r="G49" s="114">
        <v>4</v>
      </c>
      <c r="H49" s="115">
        <f t="shared" si="2"/>
        <v>4</v>
      </c>
      <c r="I49" s="114"/>
      <c r="J49" s="115">
        <v>5000000</v>
      </c>
      <c r="K49" s="116">
        <f>H49*J49</f>
        <v>20000000</v>
      </c>
    </row>
    <row r="50" spans="1:11" s="117" customFormat="1" ht="30.75" customHeight="1" x14ac:dyDescent="0.3">
      <c r="A50" s="112" t="s">
        <v>212</v>
      </c>
      <c r="B50" s="113" t="s">
        <v>185</v>
      </c>
      <c r="C50" s="114"/>
      <c r="D50" s="114"/>
      <c r="E50" s="114"/>
      <c r="F50" s="114"/>
      <c r="G50" s="114">
        <v>16</v>
      </c>
      <c r="H50" s="115">
        <f t="shared" si="2"/>
        <v>16</v>
      </c>
      <c r="I50" s="114"/>
      <c r="J50" s="115">
        <v>45000</v>
      </c>
      <c r="K50" s="116">
        <f>H50*J50</f>
        <v>720000</v>
      </c>
    </row>
    <row r="51" spans="1:11" s="193" customFormat="1" ht="30.75" customHeight="1" x14ac:dyDescent="0.3">
      <c r="A51" s="226" t="s">
        <v>250</v>
      </c>
      <c r="B51" s="189" t="s">
        <v>263</v>
      </c>
      <c r="C51" s="190" t="s">
        <v>5</v>
      </c>
      <c r="D51" s="190"/>
      <c r="E51" s="190"/>
      <c r="F51" s="190"/>
      <c r="G51" s="190">
        <v>1</v>
      </c>
      <c r="H51" s="191">
        <v>1</v>
      </c>
      <c r="I51" s="190"/>
      <c r="J51" s="191">
        <v>12000000</v>
      </c>
      <c r="K51" s="192">
        <v>12000000</v>
      </c>
    </row>
    <row r="52" spans="1:11" s="193" customFormat="1" ht="48" customHeight="1" x14ac:dyDescent="0.3">
      <c r="A52" s="226" t="s">
        <v>251</v>
      </c>
      <c r="B52" s="189" t="s">
        <v>252</v>
      </c>
      <c r="C52" s="190" t="s">
        <v>5</v>
      </c>
      <c r="D52" s="190"/>
      <c r="E52" s="190"/>
      <c r="F52" s="190"/>
      <c r="G52" s="190">
        <v>3</v>
      </c>
      <c r="H52" s="191">
        <v>3</v>
      </c>
      <c r="I52" s="190"/>
      <c r="J52" s="191">
        <v>1000000</v>
      </c>
      <c r="K52" s="192">
        <v>3000000</v>
      </c>
    </row>
    <row r="53" spans="1:11" s="121" customFormat="1" x14ac:dyDescent="0.3">
      <c r="A53" s="118"/>
      <c r="B53" s="119" t="s">
        <v>22</v>
      </c>
      <c r="C53" s="120"/>
      <c r="D53" s="120"/>
      <c r="E53" s="120"/>
      <c r="F53" s="120"/>
      <c r="G53" s="120"/>
      <c r="H53" s="115"/>
      <c r="I53" s="120"/>
      <c r="K53" s="122">
        <f>SUM(K26:K52)</f>
        <v>62818700</v>
      </c>
    </row>
    <row r="54" spans="1:11" x14ac:dyDescent="0.3">
      <c r="A54" s="62"/>
      <c r="B54" s="63"/>
      <c r="C54" s="54"/>
      <c r="D54" s="55"/>
      <c r="E54" s="55"/>
      <c r="F54" s="55"/>
      <c r="G54" s="55"/>
      <c r="H54" s="91"/>
      <c r="I54" s="55"/>
      <c r="J54" s="55"/>
      <c r="K54" s="56"/>
    </row>
    <row r="55" spans="1:11" x14ac:dyDescent="0.3">
      <c r="A55" s="18"/>
      <c r="B55" s="10" t="s">
        <v>55</v>
      </c>
      <c r="C55" s="11"/>
      <c r="D55" s="11"/>
      <c r="E55" s="11"/>
      <c r="F55" s="11"/>
      <c r="G55" s="11"/>
      <c r="H55" s="12"/>
      <c r="I55" s="11"/>
      <c r="J55" s="11"/>
      <c r="K55" s="37"/>
    </row>
    <row r="56" spans="1:11" x14ac:dyDescent="0.3">
      <c r="A56" s="18"/>
      <c r="B56" s="10"/>
      <c r="C56" s="11"/>
      <c r="D56" s="11"/>
      <c r="E56" s="11"/>
      <c r="F56" s="11"/>
      <c r="G56" s="11"/>
      <c r="H56" s="12"/>
      <c r="I56" s="11"/>
      <c r="J56" s="11"/>
      <c r="K56" s="37"/>
    </row>
    <row r="57" spans="1:11" x14ac:dyDescent="0.3">
      <c r="A57" s="18"/>
      <c r="B57" s="21" t="s">
        <v>56</v>
      </c>
      <c r="C57" s="78"/>
      <c r="D57" s="11"/>
      <c r="E57" s="11"/>
      <c r="F57" s="11"/>
      <c r="G57" s="11"/>
      <c r="H57" s="12"/>
      <c r="I57" s="11"/>
      <c r="J57" s="6"/>
      <c r="K57" s="37"/>
    </row>
    <row r="58" spans="1:11" x14ac:dyDescent="0.3">
      <c r="A58" s="18">
        <v>3.01</v>
      </c>
      <c r="B58" s="17" t="s">
        <v>57</v>
      </c>
      <c r="C58" s="11" t="s">
        <v>58</v>
      </c>
      <c r="D58" s="11">
        <v>3</v>
      </c>
      <c r="E58" s="11">
        <v>0</v>
      </c>
      <c r="F58" s="11">
        <f>D58-E58</f>
        <v>3</v>
      </c>
      <c r="G58" s="11"/>
      <c r="H58" s="12">
        <f t="shared" si="2"/>
        <v>3</v>
      </c>
      <c r="I58" s="12">
        <v>16675000</v>
      </c>
      <c r="J58" s="13">
        <f>I58</f>
        <v>16675000</v>
      </c>
      <c r="K58" s="36">
        <f>H58*J58</f>
        <v>50025000</v>
      </c>
    </row>
    <row r="59" spans="1:11" ht="45" x14ac:dyDescent="0.3">
      <c r="A59" s="18">
        <f>A58+0.01</f>
        <v>3.0199999999999996</v>
      </c>
      <c r="B59" s="17" t="s">
        <v>59</v>
      </c>
      <c r="C59" s="11" t="s">
        <v>58</v>
      </c>
      <c r="D59" s="11">
        <v>3</v>
      </c>
      <c r="E59" s="11">
        <v>0</v>
      </c>
      <c r="F59" s="11">
        <f t="shared" ref="F59:F86" si="7">D59-E59</f>
        <v>3</v>
      </c>
      <c r="G59" s="11"/>
      <c r="H59" s="12">
        <f t="shared" si="2"/>
        <v>3</v>
      </c>
      <c r="I59" s="12">
        <v>2610000</v>
      </c>
      <c r="J59" s="13">
        <v>2610000</v>
      </c>
      <c r="K59" s="36">
        <f t="shared" ref="K59:K86" si="8">H59*J59</f>
        <v>7830000</v>
      </c>
    </row>
    <row r="60" spans="1:11" x14ac:dyDescent="0.3">
      <c r="A60" s="18">
        <f>A59+0.01</f>
        <v>3.0299999999999994</v>
      </c>
      <c r="B60" s="17" t="s">
        <v>60</v>
      </c>
      <c r="C60" s="11" t="s">
        <v>58</v>
      </c>
      <c r="D60" s="11">
        <v>3</v>
      </c>
      <c r="E60" s="11">
        <v>0</v>
      </c>
      <c r="F60" s="11">
        <f t="shared" si="7"/>
        <v>3</v>
      </c>
      <c r="G60" s="11"/>
      <c r="H60" s="12">
        <f t="shared" si="2"/>
        <v>3</v>
      </c>
      <c r="I60" s="12">
        <v>1087500</v>
      </c>
      <c r="J60" s="13">
        <v>2305000</v>
      </c>
      <c r="K60" s="36">
        <f t="shared" si="8"/>
        <v>6915000</v>
      </c>
    </row>
    <row r="61" spans="1:11" x14ac:dyDescent="0.3">
      <c r="A61" s="18">
        <f>A60+0.01</f>
        <v>3.0399999999999991</v>
      </c>
      <c r="B61" s="17" t="s">
        <v>61</v>
      </c>
      <c r="C61" s="11" t="s">
        <v>58</v>
      </c>
      <c r="D61" s="11">
        <v>3</v>
      </c>
      <c r="E61" s="11">
        <v>0</v>
      </c>
      <c r="F61" s="11">
        <f t="shared" si="7"/>
        <v>3</v>
      </c>
      <c r="G61" s="11"/>
      <c r="H61" s="12">
        <f t="shared" si="2"/>
        <v>3</v>
      </c>
      <c r="I61" s="12">
        <v>507500</v>
      </c>
      <c r="J61" s="13">
        <v>1015000</v>
      </c>
      <c r="K61" s="36">
        <f t="shared" si="8"/>
        <v>3045000</v>
      </c>
    </row>
    <row r="62" spans="1:11" x14ac:dyDescent="0.3">
      <c r="A62" s="18">
        <f>A61+0.01</f>
        <v>3.0499999999999989</v>
      </c>
      <c r="B62" s="17" t="s">
        <v>62</v>
      </c>
      <c r="C62" s="11" t="s">
        <v>58</v>
      </c>
      <c r="D62" s="11">
        <v>3</v>
      </c>
      <c r="E62" s="11">
        <v>0</v>
      </c>
      <c r="F62" s="11">
        <f t="shared" si="7"/>
        <v>3</v>
      </c>
      <c r="G62" s="11"/>
      <c r="H62" s="12">
        <f t="shared" si="2"/>
        <v>3</v>
      </c>
      <c r="I62" s="12">
        <v>609000</v>
      </c>
      <c r="J62" s="13">
        <v>1218000</v>
      </c>
      <c r="K62" s="36">
        <f t="shared" si="8"/>
        <v>3654000</v>
      </c>
    </row>
    <row r="63" spans="1:11" x14ac:dyDescent="0.3">
      <c r="A63" s="18"/>
      <c r="B63" s="17"/>
      <c r="C63" s="11"/>
      <c r="D63" s="11"/>
      <c r="E63" s="11"/>
      <c r="F63" s="11"/>
      <c r="G63" s="11"/>
      <c r="H63" s="12"/>
      <c r="I63" s="12"/>
      <c r="J63" s="13"/>
      <c r="K63" s="36"/>
    </row>
    <row r="64" spans="1:11" x14ac:dyDescent="0.3">
      <c r="A64" s="18"/>
      <c r="B64" s="21" t="s">
        <v>63</v>
      </c>
      <c r="C64" s="11"/>
      <c r="D64" s="30"/>
      <c r="E64" s="30"/>
      <c r="F64" s="11"/>
      <c r="G64" s="30"/>
      <c r="H64" s="12"/>
      <c r="I64" s="12"/>
      <c r="J64" s="13"/>
      <c r="K64" s="36"/>
    </row>
    <row r="65" spans="1:11" x14ac:dyDescent="0.3">
      <c r="A65" s="18">
        <f>A62+0.01</f>
        <v>3.0599999999999987</v>
      </c>
      <c r="B65" s="23" t="s">
        <v>64</v>
      </c>
      <c r="C65" s="11" t="s">
        <v>58</v>
      </c>
      <c r="D65" s="30">
        <v>3</v>
      </c>
      <c r="E65" s="30">
        <v>2</v>
      </c>
      <c r="F65" s="11">
        <f t="shared" si="7"/>
        <v>1</v>
      </c>
      <c r="G65" s="30"/>
      <c r="H65" s="12">
        <f t="shared" si="2"/>
        <v>1</v>
      </c>
      <c r="I65" s="12">
        <v>246500</v>
      </c>
      <c r="J65" s="13">
        <v>493000</v>
      </c>
      <c r="K65" s="36">
        <f t="shared" si="8"/>
        <v>493000</v>
      </c>
    </row>
    <row r="66" spans="1:11" x14ac:dyDescent="0.3">
      <c r="A66" s="18">
        <f t="shared" ref="A66:A74" si="9">A65+0.01</f>
        <v>3.0699999999999985</v>
      </c>
      <c r="B66" s="15" t="s">
        <v>65</v>
      </c>
      <c r="C66" s="11" t="s">
        <v>58</v>
      </c>
      <c r="D66" s="30">
        <v>4</v>
      </c>
      <c r="E66" s="30">
        <v>2</v>
      </c>
      <c r="F66" s="11">
        <f t="shared" si="7"/>
        <v>2</v>
      </c>
      <c r="G66" s="30"/>
      <c r="H66" s="12">
        <f t="shared" si="2"/>
        <v>2</v>
      </c>
      <c r="I66" s="12">
        <v>72500</v>
      </c>
      <c r="J66" s="13">
        <v>174000</v>
      </c>
      <c r="K66" s="36">
        <f t="shared" si="8"/>
        <v>348000</v>
      </c>
    </row>
    <row r="67" spans="1:11" x14ac:dyDescent="0.3">
      <c r="A67" s="18">
        <f t="shared" si="9"/>
        <v>3.0799999999999983</v>
      </c>
      <c r="B67" s="15" t="s">
        <v>66</v>
      </c>
      <c r="C67" s="11" t="s">
        <v>58</v>
      </c>
      <c r="D67" s="30">
        <v>4</v>
      </c>
      <c r="E67" s="30">
        <v>0</v>
      </c>
      <c r="F67" s="11">
        <f t="shared" si="7"/>
        <v>4</v>
      </c>
      <c r="G67" s="30"/>
      <c r="H67" s="12">
        <f t="shared" si="2"/>
        <v>4</v>
      </c>
      <c r="I67" s="12">
        <v>69600</v>
      </c>
      <c r="J67" s="13">
        <v>189200</v>
      </c>
      <c r="K67" s="36">
        <f t="shared" si="8"/>
        <v>756800</v>
      </c>
    </row>
    <row r="68" spans="1:11" ht="31.5" x14ac:dyDescent="0.3">
      <c r="A68" s="18">
        <f t="shared" si="9"/>
        <v>3.0899999999999981</v>
      </c>
      <c r="B68" s="15" t="s">
        <v>164</v>
      </c>
      <c r="C68" s="11" t="s">
        <v>67</v>
      </c>
      <c r="D68" s="30">
        <v>260</v>
      </c>
      <c r="E68" s="30">
        <v>210</v>
      </c>
      <c r="F68" s="11">
        <f t="shared" si="7"/>
        <v>50</v>
      </c>
      <c r="G68" s="30"/>
      <c r="H68" s="12">
        <f t="shared" si="2"/>
        <v>50</v>
      </c>
      <c r="I68" s="12">
        <v>8265</v>
      </c>
      <c r="J68" s="13">
        <v>16530</v>
      </c>
      <c r="K68" s="36">
        <f t="shared" si="8"/>
        <v>826500</v>
      </c>
    </row>
    <row r="69" spans="1:11" x14ac:dyDescent="0.3">
      <c r="A69" s="19">
        <f t="shared" si="9"/>
        <v>3.0999999999999979</v>
      </c>
      <c r="B69" s="23" t="s">
        <v>68</v>
      </c>
      <c r="C69" s="11" t="s">
        <v>58</v>
      </c>
      <c r="D69" s="30">
        <v>2</v>
      </c>
      <c r="E69" s="30">
        <v>2</v>
      </c>
      <c r="F69" s="11">
        <f t="shared" si="7"/>
        <v>0</v>
      </c>
      <c r="G69" s="30"/>
      <c r="H69" s="12"/>
      <c r="I69" s="12">
        <v>43500</v>
      </c>
      <c r="J69" s="13">
        <v>87000</v>
      </c>
      <c r="K69" s="227"/>
    </row>
    <row r="70" spans="1:11" x14ac:dyDescent="0.3">
      <c r="A70" s="18">
        <f t="shared" si="9"/>
        <v>3.1099999999999977</v>
      </c>
      <c r="B70" s="23" t="s">
        <v>69</v>
      </c>
      <c r="C70" s="11" t="s">
        <v>58</v>
      </c>
      <c r="D70" s="30">
        <v>1</v>
      </c>
      <c r="E70" s="30">
        <v>1</v>
      </c>
      <c r="F70" s="11">
        <f t="shared" si="7"/>
        <v>0</v>
      </c>
      <c r="G70" s="30"/>
      <c r="H70" s="12"/>
      <c r="I70" s="12">
        <v>369750</v>
      </c>
      <c r="J70" s="13">
        <v>737500</v>
      </c>
      <c r="K70" s="227"/>
    </row>
    <row r="71" spans="1:11" x14ac:dyDescent="0.3">
      <c r="A71" s="18">
        <f t="shared" si="9"/>
        <v>3.1199999999999974</v>
      </c>
      <c r="B71" s="23" t="s">
        <v>70</v>
      </c>
      <c r="C71" s="11" t="s">
        <v>58</v>
      </c>
      <c r="D71" s="30">
        <v>10</v>
      </c>
      <c r="E71" s="30">
        <v>7</v>
      </c>
      <c r="F71" s="11">
        <f t="shared" si="7"/>
        <v>3</v>
      </c>
      <c r="G71" s="30"/>
      <c r="H71" s="12">
        <f t="shared" si="2"/>
        <v>3</v>
      </c>
      <c r="I71" s="12">
        <v>79750</v>
      </c>
      <c r="J71" s="13">
        <v>159599</v>
      </c>
      <c r="K71" s="36">
        <f t="shared" si="8"/>
        <v>478797</v>
      </c>
    </row>
    <row r="72" spans="1:11" x14ac:dyDescent="0.3">
      <c r="A72" s="18">
        <f t="shared" si="9"/>
        <v>3.1299999999999972</v>
      </c>
      <c r="B72" s="23" t="s">
        <v>71</v>
      </c>
      <c r="C72" s="11" t="s">
        <v>58</v>
      </c>
      <c r="D72" s="30">
        <v>5</v>
      </c>
      <c r="E72" s="30">
        <v>0</v>
      </c>
      <c r="F72" s="11">
        <f t="shared" si="7"/>
        <v>5</v>
      </c>
      <c r="G72" s="30"/>
      <c r="H72" s="12">
        <f t="shared" si="2"/>
        <v>5</v>
      </c>
      <c r="I72" s="12">
        <v>25000</v>
      </c>
      <c r="J72" s="13">
        <v>50000</v>
      </c>
      <c r="K72" s="36">
        <f t="shared" si="8"/>
        <v>250000</v>
      </c>
    </row>
    <row r="73" spans="1:11" ht="31.5" x14ac:dyDescent="0.3">
      <c r="A73" s="18">
        <f t="shared" si="9"/>
        <v>3.139999999999997</v>
      </c>
      <c r="B73" s="23" t="s">
        <v>165</v>
      </c>
      <c r="C73" s="11" t="s">
        <v>67</v>
      </c>
      <c r="D73" s="30">
        <v>1000</v>
      </c>
      <c r="E73" s="30">
        <v>417</v>
      </c>
      <c r="F73" s="11">
        <f t="shared" si="7"/>
        <v>583</v>
      </c>
      <c r="G73" s="30"/>
      <c r="H73" s="12">
        <f t="shared" si="2"/>
        <v>583</v>
      </c>
      <c r="I73" s="12">
        <v>1300</v>
      </c>
      <c r="J73" s="13">
        <v>2600</v>
      </c>
      <c r="K73" s="36">
        <f t="shared" si="8"/>
        <v>1515800</v>
      </c>
    </row>
    <row r="74" spans="1:11" ht="31.5" x14ac:dyDescent="0.3">
      <c r="A74" s="18">
        <f t="shared" si="9"/>
        <v>3.1499999999999968</v>
      </c>
      <c r="B74" s="23" t="s">
        <v>166</v>
      </c>
      <c r="C74" s="11" t="s">
        <v>72</v>
      </c>
      <c r="D74" s="30">
        <v>8</v>
      </c>
      <c r="E74" s="30">
        <v>4</v>
      </c>
      <c r="F74" s="11">
        <f t="shared" si="7"/>
        <v>4</v>
      </c>
      <c r="G74" s="30"/>
      <c r="H74" s="12">
        <f t="shared" si="2"/>
        <v>4</v>
      </c>
      <c r="I74" s="12">
        <v>65250</v>
      </c>
      <c r="J74" s="13">
        <v>130500</v>
      </c>
      <c r="K74" s="36">
        <f t="shared" si="8"/>
        <v>522000</v>
      </c>
    </row>
    <row r="75" spans="1:11" x14ac:dyDescent="0.3">
      <c r="A75" s="18"/>
      <c r="B75" s="23"/>
      <c r="C75" s="11"/>
      <c r="D75" s="30"/>
      <c r="E75" s="30"/>
      <c r="F75" s="11"/>
      <c r="G75" s="30"/>
      <c r="H75" s="12"/>
      <c r="I75" s="12"/>
      <c r="J75" s="13"/>
      <c r="K75" s="36"/>
    </row>
    <row r="76" spans="1:11" x14ac:dyDescent="0.3">
      <c r="A76" s="18"/>
      <c r="B76" s="21" t="s">
        <v>73</v>
      </c>
      <c r="C76" s="11"/>
      <c r="D76" s="30"/>
      <c r="E76" s="30"/>
      <c r="F76" s="11">
        <f t="shared" si="7"/>
        <v>0</v>
      </c>
      <c r="G76" s="30"/>
      <c r="H76" s="12"/>
      <c r="I76" s="12"/>
      <c r="J76" s="13"/>
      <c r="K76" s="36"/>
    </row>
    <row r="77" spans="1:11" x14ac:dyDescent="0.3">
      <c r="A77" s="18">
        <f>A74+0.01</f>
        <v>3.1599999999999966</v>
      </c>
      <c r="B77" s="23" t="s">
        <v>74</v>
      </c>
      <c r="C77" s="11" t="s">
        <v>58</v>
      </c>
      <c r="D77" s="30">
        <v>2</v>
      </c>
      <c r="E77" s="30">
        <v>0</v>
      </c>
      <c r="F77" s="11">
        <f t="shared" si="7"/>
        <v>2</v>
      </c>
      <c r="G77" s="30"/>
      <c r="H77" s="12">
        <f t="shared" si="2"/>
        <v>2</v>
      </c>
      <c r="I77" s="12">
        <v>185000</v>
      </c>
      <c r="J77" s="13">
        <v>370000</v>
      </c>
      <c r="K77" s="36">
        <f t="shared" si="8"/>
        <v>740000</v>
      </c>
    </row>
    <row r="78" spans="1:11" x14ac:dyDescent="0.3">
      <c r="A78" s="18">
        <f t="shared" ref="A78:A86" si="10">A77+0.01</f>
        <v>3.1699999999999964</v>
      </c>
      <c r="B78" s="15" t="s">
        <v>75</v>
      </c>
      <c r="C78" s="11" t="s">
        <v>58</v>
      </c>
      <c r="D78" s="30">
        <v>1</v>
      </c>
      <c r="E78" s="30">
        <v>0</v>
      </c>
      <c r="F78" s="11">
        <f t="shared" si="7"/>
        <v>1</v>
      </c>
      <c r="G78" s="30"/>
      <c r="H78" s="12">
        <f t="shared" si="2"/>
        <v>1</v>
      </c>
      <c r="I78" s="12">
        <v>87000</v>
      </c>
      <c r="J78" s="13">
        <v>174000</v>
      </c>
      <c r="K78" s="36">
        <f t="shared" si="8"/>
        <v>174000</v>
      </c>
    </row>
    <row r="79" spans="1:11" x14ac:dyDescent="0.3">
      <c r="A79" s="18">
        <f t="shared" si="10"/>
        <v>3.1799999999999962</v>
      </c>
      <c r="B79" s="15" t="s">
        <v>76</v>
      </c>
      <c r="C79" s="11" t="s">
        <v>58</v>
      </c>
      <c r="D79" s="30">
        <v>1</v>
      </c>
      <c r="E79" s="30">
        <v>0</v>
      </c>
      <c r="F79" s="11">
        <f t="shared" si="7"/>
        <v>1</v>
      </c>
      <c r="G79" s="30"/>
      <c r="H79" s="12">
        <f t="shared" si="2"/>
        <v>1</v>
      </c>
      <c r="I79" s="12">
        <v>65000</v>
      </c>
      <c r="J79" s="13">
        <v>130000</v>
      </c>
      <c r="K79" s="36">
        <f t="shared" si="8"/>
        <v>130000</v>
      </c>
    </row>
    <row r="80" spans="1:11" ht="31.5" x14ac:dyDescent="0.3">
      <c r="A80" s="18">
        <f t="shared" si="10"/>
        <v>3.1899999999999959</v>
      </c>
      <c r="B80" s="15" t="s">
        <v>167</v>
      </c>
      <c r="C80" s="11" t="s">
        <v>67</v>
      </c>
      <c r="D80" s="30">
        <v>100</v>
      </c>
      <c r="E80" s="30">
        <v>0</v>
      </c>
      <c r="F80" s="11">
        <f t="shared" si="7"/>
        <v>100</v>
      </c>
      <c r="G80" s="30"/>
      <c r="H80" s="12">
        <f t="shared" ref="H80:H137" si="11">F80+G80</f>
        <v>100</v>
      </c>
      <c r="I80" s="12">
        <v>8265</v>
      </c>
      <c r="J80" s="13">
        <v>16530</v>
      </c>
      <c r="K80" s="36">
        <f t="shared" si="8"/>
        <v>1653000</v>
      </c>
    </row>
    <row r="81" spans="1:11" x14ac:dyDescent="0.3">
      <c r="A81" s="57">
        <f t="shared" si="10"/>
        <v>3.1999999999999957</v>
      </c>
      <c r="B81" s="65" t="s">
        <v>77</v>
      </c>
      <c r="C81" s="59" t="s">
        <v>58</v>
      </c>
      <c r="D81" s="81">
        <v>2</v>
      </c>
      <c r="E81" s="81">
        <v>0</v>
      </c>
      <c r="F81" s="59">
        <f t="shared" si="7"/>
        <v>2</v>
      </c>
      <c r="G81" s="81"/>
      <c r="H81" s="47">
        <f t="shared" si="11"/>
        <v>2</v>
      </c>
      <c r="I81" s="47">
        <v>43500</v>
      </c>
      <c r="J81" s="123">
        <v>87000</v>
      </c>
      <c r="K81" s="111">
        <f t="shared" si="8"/>
        <v>174000</v>
      </c>
    </row>
    <row r="82" spans="1:11" s="117" customFormat="1" x14ac:dyDescent="0.3">
      <c r="A82" s="112">
        <f t="shared" si="10"/>
        <v>3.2099999999999955</v>
      </c>
      <c r="B82" s="124" t="s">
        <v>78</v>
      </c>
      <c r="C82" s="114" t="s">
        <v>58</v>
      </c>
      <c r="D82" s="125"/>
      <c r="E82" s="125">
        <v>0</v>
      </c>
      <c r="F82" s="114">
        <f t="shared" si="7"/>
        <v>0</v>
      </c>
      <c r="G82" s="125">
        <v>1</v>
      </c>
      <c r="H82" s="115">
        <v>1</v>
      </c>
      <c r="I82" s="115">
        <v>265000</v>
      </c>
      <c r="J82" s="126">
        <f>I82</f>
        <v>265000</v>
      </c>
      <c r="K82" s="111">
        <f t="shared" si="8"/>
        <v>265000</v>
      </c>
    </row>
    <row r="83" spans="1:11" s="117" customFormat="1" x14ac:dyDescent="0.3">
      <c r="A83" s="112">
        <f t="shared" si="10"/>
        <v>3.2199999999999953</v>
      </c>
      <c r="B83" s="124" t="s">
        <v>70</v>
      </c>
      <c r="C83" s="114" t="s">
        <v>58</v>
      </c>
      <c r="D83" s="125">
        <v>4</v>
      </c>
      <c r="E83" s="125">
        <v>0</v>
      </c>
      <c r="F83" s="114">
        <f t="shared" si="7"/>
        <v>4</v>
      </c>
      <c r="G83" s="125"/>
      <c r="H83" s="115">
        <f t="shared" si="11"/>
        <v>4</v>
      </c>
      <c r="I83" s="115">
        <v>79750</v>
      </c>
      <c r="J83" s="126">
        <v>159500</v>
      </c>
      <c r="K83" s="116">
        <f t="shared" si="8"/>
        <v>638000</v>
      </c>
    </row>
    <row r="84" spans="1:11" s="117" customFormat="1" x14ac:dyDescent="0.3">
      <c r="A84" s="112">
        <f t="shared" si="10"/>
        <v>3.2299999999999951</v>
      </c>
      <c r="B84" s="124" t="s">
        <v>79</v>
      </c>
      <c r="C84" s="114" t="s">
        <v>58</v>
      </c>
      <c r="D84" s="125">
        <v>0</v>
      </c>
      <c r="E84" s="125">
        <v>0</v>
      </c>
      <c r="F84" s="114">
        <f t="shared" si="7"/>
        <v>0</v>
      </c>
      <c r="G84" s="125"/>
      <c r="H84" s="115"/>
      <c r="I84" s="115">
        <v>40000</v>
      </c>
      <c r="J84" s="126"/>
      <c r="K84" s="116"/>
    </row>
    <row r="85" spans="1:11" s="117" customFormat="1" ht="31.5" x14ac:dyDescent="0.3">
      <c r="A85" s="127">
        <f t="shared" si="10"/>
        <v>3.2399999999999949</v>
      </c>
      <c r="B85" s="124" t="s">
        <v>165</v>
      </c>
      <c r="C85" s="114" t="s">
        <v>67</v>
      </c>
      <c r="D85" s="125">
        <v>60</v>
      </c>
      <c r="E85" s="125">
        <v>0</v>
      </c>
      <c r="F85" s="114">
        <f t="shared" si="7"/>
        <v>60</v>
      </c>
      <c r="G85" s="125"/>
      <c r="H85" s="115">
        <f t="shared" si="11"/>
        <v>60</v>
      </c>
      <c r="I85" s="115">
        <v>1300</v>
      </c>
      <c r="J85" s="126">
        <v>2600</v>
      </c>
      <c r="K85" s="116">
        <f t="shared" si="8"/>
        <v>156000</v>
      </c>
    </row>
    <row r="86" spans="1:11" s="117" customFormat="1" ht="31.5" x14ac:dyDescent="0.3">
      <c r="A86" s="127">
        <f t="shared" si="10"/>
        <v>3.2499999999999947</v>
      </c>
      <c r="B86" s="124" t="s">
        <v>168</v>
      </c>
      <c r="C86" s="114" t="s">
        <v>72</v>
      </c>
      <c r="D86" s="125">
        <v>4</v>
      </c>
      <c r="E86" s="125">
        <v>0</v>
      </c>
      <c r="F86" s="114">
        <f t="shared" si="7"/>
        <v>4</v>
      </c>
      <c r="G86" s="125"/>
      <c r="H86" s="115">
        <f t="shared" si="11"/>
        <v>4</v>
      </c>
      <c r="I86" s="115">
        <v>65250</v>
      </c>
      <c r="J86" s="126">
        <v>130500</v>
      </c>
      <c r="K86" s="116">
        <f t="shared" si="8"/>
        <v>522000</v>
      </c>
    </row>
    <row r="87" spans="1:11" s="121" customFormat="1" ht="46.5" customHeight="1" x14ac:dyDescent="0.3">
      <c r="A87" s="128"/>
      <c r="B87" s="119" t="s">
        <v>80</v>
      </c>
      <c r="C87" s="120"/>
      <c r="D87" s="129"/>
      <c r="E87" s="129"/>
      <c r="F87" s="129"/>
      <c r="G87" s="129"/>
      <c r="H87" s="115"/>
      <c r="I87" s="129"/>
      <c r="J87" s="130"/>
      <c r="K87" s="130">
        <f>SUM(K58:K86)</f>
        <v>81111897</v>
      </c>
    </row>
    <row r="88" spans="1:11" x14ac:dyDescent="0.3">
      <c r="A88" s="101"/>
      <c r="B88" s="53" t="s">
        <v>81</v>
      </c>
      <c r="C88" s="54"/>
      <c r="D88" s="102"/>
      <c r="E88" s="102"/>
      <c r="F88" s="102"/>
      <c r="G88" s="102"/>
      <c r="H88" s="91"/>
      <c r="I88" s="102"/>
      <c r="J88" s="103"/>
      <c r="K88" s="104">
        <f>K87</f>
        <v>81111897</v>
      </c>
    </row>
    <row r="89" spans="1:11" x14ac:dyDescent="0.3">
      <c r="A89" s="19"/>
      <c r="B89" s="17"/>
      <c r="C89" s="11"/>
      <c r="D89" s="30"/>
      <c r="E89" s="30"/>
      <c r="F89" s="30"/>
      <c r="G89" s="30"/>
      <c r="H89" s="12"/>
      <c r="I89" s="30"/>
      <c r="J89" s="24"/>
      <c r="K89" s="38"/>
    </row>
    <row r="90" spans="1:11" x14ac:dyDescent="0.3">
      <c r="A90" s="18"/>
      <c r="B90" s="25" t="s">
        <v>82</v>
      </c>
      <c r="C90" s="11"/>
      <c r="D90" s="30"/>
      <c r="E90" s="30"/>
      <c r="F90" s="30"/>
      <c r="G90" s="30"/>
      <c r="H90" s="12"/>
      <c r="I90" s="30"/>
      <c r="J90" s="22"/>
      <c r="K90" s="39"/>
    </row>
    <row r="91" spans="1:11" x14ac:dyDescent="0.3">
      <c r="A91" s="18"/>
      <c r="B91" s="25"/>
      <c r="C91" s="11"/>
      <c r="D91" s="30"/>
      <c r="E91" s="30"/>
      <c r="F91" s="30"/>
      <c r="G91" s="30"/>
      <c r="H91" s="12"/>
      <c r="I91" s="30"/>
      <c r="J91" s="22"/>
      <c r="K91" s="39"/>
    </row>
    <row r="92" spans="1:11" s="232" customFormat="1" x14ac:dyDescent="0.3">
      <c r="A92" s="228">
        <f>A86+0.01</f>
        <v>3.2599999999999945</v>
      </c>
      <c r="B92" s="229" t="s">
        <v>83</v>
      </c>
      <c r="C92" s="167" t="s">
        <v>84</v>
      </c>
      <c r="D92" s="230">
        <v>1</v>
      </c>
      <c r="E92" s="230">
        <v>1</v>
      </c>
      <c r="F92" s="230">
        <f>D92-E92</f>
        <v>0</v>
      </c>
      <c r="G92" s="230"/>
      <c r="H92" s="177">
        <v>1</v>
      </c>
      <c r="I92" s="230">
        <v>4060000</v>
      </c>
      <c r="J92" s="231">
        <v>8120000</v>
      </c>
      <c r="K92" s="227">
        <f t="shared" ref="K92:K111" si="12">H92*J92</f>
        <v>8120000</v>
      </c>
    </row>
    <row r="93" spans="1:11" ht="67.5" x14ac:dyDescent="0.3">
      <c r="A93" s="19">
        <v>0.01</v>
      </c>
      <c r="B93" s="23" t="s">
        <v>85</v>
      </c>
      <c r="C93" s="11" t="s">
        <v>84</v>
      </c>
      <c r="D93" s="30">
        <v>1</v>
      </c>
      <c r="E93" s="30">
        <v>1</v>
      </c>
      <c r="F93" s="30">
        <f t="shared" ref="F93:F112" si="13">D93-E93</f>
        <v>0</v>
      </c>
      <c r="G93" s="30"/>
      <c r="H93" s="12">
        <v>1</v>
      </c>
      <c r="I93" s="30">
        <v>1800000</v>
      </c>
      <c r="J93" s="30">
        <v>1800000</v>
      </c>
      <c r="K93" s="36">
        <f t="shared" si="12"/>
        <v>1800000</v>
      </c>
    </row>
    <row r="94" spans="1:11" ht="45" x14ac:dyDescent="0.3">
      <c r="A94" s="19">
        <f>A92+0.01</f>
        <v>3.2699999999999942</v>
      </c>
      <c r="B94" s="23" t="s">
        <v>86</v>
      </c>
      <c r="C94" s="11" t="s">
        <v>84</v>
      </c>
      <c r="D94" s="30">
        <v>2</v>
      </c>
      <c r="E94" s="30">
        <v>0</v>
      </c>
      <c r="F94" s="30">
        <f t="shared" si="13"/>
        <v>2</v>
      </c>
      <c r="G94" s="30"/>
      <c r="H94" s="12">
        <f t="shared" si="11"/>
        <v>2</v>
      </c>
      <c r="I94" s="30">
        <v>14000000</v>
      </c>
      <c r="J94" s="26">
        <v>28000000</v>
      </c>
      <c r="K94" s="36">
        <f t="shared" si="12"/>
        <v>56000000</v>
      </c>
    </row>
    <row r="95" spans="1:11" ht="67.5" x14ac:dyDescent="0.3">
      <c r="A95" s="19">
        <f>A93+0.01</f>
        <v>0.02</v>
      </c>
      <c r="B95" s="23" t="s">
        <v>87</v>
      </c>
      <c r="C95" s="11" t="s">
        <v>84</v>
      </c>
      <c r="D95" s="30">
        <v>2</v>
      </c>
      <c r="E95" s="30">
        <v>0</v>
      </c>
      <c r="F95" s="30">
        <f t="shared" si="13"/>
        <v>2</v>
      </c>
      <c r="G95" s="30"/>
      <c r="H95" s="12">
        <f t="shared" si="11"/>
        <v>2</v>
      </c>
      <c r="I95" s="30">
        <v>1400000</v>
      </c>
      <c r="J95" s="26">
        <v>1400000</v>
      </c>
      <c r="K95" s="36">
        <f t="shared" si="12"/>
        <v>2800000</v>
      </c>
    </row>
    <row r="96" spans="1:11" ht="54" x14ac:dyDescent="0.3">
      <c r="A96" s="19">
        <v>3.28</v>
      </c>
      <c r="B96" s="23" t="s">
        <v>169</v>
      </c>
      <c r="C96" s="11" t="s">
        <v>37</v>
      </c>
      <c r="D96" s="30"/>
      <c r="E96" s="30"/>
      <c r="F96" s="30">
        <f t="shared" si="13"/>
        <v>0</v>
      </c>
      <c r="G96" s="30"/>
      <c r="H96" s="12"/>
      <c r="I96" s="30"/>
      <c r="J96" s="22"/>
      <c r="K96" s="36">
        <f t="shared" si="12"/>
        <v>0</v>
      </c>
    </row>
    <row r="97" spans="1:11" x14ac:dyDescent="0.3">
      <c r="A97" s="18"/>
      <c r="B97" s="23"/>
      <c r="C97" s="11"/>
      <c r="D97" s="30"/>
      <c r="E97" s="30"/>
      <c r="F97" s="30">
        <f t="shared" si="13"/>
        <v>0</v>
      </c>
      <c r="G97" s="30"/>
      <c r="H97" s="12"/>
      <c r="I97" s="30"/>
      <c r="J97" s="22"/>
      <c r="K97" s="36">
        <f t="shared" si="12"/>
        <v>0</v>
      </c>
    </row>
    <row r="98" spans="1:11" ht="45" x14ac:dyDescent="0.3">
      <c r="A98" s="18"/>
      <c r="B98" s="27" t="s">
        <v>88</v>
      </c>
      <c r="C98" s="11"/>
      <c r="D98" s="30"/>
      <c r="E98" s="30"/>
      <c r="F98" s="30"/>
      <c r="G98" s="30"/>
      <c r="H98" s="12"/>
      <c r="I98" s="30"/>
      <c r="J98" s="22"/>
      <c r="K98" s="36">
        <f t="shared" si="12"/>
        <v>0</v>
      </c>
    </row>
    <row r="99" spans="1:11" ht="54" x14ac:dyDescent="0.3">
      <c r="A99" s="19">
        <f>A96+0.01</f>
        <v>3.2899999999999996</v>
      </c>
      <c r="B99" s="23" t="s">
        <v>170</v>
      </c>
      <c r="C99" s="11" t="s">
        <v>37</v>
      </c>
      <c r="D99" s="30"/>
      <c r="E99" s="30">
        <v>0</v>
      </c>
      <c r="F99" s="30">
        <f t="shared" si="13"/>
        <v>0</v>
      </c>
      <c r="G99" s="30"/>
      <c r="H99" s="12"/>
      <c r="I99" s="12">
        <v>48000</v>
      </c>
      <c r="J99" s="22"/>
      <c r="K99" s="36">
        <f t="shared" si="12"/>
        <v>0</v>
      </c>
    </row>
    <row r="100" spans="1:11" ht="31.5" x14ac:dyDescent="0.3">
      <c r="A100" s="19">
        <f>A99+0.01</f>
        <v>3.2999999999999994</v>
      </c>
      <c r="B100" s="23" t="s">
        <v>171</v>
      </c>
      <c r="C100" s="11" t="s">
        <v>37</v>
      </c>
      <c r="D100" s="30">
        <v>900</v>
      </c>
      <c r="E100" s="30">
        <v>355</v>
      </c>
      <c r="F100" s="30">
        <f t="shared" si="13"/>
        <v>545</v>
      </c>
      <c r="G100" s="30"/>
      <c r="H100" s="12">
        <f t="shared" si="11"/>
        <v>545</v>
      </c>
      <c r="I100" s="12">
        <v>41700</v>
      </c>
      <c r="J100" s="22">
        <v>41700</v>
      </c>
      <c r="K100" s="36">
        <f t="shared" si="12"/>
        <v>22726500</v>
      </c>
    </row>
    <row r="101" spans="1:11" ht="31.5" x14ac:dyDescent="0.3">
      <c r="A101" s="19">
        <f>A100+0.01</f>
        <v>3.3099999999999992</v>
      </c>
      <c r="B101" s="23" t="s">
        <v>172</v>
      </c>
      <c r="C101" s="11" t="s">
        <v>37</v>
      </c>
      <c r="D101" s="30">
        <v>350</v>
      </c>
      <c r="E101" s="30">
        <v>0</v>
      </c>
      <c r="F101" s="30">
        <f t="shared" si="13"/>
        <v>350</v>
      </c>
      <c r="G101" s="30"/>
      <c r="H101" s="12">
        <f t="shared" si="11"/>
        <v>350</v>
      </c>
      <c r="I101" s="12">
        <v>18450</v>
      </c>
      <c r="J101" s="26">
        <v>36900</v>
      </c>
      <c r="K101" s="36">
        <f t="shared" si="12"/>
        <v>12915000</v>
      </c>
    </row>
    <row r="102" spans="1:11" x14ac:dyDescent="0.3">
      <c r="A102" s="18"/>
      <c r="B102" s="23"/>
      <c r="C102" s="11"/>
      <c r="D102" s="30"/>
      <c r="E102" s="30"/>
      <c r="F102" s="30"/>
      <c r="G102" s="30"/>
      <c r="H102" s="12"/>
      <c r="I102" s="12"/>
      <c r="J102" s="22"/>
      <c r="K102" s="36">
        <f t="shared" si="12"/>
        <v>0</v>
      </c>
    </row>
    <row r="103" spans="1:11" x14ac:dyDescent="0.3">
      <c r="A103" s="18"/>
      <c r="B103" s="27" t="s">
        <v>89</v>
      </c>
      <c r="C103" s="11"/>
      <c r="D103" s="30"/>
      <c r="E103" s="30"/>
      <c r="F103" s="30"/>
      <c r="G103" s="30"/>
      <c r="H103" s="12"/>
      <c r="I103" s="12"/>
      <c r="J103" s="22"/>
      <c r="K103" s="36">
        <f t="shared" si="12"/>
        <v>0</v>
      </c>
    </row>
    <row r="104" spans="1:11" x14ac:dyDescent="0.3">
      <c r="A104" s="19">
        <f>A101+0.01</f>
        <v>3.319999999999999</v>
      </c>
      <c r="B104" s="23" t="s">
        <v>90</v>
      </c>
      <c r="C104" s="11" t="s">
        <v>84</v>
      </c>
      <c r="D104" s="30">
        <v>3</v>
      </c>
      <c r="E104" s="30">
        <v>1</v>
      </c>
      <c r="F104" s="30">
        <f t="shared" si="13"/>
        <v>2</v>
      </c>
      <c r="G104" s="30"/>
      <c r="H104" s="12">
        <f t="shared" si="11"/>
        <v>2</v>
      </c>
      <c r="I104" s="12">
        <v>480000</v>
      </c>
      <c r="J104" s="26">
        <v>960000</v>
      </c>
      <c r="K104" s="36">
        <f t="shared" si="12"/>
        <v>1920000</v>
      </c>
    </row>
    <row r="105" spans="1:11" ht="36" customHeight="1" x14ac:dyDescent="0.3">
      <c r="A105" s="19">
        <f>A104+0.01</f>
        <v>3.3299999999999987</v>
      </c>
      <c r="B105" s="23" t="s">
        <v>91</v>
      </c>
      <c r="C105" s="11" t="s">
        <v>84</v>
      </c>
      <c r="D105" s="30">
        <v>3</v>
      </c>
      <c r="E105" s="30">
        <v>1</v>
      </c>
      <c r="F105" s="30">
        <f t="shared" si="13"/>
        <v>2</v>
      </c>
      <c r="G105" s="30"/>
      <c r="H105" s="12">
        <f t="shared" si="11"/>
        <v>2</v>
      </c>
      <c r="I105" s="12">
        <v>18000</v>
      </c>
      <c r="J105" s="26">
        <v>36000</v>
      </c>
      <c r="K105" s="36">
        <f t="shared" si="12"/>
        <v>72000</v>
      </c>
    </row>
    <row r="106" spans="1:11" x14ac:dyDescent="0.3">
      <c r="A106" s="19">
        <f>A105+0.01</f>
        <v>3.3399999999999985</v>
      </c>
      <c r="B106" s="23" t="s">
        <v>92</v>
      </c>
      <c r="C106" s="11" t="s">
        <v>84</v>
      </c>
      <c r="D106" s="30">
        <v>3</v>
      </c>
      <c r="E106" s="30">
        <v>0</v>
      </c>
      <c r="F106" s="30">
        <f t="shared" si="13"/>
        <v>3</v>
      </c>
      <c r="G106" s="30"/>
      <c r="H106" s="12">
        <f t="shared" si="11"/>
        <v>3</v>
      </c>
      <c r="I106" s="12">
        <v>150000</v>
      </c>
      <c r="J106" s="26">
        <v>300000</v>
      </c>
      <c r="K106" s="36">
        <f t="shared" si="12"/>
        <v>900000</v>
      </c>
    </row>
    <row r="107" spans="1:11" ht="34.5" customHeight="1" x14ac:dyDescent="0.3">
      <c r="A107" s="19">
        <f t="shared" ref="A107:A112" si="14">A106+0.01</f>
        <v>3.3499999999999983</v>
      </c>
      <c r="B107" s="23" t="s">
        <v>93</v>
      </c>
      <c r="C107" s="11" t="s">
        <v>94</v>
      </c>
      <c r="D107" s="82"/>
      <c r="E107" s="82">
        <v>0</v>
      </c>
      <c r="F107" s="30">
        <f t="shared" si="13"/>
        <v>0</v>
      </c>
      <c r="G107" s="82"/>
      <c r="H107" s="12"/>
      <c r="I107" s="12"/>
      <c r="J107" s="26"/>
      <c r="K107" s="36"/>
    </row>
    <row r="108" spans="1:11" ht="45" x14ac:dyDescent="0.3">
      <c r="A108" s="19">
        <f t="shared" si="14"/>
        <v>3.3599999999999981</v>
      </c>
      <c r="B108" s="23" t="s">
        <v>95</v>
      </c>
      <c r="C108" s="11" t="s">
        <v>37</v>
      </c>
      <c r="D108" s="30">
        <v>1300</v>
      </c>
      <c r="E108" s="30">
        <v>300</v>
      </c>
      <c r="F108" s="30">
        <f t="shared" si="13"/>
        <v>1000</v>
      </c>
      <c r="G108" s="30"/>
      <c r="H108" s="12">
        <f t="shared" si="11"/>
        <v>1000</v>
      </c>
      <c r="I108" s="12">
        <v>6000</v>
      </c>
      <c r="J108" s="26">
        <v>12000</v>
      </c>
      <c r="K108" s="36">
        <f t="shared" si="12"/>
        <v>12000000</v>
      </c>
    </row>
    <row r="109" spans="1:11" ht="36.75" customHeight="1" x14ac:dyDescent="0.3">
      <c r="A109" s="19">
        <f t="shared" si="14"/>
        <v>3.3699999999999979</v>
      </c>
      <c r="B109" s="23" t="s">
        <v>96</v>
      </c>
      <c r="C109" s="11" t="s">
        <v>37</v>
      </c>
      <c r="D109" s="30">
        <v>800</v>
      </c>
      <c r="E109" s="30">
        <v>120</v>
      </c>
      <c r="F109" s="30">
        <f t="shared" si="13"/>
        <v>680</v>
      </c>
      <c r="G109" s="30"/>
      <c r="H109" s="12">
        <f t="shared" si="11"/>
        <v>680</v>
      </c>
      <c r="I109" s="12">
        <v>6000</v>
      </c>
      <c r="J109" s="26">
        <v>12000</v>
      </c>
      <c r="K109" s="36">
        <f t="shared" si="12"/>
        <v>8160000</v>
      </c>
    </row>
    <row r="110" spans="1:11" ht="45" x14ac:dyDescent="0.3">
      <c r="A110" s="19">
        <f t="shared" si="14"/>
        <v>3.3799999999999977</v>
      </c>
      <c r="B110" s="23" t="s">
        <v>97</v>
      </c>
      <c r="C110" s="11" t="s">
        <v>84</v>
      </c>
      <c r="D110" s="30">
        <v>6</v>
      </c>
      <c r="E110" s="30">
        <v>0</v>
      </c>
      <c r="F110" s="30">
        <f t="shared" si="13"/>
        <v>6</v>
      </c>
      <c r="G110" s="30"/>
      <c r="H110" s="12">
        <f t="shared" si="11"/>
        <v>6</v>
      </c>
      <c r="I110" s="12">
        <v>58000</v>
      </c>
      <c r="J110" s="26">
        <v>116600</v>
      </c>
      <c r="K110" s="36">
        <f t="shared" si="12"/>
        <v>699600</v>
      </c>
    </row>
    <row r="111" spans="1:11" x14ac:dyDescent="0.3">
      <c r="A111" s="19">
        <f t="shared" si="14"/>
        <v>3.3899999999999975</v>
      </c>
      <c r="B111" s="23" t="s">
        <v>98</v>
      </c>
      <c r="C111" s="11" t="s">
        <v>84</v>
      </c>
      <c r="D111" s="30">
        <v>28</v>
      </c>
      <c r="E111" s="30">
        <v>0</v>
      </c>
      <c r="F111" s="30">
        <f t="shared" si="13"/>
        <v>28</v>
      </c>
      <c r="G111" s="30"/>
      <c r="H111" s="12">
        <f t="shared" si="11"/>
        <v>28</v>
      </c>
      <c r="I111" s="12">
        <v>30000</v>
      </c>
      <c r="J111" s="26">
        <v>60000</v>
      </c>
      <c r="K111" s="36">
        <f t="shared" si="12"/>
        <v>1680000</v>
      </c>
    </row>
    <row r="112" spans="1:11" s="232" customFormat="1" ht="36.75" customHeight="1" x14ac:dyDescent="0.3">
      <c r="A112" s="228">
        <f t="shared" si="14"/>
        <v>3.3999999999999972</v>
      </c>
      <c r="B112" s="229" t="s">
        <v>99</v>
      </c>
      <c r="C112" s="167" t="s">
        <v>94</v>
      </c>
      <c r="D112" s="167"/>
      <c r="E112" s="167">
        <v>0</v>
      </c>
      <c r="F112" s="230">
        <f t="shared" si="13"/>
        <v>0</v>
      </c>
      <c r="G112" s="167"/>
      <c r="H112" s="177"/>
      <c r="I112" s="177"/>
      <c r="J112" s="231"/>
      <c r="K112" s="227">
        <v>6000000</v>
      </c>
    </row>
    <row r="113" spans="1:11" ht="26.25" thickBot="1" x14ac:dyDescent="0.35">
      <c r="A113" s="64"/>
      <c r="B113" s="65"/>
      <c r="C113" s="59"/>
      <c r="D113" s="59"/>
      <c r="E113" s="59"/>
      <c r="F113" s="59"/>
      <c r="G113" s="59"/>
      <c r="H113" s="12"/>
      <c r="I113" s="47"/>
      <c r="J113" s="59"/>
      <c r="K113" s="67"/>
    </row>
    <row r="114" spans="1:11" s="3" customFormat="1" ht="36" customHeight="1" thickBot="1" x14ac:dyDescent="0.35">
      <c r="A114" s="66"/>
      <c r="B114" s="49" t="s">
        <v>80</v>
      </c>
      <c r="C114" s="50"/>
      <c r="D114" s="50"/>
      <c r="E114" s="50"/>
      <c r="F114" s="50"/>
      <c r="G114" s="50"/>
      <c r="H114" s="12"/>
      <c r="I114" s="50"/>
      <c r="J114" s="50"/>
      <c r="K114" s="68">
        <f>SUM(K88:K113)</f>
        <v>216904997</v>
      </c>
    </row>
    <row r="115" spans="1:11" ht="35.1" customHeight="1" x14ac:dyDescent="0.3">
      <c r="A115" s="19"/>
      <c r="B115" s="17" t="s">
        <v>81</v>
      </c>
      <c r="C115" s="11"/>
      <c r="D115" s="11"/>
      <c r="E115" s="11"/>
      <c r="F115" s="11"/>
      <c r="G115" s="11"/>
      <c r="H115" s="12"/>
      <c r="I115" s="11"/>
      <c r="J115" s="11"/>
      <c r="K115" s="37">
        <f>K114</f>
        <v>216904997</v>
      </c>
    </row>
    <row r="116" spans="1:11" ht="35.1" customHeight="1" x14ac:dyDescent="0.3">
      <c r="A116" s="18"/>
      <c r="B116" s="23"/>
      <c r="C116" s="11"/>
      <c r="D116" s="11"/>
      <c r="E116" s="11"/>
      <c r="F116" s="11"/>
      <c r="G116" s="11"/>
      <c r="H116" s="12"/>
      <c r="I116" s="11"/>
      <c r="J116" s="11"/>
      <c r="K116" s="37"/>
    </row>
    <row r="117" spans="1:11" ht="35.1" customHeight="1" x14ac:dyDescent="0.3">
      <c r="A117" s="18"/>
      <c r="B117" s="27" t="s">
        <v>100</v>
      </c>
      <c r="C117" s="11"/>
      <c r="D117" s="11"/>
      <c r="E117" s="11"/>
      <c r="F117" s="11"/>
      <c r="G117" s="11"/>
      <c r="H117" s="12"/>
      <c r="I117" s="11"/>
      <c r="J117" s="11"/>
      <c r="K117" s="37"/>
    </row>
    <row r="118" spans="1:11" ht="35.1" customHeight="1" x14ac:dyDescent="0.3">
      <c r="A118" s="18"/>
      <c r="B118" s="27"/>
      <c r="C118" s="11"/>
      <c r="D118" s="11"/>
      <c r="E118" s="11"/>
      <c r="F118" s="11"/>
      <c r="G118" s="11"/>
      <c r="H118" s="12"/>
      <c r="I118" s="11"/>
      <c r="J118" s="11"/>
      <c r="K118" s="37"/>
    </row>
    <row r="119" spans="1:11" ht="35.1" customHeight="1" x14ac:dyDescent="0.3">
      <c r="A119" s="19">
        <f>A112+0.01</f>
        <v>3.409999999999997</v>
      </c>
      <c r="B119" s="17" t="s">
        <v>101</v>
      </c>
      <c r="C119" s="11" t="s">
        <v>58</v>
      </c>
      <c r="D119" s="11">
        <v>8</v>
      </c>
      <c r="E119" s="11"/>
      <c r="F119" s="11">
        <f>D119-E119</f>
        <v>8</v>
      </c>
      <c r="G119" s="11"/>
      <c r="H119" s="12">
        <f t="shared" si="11"/>
        <v>8</v>
      </c>
      <c r="I119" s="12">
        <v>32500</v>
      </c>
      <c r="J119" s="12">
        <v>65000</v>
      </c>
      <c r="K119" s="36">
        <f t="shared" ref="K119:K150" si="15">H119*J119</f>
        <v>520000</v>
      </c>
    </row>
    <row r="120" spans="1:11" ht="35.1" customHeight="1" x14ac:dyDescent="0.3">
      <c r="A120" s="18">
        <f t="shared" ref="A120:A125" si="16">A119+0.01</f>
        <v>3.4199999999999968</v>
      </c>
      <c r="B120" s="17" t="s">
        <v>102</v>
      </c>
      <c r="C120" s="11" t="s">
        <v>58</v>
      </c>
      <c r="D120" s="11">
        <v>15</v>
      </c>
      <c r="E120" s="11"/>
      <c r="F120" s="11">
        <f t="shared" ref="F120:F124" si="17">D120-E120</f>
        <v>15</v>
      </c>
      <c r="G120" s="11"/>
      <c r="H120" s="12">
        <f t="shared" si="11"/>
        <v>15</v>
      </c>
      <c r="I120" s="12">
        <v>55000</v>
      </c>
      <c r="J120" s="12">
        <v>110000</v>
      </c>
      <c r="K120" s="36">
        <f t="shared" si="15"/>
        <v>1650000</v>
      </c>
    </row>
    <row r="121" spans="1:11" ht="35.1" customHeight="1" x14ac:dyDescent="0.3">
      <c r="A121" s="18">
        <f t="shared" si="16"/>
        <v>3.4299999999999966</v>
      </c>
      <c r="B121" s="17" t="s">
        <v>103</v>
      </c>
      <c r="C121" s="11" t="s">
        <v>5</v>
      </c>
      <c r="D121" s="11"/>
      <c r="E121" s="11"/>
      <c r="F121" s="11">
        <f t="shared" si="17"/>
        <v>0</v>
      </c>
      <c r="G121" s="11"/>
      <c r="H121" s="12"/>
      <c r="I121" s="12"/>
      <c r="J121" s="12"/>
      <c r="K121" s="36">
        <f t="shared" si="15"/>
        <v>0</v>
      </c>
    </row>
    <row r="122" spans="1:11" ht="35.1" customHeight="1" x14ac:dyDescent="0.3">
      <c r="A122" s="18">
        <f t="shared" si="16"/>
        <v>3.4399999999999964</v>
      </c>
      <c r="B122" s="17" t="s">
        <v>104</v>
      </c>
      <c r="C122" s="11" t="s">
        <v>58</v>
      </c>
      <c r="D122" s="11">
        <v>120</v>
      </c>
      <c r="E122" s="11"/>
      <c r="F122" s="11">
        <f t="shared" si="17"/>
        <v>120</v>
      </c>
      <c r="G122" s="11"/>
      <c r="H122" s="12">
        <f t="shared" si="11"/>
        <v>120</v>
      </c>
      <c r="I122" s="12">
        <v>6000</v>
      </c>
      <c r="J122" s="12">
        <v>18000</v>
      </c>
      <c r="K122" s="36">
        <f t="shared" si="15"/>
        <v>2160000</v>
      </c>
    </row>
    <row r="123" spans="1:11" ht="35.1" customHeight="1" x14ac:dyDescent="0.3">
      <c r="A123" s="18">
        <f t="shared" si="16"/>
        <v>3.4499999999999962</v>
      </c>
      <c r="B123" s="17" t="s">
        <v>105</v>
      </c>
      <c r="C123" s="11" t="s">
        <v>5</v>
      </c>
      <c r="D123" s="11"/>
      <c r="E123" s="11"/>
      <c r="F123" s="11">
        <f t="shared" si="17"/>
        <v>0</v>
      </c>
      <c r="G123" s="11"/>
      <c r="H123" s="12"/>
      <c r="I123" s="12"/>
      <c r="J123" s="12"/>
      <c r="K123" s="36">
        <f t="shared" si="15"/>
        <v>0</v>
      </c>
    </row>
    <row r="124" spans="1:11" ht="35.1" customHeight="1" x14ac:dyDescent="0.3">
      <c r="A124" s="18">
        <f t="shared" si="16"/>
        <v>3.459999999999996</v>
      </c>
      <c r="B124" s="17" t="s">
        <v>106</v>
      </c>
      <c r="C124" s="11" t="s">
        <v>58</v>
      </c>
      <c r="D124" s="11">
        <v>8</v>
      </c>
      <c r="E124" s="11"/>
      <c r="F124" s="11">
        <f t="shared" si="17"/>
        <v>8</v>
      </c>
      <c r="G124" s="11"/>
      <c r="H124" s="12">
        <f t="shared" si="11"/>
        <v>8</v>
      </c>
      <c r="I124" s="12">
        <v>70000</v>
      </c>
      <c r="J124" s="12">
        <v>140000</v>
      </c>
      <c r="K124" s="36">
        <f t="shared" si="15"/>
        <v>1120000</v>
      </c>
    </row>
    <row r="125" spans="1:11" ht="35.1" customHeight="1" x14ac:dyDescent="0.3">
      <c r="A125" s="18">
        <f t="shared" si="16"/>
        <v>3.4699999999999958</v>
      </c>
      <c r="B125" s="17" t="s">
        <v>107</v>
      </c>
      <c r="C125" s="11" t="s">
        <v>5</v>
      </c>
      <c r="D125" s="11"/>
      <c r="E125" s="11"/>
      <c r="F125" s="11"/>
      <c r="G125" s="11" t="s">
        <v>5</v>
      </c>
      <c r="H125" s="12" t="s">
        <v>5</v>
      </c>
      <c r="I125" s="12">
        <v>600000</v>
      </c>
      <c r="J125" s="12">
        <v>600000</v>
      </c>
      <c r="K125" s="12">
        <v>600000</v>
      </c>
    </row>
    <row r="126" spans="1:11" ht="35.1" customHeight="1" x14ac:dyDescent="0.3">
      <c r="A126" s="18">
        <f>A125+0.01</f>
        <v>3.4799999999999955</v>
      </c>
      <c r="B126" s="17" t="s">
        <v>108</v>
      </c>
      <c r="C126" s="11" t="s">
        <v>5</v>
      </c>
      <c r="D126" s="11"/>
      <c r="E126" s="11"/>
      <c r="F126" s="11"/>
      <c r="G126" s="11" t="s">
        <v>5</v>
      </c>
      <c r="H126" s="12" t="s">
        <v>5</v>
      </c>
      <c r="I126" s="12">
        <v>120000</v>
      </c>
      <c r="J126" s="12">
        <v>120000</v>
      </c>
      <c r="K126" s="12">
        <v>120000</v>
      </c>
    </row>
    <row r="127" spans="1:11" ht="35.1" customHeight="1" x14ac:dyDescent="0.3">
      <c r="A127" s="18"/>
      <c r="B127" s="17"/>
      <c r="C127" s="11"/>
      <c r="D127" s="11"/>
      <c r="E127" s="11"/>
      <c r="F127" s="11"/>
      <c r="G127" s="11"/>
      <c r="H127" s="12"/>
      <c r="I127" s="12"/>
      <c r="J127" s="12"/>
      <c r="K127" s="36"/>
    </row>
    <row r="128" spans="1:11" ht="35.1" customHeight="1" x14ac:dyDescent="0.3">
      <c r="A128" s="18"/>
      <c r="B128" s="21" t="s">
        <v>42</v>
      </c>
      <c r="C128" s="11"/>
      <c r="D128" s="11"/>
      <c r="E128" s="11"/>
      <c r="F128" s="11"/>
      <c r="G128" s="11"/>
      <c r="H128" s="12"/>
      <c r="I128" s="12"/>
      <c r="J128" s="12"/>
      <c r="K128" s="36"/>
    </row>
    <row r="129" spans="1:256" ht="35.1" customHeight="1" x14ac:dyDescent="0.3">
      <c r="A129" s="18" t="s">
        <v>214</v>
      </c>
      <c r="B129" s="21" t="s">
        <v>213</v>
      </c>
      <c r="C129" s="11"/>
      <c r="D129" s="11"/>
      <c r="E129" s="11"/>
      <c r="F129" s="11"/>
      <c r="G129" s="11"/>
      <c r="H129" s="12"/>
      <c r="I129" s="12"/>
      <c r="J129" s="12"/>
      <c r="K129" s="36"/>
    </row>
    <row r="130" spans="1:256" ht="35.1" customHeight="1" x14ac:dyDescent="0.3">
      <c r="A130" s="18" t="s">
        <v>215</v>
      </c>
      <c r="B130" s="17" t="s">
        <v>109</v>
      </c>
      <c r="C130" s="11" t="s">
        <v>58</v>
      </c>
      <c r="D130" s="11"/>
      <c r="E130" s="11"/>
      <c r="F130" s="11"/>
      <c r="G130" s="11">
        <v>2</v>
      </c>
      <c r="H130" s="12">
        <f t="shared" si="11"/>
        <v>2</v>
      </c>
      <c r="I130" s="12"/>
      <c r="J130" s="12">
        <v>28000000</v>
      </c>
      <c r="K130" s="36">
        <f t="shared" si="15"/>
        <v>56000000</v>
      </c>
    </row>
    <row r="131" spans="1:256" ht="35.1" customHeight="1" x14ac:dyDescent="0.3">
      <c r="A131" s="18" t="s">
        <v>216</v>
      </c>
      <c r="B131" s="17" t="s">
        <v>110</v>
      </c>
      <c r="C131" s="11" t="s">
        <v>37</v>
      </c>
      <c r="D131" s="11"/>
      <c r="E131" s="11"/>
      <c r="F131" s="11"/>
      <c r="G131" s="11">
        <v>60</v>
      </c>
      <c r="H131" s="12">
        <f t="shared" si="11"/>
        <v>60</v>
      </c>
      <c r="I131" s="12"/>
      <c r="J131" s="12">
        <v>62000</v>
      </c>
      <c r="K131" s="36">
        <f t="shared" si="15"/>
        <v>3720000</v>
      </c>
    </row>
    <row r="132" spans="1:256" ht="35.1" customHeight="1" x14ac:dyDescent="0.3">
      <c r="A132" s="18" t="s">
        <v>217</v>
      </c>
      <c r="B132" s="17" t="s">
        <v>111</v>
      </c>
      <c r="C132" s="11" t="s">
        <v>37</v>
      </c>
      <c r="D132" s="11"/>
      <c r="E132" s="11"/>
      <c r="F132" s="11"/>
      <c r="G132" s="11">
        <v>20</v>
      </c>
      <c r="H132" s="12">
        <f t="shared" si="11"/>
        <v>20</v>
      </c>
      <c r="I132" s="12"/>
      <c r="J132" s="12">
        <v>5000</v>
      </c>
      <c r="K132" s="36">
        <f t="shared" si="15"/>
        <v>100000</v>
      </c>
    </row>
    <row r="133" spans="1:256" ht="35.1" customHeight="1" x14ac:dyDescent="0.3">
      <c r="A133" s="18" t="s">
        <v>218</v>
      </c>
      <c r="B133" s="17" t="s">
        <v>112</v>
      </c>
      <c r="C133" s="11" t="s">
        <v>37</v>
      </c>
      <c r="D133" s="11"/>
      <c r="E133" s="11"/>
      <c r="F133" s="11"/>
      <c r="G133" s="11">
        <v>56</v>
      </c>
      <c r="H133" s="12">
        <f t="shared" si="11"/>
        <v>56</v>
      </c>
      <c r="I133" s="12"/>
      <c r="J133" s="12">
        <v>500000</v>
      </c>
      <c r="K133" s="36">
        <f t="shared" si="15"/>
        <v>28000000</v>
      </c>
    </row>
    <row r="134" spans="1:256" ht="35.1" customHeight="1" x14ac:dyDescent="0.3">
      <c r="A134" s="18" t="s">
        <v>219</v>
      </c>
      <c r="B134" s="17" t="s">
        <v>113</v>
      </c>
      <c r="C134" s="11" t="s">
        <v>37</v>
      </c>
      <c r="D134" s="11"/>
      <c r="E134" s="11"/>
      <c r="F134" s="11"/>
      <c r="G134" s="11">
        <v>60</v>
      </c>
      <c r="H134" s="12">
        <f t="shared" si="11"/>
        <v>60</v>
      </c>
      <c r="I134" s="12"/>
      <c r="J134" s="12">
        <v>30000</v>
      </c>
      <c r="K134" s="36">
        <f t="shared" si="15"/>
        <v>1800000</v>
      </c>
    </row>
    <row r="135" spans="1:256" ht="45" x14ac:dyDescent="0.3">
      <c r="A135" s="18" t="s">
        <v>220</v>
      </c>
      <c r="B135" s="17" t="s">
        <v>114</v>
      </c>
      <c r="C135" s="11" t="s">
        <v>115</v>
      </c>
      <c r="D135" s="11"/>
      <c r="E135" s="11"/>
      <c r="F135" s="11"/>
      <c r="G135" s="11">
        <v>3</v>
      </c>
      <c r="H135" s="12">
        <f t="shared" si="11"/>
        <v>3</v>
      </c>
      <c r="I135" s="12"/>
      <c r="J135" s="12">
        <v>32680000</v>
      </c>
      <c r="K135" s="36">
        <f t="shared" si="15"/>
        <v>98040000</v>
      </c>
    </row>
    <row r="136" spans="1:256" ht="54" x14ac:dyDescent="0.3">
      <c r="A136" s="18" t="s">
        <v>221</v>
      </c>
      <c r="B136" s="23" t="s">
        <v>173</v>
      </c>
      <c r="C136" s="11" t="s">
        <v>67</v>
      </c>
      <c r="D136" s="11"/>
      <c r="E136" s="11"/>
      <c r="F136" s="11"/>
      <c r="G136" s="11">
        <v>900</v>
      </c>
      <c r="H136" s="12">
        <f t="shared" si="11"/>
        <v>900</v>
      </c>
      <c r="I136" s="12"/>
      <c r="J136" s="12">
        <v>110000</v>
      </c>
      <c r="K136" s="36">
        <f t="shared" si="15"/>
        <v>99000000</v>
      </c>
    </row>
    <row r="137" spans="1:256" ht="45" x14ac:dyDescent="0.3">
      <c r="A137" s="18" t="s">
        <v>222</v>
      </c>
      <c r="B137" s="23" t="s">
        <v>116</v>
      </c>
      <c r="C137" s="11" t="s">
        <v>115</v>
      </c>
      <c r="D137" s="11"/>
      <c r="E137" s="11"/>
      <c r="F137" s="11"/>
      <c r="G137" s="11">
        <v>1</v>
      </c>
      <c r="H137" s="12">
        <f t="shared" si="11"/>
        <v>1</v>
      </c>
      <c r="I137" s="12"/>
      <c r="J137" s="12">
        <v>400000</v>
      </c>
      <c r="K137" s="36">
        <f t="shared" si="15"/>
        <v>400000</v>
      </c>
    </row>
    <row r="138" spans="1:256" s="188" customFormat="1" ht="24" customHeight="1" x14ac:dyDescent="0.3">
      <c r="A138" s="219" t="s">
        <v>222</v>
      </c>
      <c r="B138" s="194" t="s">
        <v>253</v>
      </c>
      <c r="C138" s="184" t="s">
        <v>115</v>
      </c>
      <c r="D138" s="184"/>
      <c r="E138" s="184"/>
      <c r="F138" s="184"/>
      <c r="G138" s="184">
        <v>3</v>
      </c>
      <c r="H138" s="185">
        <v>3</v>
      </c>
      <c r="I138" s="185"/>
      <c r="J138" s="185">
        <v>600000</v>
      </c>
      <c r="K138" s="186">
        <v>1800000</v>
      </c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  <c r="AA138" s="187"/>
      <c r="AB138" s="187"/>
      <c r="AC138" s="187"/>
      <c r="AD138" s="187"/>
      <c r="AE138" s="187"/>
      <c r="AF138" s="187"/>
      <c r="AG138" s="187"/>
      <c r="AH138" s="187"/>
      <c r="AI138" s="187"/>
      <c r="AJ138" s="187"/>
      <c r="AK138" s="187"/>
      <c r="AL138" s="187"/>
      <c r="AM138" s="187"/>
      <c r="AN138" s="187"/>
      <c r="AO138" s="187"/>
      <c r="AP138" s="187"/>
      <c r="AQ138" s="187"/>
      <c r="AR138" s="187"/>
      <c r="AS138" s="187"/>
      <c r="AT138" s="187"/>
      <c r="AU138" s="187"/>
      <c r="AV138" s="187"/>
      <c r="AW138" s="187"/>
      <c r="AX138" s="187"/>
      <c r="AY138" s="187"/>
      <c r="AZ138" s="187"/>
      <c r="BA138" s="187"/>
      <c r="BB138" s="187"/>
      <c r="BC138" s="187"/>
      <c r="BD138" s="187"/>
      <c r="BE138" s="187"/>
      <c r="BF138" s="187"/>
      <c r="BG138" s="187"/>
      <c r="BH138" s="187"/>
      <c r="BI138" s="187"/>
      <c r="BJ138" s="187"/>
      <c r="BK138" s="187"/>
      <c r="BL138" s="187"/>
      <c r="BM138" s="187"/>
      <c r="BN138" s="187"/>
      <c r="BO138" s="187"/>
      <c r="BP138" s="187"/>
      <c r="BQ138" s="187"/>
      <c r="BR138" s="187"/>
      <c r="BS138" s="187"/>
      <c r="BT138" s="187"/>
      <c r="BU138" s="187"/>
      <c r="BV138" s="187"/>
      <c r="BW138" s="187"/>
      <c r="BX138" s="187"/>
      <c r="BY138" s="187"/>
      <c r="BZ138" s="187"/>
      <c r="CA138" s="187"/>
      <c r="CB138" s="187"/>
      <c r="CC138" s="187"/>
      <c r="CD138" s="187"/>
      <c r="CE138" s="187"/>
      <c r="CF138" s="187"/>
      <c r="CG138" s="187"/>
      <c r="CH138" s="187"/>
      <c r="CI138" s="187"/>
      <c r="CJ138" s="187"/>
      <c r="CK138" s="187"/>
      <c r="CL138" s="187"/>
      <c r="CM138" s="187"/>
      <c r="CN138" s="187"/>
      <c r="CO138" s="187"/>
      <c r="CP138" s="187"/>
      <c r="CQ138" s="187"/>
      <c r="CR138" s="187"/>
      <c r="CS138" s="187"/>
      <c r="CT138" s="187"/>
      <c r="CU138" s="187"/>
      <c r="CV138" s="187"/>
      <c r="CW138" s="187"/>
      <c r="CX138" s="187"/>
      <c r="CY138" s="187"/>
      <c r="CZ138" s="187"/>
      <c r="DA138" s="187"/>
      <c r="DB138" s="187"/>
      <c r="DC138" s="187"/>
      <c r="DD138" s="187"/>
      <c r="DE138" s="187"/>
      <c r="DF138" s="187"/>
      <c r="DG138" s="187"/>
      <c r="DH138" s="187"/>
      <c r="DI138" s="187"/>
      <c r="DJ138" s="187"/>
      <c r="DK138" s="187"/>
      <c r="DL138" s="187"/>
      <c r="DM138" s="187"/>
      <c r="DN138" s="187"/>
      <c r="DO138" s="187"/>
      <c r="DP138" s="187"/>
      <c r="DQ138" s="187"/>
      <c r="DR138" s="187"/>
      <c r="DS138" s="187"/>
      <c r="DT138" s="187"/>
      <c r="DU138" s="187"/>
      <c r="DV138" s="187"/>
      <c r="DW138" s="187"/>
      <c r="DX138" s="187"/>
      <c r="DY138" s="187"/>
      <c r="DZ138" s="187"/>
      <c r="EA138" s="187"/>
      <c r="EB138" s="187"/>
      <c r="EC138" s="187"/>
      <c r="ED138" s="187"/>
      <c r="EE138" s="187"/>
      <c r="EF138" s="187"/>
      <c r="EG138" s="187"/>
      <c r="EH138" s="187"/>
      <c r="EI138" s="187"/>
      <c r="EJ138" s="187"/>
      <c r="EK138" s="187"/>
      <c r="EL138" s="187"/>
      <c r="EM138" s="187"/>
      <c r="EN138" s="187"/>
      <c r="EO138" s="187"/>
      <c r="EP138" s="187"/>
      <c r="EQ138" s="187"/>
      <c r="ER138" s="187"/>
      <c r="ES138" s="187"/>
      <c r="ET138" s="187"/>
      <c r="EU138" s="187"/>
      <c r="EV138" s="187"/>
      <c r="EW138" s="187"/>
      <c r="EX138" s="187"/>
      <c r="EY138" s="187"/>
      <c r="EZ138" s="187"/>
      <c r="FA138" s="187"/>
      <c r="FB138" s="187"/>
      <c r="FC138" s="187"/>
      <c r="FD138" s="187"/>
      <c r="FE138" s="187"/>
      <c r="FF138" s="187"/>
      <c r="FG138" s="187"/>
      <c r="FH138" s="187"/>
      <c r="FI138" s="187"/>
      <c r="FJ138" s="187"/>
      <c r="FK138" s="187"/>
      <c r="FL138" s="187"/>
      <c r="FM138" s="187"/>
      <c r="FN138" s="187"/>
      <c r="FO138" s="187"/>
      <c r="FP138" s="187"/>
      <c r="FQ138" s="187"/>
      <c r="FR138" s="187"/>
      <c r="FS138" s="187"/>
      <c r="FT138" s="187"/>
      <c r="FU138" s="187"/>
      <c r="FV138" s="187"/>
      <c r="FW138" s="187"/>
      <c r="FX138" s="187"/>
      <c r="FY138" s="187"/>
      <c r="FZ138" s="187"/>
      <c r="GA138" s="187"/>
      <c r="GB138" s="187"/>
      <c r="GC138" s="187"/>
      <c r="GD138" s="187"/>
      <c r="GE138" s="187"/>
      <c r="GF138" s="187"/>
      <c r="GG138" s="187"/>
      <c r="GH138" s="187"/>
      <c r="GI138" s="187"/>
      <c r="GJ138" s="187"/>
      <c r="GK138" s="187"/>
      <c r="GL138" s="187"/>
      <c r="GM138" s="187"/>
      <c r="GN138" s="187"/>
      <c r="GO138" s="187"/>
      <c r="GP138" s="187"/>
      <c r="GQ138" s="187"/>
      <c r="GR138" s="187"/>
      <c r="GS138" s="187"/>
      <c r="GT138" s="187"/>
      <c r="GU138" s="187"/>
      <c r="GV138" s="187"/>
      <c r="GW138" s="187"/>
      <c r="GX138" s="187"/>
      <c r="GY138" s="187"/>
      <c r="GZ138" s="187"/>
      <c r="HA138" s="187"/>
      <c r="HB138" s="187"/>
      <c r="HC138" s="187"/>
      <c r="HD138" s="187"/>
      <c r="HE138" s="187"/>
      <c r="HF138" s="187"/>
      <c r="HG138" s="187"/>
      <c r="HH138" s="187"/>
      <c r="HI138" s="187"/>
      <c r="HJ138" s="187"/>
      <c r="HK138" s="187"/>
      <c r="HL138" s="187"/>
      <c r="HM138" s="187"/>
      <c r="HN138" s="187"/>
      <c r="HO138" s="187"/>
      <c r="HP138" s="187"/>
      <c r="HQ138" s="187"/>
      <c r="HR138" s="187"/>
      <c r="HS138" s="187"/>
      <c r="HT138" s="187"/>
      <c r="HU138" s="187"/>
      <c r="HV138" s="187"/>
      <c r="HW138" s="187"/>
      <c r="HX138" s="187"/>
      <c r="HY138" s="187"/>
      <c r="HZ138" s="187"/>
      <c r="IA138" s="187"/>
      <c r="IB138" s="187"/>
      <c r="IC138" s="187"/>
      <c r="ID138" s="187"/>
      <c r="IE138" s="187"/>
      <c r="IF138" s="187"/>
      <c r="IG138" s="187"/>
      <c r="IH138" s="187"/>
      <c r="II138" s="187"/>
      <c r="IJ138" s="187"/>
      <c r="IK138" s="187"/>
      <c r="IL138" s="187"/>
      <c r="IM138" s="187"/>
      <c r="IN138" s="187"/>
      <c r="IO138" s="187"/>
      <c r="IP138" s="187"/>
      <c r="IQ138" s="187"/>
      <c r="IR138" s="187"/>
      <c r="IS138" s="187"/>
      <c r="IT138" s="187"/>
      <c r="IU138" s="187"/>
      <c r="IV138" s="187"/>
    </row>
    <row r="139" spans="1:256" s="232" customFormat="1" x14ac:dyDescent="0.3">
      <c r="A139" s="233" t="s">
        <v>223</v>
      </c>
      <c r="B139" s="229" t="s">
        <v>259</v>
      </c>
      <c r="C139" s="167" t="s">
        <v>5</v>
      </c>
      <c r="D139" s="167"/>
      <c r="E139" s="167"/>
      <c r="F139" s="167"/>
      <c r="G139" s="167"/>
      <c r="H139" s="167" t="s">
        <v>5</v>
      </c>
      <c r="I139" s="177"/>
      <c r="J139" s="177">
        <v>5000000</v>
      </c>
      <c r="K139" s="177">
        <v>5000000</v>
      </c>
    </row>
    <row r="140" spans="1:256" s="232" customFormat="1" ht="45" x14ac:dyDescent="0.3">
      <c r="A140" s="233" t="s">
        <v>224</v>
      </c>
      <c r="B140" s="234" t="s">
        <v>260</v>
      </c>
      <c r="C140" s="167" t="s">
        <v>37</v>
      </c>
      <c r="D140" s="167"/>
      <c r="E140" s="167"/>
      <c r="F140" s="167"/>
      <c r="G140" s="167">
        <v>200</v>
      </c>
      <c r="H140" s="177">
        <f>F140+G140</f>
        <v>200</v>
      </c>
      <c r="I140" s="177"/>
      <c r="J140" s="177">
        <v>110000</v>
      </c>
      <c r="K140" s="227">
        <f t="shared" si="15"/>
        <v>22000000</v>
      </c>
    </row>
    <row r="141" spans="1:256" ht="57.75" customHeight="1" x14ac:dyDescent="0.3">
      <c r="A141" s="18" t="s">
        <v>225</v>
      </c>
      <c r="B141" s="23" t="s">
        <v>117</v>
      </c>
      <c r="C141" s="11"/>
      <c r="D141" s="11"/>
      <c r="E141" s="11"/>
      <c r="F141" s="11"/>
      <c r="G141" s="11">
        <v>2</v>
      </c>
      <c r="H141" s="12">
        <v>2</v>
      </c>
      <c r="I141" s="12"/>
      <c r="J141" s="12">
        <v>800000</v>
      </c>
      <c r="K141" s="36">
        <f t="shared" si="15"/>
        <v>1600000</v>
      </c>
    </row>
    <row r="142" spans="1:256" s="188" customFormat="1" ht="35.1" customHeight="1" x14ac:dyDescent="0.3">
      <c r="A142" s="219" t="s">
        <v>226</v>
      </c>
      <c r="B142" s="194" t="s">
        <v>254</v>
      </c>
      <c r="C142" s="184"/>
      <c r="D142" s="184"/>
      <c r="E142" s="184"/>
      <c r="F142" s="184"/>
      <c r="G142" s="184">
        <v>1</v>
      </c>
      <c r="H142" s="185">
        <v>1</v>
      </c>
      <c r="I142" s="185"/>
      <c r="J142" s="185">
        <v>600000</v>
      </c>
      <c r="K142" s="186">
        <v>600000</v>
      </c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  <c r="AA142" s="187"/>
      <c r="AB142" s="187"/>
      <c r="AC142" s="187"/>
      <c r="AD142" s="187"/>
      <c r="AE142" s="187"/>
      <c r="AF142" s="187"/>
      <c r="AG142" s="187"/>
      <c r="AH142" s="187"/>
      <c r="AI142" s="187"/>
      <c r="AJ142" s="187"/>
      <c r="AK142" s="187"/>
      <c r="AL142" s="187"/>
      <c r="AM142" s="187"/>
      <c r="AN142" s="187"/>
      <c r="AO142" s="187"/>
      <c r="AP142" s="187"/>
      <c r="AQ142" s="187"/>
      <c r="AR142" s="187"/>
      <c r="AS142" s="187"/>
      <c r="AT142" s="187"/>
      <c r="AU142" s="187"/>
      <c r="AV142" s="187"/>
      <c r="AW142" s="187"/>
      <c r="AX142" s="187"/>
      <c r="AY142" s="187"/>
      <c r="AZ142" s="187"/>
      <c r="BA142" s="187"/>
      <c r="BB142" s="187"/>
      <c r="BC142" s="187"/>
      <c r="BD142" s="187"/>
      <c r="BE142" s="187"/>
      <c r="BF142" s="187"/>
      <c r="BG142" s="187"/>
      <c r="BH142" s="187"/>
      <c r="BI142" s="187"/>
      <c r="BJ142" s="187"/>
      <c r="BK142" s="187"/>
      <c r="BL142" s="187"/>
      <c r="BM142" s="187"/>
      <c r="BN142" s="187"/>
      <c r="BO142" s="187"/>
      <c r="BP142" s="187"/>
      <c r="BQ142" s="187"/>
      <c r="BR142" s="187"/>
      <c r="BS142" s="187"/>
      <c r="BT142" s="187"/>
      <c r="BU142" s="187"/>
      <c r="BV142" s="187"/>
      <c r="BW142" s="187"/>
      <c r="BX142" s="187"/>
      <c r="BY142" s="187"/>
      <c r="BZ142" s="187"/>
      <c r="CA142" s="187"/>
      <c r="CB142" s="187"/>
      <c r="CC142" s="187"/>
      <c r="CD142" s="187"/>
      <c r="CE142" s="187"/>
      <c r="CF142" s="187"/>
      <c r="CG142" s="187"/>
      <c r="CH142" s="187"/>
      <c r="CI142" s="187"/>
      <c r="CJ142" s="187"/>
      <c r="CK142" s="187"/>
      <c r="CL142" s="187"/>
      <c r="CM142" s="187"/>
      <c r="CN142" s="187"/>
      <c r="CO142" s="187"/>
      <c r="CP142" s="187"/>
      <c r="CQ142" s="187"/>
      <c r="CR142" s="187"/>
      <c r="CS142" s="187"/>
      <c r="CT142" s="187"/>
      <c r="CU142" s="187"/>
      <c r="CV142" s="187"/>
      <c r="CW142" s="187"/>
      <c r="CX142" s="187"/>
      <c r="CY142" s="187"/>
      <c r="CZ142" s="187"/>
      <c r="DA142" s="187"/>
      <c r="DB142" s="187"/>
      <c r="DC142" s="187"/>
      <c r="DD142" s="187"/>
      <c r="DE142" s="187"/>
      <c r="DF142" s="187"/>
      <c r="DG142" s="187"/>
      <c r="DH142" s="187"/>
      <c r="DI142" s="187"/>
      <c r="DJ142" s="187"/>
      <c r="DK142" s="187"/>
      <c r="DL142" s="187"/>
      <c r="DM142" s="187"/>
      <c r="DN142" s="187"/>
      <c r="DO142" s="187"/>
      <c r="DP142" s="187"/>
      <c r="DQ142" s="187"/>
      <c r="DR142" s="187"/>
      <c r="DS142" s="187"/>
      <c r="DT142" s="187"/>
      <c r="DU142" s="187"/>
      <c r="DV142" s="187"/>
      <c r="DW142" s="187"/>
      <c r="DX142" s="187"/>
      <c r="DY142" s="187"/>
      <c r="DZ142" s="187"/>
      <c r="EA142" s="187"/>
      <c r="EB142" s="187"/>
      <c r="EC142" s="187"/>
      <c r="ED142" s="187"/>
      <c r="EE142" s="187"/>
      <c r="EF142" s="187"/>
      <c r="EG142" s="187"/>
      <c r="EH142" s="187"/>
      <c r="EI142" s="187"/>
      <c r="EJ142" s="187"/>
      <c r="EK142" s="187"/>
      <c r="EL142" s="187"/>
      <c r="EM142" s="187"/>
      <c r="EN142" s="187"/>
      <c r="EO142" s="187"/>
      <c r="EP142" s="187"/>
      <c r="EQ142" s="187"/>
      <c r="ER142" s="187"/>
      <c r="ES142" s="187"/>
      <c r="ET142" s="187"/>
      <c r="EU142" s="187"/>
      <c r="EV142" s="187"/>
      <c r="EW142" s="187"/>
      <c r="EX142" s="187"/>
      <c r="EY142" s="187"/>
      <c r="EZ142" s="187"/>
      <c r="FA142" s="187"/>
      <c r="FB142" s="187"/>
      <c r="FC142" s="187"/>
      <c r="FD142" s="187"/>
      <c r="FE142" s="187"/>
      <c r="FF142" s="187"/>
      <c r="FG142" s="187"/>
      <c r="FH142" s="187"/>
      <c r="FI142" s="187"/>
      <c r="FJ142" s="187"/>
      <c r="FK142" s="187"/>
      <c r="FL142" s="187"/>
      <c r="FM142" s="187"/>
      <c r="FN142" s="187"/>
      <c r="FO142" s="187"/>
      <c r="FP142" s="187"/>
      <c r="FQ142" s="187"/>
      <c r="FR142" s="187"/>
      <c r="FS142" s="187"/>
      <c r="FT142" s="187"/>
      <c r="FU142" s="187"/>
      <c r="FV142" s="187"/>
      <c r="FW142" s="187"/>
      <c r="FX142" s="187"/>
      <c r="FY142" s="187"/>
      <c r="FZ142" s="187"/>
      <c r="GA142" s="187"/>
      <c r="GB142" s="187"/>
      <c r="GC142" s="187"/>
      <c r="GD142" s="187"/>
      <c r="GE142" s="187"/>
      <c r="GF142" s="187"/>
      <c r="GG142" s="187"/>
      <c r="GH142" s="187"/>
      <c r="GI142" s="187"/>
      <c r="GJ142" s="187"/>
      <c r="GK142" s="187"/>
      <c r="GL142" s="187"/>
      <c r="GM142" s="187"/>
      <c r="GN142" s="187"/>
      <c r="GO142" s="187"/>
      <c r="GP142" s="187"/>
      <c r="GQ142" s="187"/>
      <c r="GR142" s="187"/>
      <c r="GS142" s="187"/>
      <c r="GT142" s="187"/>
      <c r="GU142" s="187"/>
      <c r="GV142" s="187"/>
      <c r="GW142" s="187"/>
      <c r="GX142" s="187"/>
      <c r="GY142" s="187"/>
      <c r="GZ142" s="187"/>
      <c r="HA142" s="187"/>
      <c r="HB142" s="187"/>
      <c r="HC142" s="187"/>
      <c r="HD142" s="187"/>
      <c r="HE142" s="187"/>
      <c r="HF142" s="187"/>
      <c r="HG142" s="187"/>
      <c r="HH142" s="187"/>
      <c r="HI142" s="187"/>
      <c r="HJ142" s="187"/>
      <c r="HK142" s="187"/>
      <c r="HL142" s="187"/>
      <c r="HM142" s="187"/>
      <c r="HN142" s="187"/>
      <c r="HO142" s="187"/>
      <c r="HP142" s="187"/>
      <c r="HQ142" s="187"/>
      <c r="HR142" s="187"/>
      <c r="HS142" s="187"/>
      <c r="HT142" s="187"/>
      <c r="HU142" s="187"/>
      <c r="HV142" s="187"/>
      <c r="HW142" s="187"/>
      <c r="HX142" s="187"/>
      <c r="HY142" s="187"/>
      <c r="HZ142" s="187"/>
      <c r="IA142" s="187"/>
      <c r="IB142" s="187"/>
      <c r="IC142" s="187"/>
      <c r="ID142" s="187"/>
      <c r="IE142" s="187"/>
      <c r="IF142" s="187"/>
      <c r="IG142" s="187"/>
      <c r="IH142" s="187"/>
      <c r="II142" s="187"/>
      <c r="IJ142" s="187"/>
      <c r="IK142" s="187"/>
      <c r="IL142" s="187"/>
      <c r="IM142" s="187"/>
      <c r="IN142" s="187"/>
      <c r="IO142" s="187"/>
      <c r="IP142" s="187"/>
      <c r="IQ142" s="187"/>
      <c r="IR142" s="187"/>
      <c r="IS142" s="187"/>
      <c r="IT142" s="187"/>
      <c r="IU142" s="187"/>
      <c r="IV142" s="187"/>
    </row>
    <row r="143" spans="1:256" s="188" customFormat="1" ht="35.1" customHeight="1" x14ac:dyDescent="0.3">
      <c r="A143" s="219" t="s">
        <v>227</v>
      </c>
      <c r="B143" s="194" t="s">
        <v>255</v>
      </c>
      <c r="C143" s="184" t="s">
        <v>58</v>
      </c>
      <c r="D143" s="184"/>
      <c r="E143" s="184"/>
      <c r="F143" s="184"/>
      <c r="G143" s="184">
        <v>1</v>
      </c>
      <c r="H143" s="185">
        <v>1</v>
      </c>
      <c r="I143" s="185"/>
      <c r="J143" s="185">
        <v>600000</v>
      </c>
      <c r="K143" s="186">
        <f t="shared" ref="K143" si="18">H143*J143</f>
        <v>600000</v>
      </c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  <c r="AA143" s="187"/>
      <c r="AB143" s="187"/>
      <c r="AC143" s="187"/>
      <c r="AD143" s="187"/>
      <c r="AE143" s="187"/>
      <c r="AF143" s="187"/>
      <c r="AG143" s="187"/>
      <c r="AH143" s="187"/>
      <c r="AI143" s="187"/>
      <c r="AJ143" s="187"/>
      <c r="AK143" s="187"/>
      <c r="AL143" s="187"/>
      <c r="AM143" s="187"/>
      <c r="AN143" s="187"/>
      <c r="AO143" s="187"/>
      <c r="AP143" s="187"/>
      <c r="AQ143" s="187"/>
      <c r="AR143" s="187"/>
      <c r="AS143" s="187"/>
      <c r="AT143" s="187"/>
      <c r="AU143" s="187"/>
      <c r="AV143" s="187"/>
      <c r="AW143" s="187"/>
      <c r="AX143" s="187"/>
      <c r="AY143" s="187"/>
      <c r="AZ143" s="187"/>
      <c r="BA143" s="187"/>
      <c r="BB143" s="187"/>
      <c r="BC143" s="187"/>
      <c r="BD143" s="187"/>
      <c r="BE143" s="187"/>
      <c r="BF143" s="187"/>
      <c r="BG143" s="187"/>
      <c r="BH143" s="187"/>
      <c r="BI143" s="187"/>
      <c r="BJ143" s="187"/>
      <c r="BK143" s="187"/>
      <c r="BL143" s="187"/>
      <c r="BM143" s="187"/>
      <c r="BN143" s="187"/>
      <c r="BO143" s="187"/>
      <c r="BP143" s="187"/>
      <c r="BQ143" s="187"/>
      <c r="BR143" s="187"/>
      <c r="BS143" s="187"/>
      <c r="BT143" s="187"/>
      <c r="BU143" s="187"/>
      <c r="BV143" s="187"/>
      <c r="BW143" s="187"/>
      <c r="BX143" s="187"/>
      <c r="BY143" s="187"/>
      <c r="BZ143" s="187"/>
      <c r="CA143" s="187"/>
      <c r="CB143" s="187"/>
      <c r="CC143" s="187"/>
      <c r="CD143" s="187"/>
      <c r="CE143" s="187"/>
      <c r="CF143" s="187"/>
      <c r="CG143" s="187"/>
      <c r="CH143" s="187"/>
      <c r="CI143" s="187"/>
      <c r="CJ143" s="187"/>
      <c r="CK143" s="187"/>
      <c r="CL143" s="187"/>
      <c r="CM143" s="187"/>
      <c r="CN143" s="187"/>
      <c r="CO143" s="187"/>
      <c r="CP143" s="187"/>
      <c r="CQ143" s="187"/>
      <c r="CR143" s="187"/>
      <c r="CS143" s="187"/>
      <c r="CT143" s="187"/>
      <c r="CU143" s="187"/>
      <c r="CV143" s="187"/>
      <c r="CW143" s="187"/>
      <c r="CX143" s="187"/>
      <c r="CY143" s="187"/>
      <c r="CZ143" s="187"/>
      <c r="DA143" s="187"/>
      <c r="DB143" s="187"/>
      <c r="DC143" s="187"/>
      <c r="DD143" s="187"/>
      <c r="DE143" s="187"/>
      <c r="DF143" s="187"/>
      <c r="DG143" s="187"/>
      <c r="DH143" s="187"/>
      <c r="DI143" s="187"/>
      <c r="DJ143" s="187"/>
      <c r="DK143" s="187"/>
      <c r="DL143" s="187"/>
      <c r="DM143" s="187"/>
      <c r="DN143" s="187"/>
      <c r="DO143" s="187"/>
      <c r="DP143" s="187"/>
      <c r="DQ143" s="187"/>
      <c r="DR143" s="187"/>
      <c r="DS143" s="187"/>
      <c r="DT143" s="187"/>
      <c r="DU143" s="187"/>
      <c r="DV143" s="187"/>
      <c r="DW143" s="187"/>
      <c r="DX143" s="187"/>
      <c r="DY143" s="187"/>
      <c r="DZ143" s="187"/>
      <c r="EA143" s="187"/>
      <c r="EB143" s="187"/>
      <c r="EC143" s="187"/>
      <c r="ED143" s="187"/>
      <c r="EE143" s="187"/>
      <c r="EF143" s="187"/>
      <c r="EG143" s="187"/>
      <c r="EH143" s="187"/>
      <c r="EI143" s="187"/>
      <c r="EJ143" s="187"/>
      <c r="EK143" s="187"/>
      <c r="EL143" s="187"/>
      <c r="EM143" s="187"/>
      <c r="EN143" s="187"/>
      <c r="EO143" s="187"/>
      <c r="EP143" s="187"/>
      <c r="EQ143" s="187"/>
      <c r="ER143" s="187"/>
      <c r="ES143" s="187"/>
      <c r="ET143" s="187"/>
      <c r="EU143" s="187"/>
      <c r="EV143" s="187"/>
      <c r="EW143" s="187"/>
      <c r="EX143" s="187"/>
      <c r="EY143" s="187"/>
      <c r="EZ143" s="187"/>
      <c r="FA143" s="187"/>
      <c r="FB143" s="187"/>
      <c r="FC143" s="187"/>
      <c r="FD143" s="187"/>
      <c r="FE143" s="187"/>
      <c r="FF143" s="187"/>
      <c r="FG143" s="187"/>
      <c r="FH143" s="187"/>
      <c r="FI143" s="187"/>
      <c r="FJ143" s="187"/>
      <c r="FK143" s="187"/>
      <c r="FL143" s="187"/>
      <c r="FM143" s="187"/>
      <c r="FN143" s="187"/>
      <c r="FO143" s="187"/>
      <c r="FP143" s="187"/>
      <c r="FQ143" s="187"/>
      <c r="FR143" s="187"/>
      <c r="FS143" s="187"/>
      <c r="FT143" s="187"/>
      <c r="FU143" s="187"/>
      <c r="FV143" s="187"/>
      <c r="FW143" s="187"/>
      <c r="FX143" s="187"/>
      <c r="FY143" s="187"/>
      <c r="FZ143" s="187"/>
      <c r="GA143" s="187"/>
      <c r="GB143" s="187"/>
      <c r="GC143" s="187"/>
      <c r="GD143" s="187"/>
      <c r="GE143" s="187"/>
      <c r="GF143" s="187"/>
      <c r="GG143" s="187"/>
      <c r="GH143" s="187"/>
      <c r="GI143" s="187"/>
      <c r="GJ143" s="187"/>
      <c r="GK143" s="187"/>
      <c r="GL143" s="187"/>
      <c r="GM143" s="187"/>
      <c r="GN143" s="187"/>
      <c r="GO143" s="187"/>
      <c r="GP143" s="187"/>
      <c r="GQ143" s="187"/>
      <c r="GR143" s="187"/>
      <c r="GS143" s="187"/>
      <c r="GT143" s="187"/>
      <c r="GU143" s="187"/>
      <c r="GV143" s="187"/>
      <c r="GW143" s="187"/>
      <c r="GX143" s="187"/>
      <c r="GY143" s="187"/>
      <c r="GZ143" s="187"/>
      <c r="HA143" s="187"/>
      <c r="HB143" s="187"/>
      <c r="HC143" s="187"/>
      <c r="HD143" s="187"/>
      <c r="HE143" s="187"/>
      <c r="HF143" s="187"/>
      <c r="HG143" s="187"/>
      <c r="HH143" s="187"/>
      <c r="HI143" s="187"/>
      <c r="HJ143" s="187"/>
      <c r="HK143" s="187"/>
      <c r="HL143" s="187"/>
      <c r="HM143" s="187"/>
      <c r="HN143" s="187"/>
      <c r="HO143" s="187"/>
      <c r="HP143" s="187"/>
      <c r="HQ143" s="187"/>
      <c r="HR143" s="187"/>
      <c r="HS143" s="187"/>
      <c r="HT143" s="187"/>
      <c r="HU143" s="187"/>
      <c r="HV143" s="187"/>
      <c r="HW143" s="187"/>
      <c r="HX143" s="187"/>
      <c r="HY143" s="187"/>
      <c r="HZ143" s="187"/>
      <c r="IA143" s="187"/>
      <c r="IB143" s="187"/>
      <c r="IC143" s="187"/>
      <c r="ID143" s="187"/>
      <c r="IE143" s="187"/>
      <c r="IF143" s="187"/>
      <c r="IG143" s="187"/>
      <c r="IH143" s="187"/>
      <c r="II143" s="187"/>
      <c r="IJ143" s="187"/>
      <c r="IK143" s="187"/>
      <c r="IL143" s="187"/>
      <c r="IM143" s="187"/>
      <c r="IN143" s="187"/>
      <c r="IO143" s="187"/>
      <c r="IP143" s="187"/>
      <c r="IQ143" s="187"/>
      <c r="IR143" s="187"/>
      <c r="IS143" s="187"/>
      <c r="IT143" s="187"/>
      <c r="IU143" s="187"/>
      <c r="IV143" s="187"/>
    </row>
    <row r="144" spans="1:256" ht="35.1" customHeight="1" x14ac:dyDescent="0.3">
      <c r="A144" s="18" t="s">
        <v>226</v>
      </c>
      <c r="B144" s="23" t="s">
        <v>118</v>
      </c>
      <c r="C144" s="11" t="s">
        <v>37</v>
      </c>
      <c r="D144" s="11"/>
      <c r="E144" s="11"/>
      <c r="F144" s="11"/>
      <c r="G144" s="11">
        <v>400</v>
      </c>
      <c r="H144" s="12">
        <f t="shared" ref="H144:H178" si="19">F144+G144</f>
        <v>400</v>
      </c>
      <c r="I144" s="12"/>
      <c r="J144" s="12"/>
      <c r="K144" s="36">
        <f t="shared" si="15"/>
        <v>0</v>
      </c>
    </row>
    <row r="145" spans="1:11" ht="35.1" customHeight="1" x14ac:dyDescent="0.3">
      <c r="A145" s="18" t="s">
        <v>228</v>
      </c>
      <c r="B145" s="20" t="s">
        <v>119</v>
      </c>
      <c r="C145" s="11" t="s">
        <v>37</v>
      </c>
      <c r="D145" s="11"/>
      <c r="E145" s="11"/>
      <c r="F145" s="11"/>
      <c r="G145" s="11">
        <v>168</v>
      </c>
      <c r="H145" s="12">
        <f t="shared" si="19"/>
        <v>168</v>
      </c>
      <c r="I145" s="12"/>
      <c r="J145" s="12">
        <v>8500</v>
      </c>
      <c r="K145" s="36">
        <f t="shared" si="15"/>
        <v>1428000</v>
      </c>
    </row>
    <row r="146" spans="1:11" ht="35.1" customHeight="1" x14ac:dyDescent="0.3">
      <c r="A146" s="18" t="s">
        <v>229</v>
      </c>
      <c r="B146" s="20" t="s">
        <v>120</v>
      </c>
      <c r="C146" s="11" t="s">
        <v>121</v>
      </c>
      <c r="D146" s="11"/>
      <c r="E146" s="11"/>
      <c r="F146" s="11"/>
      <c r="G146" s="11">
        <v>24</v>
      </c>
      <c r="H146" s="12">
        <f t="shared" si="19"/>
        <v>24</v>
      </c>
      <c r="I146" s="12"/>
      <c r="J146" s="12">
        <v>300000</v>
      </c>
      <c r="K146" s="36">
        <f t="shared" si="15"/>
        <v>7200000</v>
      </c>
    </row>
    <row r="147" spans="1:11" ht="35.1" customHeight="1" x14ac:dyDescent="0.3">
      <c r="A147" s="18" t="s">
        <v>230</v>
      </c>
      <c r="B147" s="20" t="s">
        <v>122</v>
      </c>
      <c r="C147" s="11" t="s">
        <v>43</v>
      </c>
      <c r="D147" s="11"/>
      <c r="E147" s="11"/>
      <c r="F147" s="11"/>
      <c r="G147" s="11">
        <v>4</v>
      </c>
      <c r="H147" s="12">
        <f t="shared" si="19"/>
        <v>4</v>
      </c>
      <c r="I147" s="12"/>
      <c r="J147" s="12">
        <v>500000</v>
      </c>
      <c r="K147" s="36">
        <f t="shared" si="15"/>
        <v>2000000</v>
      </c>
    </row>
    <row r="148" spans="1:11" ht="35.1" customHeight="1" x14ac:dyDescent="0.3">
      <c r="A148" s="18" t="s">
        <v>231</v>
      </c>
      <c r="B148" s="20" t="s">
        <v>123</v>
      </c>
      <c r="C148" s="11" t="s">
        <v>37</v>
      </c>
      <c r="D148" s="11"/>
      <c r="E148" s="11"/>
      <c r="F148" s="11"/>
      <c r="G148" s="11">
        <v>120</v>
      </c>
      <c r="H148" s="12">
        <f t="shared" si="19"/>
        <v>120</v>
      </c>
      <c r="I148" s="12"/>
      <c r="J148" s="12"/>
      <c r="K148" s="36">
        <f t="shared" si="15"/>
        <v>0</v>
      </c>
    </row>
    <row r="149" spans="1:11" ht="35.1" customHeight="1" x14ac:dyDescent="0.3">
      <c r="A149" s="57" t="s">
        <v>232</v>
      </c>
      <c r="B149" s="70" t="s">
        <v>124</v>
      </c>
      <c r="C149" s="59" t="s">
        <v>43</v>
      </c>
      <c r="D149" s="59"/>
      <c r="E149" s="59"/>
      <c r="F149" s="59"/>
      <c r="G149" s="59">
        <v>4</v>
      </c>
      <c r="H149" s="92">
        <f t="shared" si="19"/>
        <v>4</v>
      </c>
      <c r="I149" s="47"/>
      <c r="J149" s="47">
        <v>1000000</v>
      </c>
      <c r="K149" s="36">
        <f t="shared" si="15"/>
        <v>4000000</v>
      </c>
    </row>
    <row r="150" spans="1:11" s="188" customFormat="1" ht="35.1" customHeight="1" thickBot="1" x14ac:dyDescent="0.35">
      <c r="A150" s="235" t="s">
        <v>256</v>
      </c>
      <c r="B150" s="195" t="s">
        <v>262</v>
      </c>
      <c r="C150" s="190" t="s">
        <v>121</v>
      </c>
      <c r="D150" s="196"/>
      <c r="E150" s="197"/>
      <c r="F150" s="197"/>
      <c r="G150" s="198">
        <v>96</v>
      </c>
      <c r="H150" s="191">
        <v>96</v>
      </c>
      <c r="I150" s="199"/>
      <c r="J150" s="200">
        <v>300000</v>
      </c>
      <c r="K150" s="36">
        <f t="shared" si="15"/>
        <v>28800000</v>
      </c>
    </row>
    <row r="151" spans="1:11" s="4" customFormat="1" ht="35.1" customHeight="1" thickBot="1" x14ac:dyDescent="0.35">
      <c r="A151" s="60"/>
      <c r="B151" s="49" t="s">
        <v>22</v>
      </c>
      <c r="C151" s="50"/>
      <c r="D151" s="50"/>
      <c r="E151" s="50"/>
      <c r="F151" s="50"/>
      <c r="G151" s="50"/>
      <c r="H151" s="91"/>
      <c r="I151" s="50"/>
      <c r="J151" s="61"/>
      <c r="K151" s="71">
        <f>SUM(K115:K150)</f>
        <v>585162997</v>
      </c>
    </row>
    <row r="152" spans="1:11" x14ac:dyDescent="0.3">
      <c r="A152" s="72"/>
      <c r="B152" s="53"/>
      <c r="C152" s="54"/>
      <c r="D152" s="55"/>
      <c r="E152" s="55"/>
      <c r="F152" s="55"/>
      <c r="G152" s="55"/>
      <c r="H152" s="12"/>
      <c r="I152" s="55"/>
      <c r="J152" s="55"/>
      <c r="K152" s="56"/>
    </row>
    <row r="153" spans="1:11" x14ac:dyDescent="0.3">
      <c r="A153" s="29"/>
      <c r="B153" s="10" t="s">
        <v>125</v>
      </c>
      <c r="C153" s="11"/>
      <c r="D153" s="11"/>
      <c r="E153" s="11"/>
      <c r="F153" s="11"/>
      <c r="G153" s="11"/>
      <c r="H153" s="12"/>
      <c r="I153" s="11"/>
      <c r="J153" s="11"/>
      <c r="K153" s="35"/>
    </row>
    <row r="154" spans="1:11" x14ac:dyDescent="0.3">
      <c r="A154" s="29"/>
      <c r="B154" s="10"/>
      <c r="C154" s="11"/>
      <c r="D154" s="11"/>
      <c r="E154" s="11"/>
      <c r="F154" s="11"/>
      <c r="G154" s="11"/>
      <c r="H154" s="12"/>
      <c r="I154" s="12"/>
      <c r="J154" s="11"/>
      <c r="K154" s="36"/>
    </row>
    <row r="155" spans="1:11" ht="35.1" customHeight="1" x14ac:dyDescent="0.3">
      <c r="A155" s="18">
        <v>4.01</v>
      </c>
      <c r="B155" s="17" t="s">
        <v>126</v>
      </c>
      <c r="C155" s="11" t="s">
        <v>5</v>
      </c>
      <c r="D155" s="11"/>
      <c r="E155" s="11"/>
      <c r="F155" s="11"/>
      <c r="G155" s="11"/>
      <c r="H155" s="12"/>
      <c r="I155" s="12"/>
      <c r="J155" s="11"/>
      <c r="K155" s="36"/>
    </row>
    <row r="156" spans="1:11" ht="35.1" customHeight="1" x14ac:dyDescent="0.3">
      <c r="A156" s="18">
        <f t="shared" ref="A156:A172" si="20">A155+0.01</f>
        <v>4.0199999999999996</v>
      </c>
      <c r="B156" s="17" t="s">
        <v>127</v>
      </c>
      <c r="C156" s="11" t="s">
        <v>5</v>
      </c>
      <c r="D156" s="11"/>
      <c r="E156" s="11"/>
      <c r="F156" s="11"/>
      <c r="G156" s="11"/>
      <c r="H156" s="12"/>
      <c r="I156" s="12"/>
      <c r="J156" s="11"/>
      <c r="K156" s="36"/>
    </row>
    <row r="157" spans="1:11" ht="35.1" customHeight="1" x14ac:dyDescent="0.3">
      <c r="A157" s="18">
        <f t="shared" si="20"/>
        <v>4.0299999999999994</v>
      </c>
      <c r="B157" s="17" t="s">
        <v>128</v>
      </c>
      <c r="C157" s="11" t="s">
        <v>5</v>
      </c>
      <c r="D157" s="11"/>
      <c r="E157" s="11" t="s">
        <v>5</v>
      </c>
      <c r="F157" s="11">
        <v>0</v>
      </c>
      <c r="G157" s="11"/>
      <c r="H157" s="12">
        <f t="shared" si="19"/>
        <v>0</v>
      </c>
      <c r="I157" s="12">
        <v>120000</v>
      </c>
      <c r="J157" s="28">
        <f>I157</f>
        <v>120000</v>
      </c>
      <c r="K157" s="36">
        <f>J157</f>
        <v>120000</v>
      </c>
    </row>
    <row r="158" spans="1:11" ht="35.1" customHeight="1" x14ac:dyDescent="0.3">
      <c r="A158" s="18">
        <f t="shared" si="20"/>
        <v>4.0399999999999991</v>
      </c>
      <c r="B158" s="17" t="s">
        <v>129</v>
      </c>
      <c r="C158" s="11" t="s">
        <v>130</v>
      </c>
      <c r="D158" s="30">
        <v>60000</v>
      </c>
      <c r="E158" s="30">
        <v>0</v>
      </c>
      <c r="F158" s="31">
        <f t="shared" ref="F158:F172" si="21">D158-E158</f>
        <v>60000</v>
      </c>
      <c r="G158" s="30"/>
      <c r="H158" s="12">
        <f t="shared" si="19"/>
        <v>60000</v>
      </c>
      <c r="I158" s="12">
        <v>330</v>
      </c>
      <c r="J158" s="177">
        <v>1500</v>
      </c>
      <c r="K158" s="36">
        <f t="shared" ref="K158:K178" si="22">H158*J158</f>
        <v>90000000</v>
      </c>
    </row>
    <row r="159" spans="1:11" ht="35.1" customHeight="1" x14ac:dyDescent="0.3">
      <c r="A159" s="18">
        <f t="shared" si="20"/>
        <v>4.0499999999999989</v>
      </c>
      <c r="B159" s="17" t="s">
        <v>131</v>
      </c>
      <c r="C159" s="11" t="s">
        <v>58</v>
      </c>
      <c r="D159" s="11">
        <v>7</v>
      </c>
      <c r="E159" s="11">
        <v>0</v>
      </c>
      <c r="F159" s="11">
        <f t="shared" si="21"/>
        <v>7</v>
      </c>
      <c r="G159" s="11"/>
      <c r="H159" s="12">
        <f t="shared" si="19"/>
        <v>7</v>
      </c>
      <c r="I159" s="12">
        <v>28000</v>
      </c>
      <c r="J159" s="12">
        <v>90000</v>
      </c>
      <c r="K159" s="36">
        <f t="shared" si="22"/>
        <v>630000</v>
      </c>
    </row>
    <row r="160" spans="1:11" x14ac:dyDescent="0.3">
      <c r="A160" s="18">
        <f t="shared" si="20"/>
        <v>4.0599999999999987</v>
      </c>
      <c r="B160" s="17" t="s">
        <v>132</v>
      </c>
      <c r="C160" s="11" t="s">
        <v>5</v>
      </c>
      <c r="D160" s="11"/>
      <c r="E160" s="11">
        <v>0</v>
      </c>
      <c r="F160" s="11"/>
      <c r="G160" s="11"/>
      <c r="H160" s="12">
        <f t="shared" si="19"/>
        <v>0</v>
      </c>
      <c r="I160" s="12">
        <v>20000000</v>
      </c>
      <c r="J160" s="11"/>
      <c r="K160" s="36">
        <f>I160</f>
        <v>20000000</v>
      </c>
    </row>
    <row r="161" spans="1:11" ht="156" x14ac:dyDescent="0.3">
      <c r="A161" s="18">
        <f t="shared" si="20"/>
        <v>4.0699999999999985</v>
      </c>
      <c r="B161" s="17" t="s">
        <v>133</v>
      </c>
      <c r="C161" s="11" t="s">
        <v>43</v>
      </c>
      <c r="D161" s="11">
        <v>3</v>
      </c>
      <c r="E161" s="11">
        <v>1</v>
      </c>
      <c r="F161" s="11">
        <f t="shared" si="21"/>
        <v>2</v>
      </c>
      <c r="G161" s="11"/>
      <c r="H161" s="12">
        <f t="shared" si="19"/>
        <v>2</v>
      </c>
      <c r="I161" s="12">
        <v>7500000</v>
      </c>
      <c r="J161" s="12">
        <v>15000000</v>
      </c>
      <c r="K161" s="36">
        <f t="shared" si="22"/>
        <v>30000000</v>
      </c>
    </row>
    <row r="162" spans="1:11" ht="35.1" customHeight="1" x14ac:dyDescent="0.3">
      <c r="A162" s="18">
        <f t="shared" si="20"/>
        <v>4.0799999999999983</v>
      </c>
      <c r="B162" s="17" t="s">
        <v>134</v>
      </c>
      <c r="C162" s="11" t="s">
        <v>43</v>
      </c>
      <c r="D162" s="11">
        <v>3</v>
      </c>
      <c r="E162" s="11">
        <v>0</v>
      </c>
      <c r="F162" s="11">
        <f t="shared" si="21"/>
        <v>3</v>
      </c>
      <c r="G162" s="11"/>
      <c r="H162" s="12">
        <f t="shared" si="19"/>
        <v>3</v>
      </c>
      <c r="I162" s="12">
        <v>24000</v>
      </c>
      <c r="J162" s="12">
        <v>48000</v>
      </c>
      <c r="K162" s="36">
        <f t="shared" si="22"/>
        <v>144000</v>
      </c>
    </row>
    <row r="163" spans="1:11" ht="35.1" customHeight="1" x14ac:dyDescent="0.3">
      <c r="A163" s="18">
        <f t="shared" si="20"/>
        <v>4.0899999999999981</v>
      </c>
      <c r="B163" s="17" t="s">
        <v>135</v>
      </c>
      <c r="C163" s="11" t="s">
        <v>43</v>
      </c>
      <c r="D163" s="11">
        <v>5</v>
      </c>
      <c r="E163" s="11">
        <v>0</v>
      </c>
      <c r="F163" s="11">
        <f t="shared" si="21"/>
        <v>5</v>
      </c>
      <c r="G163" s="11"/>
      <c r="H163" s="12">
        <f t="shared" si="19"/>
        <v>5</v>
      </c>
      <c r="I163" s="12">
        <v>24000</v>
      </c>
      <c r="J163" s="12">
        <v>48000</v>
      </c>
      <c r="K163" s="36">
        <f t="shared" si="22"/>
        <v>240000</v>
      </c>
    </row>
    <row r="164" spans="1:11" ht="35.1" customHeight="1" x14ac:dyDescent="0.3">
      <c r="A164" s="18">
        <f t="shared" si="20"/>
        <v>4.0999999999999979</v>
      </c>
      <c r="B164" s="17" t="s">
        <v>136</v>
      </c>
      <c r="C164" s="11" t="s">
        <v>43</v>
      </c>
      <c r="D164" s="11">
        <v>4</v>
      </c>
      <c r="E164" s="11">
        <v>0</v>
      </c>
      <c r="F164" s="11">
        <f t="shared" si="21"/>
        <v>4</v>
      </c>
      <c r="G164" s="11"/>
      <c r="H164" s="12">
        <f t="shared" si="19"/>
        <v>4</v>
      </c>
      <c r="I164" s="12">
        <v>24000</v>
      </c>
      <c r="J164" s="12">
        <v>48000</v>
      </c>
      <c r="K164" s="36">
        <f t="shared" si="22"/>
        <v>192000</v>
      </c>
    </row>
    <row r="165" spans="1:11" ht="35.1" customHeight="1" x14ac:dyDescent="0.3">
      <c r="A165" s="18">
        <f t="shared" si="20"/>
        <v>4.1099999999999977</v>
      </c>
      <c r="B165" s="17" t="s">
        <v>137</v>
      </c>
      <c r="C165" s="11" t="s">
        <v>43</v>
      </c>
      <c r="D165" s="11">
        <v>5</v>
      </c>
      <c r="E165" s="11">
        <v>0</v>
      </c>
      <c r="F165" s="11">
        <f t="shared" si="21"/>
        <v>5</v>
      </c>
      <c r="G165" s="11"/>
      <c r="H165" s="12">
        <f t="shared" si="19"/>
        <v>5</v>
      </c>
      <c r="I165" s="12">
        <v>18000</v>
      </c>
      <c r="J165" s="12">
        <v>21600</v>
      </c>
      <c r="K165" s="36">
        <f t="shared" si="22"/>
        <v>108000</v>
      </c>
    </row>
    <row r="166" spans="1:11" ht="35.1" customHeight="1" x14ac:dyDescent="0.3">
      <c r="A166" s="18">
        <f t="shared" si="20"/>
        <v>4.1199999999999974</v>
      </c>
      <c r="B166" s="17" t="s">
        <v>138</v>
      </c>
      <c r="C166" s="11" t="s">
        <v>43</v>
      </c>
      <c r="D166" s="11">
        <v>3</v>
      </c>
      <c r="E166" s="11">
        <v>0</v>
      </c>
      <c r="F166" s="11">
        <f t="shared" si="21"/>
        <v>3</v>
      </c>
      <c r="G166" s="11"/>
      <c r="H166" s="12">
        <f t="shared" si="19"/>
        <v>3</v>
      </c>
      <c r="I166" s="12">
        <v>7500</v>
      </c>
      <c r="J166" s="12">
        <v>15000</v>
      </c>
      <c r="K166" s="36">
        <f t="shared" si="22"/>
        <v>45000</v>
      </c>
    </row>
    <row r="167" spans="1:11" ht="35.1" customHeight="1" x14ac:dyDescent="0.3">
      <c r="A167" s="18">
        <f t="shared" si="20"/>
        <v>4.1299999999999972</v>
      </c>
      <c r="B167" s="17" t="s">
        <v>139</v>
      </c>
      <c r="C167" s="11" t="s">
        <v>43</v>
      </c>
      <c r="D167" s="11">
        <v>2</v>
      </c>
      <c r="E167" s="11">
        <v>0</v>
      </c>
      <c r="F167" s="11">
        <f t="shared" si="21"/>
        <v>2</v>
      </c>
      <c r="G167" s="11"/>
      <c r="H167" s="12">
        <f t="shared" si="19"/>
        <v>2</v>
      </c>
      <c r="I167" s="12">
        <v>412500</v>
      </c>
      <c r="J167" s="12">
        <v>495000</v>
      </c>
      <c r="K167" s="36">
        <f t="shared" si="22"/>
        <v>990000</v>
      </c>
    </row>
    <row r="168" spans="1:11" ht="35.1" customHeight="1" x14ac:dyDescent="0.3">
      <c r="A168" s="18">
        <f t="shared" si="20"/>
        <v>4.139999999999997</v>
      </c>
      <c r="B168" s="17" t="s">
        <v>140</v>
      </c>
      <c r="C168" s="11" t="s">
        <v>43</v>
      </c>
      <c r="D168" s="11">
        <v>3</v>
      </c>
      <c r="E168" s="11">
        <v>0</v>
      </c>
      <c r="F168" s="11">
        <f t="shared" si="21"/>
        <v>3</v>
      </c>
      <c r="G168" s="11"/>
      <c r="H168" s="12">
        <f t="shared" si="19"/>
        <v>3</v>
      </c>
      <c r="I168" s="12">
        <v>160000</v>
      </c>
      <c r="J168" s="12">
        <v>192000</v>
      </c>
      <c r="K168" s="36">
        <f t="shared" si="22"/>
        <v>576000</v>
      </c>
    </row>
    <row r="169" spans="1:11" ht="35.1" customHeight="1" x14ac:dyDescent="0.3">
      <c r="A169" s="18">
        <f t="shared" si="20"/>
        <v>4.1499999999999968</v>
      </c>
      <c r="B169" s="17" t="s">
        <v>141</v>
      </c>
      <c r="C169" s="11" t="s">
        <v>43</v>
      </c>
      <c r="D169" s="11">
        <v>4</v>
      </c>
      <c r="E169" s="11">
        <v>0</v>
      </c>
      <c r="F169" s="11">
        <f t="shared" si="21"/>
        <v>4</v>
      </c>
      <c r="G169" s="11"/>
      <c r="H169" s="12">
        <f t="shared" si="19"/>
        <v>4</v>
      </c>
      <c r="I169" s="12">
        <v>100000</v>
      </c>
      <c r="J169" s="12">
        <v>35000000</v>
      </c>
      <c r="K169" s="36">
        <f t="shared" si="22"/>
        <v>140000000</v>
      </c>
    </row>
    <row r="170" spans="1:11" ht="35.1" customHeight="1" x14ac:dyDescent="0.3">
      <c r="A170" s="18">
        <f t="shared" si="20"/>
        <v>4.1599999999999966</v>
      </c>
      <c r="B170" s="17" t="s">
        <v>142</v>
      </c>
      <c r="C170" s="11" t="s">
        <v>160</v>
      </c>
      <c r="D170" s="11">
        <v>800</v>
      </c>
      <c r="E170" s="11">
        <v>0</v>
      </c>
      <c r="F170" s="11">
        <f t="shared" si="21"/>
        <v>800</v>
      </c>
      <c r="G170" s="11"/>
      <c r="H170" s="12">
        <f t="shared" si="19"/>
        <v>800</v>
      </c>
      <c r="I170" s="12">
        <v>2200</v>
      </c>
      <c r="J170" s="12">
        <v>2640</v>
      </c>
      <c r="K170" s="36">
        <f t="shared" si="22"/>
        <v>2112000</v>
      </c>
    </row>
    <row r="171" spans="1:11" ht="35.1" customHeight="1" x14ac:dyDescent="0.3">
      <c r="A171" s="18">
        <f t="shared" si="20"/>
        <v>4.1699999999999964</v>
      </c>
      <c r="B171" s="17" t="s">
        <v>143</v>
      </c>
      <c r="C171" s="11" t="s">
        <v>144</v>
      </c>
      <c r="D171" s="11">
        <v>3</v>
      </c>
      <c r="E171" s="11">
        <v>1</v>
      </c>
      <c r="F171" s="11">
        <f t="shared" si="21"/>
        <v>2</v>
      </c>
      <c r="G171" s="11"/>
      <c r="H171" s="12">
        <f t="shared" si="19"/>
        <v>2</v>
      </c>
      <c r="I171" s="12">
        <v>95000</v>
      </c>
      <c r="J171" s="12">
        <v>114000</v>
      </c>
      <c r="K171" s="36">
        <f t="shared" si="22"/>
        <v>228000</v>
      </c>
    </row>
    <row r="172" spans="1:11" ht="35.1" customHeight="1" x14ac:dyDescent="0.3">
      <c r="A172" s="18">
        <f t="shared" si="20"/>
        <v>4.1799999999999962</v>
      </c>
      <c r="B172" s="17" t="s">
        <v>145</v>
      </c>
      <c r="C172" s="11" t="s">
        <v>43</v>
      </c>
      <c r="D172" s="11">
        <v>3</v>
      </c>
      <c r="E172" s="11">
        <v>0</v>
      </c>
      <c r="F172" s="11">
        <f t="shared" si="21"/>
        <v>3</v>
      </c>
      <c r="G172" s="11"/>
      <c r="H172" s="12">
        <f t="shared" si="19"/>
        <v>3</v>
      </c>
      <c r="I172" s="12">
        <v>280000</v>
      </c>
      <c r="J172" s="12">
        <v>560000</v>
      </c>
      <c r="K172" s="36">
        <f t="shared" si="22"/>
        <v>1680000</v>
      </c>
    </row>
    <row r="173" spans="1:11" x14ac:dyDescent="0.3">
      <c r="A173" s="18"/>
      <c r="B173" s="17"/>
      <c r="C173" s="11"/>
      <c r="D173" s="11"/>
      <c r="E173" s="11"/>
      <c r="F173" s="11"/>
      <c r="G173" s="11"/>
      <c r="H173" s="12">
        <f t="shared" si="19"/>
        <v>0</v>
      </c>
      <c r="I173" s="12"/>
      <c r="J173" s="12"/>
      <c r="K173" s="36">
        <f t="shared" si="22"/>
        <v>0</v>
      </c>
    </row>
    <row r="174" spans="1:11" ht="35.1" customHeight="1" x14ac:dyDescent="0.3">
      <c r="A174" s="18"/>
      <c r="B174" s="21" t="s">
        <v>42</v>
      </c>
      <c r="C174" s="11"/>
      <c r="D174" s="11"/>
      <c r="E174" s="11"/>
      <c r="F174" s="11"/>
      <c r="G174" s="11"/>
      <c r="H174" s="12">
        <f t="shared" si="19"/>
        <v>0</v>
      </c>
      <c r="I174" s="12"/>
      <c r="J174" s="12"/>
      <c r="K174" s="36">
        <f t="shared" si="22"/>
        <v>0</v>
      </c>
    </row>
    <row r="175" spans="1:11" ht="33" customHeight="1" x14ac:dyDescent="0.3">
      <c r="A175" s="18" t="s">
        <v>235</v>
      </c>
      <c r="B175" s="21" t="s">
        <v>233</v>
      </c>
      <c r="C175" s="11"/>
      <c r="D175" s="11"/>
      <c r="E175" s="11"/>
      <c r="F175" s="11"/>
      <c r="G175" s="11"/>
      <c r="H175" s="12"/>
      <c r="I175" s="12"/>
      <c r="J175" s="12"/>
      <c r="K175" s="36"/>
    </row>
    <row r="176" spans="1:11" ht="81" customHeight="1" x14ac:dyDescent="0.3">
      <c r="A176" s="18" t="s">
        <v>234</v>
      </c>
      <c r="B176" s="8" t="s">
        <v>257</v>
      </c>
      <c r="C176" s="11"/>
      <c r="D176" s="11"/>
      <c r="E176" s="11"/>
      <c r="F176" s="11"/>
      <c r="G176" s="11">
        <v>2</v>
      </c>
      <c r="H176" s="12">
        <f t="shared" si="19"/>
        <v>2</v>
      </c>
      <c r="I176" s="12"/>
      <c r="J176" s="12">
        <v>7500000</v>
      </c>
      <c r="K176" s="36">
        <f t="shared" si="22"/>
        <v>15000000</v>
      </c>
    </row>
    <row r="177" spans="1:11" ht="68.25" customHeight="1" x14ac:dyDescent="0.3">
      <c r="A177" s="18" t="s">
        <v>236</v>
      </c>
      <c r="B177" s="8" t="s">
        <v>261</v>
      </c>
      <c r="C177" s="11"/>
      <c r="D177" s="11"/>
      <c r="E177" s="11"/>
      <c r="F177" s="11"/>
      <c r="G177" s="11">
        <v>4</v>
      </c>
      <c r="H177" s="12">
        <v>4</v>
      </c>
      <c r="I177" s="12"/>
      <c r="J177" s="12">
        <v>7500000</v>
      </c>
      <c r="K177" s="36">
        <f t="shared" si="22"/>
        <v>30000000</v>
      </c>
    </row>
    <row r="178" spans="1:11" ht="53.25" customHeight="1" x14ac:dyDescent="0.3">
      <c r="A178" s="57" t="s">
        <v>237</v>
      </c>
      <c r="B178" s="58" t="s">
        <v>258</v>
      </c>
      <c r="C178" s="59"/>
      <c r="D178" s="59"/>
      <c r="E178" s="59"/>
      <c r="F178" s="59"/>
      <c r="G178" s="59">
        <v>5</v>
      </c>
      <c r="H178" s="12">
        <f t="shared" si="19"/>
        <v>5</v>
      </c>
      <c r="I178" s="59"/>
      <c r="J178" s="47">
        <v>12000000</v>
      </c>
      <c r="K178" s="36">
        <f t="shared" si="22"/>
        <v>60000000</v>
      </c>
    </row>
    <row r="179" spans="1:11" ht="53.25" customHeight="1" thickBot="1" x14ac:dyDescent="0.35">
      <c r="A179" s="201">
        <v>4.04</v>
      </c>
      <c r="B179" s="202"/>
      <c r="C179" s="203"/>
      <c r="D179" s="203"/>
      <c r="E179" s="203"/>
      <c r="F179" s="203"/>
      <c r="G179" s="203"/>
      <c r="H179" s="204"/>
      <c r="I179" s="203"/>
      <c r="J179" s="204"/>
      <c r="K179" s="205"/>
    </row>
    <row r="180" spans="1:11" s="4" customFormat="1" ht="45" customHeight="1" thickBot="1" x14ac:dyDescent="0.25">
      <c r="A180" s="77"/>
      <c r="B180" s="49" t="s">
        <v>22</v>
      </c>
      <c r="C180" s="50"/>
      <c r="D180" s="50"/>
      <c r="E180" s="50"/>
      <c r="F180" s="50"/>
      <c r="G180" s="50"/>
      <c r="H180" s="50"/>
      <c r="I180" s="50"/>
      <c r="J180" s="61"/>
      <c r="K180" s="71">
        <f>SUM(K155:K178)</f>
        <v>392065000</v>
      </c>
    </row>
    <row r="181" spans="1:11" ht="35.1" customHeight="1" x14ac:dyDescent="0.3">
      <c r="A181" s="73"/>
      <c r="B181" s="74"/>
      <c r="C181" s="54"/>
      <c r="D181" s="54"/>
      <c r="E181" s="54"/>
      <c r="F181" s="54"/>
      <c r="G181" s="54"/>
      <c r="H181" s="54"/>
      <c r="I181" s="54"/>
      <c r="J181" s="75"/>
      <c r="K181" s="76"/>
    </row>
    <row r="182" spans="1:11" ht="35.1" customHeight="1" x14ac:dyDescent="0.3">
      <c r="A182" s="254"/>
      <c r="B182" s="10" t="s">
        <v>146</v>
      </c>
      <c r="C182" s="11"/>
      <c r="D182" s="11"/>
      <c r="E182" s="11"/>
      <c r="F182" s="11"/>
      <c r="G182" s="11"/>
      <c r="H182" s="11"/>
      <c r="I182" s="11"/>
      <c r="J182" s="11"/>
      <c r="K182" s="35"/>
    </row>
    <row r="183" spans="1:11" ht="35.1" customHeight="1" x14ac:dyDescent="0.3">
      <c r="A183" s="254"/>
      <c r="B183" s="17" t="s">
        <v>147</v>
      </c>
      <c r="C183" s="11"/>
      <c r="D183" s="86"/>
      <c r="E183" s="11"/>
      <c r="F183" s="11"/>
      <c r="G183" s="11"/>
      <c r="H183" s="11"/>
      <c r="I183" s="11"/>
      <c r="J183" s="11"/>
      <c r="K183" s="88">
        <f>'Bill 1'!J27</f>
        <v>202703795</v>
      </c>
    </row>
    <row r="184" spans="1:11" ht="35.1" customHeight="1" x14ac:dyDescent="0.3">
      <c r="A184" s="254"/>
      <c r="B184" s="17" t="s">
        <v>148</v>
      </c>
      <c r="C184" s="11"/>
      <c r="D184" s="12"/>
      <c r="E184" s="11"/>
      <c r="F184" s="11"/>
      <c r="G184" s="11"/>
      <c r="H184" s="11"/>
      <c r="I184" s="11"/>
      <c r="J184" s="11"/>
      <c r="K184" s="88">
        <f>K53</f>
        <v>62818700</v>
      </c>
    </row>
    <row r="185" spans="1:11" ht="35.1" customHeight="1" x14ac:dyDescent="0.3">
      <c r="A185" s="254"/>
      <c r="B185" s="17" t="s">
        <v>149</v>
      </c>
      <c r="C185" s="11"/>
      <c r="D185" s="12"/>
      <c r="E185" s="11"/>
      <c r="F185" s="11"/>
      <c r="G185" s="11"/>
      <c r="H185" s="11"/>
      <c r="I185" s="11"/>
      <c r="J185" s="11"/>
      <c r="K185" s="88">
        <f>K151</f>
        <v>585162997</v>
      </c>
    </row>
    <row r="186" spans="1:11" ht="35.1" customHeight="1" thickBot="1" x14ac:dyDescent="0.35">
      <c r="A186" s="254"/>
      <c r="B186" s="17" t="s">
        <v>150</v>
      </c>
      <c r="C186" s="11"/>
      <c r="D186" s="12"/>
      <c r="E186" s="11"/>
      <c r="F186" s="11"/>
      <c r="G186" s="11"/>
      <c r="H186" s="11"/>
      <c r="I186" s="11"/>
      <c r="J186" s="11"/>
      <c r="K186" s="88">
        <f>K180</f>
        <v>392065000</v>
      </c>
    </row>
    <row r="187" spans="1:11" ht="35.1" customHeight="1" x14ac:dyDescent="0.3">
      <c r="A187" s="254"/>
      <c r="B187" s="17" t="s">
        <v>151</v>
      </c>
      <c r="C187" s="11"/>
      <c r="D187" s="33"/>
      <c r="E187" s="11"/>
      <c r="F187" s="11"/>
      <c r="G187" s="11"/>
      <c r="H187" s="11"/>
      <c r="I187" s="11"/>
      <c r="J187" s="11"/>
      <c r="K187" s="90">
        <f>SUM(K183:K186)</f>
        <v>1242750492</v>
      </c>
    </row>
    <row r="188" spans="1:11" ht="35.1" customHeight="1" thickBot="1" x14ac:dyDescent="0.35">
      <c r="A188" s="254"/>
      <c r="B188" s="17" t="s">
        <v>152</v>
      </c>
      <c r="C188" s="11"/>
      <c r="D188" s="12"/>
      <c r="E188" s="11"/>
      <c r="F188" s="11"/>
      <c r="G188" s="11"/>
      <c r="H188" s="11"/>
      <c r="I188" s="11"/>
      <c r="J188" s="11"/>
      <c r="K188" s="89">
        <f>K187*0.1</f>
        <v>124275049.2</v>
      </c>
    </row>
    <row r="189" spans="1:11" ht="35.1" customHeight="1" x14ac:dyDescent="0.3">
      <c r="A189" s="254"/>
      <c r="B189" s="17" t="s">
        <v>151</v>
      </c>
      <c r="C189" s="11"/>
      <c r="D189" s="33"/>
      <c r="E189" s="11"/>
      <c r="F189" s="11"/>
      <c r="G189" s="11"/>
      <c r="H189" s="11"/>
      <c r="I189" s="11"/>
      <c r="J189" s="11"/>
      <c r="K189" s="90">
        <f>SUM(K187:K188)</f>
        <v>1367025541.2</v>
      </c>
    </row>
    <row r="190" spans="1:11" ht="35.1" customHeight="1" thickBot="1" x14ac:dyDescent="0.35">
      <c r="A190" s="254"/>
      <c r="B190" s="15" t="s">
        <v>180</v>
      </c>
      <c r="C190" s="11"/>
      <c r="D190" s="12"/>
      <c r="E190" s="11"/>
      <c r="F190" s="11"/>
      <c r="G190" s="11"/>
      <c r="H190" s="11"/>
      <c r="I190" s="11"/>
      <c r="J190" s="11"/>
      <c r="K190" s="36">
        <f>K189*0.075</f>
        <v>102526915.59</v>
      </c>
    </row>
    <row r="191" spans="1:11" ht="35.1" customHeight="1" thickBot="1" x14ac:dyDescent="0.35">
      <c r="A191" s="32"/>
      <c r="B191" s="7" t="s">
        <v>159</v>
      </c>
      <c r="C191" s="11"/>
      <c r="D191" s="87"/>
      <c r="E191" s="11"/>
      <c r="F191" s="11"/>
      <c r="G191" s="11"/>
      <c r="H191" s="11"/>
      <c r="I191" s="11"/>
      <c r="J191" s="6"/>
      <c r="K191" s="71">
        <f>SUM(K189:K190)</f>
        <v>1469552456.79</v>
      </c>
    </row>
    <row r="192" spans="1:11" ht="35.1" customHeight="1" thickBot="1" x14ac:dyDescent="0.35">
      <c r="A192" s="40"/>
      <c r="B192" s="41"/>
      <c r="C192" s="79"/>
      <c r="D192" s="79"/>
      <c r="E192" s="79"/>
      <c r="F192" s="79"/>
      <c r="G192" s="79"/>
      <c r="H192" s="79"/>
      <c r="I192" s="79"/>
      <c r="J192" s="42"/>
      <c r="K192" s="43"/>
    </row>
    <row r="198" spans="11:11" x14ac:dyDescent="0.3">
      <c r="K198" s="5"/>
    </row>
  </sheetData>
  <mergeCells count="7">
    <mergeCell ref="A182:A190"/>
    <mergeCell ref="A2:K2"/>
    <mergeCell ref="A3:A4"/>
    <mergeCell ref="B3:B4"/>
    <mergeCell ref="C3:C4"/>
    <mergeCell ref="D3:H3"/>
    <mergeCell ref="I3:J3"/>
  </mergeCells>
  <pageMargins left="0.94488188976377963" right="0.70866141732283472" top="0.74803149606299213" bottom="0.74803149606299213" header="0.31496062992125984" footer="0.31496062992125984"/>
  <pageSetup paperSize="8" scale="33" orientation="landscape" r:id="rId1"/>
  <rowBreaks count="6" manualBreakCount="6">
    <brk id="25" max="10" man="1"/>
    <brk id="53" max="10" man="1"/>
    <brk id="87" max="10" man="1"/>
    <brk id="114" max="10" man="1"/>
    <brk id="151" max="10" man="1"/>
    <brk id="180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4"/>
  <sheetViews>
    <sheetView workbookViewId="0">
      <selection activeCell="D12" sqref="D12"/>
    </sheetView>
  </sheetViews>
  <sheetFormatPr defaultRowHeight="15" x14ac:dyDescent="0.2"/>
  <cols>
    <col min="1" max="1" width="9.4140625" bestFit="1" customWidth="1"/>
    <col min="2" max="2" width="49.50390625" customWidth="1"/>
    <col min="4" max="4" width="16.41015625" customWidth="1"/>
    <col min="5" max="5" width="16.27734375" style="212" customWidth="1"/>
    <col min="6" max="6" width="16.94921875" customWidth="1"/>
    <col min="7" max="7" width="16.41015625" customWidth="1"/>
    <col min="8" max="9" width="17.484375" style="212" customWidth="1"/>
    <col min="10" max="10" width="28.3828125" customWidth="1"/>
    <col min="14" max="14" width="9.14453125" customWidth="1"/>
  </cols>
  <sheetData>
    <row r="1" spans="1:12" ht="35.25" customHeight="1" thickBot="1" x14ac:dyDescent="0.25">
      <c r="A1" s="258"/>
      <c r="B1" s="259"/>
      <c r="C1" s="259"/>
      <c r="D1" s="260"/>
      <c r="E1" s="260"/>
      <c r="F1" s="260"/>
      <c r="G1" s="260"/>
      <c r="H1" s="260"/>
      <c r="I1" s="261"/>
      <c r="J1" s="262"/>
    </row>
    <row r="2" spans="1:12" ht="15.75" thickBot="1" x14ac:dyDescent="0.25">
      <c r="A2" s="263"/>
      <c r="B2" s="264"/>
      <c r="C2" s="265"/>
      <c r="D2" s="267"/>
      <c r="E2" s="268"/>
      <c r="F2" s="268"/>
      <c r="G2" s="269"/>
      <c r="H2" s="270"/>
      <c r="I2" s="213"/>
      <c r="J2" s="142"/>
    </row>
    <row r="3" spans="1:12" s="135" customFormat="1" ht="44.25" customHeight="1" x14ac:dyDescent="0.15">
      <c r="A3" s="263"/>
      <c r="B3" s="264"/>
      <c r="C3" s="266"/>
      <c r="D3" s="143"/>
      <c r="E3" s="206"/>
      <c r="F3" s="143"/>
      <c r="G3" s="143"/>
      <c r="H3" s="206"/>
      <c r="I3" s="206"/>
      <c r="J3" s="144"/>
    </row>
    <row r="4" spans="1:12" s="135" customFormat="1" ht="14.25" x14ac:dyDescent="0.15">
      <c r="A4" s="145"/>
      <c r="B4" s="146"/>
      <c r="C4" s="136"/>
      <c r="D4" s="136"/>
      <c r="E4" s="207"/>
      <c r="F4" s="136"/>
      <c r="G4" s="136"/>
      <c r="H4" s="207"/>
      <c r="I4" s="214"/>
      <c r="J4" s="147"/>
    </row>
    <row r="5" spans="1:12" x14ac:dyDescent="0.2">
      <c r="A5" s="145"/>
      <c r="B5" s="146"/>
      <c r="C5" s="136"/>
      <c r="D5" s="136"/>
      <c r="E5" s="207"/>
      <c r="F5" s="136"/>
      <c r="G5" s="136"/>
      <c r="H5" s="207"/>
      <c r="I5" s="214"/>
      <c r="J5" s="147"/>
    </row>
    <row r="6" spans="1:12" x14ac:dyDescent="0.2">
      <c r="A6" s="137"/>
      <c r="B6" s="138"/>
      <c r="C6" s="139"/>
      <c r="D6" s="140"/>
      <c r="E6" s="208"/>
      <c r="F6" s="141"/>
      <c r="G6" s="140"/>
      <c r="H6" s="215"/>
      <c r="I6" s="215"/>
      <c r="J6" s="141"/>
    </row>
    <row r="7" spans="1:12" x14ac:dyDescent="0.2">
      <c r="A7" s="137"/>
      <c r="B7" s="138"/>
      <c r="C7" s="139"/>
      <c r="D7" s="140"/>
      <c r="E7" s="209"/>
      <c r="F7" s="141"/>
      <c r="G7" s="140"/>
      <c r="H7" s="215"/>
      <c r="I7" s="215"/>
      <c r="J7" s="141"/>
      <c r="L7" s="159"/>
    </row>
    <row r="8" spans="1:12" x14ac:dyDescent="0.2">
      <c r="A8" s="137"/>
      <c r="B8" s="138"/>
      <c r="C8" s="139"/>
      <c r="D8" s="140"/>
      <c r="E8" s="208"/>
      <c r="F8" s="141"/>
      <c r="G8" s="140"/>
      <c r="H8" s="215"/>
      <c r="I8" s="215"/>
      <c r="J8" s="141"/>
    </row>
    <row r="9" spans="1:12" x14ac:dyDescent="0.2">
      <c r="A9" s="137"/>
      <c r="B9" s="138"/>
      <c r="C9" s="139"/>
      <c r="D9" s="140"/>
      <c r="E9" s="208"/>
      <c r="F9" s="141"/>
      <c r="G9" s="140"/>
      <c r="H9" s="215"/>
      <c r="I9" s="215"/>
      <c r="J9" s="141"/>
    </row>
    <row r="10" spans="1:12" x14ac:dyDescent="0.2">
      <c r="A10" s="137"/>
      <c r="B10" s="138"/>
      <c r="C10" s="139"/>
      <c r="D10" s="140"/>
      <c r="E10" s="208"/>
      <c r="F10" s="141"/>
      <c r="G10" s="140"/>
      <c r="H10" s="215"/>
      <c r="I10" s="215"/>
      <c r="J10" s="141"/>
    </row>
    <row r="11" spans="1:12" x14ac:dyDescent="0.2">
      <c r="A11" s="137"/>
      <c r="B11" s="138"/>
      <c r="C11" s="139"/>
      <c r="D11" s="140"/>
      <c r="E11" s="208"/>
      <c r="F11" s="141"/>
      <c r="G11" s="140"/>
      <c r="H11" s="215"/>
      <c r="I11" s="215"/>
      <c r="J11" s="141"/>
    </row>
    <row r="12" spans="1:12" x14ac:dyDescent="0.2">
      <c r="A12" s="137"/>
      <c r="B12" s="138"/>
      <c r="C12" s="139"/>
      <c r="D12" s="140"/>
      <c r="E12" s="208"/>
      <c r="F12" s="141"/>
      <c r="G12" s="140"/>
      <c r="H12" s="215"/>
      <c r="I12" s="215"/>
      <c r="J12" s="141"/>
    </row>
    <row r="13" spans="1:12" x14ac:dyDescent="0.2">
      <c r="A13" s="137"/>
      <c r="B13" s="138"/>
      <c r="C13" s="139"/>
      <c r="D13" s="140"/>
      <c r="E13" s="208"/>
      <c r="F13" s="141"/>
      <c r="G13" s="140"/>
      <c r="H13" s="215"/>
      <c r="I13" s="215"/>
      <c r="J13" s="141"/>
    </row>
    <row r="14" spans="1:12" x14ac:dyDescent="0.2">
      <c r="A14" s="137"/>
      <c r="B14" s="138"/>
      <c r="C14" s="139"/>
      <c r="D14" s="140"/>
      <c r="E14" s="208"/>
      <c r="F14" s="141"/>
      <c r="G14" s="140"/>
      <c r="H14" s="215"/>
      <c r="I14" s="215"/>
      <c r="J14" s="141"/>
    </row>
    <row r="15" spans="1:12" x14ac:dyDescent="0.2">
      <c r="A15" s="137"/>
      <c r="B15" s="138"/>
      <c r="C15" s="139"/>
      <c r="D15" s="140"/>
      <c r="E15" s="208"/>
      <c r="F15" s="141"/>
      <c r="G15" s="140"/>
      <c r="H15" s="215"/>
      <c r="I15" s="215"/>
      <c r="J15" s="141"/>
    </row>
    <row r="16" spans="1:12" x14ac:dyDescent="0.2">
      <c r="A16" s="137"/>
      <c r="B16" s="138"/>
      <c r="C16" s="139"/>
      <c r="D16" s="140"/>
      <c r="E16" s="208"/>
      <c r="F16" s="141"/>
      <c r="G16" s="140"/>
      <c r="H16" s="215"/>
      <c r="I16" s="215"/>
      <c r="J16" s="141"/>
    </row>
    <row r="17" spans="1:10" x14ac:dyDescent="0.2">
      <c r="A17" s="137"/>
      <c r="B17" s="138"/>
      <c r="C17" s="139"/>
      <c r="D17" s="140"/>
      <c r="E17" s="208"/>
      <c r="F17" s="141"/>
      <c r="G17" s="140"/>
      <c r="H17" s="215"/>
      <c r="I17" s="215"/>
      <c r="J17" s="141"/>
    </row>
    <row r="18" spans="1:10" x14ac:dyDescent="0.2">
      <c r="A18" s="137"/>
      <c r="B18" s="138"/>
      <c r="C18" s="139"/>
      <c r="D18" s="140"/>
      <c r="E18" s="208"/>
      <c r="F18" s="141"/>
      <c r="G18" s="140"/>
      <c r="H18" s="215"/>
      <c r="I18" s="215"/>
      <c r="J18" s="141"/>
    </row>
    <row r="19" spans="1:10" x14ac:dyDescent="0.2">
      <c r="A19" s="137"/>
      <c r="B19" s="138"/>
      <c r="C19" s="139"/>
      <c r="D19" s="140"/>
      <c r="E19" s="208"/>
      <c r="F19" s="141"/>
      <c r="G19" s="140"/>
      <c r="H19" s="215"/>
      <c r="I19" s="215"/>
      <c r="J19" s="141"/>
    </row>
    <row r="20" spans="1:10" x14ac:dyDescent="0.2">
      <c r="A20" s="137"/>
      <c r="B20" s="148"/>
      <c r="C20" s="139"/>
      <c r="D20" s="140"/>
      <c r="E20" s="208"/>
      <c r="F20" s="141"/>
      <c r="G20" s="140"/>
      <c r="H20" s="215"/>
      <c r="I20" s="215"/>
      <c r="J20" s="141"/>
    </row>
    <row r="21" spans="1:10" x14ac:dyDescent="0.2">
      <c r="A21" s="137"/>
      <c r="B21" s="148"/>
      <c r="C21" s="139"/>
      <c r="D21" s="140"/>
      <c r="E21" s="208"/>
      <c r="F21" s="141"/>
      <c r="G21" s="140"/>
      <c r="H21" s="215"/>
      <c r="I21" s="215"/>
      <c r="J21" s="141"/>
    </row>
    <row r="22" spans="1:10" x14ac:dyDescent="0.2">
      <c r="A22" s="137"/>
      <c r="B22" s="138"/>
      <c r="C22" s="139"/>
      <c r="D22" s="140"/>
      <c r="E22" s="208"/>
      <c r="F22" s="141"/>
      <c r="G22" s="140"/>
      <c r="H22" s="215"/>
      <c r="I22" s="215"/>
      <c r="J22" s="141"/>
    </row>
    <row r="23" spans="1:10" ht="15.75" thickBot="1" x14ac:dyDescent="0.25">
      <c r="A23" s="149"/>
      <c r="B23" s="150"/>
      <c r="C23" s="151"/>
      <c r="D23" s="152"/>
      <c r="E23" s="210"/>
      <c r="F23" s="141"/>
      <c r="G23" s="140"/>
      <c r="H23" s="216"/>
      <c r="I23" s="215"/>
      <c r="J23" s="141"/>
    </row>
    <row r="24" spans="1:10" ht="15.75" thickBot="1" x14ac:dyDescent="0.25">
      <c r="A24" s="153"/>
      <c r="B24" s="154"/>
      <c r="C24" s="155"/>
      <c r="D24" s="156"/>
      <c r="E24" s="211"/>
      <c r="F24" s="157"/>
      <c r="G24" s="157"/>
      <c r="H24" s="217"/>
      <c r="I24" s="218"/>
      <c r="J24" s="158"/>
    </row>
  </sheetData>
  <mergeCells count="5">
    <mergeCell ref="A1:J1"/>
    <mergeCell ref="A2:A3"/>
    <mergeCell ref="B2:B3"/>
    <mergeCell ref="C2:C3"/>
    <mergeCell ref="D2:H2"/>
  </mergeCells>
  <pageMargins left="0.7" right="0.7" top="0.75" bottom="0.75" header="0.3" footer="0.3"/>
  <pageSetup paperSize="8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Bill 1</vt:lpstr>
      <vt:lpstr>Other</vt:lpstr>
      <vt:lpstr>Sheet2</vt:lpstr>
      <vt:lpstr>Sheet3</vt:lpstr>
      <vt:lpstr>Bill 1!Print_Area</vt:lpstr>
      <vt:lpstr>Other!Print_Area</vt:lpstr>
      <vt:lpstr>Other!Print_Titles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Abu Yahya</cp:lastModifiedBy>
  <cp:lastPrinted>2022-07-13T15:39:50Z</cp:lastPrinted>
  <dcterms:created xsi:type="dcterms:W3CDTF">2022-07-04T15:01:54Z</dcterms:created>
  <dcterms:modified xsi:type="dcterms:W3CDTF">2022-10-11T20:14:24Z</dcterms:modified>
</cp:coreProperties>
</file>