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<sst xmlns="http://schemas.openxmlformats.org/spreadsheetml/2006/main" count="643" uniqueCount="99">
  <si>
    <t xml:space="preserve"> </t>
  </si>
  <si>
    <t>Tirada curta (10 PCBs)</t>
  </si>
  <si>
    <t>Tirada llarga (1.000 PCBs)</t>
  </si>
  <si>
    <t>Info</t>
  </si>
  <si>
    <t>Components</t>
  </si>
  <si>
    <t>Producte</t>
  </si>
  <si>
    <t>Unitats</t>
  </si>
  <si>
    <t>Preu/unitat</t>
  </si>
  <si>
    <t>Preu</t>
  </si>
  <si>
    <t>Distribuidor</t>
  </si>
  <si>
    <t>Disponibilitat</t>
  </si>
  <si>
    <t>REG1117-5</t>
  </si>
  <si>
    <t>Mouser</t>
  </si>
  <si>
    <t>Inmediat</t>
  </si>
  <si>
    <t>ADP7112ACBZ-3.3-R7</t>
  </si>
  <si>
    <t>BH1750FVI-TR</t>
  </si>
  <si>
    <t>G5LE-1 DC12</t>
  </si>
  <si>
    <t>LM2596T-ADJ</t>
  </si>
  <si>
    <t>DigiKey</t>
  </si>
  <si>
    <t>MCP2551-I-SN</t>
  </si>
  <si>
    <t>PIC18F2580-I/SO</t>
  </si>
  <si>
    <t>Si7336ADP</t>
  </si>
  <si>
    <t>ZXTN19020DFFTA</t>
  </si>
  <si>
    <t>PCA9306D</t>
  </si>
  <si>
    <t>TMAG5124G1CEDBZRQ1</t>
  </si>
  <si>
    <t>LT6202CS5</t>
  </si>
  <si>
    <t>TLV1117-33</t>
  </si>
  <si>
    <t>XT9M20ANA8M</t>
  </si>
  <si>
    <t>CBC3225T470MRV</t>
  </si>
  <si>
    <t>Preu/placa</t>
  </si>
  <si>
    <t>1N4002</t>
  </si>
  <si>
    <t>Tirada curta</t>
  </si>
  <si>
    <t>10 plaques</t>
  </si>
  <si>
    <t>1N5817</t>
  </si>
  <si>
    <t>50 plaques</t>
  </si>
  <si>
    <t>APTR3216PGW</t>
  </si>
  <si>
    <t>Tirada llarga</t>
  </si>
  <si>
    <t>1000 plaques</t>
  </si>
  <si>
    <t>BZX84C39</t>
  </si>
  <si>
    <t>10k plaques</t>
  </si>
  <si>
    <t>1N4148</t>
  </si>
  <si>
    <t>SS3P5HM3/84A</t>
  </si>
  <si>
    <t>(Cap 100nF)</t>
  </si>
  <si>
    <t>C1206C164K5GLCAUTO</t>
  </si>
  <si>
    <t>Dollar a 19/4/25</t>
  </si>
  <si>
    <t>(Cap 56pF)</t>
  </si>
  <si>
    <t>KGQ15ACG2A560FT</t>
  </si>
  <si>
    <t>1 USD</t>
  </si>
  <si>
    <t>EUR</t>
  </si>
  <si>
    <t>(Cap 100uF)</t>
  </si>
  <si>
    <t>TLCT107M010XTA</t>
  </si>
  <si>
    <t>(Cap 4.7uF)</t>
  </si>
  <si>
    <t>CL05X475MQ5NRWC</t>
  </si>
  <si>
    <t>(Cap 10u)</t>
  </si>
  <si>
    <t>KGM03DS60E106MH</t>
  </si>
  <si>
    <t>(Cap 22u)</t>
  </si>
  <si>
    <t>GRM188D70J226ME01D</t>
  </si>
  <si>
    <t>(Cap 10uF)</t>
  </si>
  <si>
    <t>Con 5 pin</t>
  </si>
  <si>
    <t>PinHeader 1x05 2.54mm</t>
  </si>
  <si>
    <t>Con 3 pin</t>
  </si>
  <si>
    <t>PinHeader 1x03 2.54mm</t>
  </si>
  <si>
    <t>Conn 6 pin</t>
  </si>
  <si>
    <t>PinHeader 1x06 2.54mm</t>
  </si>
  <si>
    <t>Screw 2 pin</t>
  </si>
  <si>
    <t>EBWA-02-B</t>
  </si>
  <si>
    <t>DB9</t>
  </si>
  <si>
    <t>R 1k</t>
  </si>
  <si>
    <t>RCV12063M00JNEA</t>
  </si>
  <si>
    <t>R 4.7k</t>
  </si>
  <si>
    <t>RC1206FR-134K7L</t>
  </si>
  <si>
    <t>R 220</t>
  </si>
  <si>
    <t>RC1206FR-10220RL</t>
  </si>
  <si>
    <t>R 200k</t>
  </si>
  <si>
    <t>RC1206FR-07200KL</t>
  </si>
  <si>
    <t>Digikey</t>
  </si>
  <si>
    <t>R 100</t>
  </si>
  <si>
    <t>RC1206FR-10100RL</t>
  </si>
  <si>
    <t>R 2k</t>
  </si>
  <si>
    <t>RC1206DR-072KL</t>
  </si>
  <si>
    <t>R 6.81k</t>
  </si>
  <si>
    <t>D55342K07B6E81RWB</t>
  </si>
  <si>
    <t>R 47k</t>
  </si>
  <si>
    <t>CRT1206-FX-4702ELF</t>
  </si>
  <si>
    <t>R 100m</t>
  </si>
  <si>
    <t>ERJ-8RSFR10V</t>
  </si>
  <si>
    <t>R 10k</t>
  </si>
  <si>
    <t>RNCE1206BTE10K0</t>
  </si>
  <si>
    <t>PCB</t>
  </si>
  <si>
    <t>N/A</t>
  </si>
  <si>
    <t>JLCPCB</t>
  </si>
  <si>
    <t>24 hours</t>
  </si>
  <si>
    <t>JLC PCB</t>
  </si>
  <si>
    <t>Gratis per +50euros</t>
  </si>
  <si>
    <t>Shipping</t>
  </si>
  <si>
    <t>Gratis +50 euros</t>
  </si>
  <si>
    <t>Total</t>
  </si>
  <si>
    <t>Tirada curta (50 PCBs)</t>
  </si>
  <si>
    <t>Tirada llarga (20.000 PCBs)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</si>
</sst>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333333"/>
      <name val="Arial"/>
    </font>
    <font>
      <color rgb="FF333333"/>
      <name val="Menlo"/>
    </font>
    <font>
      <color theme="1"/>
      <name val="Arial"/>
    </font>
    <font>
      <sz val="9.0"/>
      <color rgb="FF222222"/>
      <name val="Roboto"/>
    </font>
    <font>
      <sz val="9.0"/>
      <color rgb="FF444444"/>
      <name val="Roboto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/>
    </xf>
    <xf borderId="4" fillId="0" fontId="1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horizontal="center" readingOrder="0" shrinkToFit="0" wrapText="1"/>
    </xf>
    <xf borderId="9" fillId="0" fontId="5" numFmtId="0" xfId="0" applyAlignment="1" applyBorder="1" applyFont="1">
      <alignment horizontal="center" readingOrder="0" shrinkToFit="0" wrapText="1"/>
    </xf>
    <xf borderId="9" fillId="0" fontId="6" numFmtId="0" xfId="0" applyAlignment="1" applyBorder="1" applyFont="1">
      <alignment horizontal="center" readingOrder="0" shrinkToFit="0" wrapText="1"/>
    </xf>
    <xf borderId="9" fillId="2" fontId="5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horizontal="center" readingOrder="0" shrinkToFit="0" wrapText="1"/>
    </xf>
    <xf borderId="4" fillId="2" fontId="5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3" numFmtId="0" xfId="0" applyBorder="1" applyFont="1"/>
    <xf borderId="10" fillId="0" fontId="3" numFmtId="0" xfId="0" applyBorder="1" applyFont="1"/>
    <xf borderId="13" fillId="0" fontId="1" numFmtId="0" xfId="0" applyAlignment="1" applyBorder="1" applyFont="1">
      <alignment horizontal="center" readingOrder="0" shrinkToFit="0" vertical="center" wrapText="0"/>
    </xf>
    <xf borderId="4" fillId="3" fontId="1" numFmtId="0" xfId="0" applyAlignment="1" applyBorder="1" applyFill="1" applyFont="1">
      <alignment horizontal="center"/>
    </xf>
    <xf borderId="9" fillId="0" fontId="3" numFmtId="0" xfId="0" applyBorder="1" applyFont="1"/>
    <xf borderId="10" fillId="4" fontId="4" numFmtId="0" xfId="0" applyAlignment="1" applyBorder="1" applyFill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 readingOrder="0" shrinkToFit="0" wrapText="0"/>
    </xf>
    <xf borderId="10" fillId="4" fontId="8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14" fillId="0" fontId="3" numFmtId="0" xfId="0" applyBorder="1" applyFont="1"/>
    <xf borderId="1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6" fillId="0" fontId="9" numFmtId="0" xfId="0" applyAlignment="1" applyBorder="1" applyFont="1">
      <alignment horizontal="center" readingOrder="0"/>
    </xf>
    <xf borderId="15" fillId="0" fontId="3" numFmtId="0" xfId="0" applyBorder="1" applyFont="1"/>
    <xf borderId="6" fillId="0" fontId="1" numFmtId="0" xfId="0" applyAlignment="1" applyBorder="1" applyFont="1">
      <alignment horizontal="center"/>
    </xf>
    <xf borderId="6" fillId="5" fontId="1" numFmtId="0" xfId="0" applyAlignment="1" applyBorder="1" applyFill="1" applyFont="1">
      <alignment horizontal="center"/>
    </xf>
    <xf borderId="10" fillId="0" fontId="1" numFmtId="0" xfId="0" applyBorder="1" applyFont="1"/>
    <xf borderId="4" fillId="2" fontId="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2" max="2" width="15.75"/>
    <col customWidth="1" min="4" max="4" width="22.38"/>
    <col customWidth="1" min="16" max="16" width="15.75"/>
    <col customWidth="1" min="18" max="18" width="21.5"/>
  </cols>
  <sheetData>
    <row r="1">
      <c r="A1" s="1" t="s">
        <v>0</v>
      </c>
    </row>
    <row r="5" outlineLevel="1">
      <c r="C5" s="2" t="s">
        <v>1</v>
      </c>
      <c r="D5" s="3"/>
      <c r="E5" s="3"/>
      <c r="F5" s="3"/>
      <c r="G5" s="3"/>
      <c r="H5" s="3"/>
      <c r="I5" s="4"/>
      <c r="Q5" s="2" t="s">
        <v>2</v>
      </c>
      <c r="R5" s="3"/>
      <c r="S5" s="3"/>
      <c r="T5" s="3"/>
      <c r="U5" s="3"/>
      <c r="V5" s="3"/>
      <c r="W5" s="4"/>
    </row>
    <row r="6">
      <c r="B6" s="5" t="s">
        <v>3</v>
      </c>
      <c r="C6" s="6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P6" s="5" t="s">
        <v>3</v>
      </c>
      <c r="Q6" s="6" t="s">
        <v>4</v>
      </c>
      <c r="R6" s="7" t="s">
        <v>5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</row>
    <row r="7">
      <c r="B7" s="8"/>
      <c r="C7" s="9"/>
      <c r="D7" s="10" t="s">
        <v>11</v>
      </c>
      <c r="E7" s="11">
        <v>1.0</v>
      </c>
      <c r="F7" s="12">
        <v>2.14</v>
      </c>
      <c r="G7" s="13">
        <f t="shared" ref="G7:G10" si="1">F7*E7*10</f>
        <v>21.4</v>
      </c>
      <c r="H7" s="14" t="s">
        <v>12</v>
      </c>
      <c r="I7" s="14" t="s">
        <v>13</v>
      </c>
      <c r="P7" s="8"/>
      <c r="Q7" s="9"/>
      <c r="R7" s="10" t="s">
        <v>11</v>
      </c>
      <c r="S7" s="11">
        <v>1.0</v>
      </c>
      <c r="T7" s="12"/>
      <c r="U7" s="13">
        <f t="shared" ref="U7:U10" si="2">T7*S7*10</f>
        <v>0</v>
      </c>
      <c r="V7" s="14" t="s">
        <v>12</v>
      </c>
      <c r="W7" s="14"/>
    </row>
    <row r="8">
      <c r="B8" s="8"/>
      <c r="C8" s="9"/>
      <c r="D8" s="15" t="s">
        <v>14</v>
      </c>
      <c r="E8" s="16">
        <v>1.0</v>
      </c>
      <c r="F8" s="17">
        <v>1.25</v>
      </c>
      <c r="G8" s="18">
        <f t="shared" si="1"/>
        <v>12.5</v>
      </c>
      <c r="H8" s="19" t="s">
        <v>12</v>
      </c>
      <c r="I8" s="19" t="s">
        <v>13</v>
      </c>
      <c r="P8" s="8"/>
      <c r="Q8" s="9"/>
      <c r="R8" s="15" t="s">
        <v>14</v>
      </c>
      <c r="S8" s="16">
        <v>1.0</v>
      </c>
      <c r="T8" s="17"/>
      <c r="U8" s="18">
        <f t="shared" si="2"/>
        <v>0</v>
      </c>
      <c r="V8" s="19" t="s">
        <v>12</v>
      </c>
      <c r="W8" s="19"/>
    </row>
    <row r="9">
      <c r="B9" s="8"/>
      <c r="C9" s="9"/>
      <c r="D9" s="15" t="s">
        <v>15</v>
      </c>
      <c r="E9" s="16">
        <v>1.0</v>
      </c>
      <c r="F9" s="17">
        <v>2.42</v>
      </c>
      <c r="G9" s="18">
        <f t="shared" si="1"/>
        <v>24.2</v>
      </c>
      <c r="H9" s="19" t="s">
        <v>12</v>
      </c>
      <c r="I9" s="19" t="s">
        <v>13</v>
      </c>
      <c r="P9" s="8"/>
      <c r="Q9" s="9"/>
      <c r="R9" s="15" t="s">
        <v>15</v>
      </c>
      <c r="S9" s="16">
        <v>1.0</v>
      </c>
      <c r="T9" s="17"/>
      <c r="U9" s="18">
        <f t="shared" si="2"/>
        <v>0</v>
      </c>
      <c r="V9" s="19" t="s">
        <v>12</v>
      </c>
      <c r="W9" s="19"/>
    </row>
    <row r="10">
      <c r="B10" s="8"/>
      <c r="C10" s="9"/>
      <c r="D10" s="15" t="s">
        <v>16</v>
      </c>
      <c r="E10" s="16">
        <v>2.0</v>
      </c>
      <c r="F10" s="17">
        <v>1.32</v>
      </c>
      <c r="G10" s="18">
        <f t="shared" si="1"/>
        <v>26.4</v>
      </c>
      <c r="H10" s="19" t="s">
        <v>12</v>
      </c>
      <c r="I10" s="19" t="s">
        <v>13</v>
      </c>
      <c r="P10" s="8"/>
      <c r="Q10" s="9"/>
      <c r="R10" s="15" t="s">
        <v>16</v>
      </c>
      <c r="S10" s="16">
        <v>2.0</v>
      </c>
      <c r="T10" s="17"/>
      <c r="U10" s="18">
        <f t="shared" si="2"/>
        <v>0</v>
      </c>
      <c r="V10" s="19" t="s">
        <v>12</v>
      </c>
      <c r="W10" s="19"/>
    </row>
    <row r="11">
      <c r="B11" s="8"/>
      <c r="C11" s="9"/>
      <c r="D11" s="15" t="s">
        <v>17</v>
      </c>
      <c r="E11" s="16">
        <v>1.0</v>
      </c>
      <c r="F11" s="17">
        <v>4.03</v>
      </c>
      <c r="G11" s="18">
        <f>F11*E11*10*M29</f>
        <v>35.47609</v>
      </c>
      <c r="H11" s="19" t="s">
        <v>18</v>
      </c>
      <c r="I11" s="19" t="s">
        <v>13</v>
      </c>
      <c r="P11" s="8"/>
      <c r="Q11" s="9"/>
      <c r="R11" s="15" t="s">
        <v>17</v>
      </c>
      <c r="S11" s="16">
        <v>1.0</v>
      </c>
      <c r="T11" s="17"/>
      <c r="U11" s="18">
        <f>T11*S11*10*AA29</f>
        <v>0</v>
      </c>
      <c r="V11" s="19" t="s">
        <v>18</v>
      </c>
      <c r="W11" s="19"/>
    </row>
    <row r="12">
      <c r="B12" s="8"/>
      <c r="C12" s="9"/>
      <c r="D12" s="15" t="s">
        <v>19</v>
      </c>
      <c r="E12" s="16">
        <v>1.0</v>
      </c>
      <c r="F12" s="17">
        <v>1.29</v>
      </c>
      <c r="G12" s="18">
        <f t="shared" ref="G12:G50" si="3">F12*E12*10</f>
        <v>12.9</v>
      </c>
      <c r="H12" s="19" t="s">
        <v>12</v>
      </c>
      <c r="I12" s="19" t="s">
        <v>13</v>
      </c>
      <c r="P12" s="8"/>
      <c r="Q12" s="9"/>
      <c r="R12" s="15" t="s">
        <v>19</v>
      </c>
      <c r="S12" s="16">
        <v>1.0</v>
      </c>
      <c r="T12" s="17"/>
      <c r="U12" s="18">
        <f t="shared" ref="U12:U50" si="4">T12*S12*10</f>
        <v>0</v>
      </c>
      <c r="V12" s="19" t="s">
        <v>12</v>
      </c>
      <c r="W12" s="19"/>
    </row>
    <row r="13">
      <c r="B13" s="8"/>
      <c r="C13" s="9"/>
      <c r="D13" s="15" t="s">
        <v>20</v>
      </c>
      <c r="E13" s="16">
        <v>1.0</v>
      </c>
      <c r="F13" s="17">
        <v>7.72</v>
      </c>
      <c r="G13" s="18">
        <f t="shared" si="3"/>
        <v>77.2</v>
      </c>
      <c r="H13" s="19" t="s">
        <v>12</v>
      </c>
      <c r="I13" s="19" t="s">
        <v>13</v>
      </c>
      <c r="P13" s="8"/>
      <c r="Q13" s="9"/>
      <c r="R13" s="15" t="s">
        <v>20</v>
      </c>
      <c r="S13" s="16">
        <v>1.0</v>
      </c>
      <c r="T13" s="17"/>
      <c r="U13" s="18">
        <f t="shared" si="4"/>
        <v>0</v>
      </c>
      <c r="V13" s="19" t="s">
        <v>12</v>
      </c>
      <c r="W13" s="19"/>
    </row>
    <row r="14">
      <c r="B14" s="8"/>
      <c r="C14" s="9"/>
      <c r="D14" s="15" t="s">
        <v>21</v>
      </c>
      <c r="E14" s="16">
        <v>4.0</v>
      </c>
      <c r="F14" s="17">
        <v>1.3</v>
      </c>
      <c r="G14" s="18">
        <f t="shared" si="3"/>
        <v>52</v>
      </c>
      <c r="H14" s="19" t="s">
        <v>12</v>
      </c>
      <c r="I14" s="19" t="s">
        <v>13</v>
      </c>
      <c r="P14" s="8"/>
      <c r="Q14" s="9"/>
      <c r="R14" s="15" t="s">
        <v>21</v>
      </c>
      <c r="S14" s="16">
        <v>4.0</v>
      </c>
      <c r="T14" s="17"/>
      <c r="U14" s="18">
        <f t="shared" si="4"/>
        <v>0</v>
      </c>
      <c r="V14" s="19" t="s">
        <v>12</v>
      </c>
      <c r="W14" s="19"/>
    </row>
    <row r="15">
      <c r="B15" s="8"/>
      <c r="C15" s="9"/>
      <c r="D15" s="15" t="s">
        <v>22</v>
      </c>
      <c r="E15" s="16">
        <v>5.0</v>
      </c>
      <c r="F15" s="17">
        <v>0.678</v>
      </c>
      <c r="G15" s="18">
        <f t="shared" si="3"/>
        <v>33.9</v>
      </c>
      <c r="H15" s="19" t="s">
        <v>12</v>
      </c>
      <c r="I15" s="19" t="s">
        <v>13</v>
      </c>
      <c r="P15" s="8"/>
      <c r="Q15" s="9"/>
      <c r="R15" s="15" t="s">
        <v>22</v>
      </c>
      <c r="S15" s="16">
        <v>5.0</v>
      </c>
      <c r="T15" s="17"/>
      <c r="U15" s="18">
        <f t="shared" si="4"/>
        <v>0</v>
      </c>
      <c r="V15" s="19" t="s">
        <v>12</v>
      </c>
      <c r="W15" s="19"/>
    </row>
    <row r="16">
      <c r="B16" s="8"/>
      <c r="C16" s="9"/>
      <c r="D16" s="15" t="s">
        <v>23</v>
      </c>
      <c r="E16" s="16">
        <v>1.0</v>
      </c>
      <c r="F16" s="17">
        <v>0.402</v>
      </c>
      <c r="G16" s="18">
        <f t="shared" si="3"/>
        <v>4.02</v>
      </c>
      <c r="H16" s="19" t="s">
        <v>12</v>
      </c>
      <c r="I16" s="19" t="s">
        <v>13</v>
      </c>
      <c r="P16" s="8"/>
      <c r="Q16" s="9"/>
      <c r="R16" s="15" t="s">
        <v>23</v>
      </c>
      <c r="S16" s="16">
        <v>1.0</v>
      </c>
      <c r="T16" s="17"/>
      <c r="U16" s="18">
        <f t="shared" si="4"/>
        <v>0</v>
      </c>
      <c r="V16" s="19" t="s">
        <v>12</v>
      </c>
      <c r="W16" s="19"/>
    </row>
    <row r="17">
      <c r="B17" s="8"/>
      <c r="C17" s="9"/>
      <c r="D17" s="15" t="s">
        <v>24</v>
      </c>
      <c r="E17" s="16">
        <v>1.0</v>
      </c>
      <c r="F17" s="17">
        <v>0.653</v>
      </c>
      <c r="G17" s="18">
        <f t="shared" si="3"/>
        <v>6.53</v>
      </c>
      <c r="H17" s="19" t="s">
        <v>12</v>
      </c>
      <c r="I17" s="19" t="s">
        <v>13</v>
      </c>
      <c r="P17" s="8"/>
      <c r="Q17" s="9"/>
      <c r="R17" s="15" t="s">
        <v>24</v>
      </c>
      <c r="S17" s="16">
        <v>1.0</v>
      </c>
      <c r="T17" s="17"/>
      <c r="U17" s="18">
        <f t="shared" si="4"/>
        <v>0</v>
      </c>
      <c r="V17" s="19" t="s">
        <v>12</v>
      </c>
      <c r="W17" s="19"/>
    </row>
    <row r="18">
      <c r="B18" s="8"/>
      <c r="C18" s="9"/>
      <c r="D18" s="15" t="s">
        <v>25</v>
      </c>
      <c r="E18" s="16">
        <v>1.0</v>
      </c>
      <c r="F18" s="17">
        <v>3.61</v>
      </c>
      <c r="G18" s="18">
        <f t="shared" si="3"/>
        <v>36.1</v>
      </c>
      <c r="H18" s="19" t="s">
        <v>12</v>
      </c>
      <c r="I18" s="19" t="s">
        <v>13</v>
      </c>
      <c r="P18" s="8"/>
      <c r="Q18" s="9"/>
      <c r="R18" s="15" t="s">
        <v>25</v>
      </c>
      <c r="S18" s="16">
        <v>1.0</v>
      </c>
      <c r="T18" s="17"/>
      <c r="U18" s="18">
        <f t="shared" si="4"/>
        <v>0</v>
      </c>
      <c r="V18" s="19" t="s">
        <v>12</v>
      </c>
      <c r="W18" s="19"/>
    </row>
    <row r="19">
      <c r="B19" s="8"/>
      <c r="C19" s="9"/>
      <c r="D19" s="15" t="s">
        <v>26</v>
      </c>
      <c r="E19" s="16">
        <v>1.0</v>
      </c>
      <c r="F19" s="17">
        <v>0.511</v>
      </c>
      <c r="G19" s="18">
        <f t="shared" si="3"/>
        <v>5.11</v>
      </c>
      <c r="H19" s="19" t="s">
        <v>12</v>
      </c>
      <c r="I19" s="19" t="s">
        <v>13</v>
      </c>
      <c r="P19" s="8"/>
      <c r="Q19" s="9"/>
      <c r="R19" s="15" t="s">
        <v>26</v>
      </c>
      <c r="S19" s="16">
        <v>1.0</v>
      </c>
      <c r="T19" s="17"/>
      <c r="U19" s="18">
        <f t="shared" si="4"/>
        <v>0</v>
      </c>
      <c r="V19" s="19" t="s">
        <v>12</v>
      </c>
      <c r="W19" s="19"/>
    </row>
    <row r="20">
      <c r="B20" s="8"/>
      <c r="C20" s="9"/>
      <c r="D20" s="15" t="s">
        <v>27</v>
      </c>
      <c r="E20" s="16">
        <v>1.0</v>
      </c>
      <c r="F20" s="17">
        <v>0.508</v>
      </c>
      <c r="G20" s="18">
        <f t="shared" si="3"/>
        <v>5.08</v>
      </c>
      <c r="H20" s="19" t="s">
        <v>12</v>
      </c>
      <c r="I20" s="19" t="s">
        <v>13</v>
      </c>
      <c r="P20" s="8"/>
      <c r="Q20" s="9"/>
      <c r="R20" s="15" t="s">
        <v>27</v>
      </c>
      <c r="S20" s="16">
        <v>1.0</v>
      </c>
      <c r="T20" s="17"/>
      <c r="U20" s="18">
        <f t="shared" si="4"/>
        <v>0</v>
      </c>
      <c r="V20" s="19" t="s">
        <v>12</v>
      </c>
      <c r="W20" s="19"/>
    </row>
    <row r="21">
      <c r="B21" s="8"/>
      <c r="C21" s="9"/>
      <c r="D21" s="15" t="s">
        <v>28</v>
      </c>
      <c r="E21" s="16">
        <v>1.0</v>
      </c>
      <c r="F21" s="17">
        <v>0.156</v>
      </c>
      <c r="G21" s="18">
        <f t="shared" si="3"/>
        <v>1.56</v>
      </c>
      <c r="H21" s="19" t="s">
        <v>12</v>
      </c>
      <c r="I21" s="19" t="s">
        <v>13</v>
      </c>
      <c r="L21" s="20" t="s">
        <v>29</v>
      </c>
      <c r="M21" s="21"/>
      <c r="N21" s="22"/>
      <c r="P21" s="8"/>
      <c r="Q21" s="9"/>
      <c r="R21" s="15" t="s">
        <v>28</v>
      </c>
      <c r="S21" s="16">
        <v>1.0</v>
      </c>
      <c r="T21" s="17"/>
      <c r="U21" s="18">
        <f t="shared" si="4"/>
        <v>0</v>
      </c>
      <c r="V21" s="19" t="s">
        <v>12</v>
      </c>
      <c r="W21" s="19"/>
    </row>
    <row r="22">
      <c r="B22" s="8"/>
      <c r="C22" s="9"/>
      <c r="D22" s="15" t="s">
        <v>30</v>
      </c>
      <c r="E22" s="16">
        <v>1.0</v>
      </c>
      <c r="F22" s="17">
        <v>0.069</v>
      </c>
      <c r="G22" s="18">
        <f t="shared" si="3"/>
        <v>0.69</v>
      </c>
      <c r="H22" s="19" t="s">
        <v>12</v>
      </c>
      <c r="I22" s="19" t="s">
        <v>13</v>
      </c>
      <c r="L22" s="23" t="s">
        <v>31</v>
      </c>
      <c r="M22" s="19" t="s">
        <v>32</v>
      </c>
      <c r="N22" s="24">
        <f>G55/10</f>
        <v>72.5109865</v>
      </c>
      <c r="P22" s="8"/>
      <c r="Q22" s="9"/>
      <c r="R22" s="15" t="s">
        <v>30</v>
      </c>
      <c r="S22" s="16">
        <v>1.0</v>
      </c>
      <c r="T22" s="17"/>
      <c r="U22" s="18">
        <f t="shared" si="4"/>
        <v>0</v>
      </c>
      <c r="V22" s="19" t="s">
        <v>12</v>
      </c>
      <c r="W22" s="19"/>
    </row>
    <row r="23">
      <c r="B23" s="8"/>
      <c r="C23" s="9"/>
      <c r="D23" s="15" t="s">
        <v>33</v>
      </c>
      <c r="E23" s="16">
        <v>4.0</v>
      </c>
      <c r="F23" s="17">
        <v>0.157</v>
      </c>
      <c r="G23" s="18">
        <f t="shared" si="3"/>
        <v>6.28</v>
      </c>
      <c r="H23" s="19" t="s">
        <v>12</v>
      </c>
      <c r="I23" s="19" t="s">
        <v>13</v>
      </c>
      <c r="L23" s="25"/>
      <c r="M23" s="19" t="s">
        <v>34</v>
      </c>
      <c r="N23" s="24">
        <f>G108/50</f>
        <v>60.71236877</v>
      </c>
      <c r="P23" s="8"/>
      <c r="Q23" s="9"/>
      <c r="R23" s="15" t="s">
        <v>33</v>
      </c>
      <c r="S23" s="16">
        <v>4.0</v>
      </c>
      <c r="T23" s="17"/>
      <c r="U23" s="18">
        <f t="shared" si="4"/>
        <v>0</v>
      </c>
      <c r="V23" s="19" t="s">
        <v>12</v>
      </c>
      <c r="W23" s="19"/>
    </row>
    <row r="24">
      <c r="B24" s="8"/>
      <c r="C24" s="9"/>
      <c r="D24" s="15" t="s">
        <v>35</v>
      </c>
      <c r="E24" s="16">
        <v>2.0</v>
      </c>
      <c r="F24" s="17">
        <v>0.291</v>
      </c>
      <c r="G24" s="18">
        <f t="shared" si="3"/>
        <v>5.82</v>
      </c>
      <c r="H24" s="19" t="s">
        <v>12</v>
      </c>
      <c r="I24" s="19" t="s">
        <v>13</v>
      </c>
      <c r="L24" s="23" t="s">
        <v>36</v>
      </c>
      <c r="M24" s="19" t="s">
        <v>37</v>
      </c>
      <c r="N24" s="24"/>
      <c r="P24" s="8"/>
      <c r="Q24" s="9"/>
      <c r="R24" s="15" t="s">
        <v>35</v>
      </c>
      <c r="S24" s="16">
        <v>2.0</v>
      </c>
      <c r="T24" s="17"/>
      <c r="U24" s="18">
        <f t="shared" si="4"/>
        <v>0</v>
      </c>
      <c r="V24" s="19" t="s">
        <v>12</v>
      </c>
      <c r="W24" s="19"/>
    </row>
    <row r="25">
      <c r="B25" s="8"/>
      <c r="C25" s="9"/>
      <c r="D25" s="15" t="s">
        <v>38</v>
      </c>
      <c r="E25" s="16">
        <v>1.0</v>
      </c>
      <c r="F25" s="17">
        <v>0.09</v>
      </c>
      <c r="G25" s="18">
        <f t="shared" si="3"/>
        <v>0.9</v>
      </c>
      <c r="H25" s="19" t="s">
        <v>12</v>
      </c>
      <c r="I25" s="19" t="s">
        <v>13</v>
      </c>
      <c r="L25" s="25"/>
      <c r="M25" s="19" t="s">
        <v>39</v>
      </c>
      <c r="N25" s="24"/>
      <c r="P25" s="8"/>
      <c r="Q25" s="9"/>
      <c r="R25" s="15" t="s">
        <v>38</v>
      </c>
      <c r="S25" s="16">
        <v>1.0</v>
      </c>
      <c r="T25" s="17"/>
      <c r="U25" s="18">
        <f t="shared" si="4"/>
        <v>0</v>
      </c>
      <c r="V25" s="19" t="s">
        <v>12</v>
      </c>
      <c r="W25" s="19"/>
    </row>
    <row r="26">
      <c r="B26" s="8"/>
      <c r="C26" s="9"/>
      <c r="D26" s="15" t="s">
        <v>40</v>
      </c>
      <c r="E26" s="16">
        <v>1.0</v>
      </c>
      <c r="F26" s="17">
        <v>0.037</v>
      </c>
      <c r="G26" s="18">
        <f t="shared" si="3"/>
        <v>0.37</v>
      </c>
      <c r="H26" s="19" t="s">
        <v>12</v>
      </c>
      <c r="I26" s="19" t="s">
        <v>13</v>
      </c>
      <c r="P26" s="8"/>
      <c r="Q26" s="9"/>
      <c r="R26" s="15" t="s">
        <v>40</v>
      </c>
      <c r="S26" s="16">
        <v>1.0</v>
      </c>
      <c r="T26" s="17"/>
      <c r="U26" s="18">
        <f t="shared" si="4"/>
        <v>0</v>
      </c>
      <c r="V26" s="19" t="s">
        <v>12</v>
      </c>
      <c r="W26" s="19"/>
    </row>
    <row r="27">
      <c r="B27" s="8"/>
      <c r="C27" s="9"/>
      <c r="D27" s="15" t="s">
        <v>41</v>
      </c>
      <c r="E27" s="16">
        <v>1.0</v>
      </c>
      <c r="F27" s="17">
        <v>0.136</v>
      </c>
      <c r="G27" s="18">
        <f t="shared" si="3"/>
        <v>1.36</v>
      </c>
      <c r="H27" s="19" t="s">
        <v>12</v>
      </c>
      <c r="I27" s="19" t="s">
        <v>13</v>
      </c>
      <c r="P27" s="8"/>
      <c r="Q27" s="9"/>
      <c r="R27" s="15" t="s">
        <v>41</v>
      </c>
      <c r="S27" s="16">
        <v>1.0</v>
      </c>
      <c r="T27" s="17"/>
      <c r="U27" s="18">
        <f t="shared" si="4"/>
        <v>0</v>
      </c>
      <c r="V27" s="19" t="s">
        <v>12</v>
      </c>
      <c r="W27" s="19"/>
    </row>
    <row r="28">
      <c r="B28" s="5" t="s">
        <v>42</v>
      </c>
      <c r="C28" s="9"/>
      <c r="D28" s="26" t="s">
        <v>43</v>
      </c>
      <c r="E28" s="19">
        <v>7.0</v>
      </c>
      <c r="F28" s="19">
        <v>2.21</v>
      </c>
      <c r="G28" s="18">
        <f t="shared" si="3"/>
        <v>154.7</v>
      </c>
      <c r="H28" s="19" t="s">
        <v>12</v>
      </c>
      <c r="I28" s="19" t="s">
        <v>13</v>
      </c>
      <c r="L28" s="27" t="s">
        <v>44</v>
      </c>
      <c r="M28" s="21"/>
      <c r="N28" s="22"/>
      <c r="P28" s="5" t="s">
        <v>42</v>
      </c>
      <c r="Q28" s="9"/>
      <c r="R28" s="26" t="s">
        <v>43</v>
      </c>
      <c r="S28" s="19">
        <v>7.0</v>
      </c>
      <c r="T28" s="19"/>
      <c r="U28" s="18">
        <f t="shared" si="4"/>
        <v>0</v>
      </c>
      <c r="V28" s="19" t="s">
        <v>12</v>
      </c>
      <c r="W28" s="19"/>
    </row>
    <row r="29">
      <c r="B29" s="5" t="s">
        <v>45</v>
      </c>
      <c r="C29" s="9"/>
      <c r="D29" s="28" t="s">
        <v>46</v>
      </c>
      <c r="E29" s="19">
        <v>2.0</v>
      </c>
      <c r="F29" s="19">
        <v>0.205</v>
      </c>
      <c r="G29" s="18">
        <f t="shared" si="3"/>
        <v>4.1</v>
      </c>
      <c r="H29" s="19" t="s">
        <v>12</v>
      </c>
      <c r="I29" s="19" t="s">
        <v>13</v>
      </c>
      <c r="L29" s="19" t="s">
        <v>47</v>
      </c>
      <c r="M29" s="19">
        <v>0.8803</v>
      </c>
      <c r="N29" s="19" t="s">
        <v>48</v>
      </c>
      <c r="P29" s="5" t="s">
        <v>45</v>
      </c>
      <c r="Q29" s="9"/>
      <c r="R29" s="28" t="s">
        <v>46</v>
      </c>
      <c r="S29" s="19">
        <v>2.0</v>
      </c>
      <c r="T29" s="19"/>
      <c r="U29" s="18">
        <f t="shared" si="4"/>
        <v>0</v>
      </c>
      <c r="V29" s="19" t="s">
        <v>12</v>
      </c>
      <c r="W29" s="19"/>
    </row>
    <row r="30">
      <c r="B30" s="5" t="s">
        <v>49</v>
      </c>
      <c r="C30" s="9"/>
      <c r="D30" s="26" t="s">
        <v>50</v>
      </c>
      <c r="E30" s="19">
        <v>2.0</v>
      </c>
      <c r="F30" s="19">
        <v>3.27</v>
      </c>
      <c r="G30" s="18">
        <f t="shared" si="3"/>
        <v>65.4</v>
      </c>
      <c r="H30" s="19" t="s">
        <v>12</v>
      </c>
      <c r="I30" s="19" t="s">
        <v>13</v>
      </c>
      <c r="P30" s="5" t="s">
        <v>49</v>
      </c>
      <c r="Q30" s="9"/>
      <c r="R30" s="26" t="s">
        <v>50</v>
      </c>
      <c r="S30" s="19">
        <v>2.0</v>
      </c>
      <c r="T30" s="19"/>
      <c r="U30" s="18">
        <f t="shared" si="4"/>
        <v>0</v>
      </c>
      <c r="V30" s="19" t="s">
        <v>12</v>
      </c>
      <c r="W30" s="19"/>
    </row>
    <row r="31">
      <c r="B31" s="5" t="s">
        <v>51</v>
      </c>
      <c r="C31" s="9"/>
      <c r="D31" s="26" t="s">
        <v>52</v>
      </c>
      <c r="E31" s="19">
        <v>1.0</v>
      </c>
      <c r="F31" s="19">
        <v>0.186</v>
      </c>
      <c r="G31" s="18">
        <f t="shared" si="3"/>
        <v>1.86</v>
      </c>
      <c r="H31" s="19" t="s">
        <v>12</v>
      </c>
      <c r="I31" s="19" t="s">
        <v>13</v>
      </c>
      <c r="P31" s="5" t="s">
        <v>51</v>
      </c>
      <c r="Q31" s="9"/>
      <c r="R31" s="26" t="s">
        <v>52</v>
      </c>
      <c r="S31" s="19">
        <v>1.0</v>
      </c>
      <c r="T31" s="19"/>
      <c r="U31" s="18">
        <f t="shared" si="4"/>
        <v>0</v>
      </c>
      <c r="V31" s="19" t="s">
        <v>12</v>
      </c>
      <c r="W31" s="19"/>
    </row>
    <row r="32">
      <c r="B32" s="5" t="s">
        <v>53</v>
      </c>
      <c r="C32" s="9"/>
      <c r="D32" s="26" t="s">
        <v>54</v>
      </c>
      <c r="E32" s="19">
        <v>1.0</v>
      </c>
      <c r="F32" s="19">
        <v>0.496</v>
      </c>
      <c r="G32" s="18">
        <f t="shared" si="3"/>
        <v>4.96</v>
      </c>
      <c r="H32" s="19" t="s">
        <v>12</v>
      </c>
      <c r="I32" s="19" t="s">
        <v>13</v>
      </c>
      <c r="P32" s="5" t="s">
        <v>53</v>
      </c>
      <c r="Q32" s="9"/>
      <c r="R32" s="26" t="s">
        <v>54</v>
      </c>
      <c r="S32" s="19">
        <v>1.0</v>
      </c>
      <c r="T32" s="19"/>
      <c r="U32" s="18">
        <f t="shared" si="4"/>
        <v>0</v>
      </c>
      <c r="V32" s="19" t="s">
        <v>12</v>
      </c>
      <c r="W32" s="19"/>
    </row>
    <row r="33">
      <c r="B33" s="5" t="s">
        <v>55</v>
      </c>
      <c r="C33" s="9"/>
      <c r="D33" s="26" t="s">
        <v>56</v>
      </c>
      <c r="E33" s="19">
        <v>1.0</v>
      </c>
      <c r="F33" s="19">
        <v>0.2</v>
      </c>
      <c r="G33" s="18">
        <f t="shared" si="3"/>
        <v>2</v>
      </c>
      <c r="H33" s="19" t="s">
        <v>12</v>
      </c>
      <c r="I33" s="19" t="s">
        <v>13</v>
      </c>
      <c r="P33" s="5" t="s">
        <v>55</v>
      </c>
      <c r="Q33" s="9"/>
      <c r="R33" s="26" t="s">
        <v>56</v>
      </c>
      <c r="S33" s="19">
        <v>1.0</v>
      </c>
      <c r="T33" s="19"/>
      <c r="U33" s="18">
        <f t="shared" si="4"/>
        <v>0</v>
      </c>
      <c r="V33" s="19" t="s">
        <v>12</v>
      </c>
      <c r="W33" s="19"/>
    </row>
    <row r="34">
      <c r="B34" s="5" t="s">
        <v>57</v>
      </c>
      <c r="C34" s="9"/>
      <c r="D34" s="26" t="s">
        <v>54</v>
      </c>
      <c r="E34" s="19">
        <v>1.0</v>
      </c>
      <c r="F34" s="19">
        <v>0.496</v>
      </c>
      <c r="G34" s="18">
        <f t="shared" si="3"/>
        <v>4.96</v>
      </c>
      <c r="H34" s="19" t="s">
        <v>12</v>
      </c>
      <c r="I34" s="19" t="s">
        <v>13</v>
      </c>
      <c r="P34" s="5" t="s">
        <v>57</v>
      </c>
      <c r="Q34" s="9"/>
      <c r="R34" s="26" t="s">
        <v>54</v>
      </c>
      <c r="S34" s="19">
        <v>1.0</v>
      </c>
      <c r="T34" s="19"/>
      <c r="U34" s="18">
        <f t="shared" si="4"/>
        <v>0</v>
      </c>
      <c r="V34" s="19" t="s">
        <v>12</v>
      </c>
      <c r="W34" s="19"/>
    </row>
    <row r="35">
      <c r="B35" s="5" t="s">
        <v>58</v>
      </c>
      <c r="C35" s="9"/>
      <c r="D35" s="28" t="s">
        <v>59</v>
      </c>
      <c r="E35" s="19">
        <v>2.0</v>
      </c>
      <c r="F35" s="29">
        <f>0.268*M29</f>
        <v>0.2359204</v>
      </c>
      <c r="G35" s="18">
        <f t="shared" si="3"/>
        <v>4.718408</v>
      </c>
      <c r="H35" s="19" t="s">
        <v>18</v>
      </c>
      <c r="I35" s="19" t="s">
        <v>13</v>
      </c>
      <c r="P35" s="5" t="s">
        <v>58</v>
      </c>
      <c r="Q35" s="9"/>
      <c r="R35" s="28" t="s">
        <v>59</v>
      </c>
      <c r="S35" s="19">
        <v>2.0</v>
      </c>
      <c r="T35" s="29"/>
      <c r="U35" s="18">
        <f t="shared" si="4"/>
        <v>0</v>
      </c>
      <c r="V35" s="19" t="s">
        <v>18</v>
      </c>
      <c r="W35" s="19"/>
    </row>
    <row r="36">
      <c r="B36" s="5" t="s">
        <v>60</v>
      </c>
      <c r="C36" s="9"/>
      <c r="D36" s="28" t="s">
        <v>61</v>
      </c>
      <c r="E36" s="19">
        <v>1.0</v>
      </c>
      <c r="F36" s="19">
        <f>0.037*M29</f>
        <v>0.0325711</v>
      </c>
      <c r="G36" s="18">
        <f t="shared" si="3"/>
        <v>0.325711</v>
      </c>
      <c r="H36" s="19" t="s">
        <v>18</v>
      </c>
      <c r="I36" s="19" t="s">
        <v>13</v>
      </c>
      <c r="P36" s="5" t="s">
        <v>60</v>
      </c>
      <c r="Q36" s="9"/>
      <c r="R36" s="28" t="s">
        <v>61</v>
      </c>
      <c r="S36" s="19">
        <v>1.0</v>
      </c>
      <c r="T36" s="19"/>
      <c r="U36" s="18">
        <f t="shared" si="4"/>
        <v>0</v>
      </c>
      <c r="V36" s="19" t="s">
        <v>18</v>
      </c>
      <c r="W36" s="19"/>
    </row>
    <row r="37">
      <c r="B37" s="5" t="s">
        <v>62</v>
      </c>
      <c r="C37" s="9"/>
      <c r="D37" s="28" t="s">
        <v>63</v>
      </c>
      <c r="E37" s="19">
        <v>2.0</v>
      </c>
      <c r="F37" s="19">
        <f>0.268*M29</f>
        <v>0.2359204</v>
      </c>
      <c r="G37" s="18">
        <f t="shared" si="3"/>
        <v>4.718408</v>
      </c>
      <c r="H37" s="19" t="s">
        <v>18</v>
      </c>
      <c r="I37" s="19" t="s">
        <v>13</v>
      </c>
      <c r="P37" s="5" t="s">
        <v>62</v>
      </c>
      <c r="Q37" s="9"/>
      <c r="R37" s="28" t="s">
        <v>63</v>
      </c>
      <c r="S37" s="19">
        <v>2.0</v>
      </c>
      <c r="T37" s="19"/>
      <c r="U37" s="18">
        <f t="shared" si="4"/>
        <v>0</v>
      </c>
      <c r="V37" s="19" t="s">
        <v>18</v>
      </c>
      <c r="W37" s="19"/>
    </row>
    <row r="38">
      <c r="B38" s="5" t="s">
        <v>64</v>
      </c>
      <c r="C38" s="9"/>
      <c r="D38" s="30" t="s">
        <v>65</v>
      </c>
      <c r="E38" s="19">
        <v>1.0</v>
      </c>
      <c r="F38" s="31">
        <f>0.37*M29</f>
        <v>0.325711</v>
      </c>
      <c r="G38" s="18">
        <f t="shared" si="3"/>
        <v>3.25711</v>
      </c>
      <c r="H38" s="19" t="s">
        <v>18</v>
      </c>
      <c r="I38" s="19" t="s">
        <v>13</v>
      </c>
      <c r="P38" s="5" t="s">
        <v>64</v>
      </c>
      <c r="Q38" s="9"/>
      <c r="R38" s="30" t="s">
        <v>65</v>
      </c>
      <c r="S38" s="19">
        <v>1.0</v>
      </c>
      <c r="T38" s="31"/>
      <c r="U38" s="18">
        <f t="shared" si="4"/>
        <v>0</v>
      </c>
      <c r="V38" s="19" t="s">
        <v>18</v>
      </c>
      <c r="W38" s="19"/>
    </row>
    <row r="39">
      <c r="B39" s="5" t="s">
        <v>66</v>
      </c>
      <c r="C39" s="9"/>
      <c r="D39" s="28">
        <v>6.18009231221E11</v>
      </c>
      <c r="E39" s="19">
        <v>1.0</v>
      </c>
      <c r="F39" s="19">
        <f>2.439*M29</f>
        <v>2.1470517</v>
      </c>
      <c r="G39" s="18">
        <f t="shared" si="3"/>
        <v>21.470517</v>
      </c>
      <c r="H39" s="19" t="s">
        <v>18</v>
      </c>
      <c r="I39" s="19" t="s">
        <v>13</v>
      </c>
      <c r="P39" s="5" t="s">
        <v>66</v>
      </c>
      <c r="Q39" s="9"/>
      <c r="R39" s="28">
        <v>6.18009231221E11</v>
      </c>
      <c r="S39" s="19">
        <v>1.0</v>
      </c>
      <c r="T39" s="19"/>
      <c r="U39" s="18">
        <f t="shared" si="4"/>
        <v>0</v>
      </c>
      <c r="V39" s="19" t="s">
        <v>18</v>
      </c>
      <c r="W39" s="19"/>
    </row>
    <row r="40">
      <c r="B40" s="8"/>
      <c r="C40" s="9"/>
      <c r="D40" s="28">
        <v>6.1300211121E10</v>
      </c>
      <c r="E40" s="19">
        <v>1.0</v>
      </c>
      <c r="F40" s="31">
        <f>0.102*M29</f>
        <v>0.0897906</v>
      </c>
      <c r="G40" s="18">
        <f t="shared" si="3"/>
        <v>0.897906</v>
      </c>
      <c r="H40" s="19" t="s">
        <v>18</v>
      </c>
      <c r="I40" s="19" t="s">
        <v>13</v>
      </c>
      <c r="P40" s="8"/>
      <c r="Q40" s="9"/>
      <c r="R40" s="28">
        <v>6.1300211121E10</v>
      </c>
      <c r="S40" s="19">
        <v>1.0</v>
      </c>
      <c r="T40" s="31"/>
      <c r="U40" s="18">
        <f t="shared" si="4"/>
        <v>0</v>
      </c>
      <c r="V40" s="19" t="s">
        <v>18</v>
      </c>
      <c r="W40" s="19"/>
    </row>
    <row r="41">
      <c r="B41" s="5" t="s">
        <v>67</v>
      </c>
      <c r="C41" s="9"/>
      <c r="D41" s="26" t="s">
        <v>68</v>
      </c>
      <c r="E41" s="19">
        <v>18.0</v>
      </c>
      <c r="F41" s="19">
        <v>0.116</v>
      </c>
      <c r="G41" s="18">
        <f t="shared" si="3"/>
        <v>20.88</v>
      </c>
      <c r="H41" s="19" t="s">
        <v>12</v>
      </c>
      <c r="I41" s="19" t="s">
        <v>13</v>
      </c>
      <c r="P41" s="5" t="s">
        <v>67</v>
      </c>
      <c r="Q41" s="9"/>
      <c r="R41" s="26" t="s">
        <v>68</v>
      </c>
      <c r="S41" s="19">
        <v>18.0</v>
      </c>
      <c r="T41" s="19"/>
      <c r="U41" s="18">
        <f t="shared" si="4"/>
        <v>0</v>
      </c>
      <c r="V41" s="19" t="s">
        <v>12</v>
      </c>
      <c r="W41" s="19"/>
    </row>
    <row r="42">
      <c r="B42" s="5" t="s">
        <v>69</v>
      </c>
      <c r="C42" s="9"/>
      <c r="D42" s="28" t="s">
        <v>70</v>
      </c>
      <c r="E42" s="19">
        <v>4.0</v>
      </c>
      <c r="F42" s="19">
        <f>0.019*M29</f>
        <v>0.0167257</v>
      </c>
      <c r="G42" s="18">
        <f t="shared" si="3"/>
        <v>0.669028</v>
      </c>
      <c r="H42" s="19" t="s">
        <v>18</v>
      </c>
      <c r="I42" s="19" t="s">
        <v>13</v>
      </c>
      <c r="P42" s="5" t="s">
        <v>69</v>
      </c>
      <c r="Q42" s="9"/>
      <c r="R42" s="28" t="s">
        <v>70</v>
      </c>
      <c r="S42" s="19">
        <v>4.0</v>
      </c>
      <c r="T42" s="19"/>
      <c r="U42" s="18">
        <f t="shared" si="4"/>
        <v>0</v>
      </c>
      <c r="V42" s="19" t="s">
        <v>18</v>
      </c>
      <c r="W42" s="19"/>
    </row>
    <row r="43">
      <c r="B43" s="5" t="s">
        <v>71</v>
      </c>
      <c r="C43" s="9"/>
      <c r="D43" s="28" t="s">
        <v>72</v>
      </c>
      <c r="E43" s="19">
        <v>1.0</v>
      </c>
      <c r="F43" s="19">
        <f>0.019*M29</f>
        <v>0.0167257</v>
      </c>
      <c r="G43" s="18">
        <f t="shared" si="3"/>
        <v>0.167257</v>
      </c>
      <c r="H43" s="19" t="s">
        <v>18</v>
      </c>
      <c r="I43" s="19" t="s">
        <v>13</v>
      </c>
      <c r="P43" s="5" t="s">
        <v>71</v>
      </c>
      <c r="Q43" s="9"/>
      <c r="R43" s="28" t="s">
        <v>72</v>
      </c>
      <c r="S43" s="19">
        <v>1.0</v>
      </c>
      <c r="T43" s="19"/>
      <c r="U43" s="18">
        <f t="shared" si="4"/>
        <v>0</v>
      </c>
      <c r="V43" s="19" t="s">
        <v>18</v>
      </c>
      <c r="W43" s="19"/>
    </row>
    <row r="44">
      <c r="B44" s="5" t="s">
        <v>73</v>
      </c>
      <c r="C44" s="9"/>
      <c r="D44" s="28" t="s">
        <v>74</v>
      </c>
      <c r="E44" s="19">
        <v>1.0</v>
      </c>
      <c r="F44" s="19">
        <f>0.018*M29</f>
        <v>0.0158454</v>
      </c>
      <c r="G44" s="18">
        <f t="shared" si="3"/>
        <v>0.158454</v>
      </c>
      <c r="H44" s="19" t="s">
        <v>75</v>
      </c>
      <c r="I44" s="19" t="s">
        <v>13</v>
      </c>
      <c r="P44" s="5" t="s">
        <v>73</v>
      </c>
      <c r="Q44" s="9"/>
      <c r="R44" s="28" t="s">
        <v>74</v>
      </c>
      <c r="S44" s="19">
        <v>1.0</v>
      </c>
      <c r="T44" s="19"/>
      <c r="U44" s="18">
        <f t="shared" si="4"/>
        <v>0</v>
      </c>
      <c r="V44" s="19" t="s">
        <v>75</v>
      </c>
      <c r="W44" s="19"/>
    </row>
    <row r="45">
      <c r="B45" s="5" t="s">
        <v>76</v>
      </c>
      <c r="C45" s="9"/>
      <c r="D45" s="28" t="s">
        <v>77</v>
      </c>
      <c r="E45" s="19">
        <v>10.0</v>
      </c>
      <c r="F45" s="31">
        <f>0.0173*M29</f>
        <v>0.01522919</v>
      </c>
      <c r="G45" s="18">
        <f t="shared" si="3"/>
        <v>1.522919</v>
      </c>
      <c r="H45" s="19" t="s">
        <v>75</v>
      </c>
      <c r="I45" s="19" t="s">
        <v>13</v>
      </c>
      <c r="P45" s="5" t="s">
        <v>76</v>
      </c>
      <c r="Q45" s="9"/>
      <c r="R45" s="28" t="s">
        <v>77</v>
      </c>
      <c r="S45" s="19">
        <v>10.0</v>
      </c>
      <c r="T45" s="31"/>
      <c r="U45" s="18">
        <f t="shared" si="4"/>
        <v>0</v>
      </c>
      <c r="V45" s="19" t="s">
        <v>75</v>
      </c>
      <c r="W45" s="19"/>
    </row>
    <row r="46">
      <c r="B46" s="5" t="s">
        <v>78</v>
      </c>
      <c r="C46" s="9"/>
      <c r="D46" s="28" t="s">
        <v>79</v>
      </c>
      <c r="E46" s="19">
        <v>1.0</v>
      </c>
      <c r="F46" s="19">
        <f>0.068*M29</f>
        <v>0.0598604</v>
      </c>
      <c r="G46" s="18">
        <f t="shared" si="3"/>
        <v>0.598604</v>
      </c>
      <c r="H46" s="19" t="s">
        <v>18</v>
      </c>
      <c r="I46" s="19" t="s">
        <v>13</v>
      </c>
      <c r="P46" s="5" t="s">
        <v>78</v>
      </c>
      <c r="Q46" s="9"/>
      <c r="R46" s="28" t="s">
        <v>79</v>
      </c>
      <c r="S46" s="19">
        <v>1.0</v>
      </c>
      <c r="T46" s="19"/>
      <c r="U46" s="18">
        <f t="shared" si="4"/>
        <v>0</v>
      </c>
      <c r="V46" s="19" t="s">
        <v>18</v>
      </c>
      <c r="W46" s="19"/>
    </row>
    <row r="47">
      <c r="B47" s="5" t="s">
        <v>80</v>
      </c>
      <c r="C47" s="9"/>
      <c r="D47" s="28" t="s">
        <v>81</v>
      </c>
      <c r="E47" s="19">
        <v>1.0</v>
      </c>
      <c r="F47" s="19">
        <v>1.29</v>
      </c>
      <c r="G47" s="18">
        <f t="shared" si="3"/>
        <v>12.9</v>
      </c>
      <c r="H47" s="19" t="s">
        <v>12</v>
      </c>
      <c r="I47" s="19" t="s">
        <v>13</v>
      </c>
      <c r="P47" s="5" t="s">
        <v>80</v>
      </c>
      <c r="Q47" s="9"/>
      <c r="R47" s="28" t="s">
        <v>81</v>
      </c>
      <c r="S47" s="19">
        <v>1.0</v>
      </c>
      <c r="T47" s="19"/>
      <c r="U47" s="18">
        <f t="shared" si="4"/>
        <v>0</v>
      </c>
      <c r="V47" s="19" t="s">
        <v>12</v>
      </c>
      <c r="W47" s="19"/>
    </row>
    <row r="48">
      <c r="B48" s="5" t="s">
        <v>82</v>
      </c>
      <c r="C48" s="9"/>
      <c r="D48" s="28" t="s">
        <v>83</v>
      </c>
      <c r="E48" s="19">
        <v>1.0</v>
      </c>
      <c r="F48" s="19">
        <v>0.248</v>
      </c>
      <c r="G48" s="18">
        <f t="shared" si="3"/>
        <v>2.48</v>
      </c>
      <c r="H48" s="19" t="s">
        <v>12</v>
      </c>
      <c r="I48" s="19" t="s">
        <v>13</v>
      </c>
      <c r="P48" s="5" t="s">
        <v>82</v>
      </c>
      <c r="Q48" s="9"/>
      <c r="R48" s="28" t="s">
        <v>83</v>
      </c>
      <c r="S48" s="19">
        <v>1.0</v>
      </c>
      <c r="T48" s="19"/>
      <c r="U48" s="18">
        <f t="shared" si="4"/>
        <v>0</v>
      </c>
      <c r="V48" s="19" t="s">
        <v>12</v>
      </c>
      <c r="W48" s="19"/>
    </row>
    <row r="49">
      <c r="B49" s="5" t="s">
        <v>84</v>
      </c>
      <c r="C49" s="9"/>
      <c r="D49" s="28" t="s">
        <v>85</v>
      </c>
      <c r="E49" s="19">
        <v>1.0</v>
      </c>
      <c r="F49" s="19">
        <v>0.171</v>
      </c>
      <c r="G49" s="32">
        <f t="shared" si="3"/>
        <v>1.71</v>
      </c>
      <c r="H49" s="19" t="s">
        <v>12</v>
      </c>
      <c r="I49" s="19" t="s">
        <v>13</v>
      </c>
      <c r="P49" s="5" t="s">
        <v>84</v>
      </c>
      <c r="Q49" s="9"/>
      <c r="R49" s="28" t="s">
        <v>85</v>
      </c>
      <c r="S49" s="19">
        <v>1.0</v>
      </c>
      <c r="T49" s="19"/>
      <c r="U49" s="32">
        <f t="shared" si="4"/>
        <v>0</v>
      </c>
      <c r="V49" s="19" t="s">
        <v>12</v>
      </c>
      <c r="W49" s="19"/>
    </row>
    <row r="50">
      <c r="B50" s="5" t="s">
        <v>86</v>
      </c>
      <c r="C50" s="33"/>
      <c r="D50" s="28" t="s">
        <v>87</v>
      </c>
      <c r="E50" s="19">
        <v>6.0</v>
      </c>
      <c r="F50" s="19">
        <v>0.16</v>
      </c>
      <c r="G50" s="32">
        <f t="shared" si="3"/>
        <v>9.6</v>
      </c>
      <c r="H50" s="19" t="s">
        <v>12</v>
      </c>
      <c r="I50" s="19" t="s">
        <v>13</v>
      </c>
      <c r="P50" s="5" t="s">
        <v>86</v>
      </c>
      <c r="Q50" s="33"/>
      <c r="R50" s="28" t="s">
        <v>87</v>
      </c>
      <c r="S50" s="19">
        <v>6.0</v>
      </c>
      <c r="T50" s="19"/>
      <c r="U50" s="32">
        <f t="shared" si="4"/>
        <v>0</v>
      </c>
      <c r="V50" s="19" t="s">
        <v>12</v>
      </c>
      <c r="W50" s="19"/>
    </row>
    <row r="51">
      <c r="B51" s="8"/>
      <c r="C51" s="34" t="s">
        <v>88</v>
      </c>
      <c r="D51" s="28" t="s">
        <v>88</v>
      </c>
      <c r="E51" s="19" t="s">
        <v>89</v>
      </c>
      <c r="F51" s="19">
        <v>12.2</v>
      </c>
      <c r="G51" s="32">
        <f>F51*M29</f>
        <v>10.73966</v>
      </c>
      <c r="H51" s="19" t="s">
        <v>90</v>
      </c>
      <c r="I51" s="19" t="s">
        <v>91</v>
      </c>
      <c r="P51" s="8"/>
      <c r="Q51" s="34" t="s">
        <v>88</v>
      </c>
      <c r="R51" s="28" t="s">
        <v>88</v>
      </c>
      <c r="S51" s="19" t="s">
        <v>89</v>
      </c>
      <c r="T51" s="19"/>
      <c r="U51" s="32">
        <f>5*AA29</f>
        <v>0</v>
      </c>
      <c r="V51" s="19" t="s">
        <v>92</v>
      </c>
      <c r="W51" s="19"/>
    </row>
    <row r="52">
      <c r="B52" s="5" t="s">
        <v>93</v>
      </c>
      <c r="C52" s="35" t="s">
        <v>94</v>
      </c>
      <c r="D52" s="28" t="s">
        <v>88</v>
      </c>
      <c r="E52" s="19" t="s">
        <v>89</v>
      </c>
      <c r="F52" s="19">
        <v>23.31</v>
      </c>
      <c r="G52" s="32">
        <f>F52*M29</f>
        <v>20.519793</v>
      </c>
      <c r="H52" s="19" t="s">
        <v>90</v>
      </c>
      <c r="I52" s="19" t="s">
        <v>91</v>
      </c>
      <c r="P52" s="5" t="s">
        <v>93</v>
      </c>
      <c r="Q52" s="35" t="s">
        <v>94</v>
      </c>
      <c r="R52" s="28" t="s">
        <v>88</v>
      </c>
      <c r="S52" s="19" t="s">
        <v>89</v>
      </c>
      <c r="T52" s="19"/>
      <c r="U52" s="32">
        <f>20*AA29</f>
        <v>0</v>
      </c>
      <c r="V52" s="19" t="s">
        <v>92</v>
      </c>
      <c r="W52" s="19"/>
    </row>
    <row r="53">
      <c r="B53" s="5" t="s">
        <v>95</v>
      </c>
      <c r="C53" s="9"/>
      <c r="D53" s="28" t="s">
        <v>12</v>
      </c>
      <c r="E53" s="19" t="s">
        <v>89</v>
      </c>
      <c r="F53" s="19">
        <v>0.0</v>
      </c>
      <c r="G53" s="36">
        <v>0.0</v>
      </c>
      <c r="H53" s="19" t="s">
        <v>12</v>
      </c>
      <c r="I53" s="19" t="s">
        <v>13</v>
      </c>
      <c r="P53" s="5" t="s">
        <v>95</v>
      </c>
      <c r="Q53" s="9"/>
      <c r="R53" s="28" t="s">
        <v>12</v>
      </c>
      <c r="S53" s="19" t="s">
        <v>89</v>
      </c>
      <c r="T53" s="19"/>
      <c r="U53" s="36">
        <v>0.0</v>
      </c>
      <c r="V53" s="19" t="s">
        <v>12</v>
      </c>
      <c r="W53" s="19"/>
    </row>
    <row r="54">
      <c r="B54" s="8"/>
      <c r="C54" s="33"/>
      <c r="D54" s="37" t="s">
        <v>75</v>
      </c>
      <c r="E54" s="38" t="s">
        <v>89</v>
      </c>
      <c r="F54" s="38">
        <v>0.0</v>
      </c>
      <c r="G54" s="39">
        <v>0.0</v>
      </c>
      <c r="H54" s="19" t="s">
        <v>18</v>
      </c>
      <c r="I54" s="19" t="s">
        <v>13</v>
      </c>
      <c r="P54" s="8"/>
      <c r="Q54" s="33"/>
      <c r="R54" s="37" t="s">
        <v>75</v>
      </c>
      <c r="S54" s="38" t="s">
        <v>89</v>
      </c>
      <c r="T54" s="38"/>
      <c r="U54" s="39">
        <v>0.0</v>
      </c>
      <c r="V54" s="19" t="s">
        <v>18</v>
      </c>
      <c r="W54" s="19"/>
    </row>
    <row r="55">
      <c r="C55" s="40" t="s">
        <v>96</v>
      </c>
      <c r="D55" s="41"/>
      <c r="E55" s="42"/>
      <c r="F55" s="42"/>
      <c r="G55" s="43">
        <f>SUM(G6:G54)</f>
        <v>725.109865</v>
      </c>
      <c r="H55" s="44"/>
      <c r="I55" s="8"/>
      <c r="Q55" s="40" t="s">
        <v>96</v>
      </c>
      <c r="R55" s="41"/>
      <c r="S55" s="42"/>
      <c r="T55" s="42"/>
      <c r="U55" s="43">
        <f>SUM(U6:U54)</f>
        <v>0</v>
      </c>
      <c r="V55" s="44"/>
      <c r="W55" s="8"/>
    </row>
    <row r="58">
      <c r="C58" s="2" t="s">
        <v>97</v>
      </c>
      <c r="D58" s="3"/>
      <c r="E58" s="3"/>
      <c r="F58" s="3"/>
      <c r="G58" s="3"/>
      <c r="H58" s="3"/>
      <c r="I58" s="4"/>
      <c r="Q58" s="2" t="s">
        <v>98</v>
      </c>
      <c r="R58" s="3"/>
      <c r="S58" s="3"/>
      <c r="T58" s="3"/>
      <c r="U58" s="3"/>
      <c r="V58" s="3"/>
      <c r="W58" s="4"/>
    </row>
    <row r="59">
      <c r="B59" s="5" t="s">
        <v>3</v>
      </c>
      <c r="C59" s="6" t="s">
        <v>4</v>
      </c>
      <c r="D59" s="7" t="s">
        <v>5</v>
      </c>
      <c r="E59" s="7" t="s">
        <v>6</v>
      </c>
      <c r="F59" s="7" t="s">
        <v>7</v>
      </c>
      <c r="G59" s="7" t="s">
        <v>8</v>
      </c>
      <c r="H59" s="7" t="s">
        <v>9</v>
      </c>
      <c r="I59" s="7" t="s">
        <v>10</v>
      </c>
      <c r="P59" s="5" t="s">
        <v>3</v>
      </c>
      <c r="Q59" s="6" t="s">
        <v>4</v>
      </c>
      <c r="R59" s="7" t="s">
        <v>5</v>
      </c>
      <c r="S59" s="7" t="s">
        <v>6</v>
      </c>
      <c r="T59" s="7" t="s">
        <v>7</v>
      </c>
      <c r="U59" s="7" t="s">
        <v>8</v>
      </c>
      <c r="V59" s="7" t="s">
        <v>9</v>
      </c>
      <c r="W59" s="7" t="s">
        <v>10</v>
      </c>
    </row>
    <row r="60">
      <c r="B60" s="8"/>
      <c r="C60" s="9"/>
      <c r="D60" s="10" t="s">
        <v>11</v>
      </c>
      <c r="E60" s="11">
        <v>1.0</v>
      </c>
      <c r="F60" s="12">
        <v>1.95</v>
      </c>
      <c r="G60" s="13">
        <f t="shared" ref="G60:G63" si="5">F60*E60*50</f>
        <v>97.5</v>
      </c>
      <c r="H60" s="14" t="s">
        <v>12</v>
      </c>
      <c r="I60" s="14" t="s">
        <v>13</v>
      </c>
      <c r="P60" s="8"/>
      <c r="Q60" s="9"/>
      <c r="R60" s="10" t="s">
        <v>11</v>
      </c>
      <c r="S60" s="11">
        <v>1.0</v>
      </c>
      <c r="T60" s="12"/>
      <c r="U60" s="13">
        <f t="shared" ref="U60:U107" si="6">T60*S60*20000</f>
        <v>0</v>
      </c>
      <c r="V60" s="14" t="s">
        <v>12</v>
      </c>
      <c r="W60" s="14"/>
    </row>
    <row r="61">
      <c r="B61" s="8"/>
      <c r="C61" s="9"/>
      <c r="D61" s="15" t="s">
        <v>14</v>
      </c>
      <c r="E61" s="16">
        <v>1.0</v>
      </c>
      <c r="F61" s="17">
        <v>1.14</v>
      </c>
      <c r="G61" s="13">
        <f t="shared" si="5"/>
        <v>57</v>
      </c>
      <c r="H61" s="19" t="s">
        <v>12</v>
      </c>
      <c r="I61" s="19" t="s">
        <v>13</v>
      </c>
      <c r="P61" s="8"/>
      <c r="Q61" s="9"/>
      <c r="R61" s="15" t="s">
        <v>14</v>
      </c>
      <c r="S61" s="16">
        <v>1.0</v>
      </c>
      <c r="T61" s="17"/>
      <c r="U61" s="13">
        <f t="shared" si="6"/>
        <v>0</v>
      </c>
      <c r="V61" s="19" t="s">
        <v>12</v>
      </c>
      <c r="W61" s="19"/>
    </row>
    <row r="62">
      <c r="B62" s="8"/>
      <c r="C62" s="9"/>
      <c r="D62" s="15" t="s">
        <v>15</v>
      </c>
      <c r="E62" s="16">
        <v>1.0</v>
      </c>
      <c r="F62" s="17">
        <v>2.42</v>
      </c>
      <c r="G62" s="13">
        <f t="shared" si="5"/>
        <v>121</v>
      </c>
      <c r="H62" s="19" t="s">
        <v>12</v>
      </c>
      <c r="I62" s="19" t="s">
        <v>13</v>
      </c>
      <c r="P62" s="8"/>
      <c r="Q62" s="9"/>
      <c r="R62" s="15" t="s">
        <v>15</v>
      </c>
      <c r="S62" s="16">
        <v>1.0</v>
      </c>
      <c r="T62" s="17"/>
      <c r="U62" s="13">
        <f t="shared" si="6"/>
        <v>0</v>
      </c>
      <c r="V62" s="19" t="s">
        <v>12</v>
      </c>
      <c r="W62" s="19"/>
    </row>
    <row r="63">
      <c r="B63" s="8"/>
      <c r="C63" s="9"/>
      <c r="D63" s="15" t="s">
        <v>16</v>
      </c>
      <c r="E63" s="16">
        <v>2.0</v>
      </c>
      <c r="F63" s="17">
        <v>1.07</v>
      </c>
      <c r="G63" s="13">
        <f t="shared" si="5"/>
        <v>107</v>
      </c>
      <c r="H63" s="19" t="s">
        <v>12</v>
      </c>
      <c r="I63" s="19" t="s">
        <v>13</v>
      </c>
      <c r="P63" s="8"/>
      <c r="Q63" s="9"/>
      <c r="R63" s="15" t="s">
        <v>16</v>
      </c>
      <c r="S63" s="16">
        <v>2.0</v>
      </c>
      <c r="T63" s="17"/>
      <c r="U63" s="13">
        <f t="shared" si="6"/>
        <v>0</v>
      </c>
      <c r="V63" s="19" t="s">
        <v>12</v>
      </c>
      <c r="W63" s="19"/>
    </row>
    <row r="64">
      <c r="B64" s="8"/>
      <c r="C64" s="9"/>
      <c r="D64" s="15" t="s">
        <v>17</v>
      </c>
      <c r="E64" s="16">
        <v>1.0</v>
      </c>
      <c r="F64" s="17">
        <v>4.90156</v>
      </c>
      <c r="G64" s="13">
        <f>F64*E64*50*M29</f>
        <v>215.7421634</v>
      </c>
      <c r="H64" s="19" t="s">
        <v>18</v>
      </c>
      <c r="I64" s="19" t="s">
        <v>13</v>
      </c>
      <c r="P64" s="8"/>
      <c r="Q64" s="9"/>
      <c r="R64" s="15" t="s">
        <v>17</v>
      </c>
      <c r="S64" s="16">
        <v>1.0</v>
      </c>
      <c r="T64" s="17"/>
      <c r="U64" s="13">
        <f t="shared" si="6"/>
        <v>0</v>
      </c>
      <c r="V64" s="19" t="s">
        <v>18</v>
      </c>
      <c r="W64" s="19"/>
    </row>
    <row r="65">
      <c r="B65" s="8"/>
      <c r="C65" s="9"/>
      <c r="D65" s="15" t="s">
        <v>19</v>
      </c>
      <c r="E65" s="16">
        <v>1.0</v>
      </c>
      <c r="F65" s="17">
        <v>1.1</v>
      </c>
      <c r="G65" s="13">
        <f t="shared" ref="G65:G103" si="7">F65*E65*50</f>
        <v>55</v>
      </c>
      <c r="H65" s="19" t="s">
        <v>12</v>
      </c>
      <c r="I65" s="19" t="s">
        <v>13</v>
      </c>
      <c r="P65" s="8"/>
      <c r="Q65" s="9"/>
      <c r="R65" s="15" t="s">
        <v>19</v>
      </c>
      <c r="S65" s="16">
        <v>1.0</v>
      </c>
      <c r="T65" s="17"/>
      <c r="U65" s="13">
        <f t="shared" si="6"/>
        <v>0</v>
      </c>
      <c r="V65" s="19" t="s">
        <v>12</v>
      </c>
      <c r="W65" s="19"/>
    </row>
    <row r="66">
      <c r="B66" s="8"/>
      <c r="C66" s="9"/>
      <c r="D66" s="15" t="s">
        <v>20</v>
      </c>
      <c r="E66" s="16">
        <v>1.0</v>
      </c>
      <c r="F66" s="17">
        <v>7.72</v>
      </c>
      <c r="G66" s="13">
        <f t="shared" si="7"/>
        <v>386</v>
      </c>
      <c r="H66" s="19" t="s">
        <v>12</v>
      </c>
      <c r="I66" s="19" t="s">
        <v>13</v>
      </c>
      <c r="P66" s="8"/>
      <c r="Q66" s="9"/>
      <c r="R66" s="15" t="s">
        <v>20</v>
      </c>
      <c r="S66" s="16">
        <v>1.0</v>
      </c>
      <c r="T66" s="17"/>
      <c r="U66" s="13">
        <f t="shared" si="6"/>
        <v>0</v>
      </c>
      <c r="V66" s="19" t="s">
        <v>12</v>
      </c>
      <c r="W66" s="19"/>
    </row>
    <row r="67">
      <c r="B67" s="8"/>
      <c r="C67" s="9"/>
      <c r="D67" s="15" t="s">
        <v>21</v>
      </c>
      <c r="E67" s="16">
        <v>4.0</v>
      </c>
      <c r="F67" s="17">
        <v>1.25</v>
      </c>
      <c r="G67" s="13">
        <f t="shared" si="7"/>
        <v>250</v>
      </c>
      <c r="H67" s="19" t="s">
        <v>12</v>
      </c>
      <c r="I67" s="19" t="s">
        <v>13</v>
      </c>
      <c r="P67" s="8"/>
      <c r="Q67" s="9"/>
      <c r="R67" s="15" t="s">
        <v>21</v>
      </c>
      <c r="S67" s="16">
        <v>4.0</v>
      </c>
      <c r="T67" s="17"/>
      <c r="U67" s="13">
        <f t="shared" si="6"/>
        <v>0</v>
      </c>
      <c r="V67" s="19" t="s">
        <v>12</v>
      </c>
      <c r="W67" s="19"/>
    </row>
    <row r="68">
      <c r="B68" s="8"/>
      <c r="C68" s="9"/>
      <c r="D68" s="15" t="s">
        <v>22</v>
      </c>
      <c r="E68" s="16">
        <v>5.0</v>
      </c>
      <c r="F68" s="17">
        <v>0.46</v>
      </c>
      <c r="G68" s="13">
        <f t="shared" si="7"/>
        <v>115</v>
      </c>
      <c r="H68" s="19" t="s">
        <v>12</v>
      </c>
      <c r="I68" s="19" t="s">
        <v>13</v>
      </c>
      <c r="P68" s="8"/>
      <c r="Q68" s="9"/>
      <c r="R68" s="15" t="s">
        <v>22</v>
      </c>
      <c r="S68" s="16">
        <v>5.0</v>
      </c>
      <c r="T68" s="17"/>
      <c r="U68" s="13">
        <f t="shared" si="6"/>
        <v>0</v>
      </c>
      <c r="V68" s="19" t="s">
        <v>12</v>
      </c>
      <c r="W68" s="19"/>
    </row>
    <row r="69">
      <c r="B69" s="8"/>
      <c r="C69" s="9"/>
      <c r="D69" s="15" t="s">
        <v>23</v>
      </c>
      <c r="E69" s="16">
        <v>1.0</v>
      </c>
      <c r="F69" s="17">
        <v>0.365</v>
      </c>
      <c r="G69" s="13">
        <f t="shared" si="7"/>
        <v>18.25</v>
      </c>
      <c r="H69" s="19" t="s">
        <v>12</v>
      </c>
      <c r="I69" s="19" t="s">
        <v>13</v>
      </c>
      <c r="P69" s="8"/>
      <c r="Q69" s="9"/>
      <c r="R69" s="15" t="s">
        <v>23</v>
      </c>
      <c r="S69" s="16">
        <v>1.0</v>
      </c>
      <c r="T69" s="17"/>
      <c r="U69" s="13">
        <f t="shared" si="6"/>
        <v>0</v>
      </c>
      <c r="V69" s="19" t="s">
        <v>12</v>
      </c>
      <c r="W69" s="19"/>
    </row>
    <row r="70">
      <c r="B70" s="8"/>
      <c r="C70" s="9"/>
      <c r="D70" s="15" t="s">
        <v>24</v>
      </c>
      <c r="E70" s="16">
        <v>1.0</v>
      </c>
      <c r="F70" s="17">
        <v>0.653</v>
      </c>
      <c r="G70" s="13">
        <f t="shared" si="7"/>
        <v>32.65</v>
      </c>
      <c r="H70" s="19" t="s">
        <v>12</v>
      </c>
      <c r="I70" s="19" t="s">
        <v>13</v>
      </c>
      <c r="P70" s="8"/>
      <c r="Q70" s="9"/>
      <c r="R70" s="15" t="s">
        <v>24</v>
      </c>
      <c r="S70" s="16">
        <v>1.0</v>
      </c>
      <c r="T70" s="17"/>
      <c r="U70" s="13">
        <f t="shared" si="6"/>
        <v>0</v>
      </c>
      <c r="V70" s="19" t="s">
        <v>12</v>
      </c>
      <c r="W70" s="19"/>
    </row>
    <row r="71">
      <c r="B71" s="8"/>
      <c r="C71" s="9"/>
      <c r="D71" s="15" t="s">
        <v>25</v>
      </c>
      <c r="E71" s="16">
        <v>1.0</v>
      </c>
      <c r="F71" s="17">
        <v>3.33</v>
      </c>
      <c r="G71" s="13">
        <f t="shared" si="7"/>
        <v>166.5</v>
      </c>
      <c r="H71" s="19" t="s">
        <v>12</v>
      </c>
      <c r="I71" s="19" t="s">
        <v>13</v>
      </c>
      <c r="P71" s="8"/>
      <c r="Q71" s="9"/>
      <c r="R71" s="15" t="s">
        <v>25</v>
      </c>
      <c r="S71" s="16">
        <v>1.0</v>
      </c>
      <c r="T71" s="17"/>
      <c r="U71" s="13">
        <f t="shared" si="6"/>
        <v>0</v>
      </c>
      <c r="V71" s="19" t="s">
        <v>12</v>
      </c>
      <c r="W71" s="19"/>
    </row>
    <row r="72">
      <c r="B72" s="8"/>
      <c r="C72" s="9"/>
      <c r="D72" s="15" t="s">
        <v>26</v>
      </c>
      <c r="E72" s="16">
        <v>1.0</v>
      </c>
      <c r="F72" s="17">
        <v>0.46</v>
      </c>
      <c r="G72" s="13">
        <f t="shared" si="7"/>
        <v>23</v>
      </c>
      <c r="H72" s="19" t="s">
        <v>12</v>
      </c>
      <c r="I72" s="19" t="s">
        <v>13</v>
      </c>
      <c r="P72" s="8"/>
      <c r="Q72" s="9"/>
      <c r="R72" s="15" t="s">
        <v>26</v>
      </c>
      <c r="S72" s="16">
        <v>1.0</v>
      </c>
      <c r="T72" s="17"/>
      <c r="U72" s="13">
        <f t="shared" si="6"/>
        <v>0</v>
      </c>
      <c r="V72" s="19" t="s">
        <v>12</v>
      </c>
      <c r="W72" s="19"/>
    </row>
    <row r="73">
      <c r="B73" s="8"/>
      <c r="C73" s="9"/>
      <c r="D73" s="15" t="s">
        <v>27</v>
      </c>
      <c r="E73" s="16">
        <v>1.0</v>
      </c>
      <c r="F73" s="17">
        <v>0.489</v>
      </c>
      <c r="G73" s="18">
        <f t="shared" si="7"/>
        <v>24.45</v>
      </c>
      <c r="H73" s="19" t="s">
        <v>12</v>
      </c>
      <c r="I73" s="19" t="s">
        <v>13</v>
      </c>
      <c r="P73" s="8"/>
      <c r="Q73" s="9"/>
      <c r="R73" s="15" t="s">
        <v>27</v>
      </c>
      <c r="S73" s="16">
        <v>1.0</v>
      </c>
      <c r="T73" s="17"/>
      <c r="U73" s="13">
        <f t="shared" si="6"/>
        <v>0</v>
      </c>
      <c r="V73" s="19" t="s">
        <v>12</v>
      </c>
      <c r="W73" s="19"/>
    </row>
    <row r="74">
      <c r="B74" s="8"/>
      <c r="C74" s="9"/>
      <c r="D74" s="15" t="s">
        <v>28</v>
      </c>
      <c r="E74" s="16">
        <v>1.0</v>
      </c>
      <c r="F74" s="17">
        <v>0.156</v>
      </c>
      <c r="G74" s="18">
        <f t="shared" si="7"/>
        <v>7.8</v>
      </c>
      <c r="H74" s="19" t="s">
        <v>12</v>
      </c>
      <c r="I74" s="19" t="s">
        <v>13</v>
      </c>
      <c r="P74" s="8"/>
      <c r="Q74" s="9"/>
      <c r="R74" s="15" t="s">
        <v>28</v>
      </c>
      <c r="S74" s="16">
        <v>1.0</v>
      </c>
      <c r="T74" s="17"/>
      <c r="U74" s="13">
        <f t="shared" si="6"/>
        <v>0</v>
      </c>
      <c r="V74" s="19" t="s">
        <v>12</v>
      </c>
      <c r="W74" s="19"/>
    </row>
    <row r="75">
      <c r="B75" s="8"/>
      <c r="C75" s="9"/>
      <c r="D75" s="15" t="s">
        <v>30</v>
      </c>
      <c r="E75" s="16">
        <v>1.0</v>
      </c>
      <c r="F75" s="17">
        <v>0.069</v>
      </c>
      <c r="G75" s="18">
        <f t="shared" si="7"/>
        <v>3.45</v>
      </c>
      <c r="H75" s="19" t="s">
        <v>12</v>
      </c>
      <c r="I75" s="19" t="s">
        <v>13</v>
      </c>
      <c r="P75" s="8"/>
      <c r="Q75" s="9"/>
      <c r="R75" s="15" t="s">
        <v>30</v>
      </c>
      <c r="S75" s="16">
        <v>1.0</v>
      </c>
      <c r="T75" s="17"/>
      <c r="U75" s="13">
        <f t="shared" si="6"/>
        <v>0</v>
      </c>
      <c r="V75" s="19" t="s">
        <v>12</v>
      </c>
      <c r="W75" s="19"/>
    </row>
    <row r="76">
      <c r="B76" s="8"/>
      <c r="C76" s="9"/>
      <c r="D76" s="15" t="s">
        <v>33</v>
      </c>
      <c r="E76" s="16">
        <v>4.0</v>
      </c>
      <c r="F76" s="17">
        <v>0.115</v>
      </c>
      <c r="G76" s="18">
        <f t="shared" si="7"/>
        <v>23</v>
      </c>
      <c r="H76" s="19" t="s">
        <v>12</v>
      </c>
      <c r="I76" s="19" t="s">
        <v>13</v>
      </c>
      <c r="P76" s="8"/>
      <c r="Q76" s="9"/>
      <c r="R76" s="15" t="s">
        <v>33</v>
      </c>
      <c r="S76" s="16">
        <v>4.0</v>
      </c>
      <c r="T76" s="17"/>
      <c r="U76" s="13">
        <f t="shared" si="6"/>
        <v>0</v>
      </c>
      <c r="V76" s="19" t="s">
        <v>12</v>
      </c>
      <c r="W76" s="19"/>
    </row>
    <row r="77">
      <c r="B77" s="8"/>
      <c r="C77" s="9"/>
      <c r="D77" s="15" t="s">
        <v>35</v>
      </c>
      <c r="E77" s="16">
        <v>2.0</v>
      </c>
      <c r="F77" s="17">
        <v>0.13</v>
      </c>
      <c r="G77" s="18">
        <f t="shared" si="7"/>
        <v>13</v>
      </c>
      <c r="H77" s="19" t="s">
        <v>12</v>
      </c>
      <c r="I77" s="19" t="s">
        <v>13</v>
      </c>
      <c r="P77" s="8"/>
      <c r="Q77" s="9"/>
      <c r="R77" s="15" t="s">
        <v>35</v>
      </c>
      <c r="S77" s="16">
        <v>2.0</v>
      </c>
      <c r="T77" s="17"/>
      <c r="U77" s="13">
        <f t="shared" si="6"/>
        <v>0</v>
      </c>
      <c r="V77" s="19" t="s">
        <v>12</v>
      </c>
      <c r="W77" s="19"/>
    </row>
    <row r="78">
      <c r="B78" s="8"/>
      <c r="C78" s="9"/>
      <c r="D78" s="15" t="s">
        <v>38</v>
      </c>
      <c r="E78" s="16">
        <v>1.0</v>
      </c>
      <c r="F78" s="17">
        <v>0.09</v>
      </c>
      <c r="G78" s="18">
        <f t="shared" si="7"/>
        <v>4.5</v>
      </c>
      <c r="H78" s="19" t="s">
        <v>12</v>
      </c>
      <c r="I78" s="19" t="s">
        <v>13</v>
      </c>
      <c r="P78" s="8"/>
      <c r="Q78" s="9"/>
      <c r="R78" s="15" t="s">
        <v>38</v>
      </c>
      <c r="S78" s="16">
        <v>1.0</v>
      </c>
      <c r="T78" s="17"/>
      <c r="U78" s="13">
        <f t="shared" si="6"/>
        <v>0</v>
      </c>
      <c r="V78" s="19" t="s">
        <v>12</v>
      </c>
      <c r="W78" s="19"/>
    </row>
    <row r="79">
      <c r="B79" s="8"/>
      <c r="C79" s="9"/>
      <c r="D79" s="15" t="s">
        <v>40</v>
      </c>
      <c r="E79" s="16">
        <v>1.0</v>
      </c>
      <c r="F79" s="17">
        <v>0.037</v>
      </c>
      <c r="G79" s="18">
        <f t="shared" si="7"/>
        <v>1.85</v>
      </c>
      <c r="H79" s="19" t="s">
        <v>12</v>
      </c>
      <c r="I79" s="19" t="s">
        <v>13</v>
      </c>
      <c r="P79" s="8"/>
      <c r="Q79" s="9"/>
      <c r="R79" s="15" t="s">
        <v>40</v>
      </c>
      <c r="S79" s="16">
        <v>1.0</v>
      </c>
      <c r="T79" s="17"/>
      <c r="U79" s="13">
        <f t="shared" si="6"/>
        <v>0</v>
      </c>
      <c r="V79" s="19" t="s">
        <v>12</v>
      </c>
      <c r="W79" s="19"/>
    </row>
    <row r="80">
      <c r="B80" s="8"/>
      <c r="C80" s="9"/>
      <c r="D80" s="15" t="s">
        <v>41</v>
      </c>
      <c r="E80" s="16">
        <v>1.0</v>
      </c>
      <c r="F80" s="17">
        <v>0.136</v>
      </c>
      <c r="G80" s="18">
        <f t="shared" si="7"/>
        <v>6.8</v>
      </c>
      <c r="H80" s="19" t="s">
        <v>12</v>
      </c>
      <c r="I80" s="19" t="s">
        <v>13</v>
      </c>
      <c r="P80" s="8"/>
      <c r="Q80" s="9"/>
      <c r="R80" s="15" t="s">
        <v>41</v>
      </c>
      <c r="S80" s="16">
        <v>1.0</v>
      </c>
      <c r="T80" s="17"/>
      <c r="U80" s="13">
        <f t="shared" si="6"/>
        <v>0</v>
      </c>
      <c r="V80" s="19" t="s">
        <v>12</v>
      </c>
      <c r="W80" s="19"/>
    </row>
    <row r="81">
      <c r="B81" s="5" t="s">
        <v>42</v>
      </c>
      <c r="C81" s="9"/>
      <c r="D81" s="26" t="s">
        <v>43</v>
      </c>
      <c r="E81" s="19">
        <v>7.0</v>
      </c>
      <c r="F81" s="19">
        <v>1.7</v>
      </c>
      <c r="G81" s="18">
        <f t="shared" si="7"/>
        <v>595</v>
      </c>
      <c r="H81" s="19" t="s">
        <v>12</v>
      </c>
      <c r="I81" s="19" t="s">
        <v>13</v>
      </c>
      <c r="P81" s="5" t="s">
        <v>42</v>
      </c>
      <c r="Q81" s="9"/>
      <c r="R81" s="26" t="s">
        <v>43</v>
      </c>
      <c r="S81" s="19">
        <v>7.0</v>
      </c>
      <c r="T81" s="19"/>
      <c r="U81" s="13">
        <f t="shared" si="6"/>
        <v>0</v>
      </c>
      <c r="V81" s="19" t="s">
        <v>12</v>
      </c>
      <c r="W81" s="19"/>
    </row>
    <row r="82">
      <c r="B82" s="5" t="s">
        <v>45</v>
      </c>
      <c r="C82" s="9"/>
      <c r="D82" s="28" t="s">
        <v>46</v>
      </c>
      <c r="E82" s="19">
        <v>2.0</v>
      </c>
      <c r="F82" s="19">
        <v>0.13</v>
      </c>
      <c r="G82" s="18">
        <f t="shared" si="7"/>
        <v>13</v>
      </c>
      <c r="H82" s="19" t="s">
        <v>12</v>
      </c>
      <c r="I82" s="19" t="s">
        <v>13</v>
      </c>
      <c r="P82" s="5" t="s">
        <v>45</v>
      </c>
      <c r="Q82" s="9"/>
      <c r="R82" s="28" t="s">
        <v>46</v>
      </c>
      <c r="S82" s="19">
        <v>2.0</v>
      </c>
      <c r="T82" s="19"/>
      <c r="U82" s="13">
        <f t="shared" si="6"/>
        <v>0</v>
      </c>
      <c r="V82" s="19" t="s">
        <v>12</v>
      </c>
      <c r="W82" s="19"/>
    </row>
    <row r="83">
      <c r="B83" s="5" t="s">
        <v>49</v>
      </c>
      <c r="C83" s="9"/>
      <c r="D83" s="26" t="s">
        <v>50</v>
      </c>
      <c r="E83" s="19">
        <v>2.0</v>
      </c>
      <c r="F83" s="19">
        <v>2.47</v>
      </c>
      <c r="G83" s="18">
        <f t="shared" si="7"/>
        <v>247</v>
      </c>
      <c r="H83" s="19" t="s">
        <v>12</v>
      </c>
      <c r="I83" s="19" t="s">
        <v>13</v>
      </c>
      <c r="P83" s="5" t="s">
        <v>49</v>
      </c>
      <c r="Q83" s="9"/>
      <c r="R83" s="26" t="s">
        <v>50</v>
      </c>
      <c r="S83" s="19">
        <v>2.0</v>
      </c>
      <c r="T83" s="19"/>
      <c r="U83" s="13">
        <f t="shared" si="6"/>
        <v>0</v>
      </c>
      <c r="V83" s="19" t="s">
        <v>12</v>
      </c>
      <c r="W83" s="19"/>
    </row>
    <row r="84">
      <c r="B84" s="5" t="s">
        <v>51</v>
      </c>
      <c r="C84" s="9"/>
      <c r="D84" s="26" t="s">
        <v>52</v>
      </c>
      <c r="E84" s="19">
        <v>1.0</v>
      </c>
      <c r="F84" s="19">
        <v>0.186</v>
      </c>
      <c r="G84" s="18">
        <f t="shared" si="7"/>
        <v>9.3</v>
      </c>
      <c r="H84" s="19" t="s">
        <v>12</v>
      </c>
      <c r="I84" s="19" t="s">
        <v>13</v>
      </c>
      <c r="P84" s="5" t="s">
        <v>51</v>
      </c>
      <c r="Q84" s="9"/>
      <c r="R84" s="26" t="s">
        <v>52</v>
      </c>
      <c r="S84" s="19">
        <v>1.0</v>
      </c>
      <c r="T84" s="19"/>
      <c r="U84" s="13">
        <f t="shared" si="6"/>
        <v>0</v>
      </c>
      <c r="V84" s="19" t="s">
        <v>12</v>
      </c>
      <c r="W84" s="19"/>
    </row>
    <row r="85">
      <c r="B85" s="5" t="s">
        <v>53</v>
      </c>
      <c r="C85" s="9"/>
      <c r="D85" s="26" t="s">
        <v>54</v>
      </c>
      <c r="E85" s="19">
        <v>1.0</v>
      </c>
      <c r="F85" s="19">
        <v>0.496</v>
      </c>
      <c r="G85" s="18">
        <f t="shared" si="7"/>
        <v>24.8</v>
      </c>
      <c r="H85" s="19" t="s">
        <v>12</v>
      </c>
      <c r="I85" s="19" t="s">
        <v>13</v>
      </c>
      <c r="P85" s="5" t="s">
        <v>53</v>
      </c>
      <c r="Q85" s="9"/>
      <c r="R85" s="26" t="s">
        <v>54</v>
      </c>
      <c r="S85" s="19">
        <v>1.0</v>
      </c>
      <c r="T85" s="19"/>
      <c r="U85" s="13">
        <f t="shared" si="6"/>
        <v>0</v>
      </c>
      <c r="V85" s="19" t="s">
        <v>12</v>
      </c>
      <c r="W85" s="19"/>
    </row>
    <row r="86">
      <c r="B86" s="5" t="s">
        <v>55</v>
      </c>
      <c r="C86" s="9"/>
      <c r="D86" s="26" t="s">
        <v>56</v>
      </c>
      <c r="E86" s="19">
        <v>1.0</v>
      </c>
      <c r="F86" s="19">
        <v>0.2</v>
      </c>
      <c r="G86" s="18">
        <f t="shared" si="7"/>
        <v>10</v>
      </c>
      <c r="H86" s="19" t="s">
        <v>12</v>
      </c>
      <c r="I86" s="19" t="s">
        <v>13</v>
      </c>
      <c r="P86" s="5" t="s">
        <v>55</v>
      </c>
      <c r="Q86" s="9"/>
      <c r="R86" s="26" t="s">
        <v>56</v>
      </c>
      <c r="S86" s="19">
        <v>1.0</v>
      </c>
      <c r="T86" s="19"/>
      <c r="U86" s="13">
        <f t="shared" si="6"/>
        <v>0</v>
      </c>
      <c r="V86" s="19" t="s">
        <v>12</v>
      </c>
      <c r="W86" s="19"/>
    </row>
    <row r="87">
      <c r="B87" s="5" t="s">
        <v>57</v>
      </c>
      <c r="C87" s="9"/>
      <c r="D87" s="26" t="s">
        <v>54</v>
      </c>
      <c r="E87" s="19">
        <v>1.0</v>
      </c>
      <c r="F87" s="19">
        <v>0.496</v>
      </c>
      <c r="G87" s="18">
        <f t="shared" si="7"/>
        <v>24.8</v>
      </c>
      <c r="H87" s="19" t="s">
        <v>12</v>
      </c>
      <c r="I87" s="19" t="s">
        <v>13</v>
      </c>
      <c r="P87" s="5" t="s">
        <v>57</v>
      </c>
      <c r="Q87" s="9"/>
      <c r="R87" s="26" t="s">
        <v>54</v>
      </c>
      <c r="S87" s="19">
        <v>1.0</v>
      </c>
      <c r="T87" s="19"/>
      <c r="U87" s="13">
        <f t="shared" si="6"/>
        <v>0</v>
      </c>
      <c r="V87" s="19" t="s">
        <v>12</v>
      </c>
      <c r="W87" s="19"/>
    </row>
    <row r="88">
      <c r="B88" s="5" t="s">
        <v>58</v>
      </c>
      <c r="C88" s="9"/>
      <c r="D88" s="28" t="s">
        <v>59</v>
      </c>
      <c r="E88" s="19">
        <v>2.0</v>
      </c>
      <c r="F88" s="29">
        <v>0.1171</v>
      </c>
      <c r="G88" s="18">
        <f t="shared" si="7"/>
        <v>11.71</v>
      </c>
      <c r="H88" s="19" t="s">
        <v>18</v>
      </c>
      <c r="I88" s="19" t="s">
        <v>13</v>
      </c>
      <c r="P88" s="5" t="s">
        <v>58</v>
      </c>
      <c r="Q88" s="9"/>
      <c r="R88" s="28" t="s">
        <v>59</v>
      </c>
      <c r="S88" s="19">
        <v>2.0</v>
      </c>
      <c r="T88" s="29"/>
      <c r="U88" s="13">
        <f t="shared" si="6"/>
        <v>0</v>
      </c>
      <c r="V88" s="19" t="s">
        <v>18</v>
      </c>
      <c r="W88" s="19"/>
    </row>
    <row r="89">
      <c r="B89" s="5" t="s">
        <v>60</v>
      </c>
      <c r="C89" s="9"/>
      <c r="D89" s="28" t="s">
        <v>61</v>
      </c>
      <c r="E89" s="19">
        <v>1.0</v>
      </c>
      <c r="F89" s="19">
        <v>0.0656</v>
      </c>
      <c r="G89" s="18">
        <f t="shared" si="7"/>
        <v>3.28</v>
      </c>
      <c r="H89" s="19" t="s">
        <v>18</v>
      </c>
      <c r="I89" s="19" t="s">
        <v>13</v>
      </c>
      <c r="P89" s="5" t="s">
        <v>60</v>
      </c>
      <c r="Q89" s="9"/>
      <c r="R89" s="28" t="s">
        <v>61</v>
      </c>
      <c r="S89" s="19">
        <v>1.0</v>
      </c>
      <c r="T89" s="19"/>
      <c r="U89" s="13">
        <f t="shared" si="6"/>
        <v>0</v>
      </c>
      <c r="V89" s="19" t="s">
        <v>18</v>
      </c>
      <c r="W89" s="19"/>
    </row>
    <row r="90">
      <c r="B90" s="5" t="s">
        <v>62</v>
      </c>
      <c r="C90" s="9"/>
      <c r="D90" s="28" t="s">
        <v>63</v>
      </c>
      <c r="E90" s="19">
        <v>2.0</v>
      </c>
      <c r="F90" s="19">
        <v>0.1552</v>
      </c>
      <c r="G90" s="18">
        <f t="shared" si="7"/>
        <v>15.52</v>
      </c>
      <c r="H90" s="19" t="s">
        <v>18</v>
      </c>
      <c r="I90" s="19" t="s">
        <v>13</v>
      </c>
      <c r="P90" s="5" t="s">
        <v>62</v>
      </c>
      <c r="Q90" s="9"/>
      <c r="R90" s="28" t="s">
        <v>63</v>
      </c>
      <c r="S90" s="19">
        <v>2.0</v>
      </c>
      <c r="T90" s="19"/>
      <c r="U90" s="13">
        <f t="shared" si="6"/>
        <v>0</v>
      </c>
      <c r="V90" s="19" t="s">
        <v>18</v>
      </c>
      <c r="W90" s="19"/>
    </row>
    <row r="91">
      <c r="B91" s="5" t="s">
        <v>64</v>
      </c>
      <c r="C91" s="9"/>
      <c r="D91" s="30" t="s">
        <v>65</v>
      </c>
      <c r="E91" s="19">
        <v>1.0</v>
      </c>
      <c r="F91" s="19">
        <v>0.268</v>
      </c>
      <c r="G91" s="18">
        <f t="shared" si="7"/>
        <v>13.4</v>
      </c>
      <c r="H91" s="19" t="s">
        <v>18</v>
      </c>
      <c r="I91" s="19" t="s">
        <v>13</v>
      </c>
      <c r="P91" s="5" t="s">
        <v>64</v>
      </c>
      <c r="Q91" s="9"/>
      <c r="R91" s="30" t="s">
        <v>65</v>
      </c>
      <c r="S91" s="19">
        <v>1.0</v>
      </c>
      <c r="T91" s="19"/>
      <c r="U91" s="13">
        <f t="shared" si="6"/>
        <v>0</v>
      </c>
      <c r="V91" s="19" t="s">
        <v>18</v>
      </c>
      <c r="W91" s="19"/>
    </row>
    <row r="92">
      <c r="B92" s="5" t="s">
        <v>66</v>
      </c>
      <c r="C92" s="9"/>
      <c r="D92" s="28">
        <v>6.18009231221E11</v>
      </c>
      <c r="E92" s="19">
        <v>1.0</v>
      </c>
      <c r="F92" s="19">
        <v>2.0006</v>
      </c>
      <c r="G92" s="18">
        <f t="shared" si="7"/>
        <v>100.03</v>
      </c>
      <c r="H92" s="19" t="s">
        <v>18</v>
      </c>
      <c r="I92" s="19" t="s">
        <v>13</v>
      </c>
      <c r="P92" s="5" t="s">
        <v>66</v>
      </c>
      <c r="Q92" s="9"/>
      <c r="R92" s="28">
        <v>6.18009231221E11</v>
      </c>
      <c r="S92" s="19">
        <v>1.0</v>
      </c>
      <c r="T92" s="19"/>
      <c r="U92" s="13">
        <f t="shared" si="6"/>
        <v>0</v>
      </c>
      <c r="V92" s="19" t="s">
        <v>18</v>
      </c>
      <c r="W92" s="19"/>
    </row>
    <row r="93">
      <c r="B93" s="8"/>
      <c r="C93" s="9"/>
      <c r="D93" s="28">
        <v>6.1300211121E10</v>
      </c>
      <c r="E93" s="19">
        <v>1.0</v>
      </c>
      <c r="F93" s="19">
        <v>0.0656</v>
      </c>
      <c r="G93" s="18">
        <f t="shared" si="7"/>
        <v>3.28</v>
      </c>
      <c r="H93" s="19" t="s">
        <v>18</v>
      </c>
      <c r="I93" s="19" t="s">
        <v>13</v>
      </c>
      <c r="P93" s="8"/>
      <c r="Q93" s="9"/>
      <c r="R93" s="28">
        <v>6.1300211121E10</v>
      </c>
      <c r="S93" s="19">
        <v>1.0</v>
      </c>
      <c r="T93" s="19"/>
      <c r="U93" s="13">
        <f t="shared" si="6"/>
        <v>0</v>
      </c>
      <c r="V93" s="19" t="s">
        <v>18</v>
      </c>
      <c r="W93" s="19"/>
    </row>
    <row r="94">
      <c r="B94" s="5" t="s">
        <v>67</v>
      </c>
      <c r="C94" s="9"/>
      <c r="D94" s="26" t="s">
        <v>68</v>
      </c>
      <c r="E94" s="19">
        <v>18.0</v>
      </c>
      <c r="F94" s="19">
        <v>0.049</v>
      </c>
      <c r="G94" s="18">
        <f t="shared" si="7"/>
        <v>44.1</v>
      </c>
      <c r="H94" s="19" t="s">
        <v>12</v>
      </c>
      <c r="I94" s="19" t="s">
        <v>13</v>
      </c>
      <c r="P94" s="5" t="s">
        <v>67</v>
      </c>
      <c r="Q94" s="9"/>
      <c r="R94" s="26" t="s">
        <v>68</v>
      </c>
      <c r="S94" s="19">
        <v>18.0</v>
      </c>
      <c r="T94" s="19"/>
      <c r="U94" s="13">
        <f t="shared" si="6"/>
        <v>0</v>
      </c>
      <c r="V94" s="19" t="s">
        <v>12</v>
      </c>
      <c r="W94" s="19"/>
    </row>
    <row r="95">
      <c r="B95" s="5" t="s">
        <v>69</v>
      </c>
      <c r="C95" s="9"/>
      <c r="D95" s="28" t="s">
        <v>70</v>
      </c>
      <c r="E95" s="19">
        <v>4.0</v>
      </c>
      <c r="F95" s="19">
        <v>0.017</v>
      </c>
      <c r="G95" s="18">
        <f t="shared" si="7"/>
        <v>3.4</v>
      </c>
      <c r="H95" s="19" t="s">
        <v>18</v>
      </c>
      <c r="I95" s="19" t="s">
        <v>13</v>
      </c>
      <c r="P95" s="5" t="s">
        <v>69</v>
      </c>
      <c r="Q95" s="9"/>
      <c r="R95" s="28" t="s">
        <v>70</v>
      </c>
      <c r="S95" s="19">
        <v>4.0</v>
      </c>
      <c r="T95" s="19"/>
      <c r="U95" s="13">
        <f t="shared" si="6"/>
        <v>0</v>
      </c>
      <c r="V95" s="19" t="s">
        <v>18</v>
      </c>
      <c r="W95" s="19"/>
    </row>
    <row r="96">
      <c r="B96" s="5" t="s">
        <v>71</v>
      </c>
      <c r="C96" s="9"/>
      <c r="D96" s="28" t="s">
        <v>72</v>
      </c>
      <c r="E96" s="19">
        <v>1.0</v>
      </c>
      <c r="F96" s="19">
        <v>0.018</v>
      </c>
      <c r="G96" s="18">
        <f t="shared" si="7"/>
        <v>0.9</v>
      </c>
      <c r="H96" s="19" t="s">
        <v>18</v>
      </c>
      <c r="I96" s="19" t="s">
        <v>13</v>
      </c>
      <c r="P96" s="5" t="s">
        <v>71</v>
      </c>
      <c r="Q96" s="9"/>
      <c r="R96" s="28" t="s">
        <v>72</v>
      </c>
      <c r="S96" s="19">
        <v>1.0</v>
      </c>
      <c r="T96" s="19"/>
      <c r="U96" s="13">
        <f t="shared" si="6"/>
        <v>0</v>
      </c>
      <c r="V96" s="19" t="s">
        <v>18</v>
      </c>
      <c r="W96" s="19"/>
    </row>
    <row r="97">
      <c r="B97" s="5" t="s">
        <v>73</v>
      </c>
      <c r="C97" s="9"/>
      <c r="D97" s="28" t="s">
        <v>74</v>
      </c>
      <c r="E97" s="19">
        <v>1.0</v>
      </c>
      <c r="F97" s="19">
        <v>0.017</v>
      </c>
      <c r="G97" s="18">
        <f t="shared" si="7"/>
        <v>0.85</v>
      </c>
      <c r="H97" s="19" t="s">
        <v>75</v>
      </c>
      <c r="I97" s="19" t="s">
        <v>13</v>
      </c>
      <c r="P97" s="5" t="s">
        <v>73</v>
      </c>
      <c r="Q97" s="9"/>
      <c r="R97" s="28" t="s">
        <v>74</v>
      </c>
      <c r="S97" s="19">
        <v>1.0</v>
      </c>
      <c r="T97" s="19"/>
      <c r="U97" s="13">
        <f t="shared" si="6"/>
        <v>0</v>
      </c>
      <c r="V97" s="19" t="s">
        <v>75</v>
      </c>
      <c r="W97" s="19"/>
    </row>
    <row r="98">
      <c r="B98" s="5" t="s">
        <v>76</v>
      </c>
      <c r="C98" s="9"/>
      <c r="D98" s="28" t="s">
        <v>77</v>
      </c>
      <c r="E98" s="19">
        <v>10.0</v>
      </c>
      <c r="F98" s="19">
        <v>0.016</v>
      </c>
      <c r="G98" s="18">
        <f t="shared" si="7"/>
        <v>8</v>
      </c>
      <c r="H98" s="19" t="s">
        <v>75</v>
      </c>
      <c r="I98" s="19" t="s">
        <v>13</v>
      </c>
      <c r="P98" s="5" t="s">
        <v>76</v>
      </c>
      <c r="Q98" s="9"/>
      <c r="R98" s="28" t="s">
        <v>77</v>
      </c>
      <c r="S98" s="19">
        <v>10.0</v>
      </c>
      <c r="T98" s="19"/>
      <c r="U98" s="13">
        <f t="shared" si="6"/>
        <v>0</v>
      </c>
      <c r="V98" s="19" t="s">
        <v>75</v>
      </c>
      <c r="W98" s="19"/>
    </row>
    <row r="99">
      <c r="B99" s="5" t="s">
        <v>78</v>
      </c>
      <c r="C99" s="9"/>
      <c r="D99" s="28" t="s">
        <v>79</v>
      </c>
      <c r="E99" s="19">
        <v>1.0</v>
      </c>
      <c r="F99" s="19">
        <v>0.063</v>
      </c>
      <c r="G99" s="18">
        <f t="shared" si="7"/>
        <v>3.15</v>
      </c>
      <c r="H99" s="19" t="s">
        <v>18</v>
      </c>
      <c r="I99" s="19" t="s">
        <v>13</v>
      </c>
      <c r="P99" s="5" t="s">
        <v>78</v>
      </c>
      <c r="Q99" s="9"/>
      <c r="R99" s="28" t="s">
        <v>79</v>
      </c>
      <c r="S99" s="19">
        <v>1.0</v>
      </c>
      <c r="T99" s="19"/>
      <c r="U99" s="13">
        <f t="shared" si="6"/>
        <v>0</v>
      </c>
      <c r="V99" s="19" t="s">
        <v>18</v>
      </c>
      <c r="W99" s="19"/>
    </row>
    <row r="100">
      <c r="B100" s="5" t="s">
        <v>80</v>
      </c>
      <c r="C100" s="9"/>
      <c r="D100" s="28" t="s">
        <v>81</v>
      </c>
      <c r="E100" s="19">
        <v>1.0</v>
      </c>
      <c r="F100" s="19">
        <v>1.29</v>
      </c>
      <c r="G100" s="18">
        <f t="shared" si="7"/>
        <v>64.5</v>
      </c>
      <c r="H100" s="19" t="s">
        <v>12</v>
      </c>
      <c r="I100" s="19" t="s">
        <v>13</v>
      </c>
      <c r="P100" s="5" t="s">
        <v>80</v>
      </c>
      <c r="Q100" s="9"/>
      <c r="R100" s="28" t="s">
        <v>81</v>
      </c>
      <c r="S100" s="19">
        <v>1.0</v>
      </c>
      <c r="T100" s="19"/>
      <c r="U100" s="13">
        <f t="shared" si="6"/>
        <v>0</v>
      </c>
      <c r="V100" s="19" t="s">
        <v>12</v>
      </c>
      <c r="W100" s="19"/>
    </row>
    <row r="101">
      <c r="B101" s="5" t="s">
        <v>82</v>
      </c>
      <c r="C101" s="9"/>
      <c r="D101" s="28" t="s">
        <v>83</v>
      </c>
      <c r="E101" s="19">
        <v>1.0</v>
      </c>
      <c r="F101" s="19">
        <v>0.194</v>
      </c>
      <c r="G101" s="18">
        <f t="shared" si="7"/>
        <v>9.7</v>
      </c>
      <c r="H101" s="19" t="s">
        <v>12</v>
      </c>
      <c r="I101" s="19" t="s">
        <v>13</v>
      </c>
      <c r="P101" s="5" t="s">
        <v>82</v>
      </c>
      <c r="Q101" s="9"/>
      <c r="R101" s="28" t="s">
        <v>83</v>
      </c>
      <c r="S101" s="19">
        <v>1.0</v>
      </c>
      <c r="T101" s="19"/>
      <c r="U101" s="13">
        <f t="shared" si="6"/>
        <v>0</v>
      </c>
      <c r="V101" s="19" t="s">
        <v>12</v>
      </c>
      <c r="W101" s="19"/>
    </row>
    <row r="102">
      <c r="B102" s="5" t="s">
        <v>84</v>
      </c>
      <c r="C102" s="9"/>
      <c r="D102" s="28" t="s">
        <v>85</v>
      </c>
      <c r="E102" s="19">
        <v>1.0</v>
      </c>
      <c r="F102" s="19">
        <v>0.141</v>
      </c>
      <c r="G102" s="18">
        <f t="shared" si="7"/>
        <v>7.05</v>
      </c>
      <c r="H102" s="19" t="s">
        <v>12</v>
      </c>
      <c r="I102" s="19" t="s">
        <v>13</v>
      </c>
      <c r="P102" s="5" t="s">
        <v>84</v>
      </c>
      <c r="Q102" s="9"/>
      <c r="R102" s="28" t="s">
        <v>85</v>
      </c>
      <c r="S102" s="19">
        <v>1.0</v>
      </c>
      <c r="T102" s="19"/>
      <c r="U102" s="13">
        <f t="shared" si="6"/>
        <v>0</v>
      </c>
      <c r="V102" s="19" t="s">
        <v>12</v>
      </c>
      <c r="W102" s="19"/>
    </row>
    <row r="103">
      <c r="B103" s="5" t="s">
        <v>86</v>
      </c>
      <c r="C103" s="33"/>
      <c r="D103" s="28" t="s">
        <v>87</v>
      </c>
      <c r="E103" s="19">
        <v>6.0</v>
      </c>
      <c r="F103" s="19">
        <v>0.152</v>
      </c>
      <c r="G103" s="18">
        <f t="shared" si="7"/>
        <v>45.6</v>
      </c>
      <c r="H103" s="19" t="s">
        <v>12</v>
      </c>
      <c r="I103" s="19" t="s">
        <v>13</v>
      </c>
      <c r="P103" s="5" t="s">
        <v>86</v>
      </c>
      <c r="Q103" s="33"/>
      <c r="R103" s="28" t="s">
        <v>87</v>
      </c>
      <c r="S103" s="19">
        <v>6.0</v>
      </c>
      <c r="T103" s="19"/>
      <c r="U103" s="13">
        <f t="shared" si="6"/>
        <v>0</v>
      </c>
      <c r="V103" s="19" t="s">
        <v>12</v>
      </c>
      <c r="W103" s="19"/>
    </row>
    <row r="104">
      <c r="B104" s="8"/>
      <c r="C104" s="34" t="s">
        <v>88</v>
      </c>
      <c r="D104" s="28" t="s">
        <v>88</v>
      </c>
      <c r="E104" s="19" t="s">
        <v>89</v>
      </c>
      <c r="F104" s="19">
        <v>20.6</v>
      </c>
      <c r="G104" s="18">
        <f>F104*M29</f>
        <v>18.13418</v>
      </c>
      <c r="H104" s="19" t="s">
        <v>92</v>
      </c>
      <c r="I104" s="19" t="s">
        <v>91</v>
      </c>
      <c r="P104" s="8"/>
      <c r="Q104" s="34" t="s">
        <v>88</v>
      </c>
      <c r="R104" s="28" t="s">
        <v>88</v>
      </c>
      <c r="S104" s="19" t="s">
        <v>89</v>
      </c>
      <c r="T104" s="19"/>
      <c r="U104" s="13" t="str">
        <f t="shared" si="6"/>
        <v>#VALUE!</v>
      </c>
      <c r="V104" s="19" t="s">
        <v>92</v>
      </c>
      <c r="W104" s="19"/>
    </row>
    <row r="105">
      <c r="B105" s="5" t="s">
        <v>93</v>
      </c>
      <c r="C105" s="35" t="s">
        <v>94</v>
      </c>
      <c r="D105" s="28" t="s">
        <v>88</v>
      </c>
      <c r="E105" s="19" t="s">
        <v>89</v>
      </c>
      <c r="F105" s="19">
        <v>33.65</v>
      </c>
      <c r="G105" s="18">
        <f>F105*M29</f>
        <v>29.622095</v>
      </c>
      <c r="H105" s="19" t="s">
        <v>92</v>
      </c>
      <c r="I105" s="19" t="s">
        <v>91</v>
      </c>
      <c r="P105" s="5" t="s">
        <v>93</v>
      </c>
      <c r="Q105" s="35" t="s">
        <v>94</v>
      </c>
      <c r="R105" s="28" t="s">
        <v>88</v>
      </c>
      <c r="S105" s="19" t="s">
        <v>89</v>
      </c>
      <c r="T105" s="19"/>
      <c r="U105" s="13" t="str">
        <f t="shared" si="6"/>
        <v>#VALUE!</v>
      </c>
      <c r="V105" s="19" t="s">
        <v>92</v>
      </c>
      <c r="W105" s="19"/>
    </row>
    <row r="106">
      <c r="B106" s="5" t="s">
        <v>95</v>
      </c>
      <c r="C106" s="9"/>
      <c r="D106" s="28" t="s">
        <v>12</v>
      </c>
      <c r="E106" s="19" t="s">
        <v>89</v>
      </c>
      <c r="F106" s="19">
        <v>0.0</v>
      </c>
      <c r="G106" s="45">
        <v>0.0</v>
      </c>
      <c r="H106" s="19" t="s">
        <v>12</v>
      </c>
      <c r="I106" s="19" t="s">
        <v>13</v>
      </c>
      <c r="P106" s="5" t="s">
        <v>95</v>
      </c>
      <c r="Q106" s="9"/>
      <c r="R106" s="28" t="s">
        <v>12</v>
      </c>
      <c r="S106" s="19" t="s">
        <v>89</v>
      </c>
      <c r="T106" s="19"/>
      <c r="U106" s="13" t="str">
        <f t="shared" si="6"/>
        <v>#VALUE!</v>
      </c>
      <c r="V106" s="19" t="s">
        <v>12</v>
      </c>
      <c r="W106" s="19"/>
    </row>
    <row r="107">
      <c r="B107" s="8"/>
      <c r="C107" s="33"/>
      <c r="D107" s="37" t="s">
        <v>75</v>
      </c>
      <c r="E107" s="38" t="s">
        <v>89</v>
      </c>
      <c r="F107" s="38">
        <v>0.0</v>
      </c>
      <c r="G107" s="45">
        <v>0.0</v>
      </c>
      <c r="H107" s="19" t="s">
        <v>18</v>
      </c>
      <c r="I107" s="19" t="s">
        <v>13</v>
      </c>
      <c r="P107" s="8"/>
      <c r="Q107" s="33"/>
      <c r="R107" s="37" t="s">
        <v>75</v>
      </c>
      <c r="S107" s="38" t="s">
        <v>89</v>
      </c>
      <c r="T107" s="38"/>
      <c r="U107" s="13" t="str">
        <f t="shared" si="6"/>
        <v>#VALUE!</v>
      </c>
      <c r="V107" s="19" t="s">
        <v>18</v>
      </c>
      <c r="W107" s="19"/>
    </row>
    <row r="108">
      <c r="C108" s="40" t="s">
        <v>96</v>
      </c>
      <c r="D108" s="41"/>
      <c r="E108" s="42"/>
      <c r="F108" s="42"/>
      <c r="G108" s="43">
        <f>SUM(G59:G107)</f>
        <v>3035.618438</v>
      </c>
      <c r="H108" s="44"/>
      <c r="I108" s="8"/>
      <c r="Q108" s="40" t="s">
        <v>96</v>
      </c>
      <c r="R108" s="41"/>
      <c r="S108" s="42"/>
      <c r="T108" s="42"/>
      <c r="U108" s="43" t="str">
        <f>SUM(U59:U107)</f>
        <v>#VALUE!</v>
      </c>
      <c r="V108" s="44"/>
      <c r="W108" s="8"/>
    </row>
  </sheetData>
  <mergeCells count="20">
    <mergeCell ref="C59:C103"/>
    <mergeCell ref="C105:C107"/>
    <mergeCell ref="C108:D108"/>
    <mergeCell ref="L24:L25"/>
    <mergeCell ref="L28:N28"/>
    <mergeCell ref="Q59:Q103"/>
    <mergeCell ref="Q105:Q107"/>
    <mergeCell ref="Q108:R108"/>
    <mergeCell ref="Q6:Q50"/>
    <mergeCell ref="Q52:Q54"/>
    <mergeCell ref="Q55:R55"/>
    <mergeCell ref="L21:N21"/>
    <mergeCell ref="L22:L23"/>
    <mergeCell ref="C6:C50"/>
    <mergeCell ref="C52:C54"/>
    <mergeCell ref="C5:I5"/>
    <mergeCell ref="C55:D55"/>
    <mergeCell ref="Q5:W5"/>
    <mergeCell ref="C58:I58"/>
    <mergeCell ref="Q58:W58"/>
  </mergeCells>
  <drawing r:id="rId1"/>
</worksheet>
</file>